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3 updates active file\"/>
    </mc:Choice>
  </mc:AlternateContent>
  <xr:revisionPtr revIDLastSave="0" documentId="13_ncr:1_{D52F99F4-BDE3-45D1-B3DE-5E376847875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Graphs 1" sheetId="10" r:id="rId2"/>
    <sheet name="errors" sheetId="8" r:id="rId3"/>
    <sheet name="Inactive 1" sheetId="6" r:id="rId4"/>
    <sheet name="Inactive 2" sheetId="7" r:id="rId5"/>
    <sheet name="BAV" sheetId="4" r:id="rId6"/>
    <sheet name="Sheet1" sheetId="5" r:id="rId7"/>
    <sheet name="Sheet2" sheetId="9" r:id="rId8"/>
  </sheets>
  <definedNames>
    <definedName name="solver_adj" localSheetId="0" hidden="1">'Active 1'!$AC$3:$AC$10</definedName>
    <definedName name="solver_adj" localSheetId="2" hidden="1">errors!$AI$3:$AI$10</definedName>
    <definedName name="solver_adj" localSheetId="3" hidden="1">'Inactive 1'!$AC$3:$AC$10</definedName>
    <definedName name="solver_adj" localSheetId="4" hidden="1">'Inactive 2'!$AC$3:$AC$10</definedName>
    <definedName name="solver_cvg" localSheetId="0" hidden="1">0.0001</definedName>
    <definedName name="solver_cvg" localSheetId="2" hidden="1">0.0001</definedName>
    <definedName name="solver_cvg" localSheetId="3" hidden="1">0.0001</definedName>
    <definedName name="solver_cvg" localSheetId="4" hidden="1">0.0001</definedName>
    <definedName name="solver_drv" localSheetId="0" hidden="1">1</definedName>
    <definedName name="solver_drv" localSheetId="2" hidden="1">1</definedName>
    <definedName name="solver_drv" localSheetId="3" hidden="1">1</definedName>
    <definedName name="solver_drv" localSheetId="4" hidden="1">1</definedName>
    <definedName name="solver_est" localSheetId="0" hidden="1">1</definedName>
    <definedName name="solver_est" localSheetId="2" hidden="1">1</definedName>
    <definedName name="solver_est" localSheetId="3" hidden="1">1</definedName>
    <definedName name="solver_est" localSheetId="4" hidden="1">1</definedName>
    <definedName name="solver_itr" localSheetId="0" hidden="1">100</definedName>
    <definedName name="solver_itr" localSheetId="2" hidden="1">100</definedName>
    <definedName name="solver_itr" localSheetId="3" hidden="1">100</definedName>
    <definedName name="solver_itr" localSheetId="4" hidden="1">100</definedName>
    <definedName name="solver_lin" localSheetId="0" hidden="1">2</definedName>
    <definedName name="solver_lin" localSheetId="2" hidden="1">2</definedName>
    <definedName name="solver_lin" localSheetId="3" hidden="1">2</definedName>
    <definedName name="solver_lin" localSheetId="4" hidden="1">2</definedName>
    <definedName name="solver_neg" localSheetId="0" hidden="1">2</definedName>
    <definedName name="solver_neg" localSheetId="2" hidden="1">2</definedName>
    <definedName name="solver_neg" localSheetId="3" hidden="1">2</definedName>
    <definedName name="solver_neg" localSheetId="4" hidden="1">2</definedName>
    <definedName name="solver_num" localSheetId="0" hidden="1">0</definedName>
    <definedName name="solver_num" localSheetId="2" hidden="1">0</definedName>
    <definedName name="solver_num" localSheetId="3" hidden="1">0</definedName>
    <definedName name="solver_num" localSheetId="4" hidden="1">0</definedName>
    <definedName name="solver_nwt" localSheetId="0" hidden="1">1</definedName>
    <definedName name="solver_nwt" localSheetId="2" hidden="1">1</definedName>
    <definedName name="solver_nwt" localSheetId="3" hidden="1">1</definedName>
    <definedName name="solver_nwt" localSheetId="4" hidden="1">1</definedName>
    <definedName name="solver_opt" localSheetId="0" hidden="1">'Active 1'!$AC$11</definedName>
    <definedName name="solver_opt" localSheetId="2" hidden="1">errors!$AI$11</definedName>
    <definedName name="solver_opt" localSheetId="3" hidden="1">'Inactive 1'!$AC$11</definedName>
    <definedName name="solver_opt" localSheetId="4" hidden="1">'Inactive 2'!$AC$11</definedName>
    <definedName name="solver_pre" localSheetId="0" hidden="1">0.000001</definedName>
    <definedName name="solver_pre" localSheetId="2" hidden="1">0.000001</definedName>
    <definedName name="solver_pre" localSheetId="3" hidden="1">0.000001</definedName>
    <definedName name="solver_pre" localSheetId="4" hidden="1">0.000001</definedName>
    <definedName name="solver_scl" localSheetId="0" hidden="1">1</definedName>
    <definedName name="solver_scl" localSheetId="2" hidden="1">1</definedName>
    <definedName name="solver_scl" localSheetId="3" hidden="1">1</definedName>
    <definedName name="solver_scl" localSheetId="4" hidden="1">1</definedName>
    <definedName name="solver_sho" localSheetId="0" hidden="1">2</definedName>
    <definedName name="solver_sho" localSheetId="2" hidden="1">2</definedName>
    <definedName name="solver_sho" localSheetId="3" hidden="1">2</definedName>
    <definedName name="solver_sho" localSheetId="4" hidden="1">2</definedName>
    <definedName name="solver_tim" localSheetId="0" hidden="1">100</definedName>
    <definedName name="solver_tim" localSheetId="2" hidden="1">100</definedName>
    <definedName name="solver_tim" localSheetId="3" hidden="1">100</definedName>
    <definedName name="solver_tim" localSheetId="4" hidden="1">100</definedName>
    <definedName name="solver_tol" localSheetId="0" hidden="1">0.05</definedName>
    <definedName name="solver_tol" localSheetId="2" hidden="1">0.05</definedName>
    <definedName name="solver_tol" localSheetId="3" hidden="1">0.05</definedName>
    <definedName name="solver_tol" localSheetId="4" hidden="1">0.05</definedName>
    <definedName name="solver_typ" localSheetId="0" hidden="1">2</definedName>
    <definedName name="solver_typ" localSheetId="2" hidden="1">2</definedName>
    <definedName name="solver_typ" localSheetId="3" hidden="1">2</definedName>
    <definedName name="solver_typ" localSheetId="4" hidden="1">2</definedName>
    <definedName name="solver_val" localSheetId="0" hidden="1">0</definedName>
    <definedName name="solver_val" localSheetId="2" hidden="1">0</definedName>
    <definedName name="solver_val" localSheetId="3" hidden="1">0</definedName>
    <definedName name="solver_val" localSheetId="4" hidden="1">0</definedName>
  </definedNames>
  <calcPr calcId="181029"/>
</workbook>
</file>

<file path=xl/calcChain.xml><?xml version="1.0" encoding="utf-8"?>
<calcChain xmlns="http://schemas.openxmlformats.org/spreadsheetml/2006/main">
  <c r="E235" i="7" l="1"/>
  <c r="F235" i="7"/>
  <c r="Q235" i="7"/>
  <c r="E236" i="7"/>
  <c r="F236" i="7"/>
  <c r="Z236" i="7"/>
  <c r="Q236" i="7"/>
  <c r="E237" i="7"/>
  <c r="F237" i="7"/>
  <c r="G237" i="7"/>
  <c r="Q237" i="7"/>
  <c r="E238" i="7"/>
  <c r="F238" i="7"/>
  <c r="G238" i="7"/>
  <c r="Q238" i="7"/>
  <c r="Z238" i="7"/>
  <c r="E235" i="6"/>
  <c r="F235" i="6"/>
  <c r="Q235" i="6"/>
  <c r="E236" i="6"/>
  <c r="F236" i="6"/>
  <c r="Q236" i="6"/>
  <c r="E237" i="6"/>
  <c r="F237" i="6"/>
  <c r="G237" i="6"/>
  <c r="Q237" i="6"/>
  <c r="E238" i="6"/>
  <c r="F238" i="6"/>
  <c r="G238" i="6"/>
  <c r="Q238" i="6"/>
  <c r="Z238" i="6"/>
  <c r="E247" i="1"/>
  <c r="F247" i="1"/>
  <c r="G247" i="1"/>
  <c r="K247" i="1"/>
  <c r="Q247" i="1"/>
  <c r="E248" i="1"/>
  <c r="F248" i="1"/>
  <c r="G248" i="1"/>
  <c r="K248" i="1"/>
  <c r="Q248" i="1"/>
  <c r="E246" i="1"/>
  <c r="F246" i="1"/>
  <c r="G246" i="1"/>
  <c r="K246" i="1"/>
  <c r="Q246" i="1"/>
  <c r="E245" i="1"/>
  <c r="F245" i="1"/>
  <c r="G245" i="1"/>
  <c r="K245" i="1"/>
  <c r="Q245" i="1"/>
  <c r="E39" i="1"/>
  <c r="F39" i="1"/>
  <c r="E51" i="1"/>
  <c r="F51" i="1"/>
  <c r="E70" i="1"/>
  <c r="F70" i="1"/>
  <c r="Z70" i="1"/>
  <c r="G70" i="1"/>
  <c r="E85" i="1"/>
  <c r="E91" i="1"/>
  <c r="F91" i="1"/>
  <c r="Z91" i="1"/>
  <c r="G91" i="1"/>
  <c r="E103" i="1"/>
  <c r="F103" i="1"/>
  <c r="Z103" i="1"/>
  <c r="G103" i="1"/>
  <c r="E109" i="1"/>
  <c r="F109" i="1"/>
  <c r="G109" i="1"/>
  <c r="E154" i="1"/>
  <c r="F154" i="1"/>
  <c r="Z154" i="1"/>
  <c r="G154" i="1"/>
  <c r="AF154" i="1"/>
  <c r="E160" i="1"/>
  <c r="F160" i="1"/>
  <c r="Z160" i="1"/>
  <c r="G160" i="1"/>
  <c r="AF160" i="1"/>
  <c r="E161" i="1"/>
  <c r="F161" i="1"/>
  <c r="E162" i="1"/>
  <c r="F162" i="1"/>
  <c r="G162" i="1"/>
  <c r="E163" i="1"/>
  <c r="F163" i="1"/>
  <c r="G163" i="1"/>
  <c r="E165" i="1"/>
  <c r="F165" i="1"/>
  <c r="G165" i="1"/>
  <c r="E166" i="1"/>
  <c r="F166" i="1"/>
  <c r="G166" i="1"/>
  <c r="E167" i="1"/>
  <c r="F167" i="1"/>
  <c r="G167" i="1"/>
  <c r="E168" i="1"/>
  <c r="F168" i="1"/>
  <c r="G168" i="1"/>
  <c r="E169" i="1"/>
  <c r="F169" i="1"/>
  <c r="G169" i="1"/>
  <c r="E170" i="1"/>
  <c r="E171" i="1"/>
  <c r="F171" i="1"/>
  <c r="G171" i="1"/>
  <c r="E172" i="1"/>
  <c r="F172" i="1"/>
  <c r="G172" i="1"/>
  <c r="E173" i="1"/>
  <c r="F173" i="1"/>
  <c r="G173" i="1"/>
  <c r="E174" i="1"/>
  <c r="F174" i="1"/>
  <c r="G174" i="1"/>
  <c r="E175" i="1"/>
  <c r="F175" i="1"/>
  <c r="G175" i="1"/>
  <c r="E176" i="1"/>
  <c r="F176" i="1"/>
  <c r="G176" i="1"/>
  <c r="E177" i="1"/>
  <c r="F177" i="1"/>
  <c r="G177" i="1"/>
  <c r="E178" i="1"/>
  <c r="E179" i="1"/>
  <c r="F179" i="1"/>
  <c r="G179" i="1"/>
  <c r="E180" i="1"/>
  <c r="F180" i="1"/>
  <c r="G180" i="1"/>
  <c r="E181" i="1"/>
  <c r="F181" i="1"/>
  <c r="G181" i="1"/>
  <c r="E184" i="1"/>
  <c r="F184" i="1"/>
  <c r="G184" i="1"/>
  <c r="E185" i="1"/>
  <c r="F185" i="1"/>
  <c r="G185" i="1"/>
  <c r="E186" i="1"/>
  <c r="F186" i="1"/>
  <c r="G186" i="1"/>
  <c r="E187" i="1"/>
  <c r="F187" i="1"/>
  <c r="G187" i="1"/>
  <c r="E188" i="1"/>
  <c r="E189" i="1"/>
  <c r="F189" i="1"/>
  <c r="G189" i="1"/>
  <c r="E190" i="1"/>
  <c r="F190" i="1"/>
  <c r="G190" i="1"/>
  <c r="E191" i="1"/>
  <c r="F191" i="1"/>
  <c r="G191" i="1"/>
  <c r="E192" i="1"/>
  <c r="F192" i="1"/>
  <c r="G192" i="1"/>
  <c r="E193" i="1"/>
  <c r="F193" i="1"/>
  <c r="G193" i="1"/>
  <c r="E194" i="1"/>
  <c r="F194" i="1"/>
  <c r="G194" i="1"/>
  <c r="E195" i="1"/>
  <c r="F195" i="1"/>
  <c r="G195" i="1"/>
  <c r="E196" i="1"/>
  <c r="F196" i="1"/>
  <c r="G196" i="1"/>
  <c r="E197" i="1"/>
  <c r="F197" i="1"/>
  <c r="G197" i="1"/>
  <c r="E198" i="1"/>
  <c r="F198" i="1"/>
  <c r="G198" i="1"/>
  <c r="E199" i="1"/>
  <c r="F199" i="1"/>
  <c r="G199" i="1"/>
  <c r="E200" i="1"/>
  <c r="F200" i="1"/>
  <c r="G200" i="1"/>
  <c r="E201" i="1"/>
  <c r="F201" i="1"/>
  <c r="G201" i="1"/>
  <c r="E202" i="1"/>
  <c r="F202" i="1"/>
  <c r="G202" i="1"/>
  <c r="E203" i="1"/>
  <c r="F203" i="1"/>
  <c r="G203" i="1"/>
  <c r="E204" i="1"/>
  <c r="F204" i="1"/>
  <c r="G204" i="1"/>
  <c r="E205" i="1"/>
  <c r="F205" i="1"/>
  <c r="G205" i="1"/>
  <c r="E206" i="1"/>
  <c r="F206" i="1"/>
  <c r="G206" i="1"/>
  <c r="E207" i="1"/>
  <c r="F207" i="1"/>
  <c r="G207" i="1"/>
  <c r="E208" i="1"/>
  <c r="F208" i="1"/>
  <c r="G208" i="1"/>
  <c r="E209" i="1"/>
  <c r="F209" i="1"/>
  <c r="G209" i="1"/>
  <c r="E210" i="1"/>
  <c r="F210" i="1"/>
  <c r="G210" i="1"/>
  <c r="E211" i="1"/>
  <c r="F211" i="1"/>
  <c r="G211" i="1"/>
  <c r="E212" i="1"/>
  <c r="F212" i="1"/>
  <c r="G212" i="1"/>
  <c r="E213" i="1"/>
  <c r="F213" i="1"/>
  <c r="G213" i="1"/>
  <c r="E214" i="1"/>
  <c r="F214" i="1"/>
  <c r="G214" i="1"/>
  <c r="E215" i="1"/>
  <c r="F215" i="1"/>
  <c r="G215" i="1"/>
  <c r="E216" i="1"/>
  <c r="F216" i="1"/>
  <c r="G216" i="1"/>
  <c r="E217" i="1"/>
  <c r="F217" i="1"/>
  <c r="G217" i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2" i="1"/>
  <c r="F222" i="1"/>
  <c r="G222" i="1"/>
  <c r="E223" i="1"/>
  <c r="F223" i="1"/>
  <c r="G223" i="1"/>
  <c r="E224" i="1"/>
  <c r="F224" i="1"/>
  <c r="G224" i="1"/>
  <c r="E225" i="1"/>
  <c r="F225" i="1"/>
  <c r="G225" i="1"/>
  <c r="E226" i="1"/>
  <c r="F226" i="1"/>
  <c r="G226" i="1"/>
  <c r="E227" i="1"/>
  <c r="F227" i="1"/>
  <c r="G227" i="1"/>
  <c r="E228" i="1"/>
  <c r="F228" i="1"/>
  <c r="G228" i="1"/>
  <c r="E229" i="1"/>
  <c r="F229" i="1"/>
  <c r="G229" i="1"/>
  <c r="E230" i="1"/>
  <c r="F230" i="1"/>
  <c r="G230" i="1"/>
  <c r="E231" i="1"/>
  <c r="F231" i="1"/>
  <c r="G231" i="1"/>
  <c r="E232" i="1"/>
  <c r="F232" i="1"/>
  <c r="G232" i="1"/>
  <c r="E233" i="1"/>
  <c r="F233" i="1"/>
  <c r="G233" i="1"/>
  <c r="E234" i="1"/>
  <c r="F234" i="1"/>
  <c r="G234" i="1"/>
  <c r="E235" i="1"/>
  <c r="F235" i="1"/>
  <c r="G235" i="1"/>
  <c r="E236" i="1"/>
  <c r="F236" i="1"/>
  <c r="G236" i="1"/>
  <c r="E237" i="1"/>
  <c r="F237" i="1"/>
  <c r="G237" i="1"/>
  <c r="E238" i="1"/>
  <c r="F238" i="1"/>
  <c r="G238" i="1"/>
  <c r="E239" i="1"/>
  <c r="F239" i="1"/>
  <c r="G239" i="1"/>
  <c r="E240" i="1"/>
  <c r="F240" i="1"/>
  <c r="G240" i="1"/>
  <c r="E241" i="1"/>
  <c r="F241" i="1"/>
  <c r="G241" i="1"/>
  <c r="E242" i="1"/>
  <c r="F242" i="1"/>
  <c r="G242" i="1"/>
  <c r="E243" i="1"/>
  <c r="F243" i="1"/>
  <c r="G243" i="1"/>
  <c r="E244" i="1"/>
  <c r="F244" i="1"/>
  <c r="G244" i="1"/>
  <c r="E164" i="1"/>
  <c r="F164" i="1"/>
  <c r="E182" i="1"/>
  <c r="F182" i="1"/>
  <c r="E183" i="1"/>
  <c r="F183" i="1"/>
  <c r="Q39" i="1"/>
  <c r="Q51" i="1"/>
  <c r="I70" i="1"/>
  <c r="Q70" i="1"/>
  <c r="Q85" i="1"/>
  <c r="Q91" i="1"/>
  <c r="K103" i="1"/>
  <c r="Q103" i="1"/>
  <c r="Q109" i="1"/>
  <c r="K154" i="1"/>
  <c r="Q154" i="1"/>
  <c r="K160" i="1"/>
  <c r="Q160" i="1"/>
  <c r="Q161" i="1"/>
  <c r="E32" i="1"/>
  <c r="G22" i="9"/>
  <c r="E34" i="1"/>
  <c r="G24" i="9"/>
  <c r="E38" i="1"/>
  <c r="G28" i="9"/>
  <c r="G129" i="9"/>
  <c r="E48" i="1"/>
  <c r="G36" i="9"/>
  <c r="E49" i="1"/>
  <c r="G37" i="9"/>
  <c r="E50" i="1"/>
  <c r="G38" i="9"/>
  <c r="G130" i="9"/>
  <c r="E53" i="1"/>
  <c r="G39" i="9"/>
  <c r="E55" i="1"/>
  <c r="G40" i="9"/>
  <c r="E57" i="1"/>
  <c r="G41" i="9"/>
  <c r="E59" i="1"/>
  <c r="G42" i="9"/>
  <c r="E63" i="1"/>
  <c r="G43" i="9"/>
  <c r="E67" i="1"/>
  <c r="G44" i="9"/>
  <c r="E68" i="1"/>
  <c r="G45" i="9"/>
  <c r="G131" i="9"/>
  <c r="E73" i="1"/>
  <c r="G47" i="9"/>
  <c r="E75" i="1"/>
  <c r="G48" i="9"/>
  <c r="E76" i="1"/>
  <c r="G49" i="9"/>
  <c r="E77" i="1"/>
  <c r="G50" i="9"/>
  <c r="E78" i="1"/>
  <c r="G51" i="9"/>
  <c r="E79" i="1"/>
  <c r="G52" i="9"/>
  <c r="E80" i="1"/>
  <c r="G53" i="9"/>
  <c r="E81" i="1"/>
  <c r="G54" i="9"/>
  <c r="E82" i="1"/>
  <c r="G55" i="9"/>
  <c r="G133" i="9"/>
  <c r="E94" i="1"/>
  <c r="G56" i="9"/>
  <c r="E95" i="1"/>
  <c r="G57" i="9"/>
  <c r="E96" i="1"/>
  <c r="G58" i="9"/>
  <c r="G134" i="9"/>
  <c r="E106" i="1"/>
  <c r="G59" i="9"/>
  <c r="G135" i="9"/>
  <c r="E114" i="1"/>
  <c r="G60" i="9"/>
  <c r="E118" i="1"/>
  <c r="G61" i="9"/>
  <c r="E119" i="1"/>
  <c r="G62" i="9"/>
  <c r="E120" i="1"/>
  <c r="G63" i="9"/>
  <c r="E121" i="1"/>
  <c r="G64" i="9"/>
  <c r="E122" i="1"/>
  <c r="G65" i="9"/>
  <c r="E123" i="1"/>
  <c r="G66" i="9"/>
  <c r="E124" i="1"/>
  <c r="G67" i="9"/>
  <c r="E125" i="1"/>
  <c r="G68" i="9"/>
  <c r="E126" i="1"/>
  <c r="G69" i="9"/>
  <c r="E127" i="1"/>
  <c r="G70" i="9"/>
  <c r="E128" i="1"/>
  <c r="G71" i="9"/>
  <c r="E129" i="1"/>
  <c r="G72" i="9"/>
  <c r="E130" i="1"/>
  <c r="G73" i="9"/>
  <c r="E131" i="1"/>
  <c r="G74" i="9"/>
  <c r="E132" i="1"/>
  <c r="G75" i="9"/>
  <c r="E133" i="1"/>
  <c r="G76" i="9"/>
  <c r="E134" i="1"/>
  <c r="G77" i="9"/>
  <c r="E135" i="1"/>
  <c r="G78" i="9"/>
  <c r="E136" i="1"/>
  <c r="G79" i="9"/>
  <c r="C137" i="1"/>
  <c r="E138" i="1"/>
  <c r="G80" i="9"/>
  <c r="E139" i="1"/>
  <c r="G81" i="9"/>
  <c r="E140" i="1"/>
  <c r="G82" i="9"/>
  <c r="E141" i="1"/>
  <c r="G83" i="9"/>
  <c r="E142" i="1"/>
  <c r="G84" i="9"/>
  <c r="E143" i="1"/>
  <c r="G85" i="9"/>
  <c r="E144" i="1"/>
  <c r="G86" i="9"/>
  <c r="E145" i="1"/>
  <c r="G87" i="9"/>
  <c r="E146" i="1"/>
  <c r="G88" i="9"/>
  <c r="E147" i="1"/>
  <c r="G89" i="9"/>
  <c r="E148" i="1"/>
  <c r="G90" i="9"/>
  <c r="E149" i="1"/>
  <c r="G91" i="9"/>
  <c r="E150" i="1"/>
  <c r="G92" i="9"/>
  <c r="E151" i="1"/>
  <c r="G93" i="9"/>
  <c r="G136" i="9"/>
  <c r="E157" i="1"/>
  <c r="G94" i="9"/>
  <c r="E158" i="1"/>
  <c r="G95" i="9"/>
  <c r="E159" i="1"/>
  <c r="G96" i="9"/>
  <c r="G137" i="9"/>
  <c r="G138" i="9"/>
  <c r="G97" i="9"/>
  <c r="G98" i="9"/>
  <c r="G99" i="9"/>
  <c r="G100" i="9"/>
  <c r="G101" i="9"/>
  <c r="G102" i="9"/>
  <c r="G103" i="9"/>
  <c r="G104" i="9"/>
  <c r="G106" i="9"/>
  <c r="G107" i="9"/>
  <c r="G108" i="9"/>
  <c r="G109" i="9"/>
  <c r="G110" i="9"/>
  <c r="G111" i="9"/>
  <c r="G112" i="9"/>
  <c r="G114" i="9"/>
  <c r="G115" i="9"/>
  <c r="G116" i="9"/>
  <c r="G117" i="9"/>
  <c r="G118" i="9"/>
  <c r="G119" i="9"/>
  <c r="G120" i="9"/>
  <c r="G122" i="9"/>
  <c r="G127" i="9"/>
  <c r="G128" i="9"/>
  <c r="G123" i="9"/>
  <c r="G124" i="9"/>
  <c r="G125" i="9"/>
  <c r="G126" i="9"/>
  <c r="E28" i="1"/>
  <c r="G18" i="9"/>
  <c r="E29" i="1"/>
  <c r="G19" i="9"/>
  <c r="E33" i="1"/>
  <c r="G23" i="9"/>
  <c r="E69" i="1"/>
  <c r="G46" i="9"/>
  <c r="E21" i="1"/>
  <c r="G11" i="9"/>
  <c r="E22" i="1"/>
  <c r="G12" i="9"/>
  <c r="E23" i="1"/>
  <c r="G13" i="9"/>
  <c r="E24" i="1"/>
  <c r="G14" i="9"/>
  <c r="E25" i="1"/>
  <c r="G15" i="9"/>
  <c r="E26" i="1"/>
  <c r="G16" i="9"/>
  <c r="E27" i="1"/>
  <c r="G17" i="9"/>
  <c r="E30" i="1"/>
  <c r="G20" i="9"/>
  <c r="E36" i="1"/>
  <c r="G26" i="9"/>
  <c r="E37" i="1"/>
  <c r="G27" i="9"/>
  <c r="E35" i="1"/>
  <c r="G25" i="9"/>
  <c r="E41" i="1"/>
  <c r="G29" i="9"/>
  <c r="E42" i="1"/>
  <c r="G30" i="9"/>
  <c r="E43" i="1"/>
  <c r="G31" i="9"/>
  <c r="E44" i="1"/>
  <c r="G32" i="9"/>
  <c r="E45" i="1"/>
  <c r="G33" i="9"/>
  <c r="E46" i="1"/>
  <c r="G34" i="9"/>
  <c r="E47" i="1"/>
  <c r="G35" i="9"/>
  <c r="E31" i="1"/>
  <c r="G21" i="9"/>
  <c r="A22" i="9"/>
  <c r="A24" i="9"/>
  <c r="A28" i="9"/>
  <c r="A129" i="9"/>
  <c r="A36" i="9"/>
  <c r="A37" i="9"/>
  <c r="A38" i="9"/>
  <c r="A130" i="9"/>
  <c r="A39" i="9"/>
  <c r="A40" i="9"/>
  <c r="A41" i="9"/>
  <c r="A42" i="9"/>
  <c r="A43" i="9"/>
  <c r="A44" i="9"/>
  <c r="A45" i="9"/>
  <c r="A131" i="9"/>
  <c r="A47" i="9"/>
  <c r="A48" i="9"/>
  <c r="A49" i="9"/>
  <c r="A50" i="9"/>
  <c r="A51" i="9"/>
  <c r="A52" i="9"/>
  <c r="A53" i="9"/>
  <c r="A54" i="9"/>
  <c r="A55" i="9"/>
  <c r="A132" i="9"/>
  <c r="A133" i="9"/>
  <c r="A56" i="9"/>
  <c r="A57" i="9"/>
  <c r="A58" i="9"/>
  <c r="A134" i="9"/>
  <c r="A59" i="9"/>
  <c r="A135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136" i="9"/>
  <c r="A94" i="9"/>
  <c r="A95" i="9"/>
  <c r="A96" i="9"/>
  <c r="A137" i="9"/>
  <c r="A138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7" i="9"/>
  <c r="A128" i="9"/>
  <c r="A123" i="9"/>
  <c r="A124" i="9"/>
  <c r="A125" i="9"/>
  <c r="A126" i="9"/>
  <c r="A18" i="9"/>
  <c r="A19" i="9"/>
  <c r="A23" i="9"/>
  <c r="A46" i="9"/>
  <c r="A11" i="9"/>
  <c r="A12" i="9"/>
  <c r="A13" i="9"/>
  <c r="A14" i="9"/>
  <c r="A15" i="9"/>
  <c r="A16" i="9"/>
  <c r="A17" i="9"/>
  <c r="A20" i="9"/>
  <c r="A26" i="9"/>
  <c r="A27" i="9"/>
  <c r="A25" i="9"/>
  <c r="A29" i="9"/>
  <c r="A30" i="9"/>
  <c r="A31" i="9"/>
  <c r="A32" i="9"/>
  <c r="A33" i="9"/>
  <c r="A34" i="9"/>
  <c r="A35" i="9"/>
  <c r="A21" i="9"/>
  <c r="T16" i="8"/>
  <c r="V16" i="8"/>
  <c r="V17" i="8"/>
  <c r="T18" i="8"/>
  <c r="AH5" i="8"/>
  <c r="AH14" i="8"/>
  <c r="AE3" i="8"/>
  <c r="AE5" i="8"/>
  <c r="AH6" i="8"/>
  <c r="AH13" i="8"/>
  <c r="AH8" i="8"/>
  <c r="AH10" i="8"/>
  <c r="AB3" i="8"/>
  <c r="AB5" i="8"/>
  <c r="AH9" i="8"/>
  <c r="Z3" i="8"/>
  <c r="Z5" i="8"/>
  <c r="AH7" i="8"/>
  <c r="Y3" i="8"/>
  <c r="Y5" i="8"/>
  <c r="X3" i="8"/>
  <c r="X5" i="8"/>
  <c r="W3" i="8"/>
  <c r="W5" i="8"/>
  <c r="AH4" i="8"/>
  <c r="AH3" i="8"/>
  <c r="U3" i="8"/>
  <c r="U5" i="8"/>
  <c r="AH11" i="8"/>
  <c r="K158" i="8"/>
  <c r="K169" i="8"/>
  <c r="K177" i="8"/>
  <c r="K185" i="8"/>
  <c r="K190" i="8"/>
  <c r="K201" i="8"/>
  <c r="K209" i="8"/>
  <c r="H19" i="8"/>
  <c r="H14" i="8"/>
  <c r="H15" i="8"/>
  <c r="H13" i="8"/>
  <c r="AH2" i="8"/>
  <c r="AJ2" i="8"/>
  <c r="AH18" i="8"/>
  <c r="D9" i="8"/>
  <c r="E9" i="8"/>
  <c r="E156" i="8"/>
  <c r="F156" i="8"/>
  <c r="G156" i="8"/>
  <c r="E157" i="8"/>
  <c r="F157" i="8"/>
  <c r="G157" i="8"/>
  <c r="E158" i="8"/>
  <c r="F158" i="8"/>
  <c r="G158" i="8"/>
  <c r="E159" i="8"/>
  <c r="F159" i="8"/>
  <c r="E160" i="8"/>
  <c r="F160" i="8"/>
  <c r="E161" i="8"/>
  <c r="F161" i="8"/>
  <c r="G161" i="8"/>
  <c r="E162" i="8"/>
  <c r="F162" i="8"/>
  <c r="G162" i="8"/>
  <c r="E163" i="8"/>
  <c r="F163" i="8"/>
  <c r="E164" i="8"/>
  <c r="F164" i="8"/>
  <c r="G164" i="8"/>
  <c r="E165" i="8"/>
  <c r="F165" i="8"/>
  <c r="E166" i="8"/>
  <c r="F166" i="8"/>
  <c r="E167" i="8"/>
  <c r="F167" i="8"/>
  <c r="E168" i="8"/>
  <c r="F168" i="8"/>
  <c r="G168" i="8"/>
  <c r="E169" i="8"/>
  <c r="F169" i="8"/>
  <c r="G169" i="8"/>
  <c r="E170" i="8"/>
  <c r="F170" i="8"/>
  <c r="E171" i="8"/>
  <c r="F171" i="8"/>
  <c r="E172" i="8"/>
  <c r="F172" i="8"/>
  <c r="G172" i="8"/>
  <c r="E173" i="8"/>
  <c r="F173" i="8"/>
  <c r="G173" i="8"/>
  <c r="E174" i="8"/>
  <c r="F174" i="8"/>
  <c r="E175" i="8"/>
  <c r="F175" i="8"/>
  <c r="E176" i="8"/>
  <c r="F176" i="8"/>
  <c r="E177" i="8"/>
  <c r="F177" i="8"/>
  <c r="G177" i="8"/>
  <c r="E178" i="8"/>
  <c r="F178" i="8"/>
  <c r="G178" i="8"/>
  <c r="E179" i="8"/>
  <c r="F179" i="8"/>
  <c r="G179" i="8"/>
  <c r="E180" i="8"/>
  <c r="F180" i="8"/>
  <c r="G180" i="8"/>
  <c r="E181" i="8"/>
  <c r="F181" i="8"/>
  <c r="E182" i="8"/>
  <c r="F182" i="8"/>
  <c r="G182" i="8"/>
  <c r="E183" i="8"/>
  <c r="F183" i="8"/>
  <c r="G183" i="8"/>
  <c r="E184" i="8"/>
  <c r="F184" i="8"/>
  <c r="G184" i="8"/>
  <c r="E185" i="8"/>
  <c r="F185" i="8"/>
  <c r="G185" i="8"/>
  <c r="E186" i="8"/>
  <c r="F186" i="8"/>
  <c r="E187" i="8"/>
  <c r="F187" i="8"/>
  <c r="E188" i="8"/>
  <c r="F188" i="8"/>
  <c r="G188" i="8"/>
  <c r="E189" i="8"/>
  <c r="F189" i="8"/>
  <c r="E190" i="8"/>
  <c r="F190" i="8"/>
  <c r="G190" i="8"/>
  <c r="E191" i="8"/>
  <c r="F191" i="8"/>
  <c r="G191" i="8"/>
  <c r="E192" i="8"/>
  <c r="F192" i="8"/>
  <c r="E193" i="8"/>
  <c r="F193" i="8"/>
  <c r="G193" i="8"/>
  <c r="E194" i="8"/>
  <c r="F194" i="8"/>
  <c r="E195" i="8"/>
  <c r="F195" i="8"/>
  <c r="G195" i="8"/>
  <c r="E196" i="8"/>
  <c r="F196" i="8"/>
  <c r="G196" i="8"/>
  <c r="E197" i="8"/>
  <c r="F197" i="8"/>
  <c r="E198" i="8"/>
  <c r="F198" i="8"/>
  <c r="G198" i="8"/>
  <c r="E199" i="8"/>
  <c r="F199" i="8"/>
  <c r="G199" i="8"/>
  <c r="E200" i="8"/>
  <c r="F200" i="8"/>
  <c r="G200" i="8"/>
  <c r="E201" i="8"/>
  <c r="F201" i="8"/>
  <c r="G201" i="8"/>
  <c r="E202" i="8"/>
  <c r="F202" i="8"/>
  <c r="G202" i="8"/>
  <c r="E203" i="8"/>
  <c r="F203" i="8"/>
  <c r="E204" i="8"/>
  <c r="F204" i="8"/>
  <c r="G204" i="8"/>
  <c r="E205" i="8"/>
  <c r="F205" i="8"/>
  <c r="E206" i="8"/>
  <c r="F206" i="8"/>
  <c r="E207" i="8"/>
  <c r="F207" i="8"/>
  <c r="G207" i="8"/>
  <c r="E208" i="8"/>
  <c r="F208" i="8"/>
  <c r="E209" i="8"/>
  <c r="F209" i="8"/>
  <c r="G209" i="8"/>
  <c r="E210" i="8"/>
  <c r="F210" i="8"/>
  <c r="G210" i="8"/>
  <c r="E211" i="8"/>
  <c r="F211" i="8"/>
  <c r="G211" i="8"/>
  <c r="E212" i="8"/>
  <c r="F212" i="8"/>
  <c r="G212" i="8"/>
  <c r="E213" i="8"/>
  <c r="F213" i="8"/>
  <c r="E214" i="8"/>
  <c r="F214" i="8"/>
  <c r="G214" i="8"/>
  <c r="E215" i="8"/>
  <c r="F215" i="8"/>
  <c r="G215" i="8"/>
  <c r="E216" i="8"/>
  <c r="F216" i="8"/>
  <c r="G216" i="8"/>
  <c r="E217" i="8"/>
  <c r="F217" i="8"/>
  <c r="G217" i="8"/>
  <c r="K217" i="8"/>
  <c r="E218" i="8"/>
  <c r="F218" i="8"/>
  <c r="G218" i="8"/>
  <c r="E219" i="8"/>
  <c r="F219" i="8"/>
  <c r="E220" i="8"/>
  <c r="F220" i="8"/>
  <c r="G220" i="8"/>
  <c r="E221" i="8"/>
  <c r="F221" i="8"/>
  <c r="E222" i="8"/>
  <c r="F222" i="8"/>
  <c r="G222" i="8"/>
  <c r="E223" i="8"/>
  <c r="F223" i="8"/>
  <c r="G223" i="8"/>
  <c r="E224" i="8"/>
  <c r="F224" i="8"/>
  <c r="E225" i="8"/>
  <c r="F225" i="8"/>
  <c r="G225" i="8"/>
  <c r="E21" i="8"/>
  <c r="F21" i="8"/>
  <c r="E22" i="8"/>
  <c r="F22" i="8"/>
  <c r="E24" i="8"/>
  <c r="F24" i="8"/>
  <c r="E23" i="8"/>
  <c r="F23" i="8"/>
  <c r="E25" i="8"/>
  <c r="F25" i="8"/>
  <c r="E26" i="8"/>
  <c r="F26" i="8"/>
  <c r="E42" i="8"/>
  <c r="F42" i="8"/>
  <c r="E43" i="8"/>
  <c r="F43" i="8"/>
  <c r="E44" i="8"/>
  <c r="F44" i="8"/>
  <c r="E45" i="8"/>
  <c r="F45" i="8"/>
  <c r="E46" i="8"/>
  <c r="F46" i="8"/>
  <c r="E47" i="8"/>
  <c r="F47" i="8"/>
  <c r="E48" i="8"/>
  <c r="F48" i="8"/>
  <c r="E49" i="8"/>
  <c r="F49" i="8"/>
  <c r="E50" i="8"/>
  <c r="F50" i="8"/>
  <c r="E51" i="8"/>
  <c r="F51" i="8"/>
  <c r="E52" i="8"/>
  <c r="F52" i="8"/>
  <c r="E53" i="8"/>
  <c r="F53" i="8"/>
  <c r="E54" i="8"/>
  <c r="F54" i="8"/>
  <c r="E55" i="8"/>
  <c r="F55" i="8"/>
  <c r="E56" i="8"/>
  <c r="F56" i="8"/>
  <c r="E57" i="8"/>
  <c r="F57" i="8"/>
  <c r="E58" i="8"/>
  <c r="F58" i="8"/>
  <c r="E59" i="8"/>
  <c r="F59" i="8"/>
  <c r="E60" i="8"/>
  <c r="F60" i="8"/>
  <c r="E61" i="8"/>
  <c r="F61" i="8"/>
  <c r="E62" i="8"/>
  <c r="F62" i="8"/>
  <c r="E63" i="8"/>
  <c r="F63" i="8"/>
  <c r="E64" i="8"/>
  <c r="F64" i="8"/>
  <c r="E65" i="8"/>
  <c r="F65" i="8"/>
  <c r="E66" i="8"/>
  <c r="F66" i="8"/>
  <c r="E67" i="8"/>
  <c r="F67" i="8"/>
  <c r="E68" i="8"/>
  <c r="F68" i="8"/>
  <c r="E69" i="8"/>
  <c r="F69" i="8"/>
  <c r="E70" i="8"/>
  <c r="F70" i="8"/>
  <c r="E71" i="8"/>
  <c r="F71" i="8"/>
  <c r="E72" i="8"/>
  <c r="F72" i="8"/>
  <c r="E73" i="8"/>
  <c r="F73" i="8"/>
  <c r="E74" i="8"/>
  <c r="F74" i="8"/>
  <c r="E27" i="8"/>
  <c r="F27" i="8"/>
  <c r="E28" i="8"/>
  <c r="F28" i="8"/>
  <c r="E75" i="8"/>
  <c r="F75" i="8"/>
  <c r="E76" i="8"/>
  <c r="F76" i="8"/>
  <c r="E77" i="8"/>
  <c r="F77" i="8"/>
  <c r="E78" i="8"/>
  <c r="F78" i="8"/>
  <c r="E79" i="8"/>
  <c r="F79" i="8"/>
  <c r="E80" i="8"/>
  <c r="F80" i="8"/>
  <c r="E81" i="8"/>
  <c r="F81" i="8"/>
  <c r="E82" i="8"/>
  <c r="F82" i="8"/>
  <c r="E83" i="8"/>
  <c r="F83" i="8"/>
  <c r="E84" i="8"/>
  <c r="F84" i="8"/>
  <c r="E85" i="8"/>
  <c r="F85" i="8"/>
  <c r="E86" i="8"/>
  <c r="F86" i="8"/>
  <c r="E87" i="8"/>
  <c r="F87" i="8"/>
  <c r="E88" i="8"/>
  <c r="F88" i="8"/>
  <c r="E89" i="8"/>
  <c r="F89" i="8"/>
  <c r="E90" i="8"/>
  <c r="F90" i="8"/>
  <c r="E91" i="8"/>
  <c r="F91" i="8"/>
  <c r="E92" i="8"/>
  <c r="F92" i="8"/>
  <c r="E93" i="8"/>
  <c r="F93" i="8"/>
  <c r="E94" i="8"/>
  <c r="F94" i="8"/>
  <c r="E95" i="8"/>
  <c r="F95" i="8"/>
  <c r="E29" i="8"/>
  <c r="F29" i="8"/>
  <c r="E30" i="8"/>
  <c r="F30" i="8"/>
  <c r="E32" i="8"/>
  <c r="F32" i="8"/>
  <c r="E96" i="8"/>
  <c r="F96" i="8"/>
  <c r="E97" i="8"/>
  <c r="F97" i="8"/>
  <c r="E98" i="8"/>
  <c r="F98" i="8"/>
  <c r="E99" i="8"/>
  <c r="F99" i="8"/>
  <c r="E100" i="8"/>
  <c r="F100" i="8"/>
  <c r="E101" i="8"/>
  <c r="F101" i="8"/>
  <c r="E102" i="8"/>
  <c r="F102" i="8"/>
  <c r="E103" i="8"/>
  <c r="F103" i="8"/>
  <c r="E104" i="8"/>
  <c r="F104" i="8"/>
  <c r="E105" i="8"/>
  <c r="F105" i="8"/>
  <c r="E106" i="8"/>
  <c r="F106" i="8"/>
  <c r="E107" i="8"/>
  <c r="F107" i="8"/>
  <c r="E108" i="8"/>
  <c r="F108" i="8"/>
  <c r="E109" i="8"/>
  <c r="F109" i="8"/>
  <c r="E110" i="8"/>
  <c r="F110" i="8"/>
  <c r="E111" i="8"/>
  <c r="F111" i="8"/>
  <c r="E112" i="8"/>
  <c r="F112" i="8"/>
  <c r="E113" i="8"/>
  <c r="F113" i="8"/>
  <c r="E114" i="8"/>
  <c r="F114" i="8"/>
  <c r="E31" i="8"/>
  <c r="F31" i="8"/>
  <c r="E34" i="8"/>
  <c r="F34" i="8"/>
  <c r="E39" i="8"/>
  <c r="F39" i="8"/>
  <c r="E35" i="8"/>
  <c r="F35" i="8"/>
  <c r="G35" i="8"/>
  <c r="AF35" i="8"/>
  <c r="E36" i="8"/>
  <c r="F36" i="8"/>
  <c r="E37" i="8"/>
  <c r="F37" i="8"/>
  <c r="E33" i="8"/>
  <c r="F33" i="8"/>
  <c r="E38" i="8"/>
  <c r="F38" i="8"/>
  <c r="G38" i="8"/>
  <c r="AF38" i="8"/>
  <c r="E40" i="8"/>
  <c r="F40" i="8"/>
  <c r="E41" i="8"/>
  <c r="F41" i="8"/>
  <c r="E115" i="8"/>
  <c r="F115" i="8"/>
  <c r="E116" i="8"/>
  <c r="F116" i="8"/>
  <c r="G116" i="8"/>
  <c r="AF116" i="8"/>
  <c r="E117" i="8"/>
  <c r="F117" i="8"/>
  <c r="E118" i="8"/>
  <c r="F118" i="8"/>
  <c r="E119" i="8"/>
  <c r="F119" i="8"/>
  <c r="E120" i="8"/>
  <c r="F120" i="8"/>
  <c r="G120" i="8"/>
  <c r="AF120" i="8"/>
  <c r="E121" i="8"/>
  <c r="F121" i="8"/>
  <c r="E122" i="8"/>
  <c r="F122" i="8"/>
  <c r="E123" i="8"/>
  <c r="F123" i="8"/>
  <c r="E124" i="8"/>
  <c r="F124" i="8"/>
  <c r="G124" i="8"/>
  <c r="AF124" i="8"/>
  <c r="E125" i="8"/>
  <c r="F125" i="8"/>
  <c r="E126" i="8"/>
  <c r="F126" i="8"/>
  <c r="E127" i="8"/>
  <c r="F127" i="8"/>
  <c r="E128" i="8"/>
  <c r="F128" i="8"/>
  <c r="G128" i="8"/>
  <c r="AF128" i="8"/>
  <c r="E129" i="8"/>
  <c r="F129" i="8"/>
  <c r="E130" i="8"/>
  <c r="F130" i="8"/>
  <c r="E131" i="8"/>
  <c r="F131" i="8"/>
  <c r="E132" i="8"/>
  <c r="F132" i="8"/>
  <c r="G132" i="8"/>
  <c r="AF132" i="8"/>
  <c r="E133" i="8"/>
  <c r="F133" i="8"/>
  <c r="E134" i="8"/>
  <c r="F134" i="8"/>
  <c r="E135" i="8"/>
  <c r="F135" i="8"/>
  <c r="E136" i="8"/>
  <c r="F136" i="8"/>
  <c r="G136" i="8"/>
  <c r="AF136" i="8"/>
  <c r="E137" i="8"/>
  <c r="F137" i="8"/>
  <c r="E138" i="8"/>
  <c r="F138" i="8"/>
  <c r="E139" i="8"/>
  <c r="F139" i="8"/>
  <c r="C140" i="8"/>
  <c r="E140" i="8"/>
  <c r="F140" i="8"/>
  <c r="AF140" i="8"/>
  <c r="E141" i="8"/>
  <c r="F141" i="8"/>
  <c r="E142" i="8"/>
  <c r="F142" i="8"/>
  <c r="E143" i="8"/>
  <c r="F143" i="8"/>
  <c r="E144" i="8"/>
  <c r="F144" i="8"/>
  <c r="E145" i="8"/>
  <c r="F145" i="8"/>
  <c r="E146" i="8"/>
  <c r="F146" i="8"/>
  <c r="E147" i="8"/>
  <c r="F147" i="8"/>
  <c r="E148" i="8"/>
  <c r="F148" i="8"/>
  <c r="E149" i="8"/>
  <c r="F149" i="8"/>
  <c r="E150" i="8"/>
  <c r="F150" i="8"/>
  <c r="E151" i="8"/>
  <c r="F151" i="8"/>
  <c r="E152" i="8"/>
  <c r="F152" i="8"/>
  <c r="E153" i="8"/>
  <c r="F153" i="8"/>
  <c r="E154" i="8"/>
  <c r="F154" i="8"/>
  <c r="E155" i="8"/>
  <c r="F155" i="8"/>
  <c r="AF156" i="8"/>
  <c r="AF157" i="8"/>
  <c r="AF158" i="8"/>
  <c r="AF161" i="8"/>
  <c r="AF162" i="8"/>
  <c r="AF164" i="8"/>
  <c r="AF168" i="8"/>
  <c r="AF169" i="8"/>
  <c r="AF172" i="8"/>
  <c r="AF173" i="8"/>
  <c r="AF177" i="8"/>
  <c r="AF178" i="8"/>
  <c r="AF179" i="8"/>
  <c r="AF180" i="8"/>
  <c r="AF183" i="8"/>
  <c r="AF184" i="8"/>
  <c r="AF185" i="8"/>
  <c r="AF188" i="8"/>
  <c r="AF190" i="8"/>
  <c r="AF191" i="8"/>
  <c r="AF193" i="8"/>
  <c r="AF195" i="8"/>
  <c r="AF196" i="8"/>
  <c r="AF199" i="8"/>
  <c r="AF200" i="8"/>
  <c r="AF201" i="8"/>
  <c r="AF202" i="8"/>
  <c r="AF204" i="8"/>
  <c r="AF207" i="8"/>
  <c r="AF209" i="8"/>
  <c r="AF210" i="8"/>
  <c r="AF211" i="8"/>
  <c r="AF212" i="8"/>
  <c r="AF214" i="8"/>
  <c r="AF215" i="8"/>
  <c r="AF216" i="8"/>
  <c r="AF217" i="8"/>
  <c r="AF218" i="8"/>
  <c r="AF220" i="8"/>
  <c r="AF222" i="8"/>
  <c r="AF223" i="8"/>
  <c r="AF225" i="8"/>
  <c r="F16" i="8"/>
  <c r="F17" i="8" s="1"/>
  <c r="AH16" i="8"/>
  <c r="C17" i="8"/>
  <c r="Q21" i="8"/>
  <c r="Q22" i="8"/>
  <c r="Q24" i="8"/>
  <c r="Q23" i="8"/>
  <c r="Q25" i="8"/>
  <c r="Q26" i="8"/>
  <c r="Q42" i="8"/>
  <c r="Q43" i="8"/>
  <c r="Q44" i="8"/>
  <c r="Q45" i="8"/>
  <c r="Q46" i="8"/>
  <c r="Q47" i="8"/>
  <c r="Q48" i="8"/>
  <c r="Q49" i="8"/>
  <c r="Q50" i="8"/>
  <c r="Q51" i="8"/>
  <c r="Q52" i="8"/>
  <c r="Q53" i="8"/>
  <c r="Q54" i="8"/>
  <c r="Q55" i="8"/>
  <c r="Q56" i="8"/>
  <c r="Q57" i="8"/>
  <c r="Q58" i="8"/>
  <c r="Q59" i="8"/>
  <c r="Q60" i="8"/>
  <c r="Q61" i="8"/>
  <c r="Q62" i="8"/>
  <c r="Q63" i="8"/>
  <c r="Q64" i="8"/>
  <c r="Q65" i="8"/>
  <c r="Q66" i="8"/>
  <c r="Q67" i="8"/>
  <c r="Q68" i="8"/>
  <c r="Q69" i="8"/>
  <c r="Q70" i="8"/>
  <c r="Q71" i="8"/>
  <c r="Q72" i="8"/>
  <c r="Q73" i="8"/>
  <c r="Q74" i="8"/>
  <c r="Q27" i="8"/>
  <c r="Q28" i="8"/>
  <c r="Q75" i="8"/>
  <c r="Q76" i="8"/>
  <c r="Q77" i="8"/>
  <c r="Q78" i="8"/>
  <c r="Q79" i="8"/>
  <c r="Q80" i="8"/>
  <c r="Q81" i="8"/>
  <c r="Q82" i="8"/>
  <c r="Q83" i="8"/>
  <c r="Q84" i="8"/>
  <c r="Q85" i="8"/>
  <c r="Q86" i="8"/>
  <c r="Q87" i="8"/>
  <c r="Q88" i="8"/>
  <c r="Q89" i="8"/>
  <c r="Q90" i="8"/>
  <c r="Q91" i="8"/>
  <c r="Q92" i="8"/>
  <c r="Q93" i="8"/>
  <c r="Q94" i="8"/>
  <c r="Q95" i="8"/>
  <c r="Q29" i="8"/>
  <c r="Q30" i="8"/>
  <c r="Q32" i="8"/>
  <c r="Q96" i="8"/>
  <c r="Q97" i="8"/>
  <c r="Q98" i="8"/>
  <c r="Q99" i="8"/>
  <c r="Q100" i="8"/>
  <c r="Q101" i="8"/>
  <c r="Q102" i="8"/>
  <c r="Q103" i="8"/>
  <c r="Q104" i="8"/>
  <c r="Q105" i="8"/>
  <c r="Q106" i="8"/>
  <c r="Q107" i="8"/>
  <c r="Q108" i="8"/>
  <c r="Q109" i="8"/>
  <c r="Q110" i="8"/>
  <c r="Q111" i="8"/>
  <c r="Q112" i="8"/>
  <c r="Q113" i="8"/>
  <c r="Q114" i="8"/>
  <c r="Q31" i="8"/>
  <c r="Q34" i="8"/>
  <c r="Q39" i="8"/>
  <c r="Q35" i="8"/>
  <c r="AI35" i="8"/>
  <c r="AL35" i="8"/>
  <c r="Q36" i="8"/>
  <c r="Q37" i="8"/>
  <c r="Q33" i="8"/>
  <c r="Q38" i="8"/>
  <c r="AI38" i="8"/>
  <c r="AL38" i="8"/>
  <c r="Q40" i="8"/>
  <c r="Q41" i="8"/>
  <c r="Q115" i="8"/>
  <c r="Q116" i="8"/>
  <c r="AI116" i="8"/>
  <c r="AL116" i="8"/>
  <c r="Q117" i="8"/>
  <c r="Q118" i="8"/>
  <c r="Q119" i="8"/>
  <c r="Q120" i="8"/>
  <c r="AI120" i="8"/>
  <c r="AL120" i="8"/>
  <c r="Q121" i="8"/>
  <c r="Q122" i="8"/>
  <c r="Q123" i="8"/>
  <c r="Q124" i="8"/>
  <c r="AI124" i="8"/>
  <c r="AL124" i="8"/>
  <c r="Q125" i="8"/>
  <c r="Q126" i="8"/>
  <c r="Q127" i="8"/>
  <c r="Q128" i="8"/>
  <c r="AI128" i="8"/>
  <c r="AL128" i="8"/>
  <c r="Q129" i="8"/>
  <c r="Q130" i="8"/>
  <c r="Q131" i="8"/>
  <c r="Q132" i="8"/>
  <c r="AI132" i="8"/>
  <c r="AL132" i="8"/>
  <c r="Q133" i="8"/>
  <c r="Q134" i="8"/>
  <c r="Q135" i="8"/>
  <c r="Q136" i="8"/>
  <c r="AI136" i="8"/>
  <c r="AL136" i="8"/>
  <c r="Q137" i="8"/>
  <c r="Q138" i="8"/>
  <c r="Q139" i="8"/>
  <c r="Q140" i="8"/>
  <c r="Q141" i="8"/>
  <c r="Q142" i="8"/>
  <c r="Q143" i="8"/>
  <c r="Q144" i="8"/>
  <c r="Q145" i="8"/>
  <c r="Q146" i="8"/>
  <c r="Q147" i="8"/>
  <c r="Q148" i="8"/>
  <c r="Q149" i="8"/>
  <c r="Q150" i="8"/>
  <c r="Q151" i="8"/>
  <c r="Q152" i="8"/>
  <c r="Q153" i="8"/>
  <c r="Q154" i="8"/>
  <c r="Q155" i="8"/>
  <c r="Q156" i="8"/>
  <c r="AI156" i="8"/>
  <c r="AL156" i="8"/>
  <c r="Q157" i="8"/>
  <c r="AI157" i="8"/>
  <c r="AL157" i="8"/>
  <c r="Q158" i="8"/>
  <c r="AI158" i="8"/>
  <c r="AL158" i="8"/>
  <c r="Q159" i="8"/>
  <c r="Q160" i="8"/>
  <c r="Q161" i="8"/>
  <c r="AI161" i="8"/>
  <c r="AL161" i="8"/>
  <c r="Q162" i="8"/>
  <c r="AI162" i="8"/>
  <c r="AL162" i="8"/>
  <c r="Q163" i="8"/>
  <c r="Q164" i="8"/>
  <c r="AI164" i="8"/>
  <c r="AL164" i="8"/>
  <c r="Q165" i="8"/>
  <c r="Q166" i="8"/>
  <c r="Q167" i="8"/>
  <c r="Q168" i="8"/>
  <c r="AI168" i="8"/>
  <c r="AL168" i="8"/>
  <c r="Q169" i="8"/>
  <c r="AI169" i="8"/>
  <c r="AL169" i="8"/>
  <c r="Q170" i="8"/>
  <c r="Q171" i="8"/>
  <c r="Q172" i="8"/>
  <c r="AI172" i="8"/>
  <c r="AL172" i="8"/>
  <c r="Q173" i="8"/>
  <c r="AI173" i="8"/>
  <c r="AL173" i="8"/>
  <c r="Q174" i="8"/>
  <c r="Q175" i="8"/>
  <c r="Q176" i="8"/>
  <c r="Q177" i="8"/>
  <c r="AI177" i="8"/>
  <c r="AL177" i="8"/>
  <c r="Q178" i="8"/>
  <c r="AI178" i="8"/>
  <c r="AL178" i="8"/>
  <c r="Q179" i="8"/>
  <c r="AI179" i="8"/>
  <c r="AL179" i="8"/>
  <c r="Q180" i="8"/>
  <c r="AI180" i="8"/>
  <c r="AL180" i="8"/>
  <c r="Q181" i="8"/>
  <c r="Q182" i="8"/>
  <c r="AI182" i="8"/>
  <c r="AL182" i="8"/>
  <c r="Q183" i="8"/>
  <c r="AI183" i="8"/>
  <c r="AL183" i="8"/>
  <c r="Q184" i="8"/>
  <c r="AI184" i="8"/>
  <c r="AL184" i="8"/>
  <c r="Q185" i="8"/>
  <c r="AI185" i="8"/>
  <c r="AL185" i="8"/>
  <c r="Q186" i="8"/>
  <c r="Q187" i="8"/>
  <c r="Q188" i="8"/>
  <c r="AI188" i="8"/>
  <c r="AL188" i="8"/>
  <c r="Q189" i="8"/>
  <c r="Q190" i="8"/>
  <c r="AI190" i="8"/>
  <c r="AL190" i="8"/>
  <c r="Q191" i="8"/>
  <c r="AI191" i="8"/>
  <c r="AL191" i="8"/>
  <c r="Q192" i="8"/>
  <c r="Q193" i="8"/>
  <c r="AI193" i="8"/>
  <c r="AL193" i="8"/>
  <c r="Q194" i="8"/>
  <c r="Q195" i="8"/>
  <c r="AI195" i="8"/>
  <c r="AL195" i="8"/>
  <c r="Q196" i="8"/>
  <c r="AI196" i="8"/>
  <c r="AL196" i="8"/>
  <c r="Q197" i="8"/>
  <c r="Q198" i="8"/>
  <c r="AL198" i="8"/>
  <c r="Q199" i="8"/>
  <c r="AI199" i="8"/>
  <c r="AL199" i="8"/>
  <c r="Q200" i="8"/>
  <c r="AI200" i="8"/>
  <c r="AL200" i="8"/>
  <c r="Q201" i="8"/>
  <c r="AI201" i="8"/>
  <c r="AL201" i="8"/>
  <c r="Q202" i="8"/>
  <c r="AI202" i="8"/>
  <c r="AL202" i="8"/>
  <c r="Q203" i="8"/>
  <c r="Q204" i="8"/>
  <c r="AI204" i="8"/>
  <c r="AL204" i="8"/>
  <c r="Q205" i="8"/>
  <c r="Q206" i="8"/>
  <c r="Q207" i="8"/>
  <c r="AI207" i="8"/>
  <c r="AL207" i="8"/>
  <c r="Q208" i="8"/>
  <c r="Q209" i="8"/>
  <c r="AI209" i="8"/>
  <c r="AL209" i="8"/>
  <c r="Q210" i="8"/>
  <c r="AI210" i="8"/>
  <c r="AL210" i="8"/>
  <c r="Q211" i="8"/>
  <c r="AI211" i="8"/>
  <c r="AL211" i="8"/>
  <c r="Q212" i="8"/>
  <c r="AI212" i="8"/>
  <c r="AL212" i="8"/>
  <c r="Q213" i="8"/>
  <c r="Q214" i="8"/>
  <c r="AI214" i="8"/>
  <c r="AL214" i="8"/>
  <c r="Q215" i="8"/>
  <c r="AI215" i="8"/>
  <c r="AL215" i="8"/>
  <c r="Q216" i="8"/>
  <c r="AI216" i="8"/>
  <c r="AL216" i="8"/>
  <c r="Q217" i="8"/>
  <c r="AI217" i="8"/>
  <c r="AL217" i="8"/>
  <c r="Q218" i="8"/>
  <c r="AI218" i="8"/>
  <c r="AL218" i="8"/>
  <c r="Q219" i="8"/>
  <c r="Q220" i="8"/>
  <c r="AI220" i="8"/>
  <c r="AL220" i="8"/>
  <c r="Q221" i="8"/>
  <c r="Q222" i="8"/>
  <c r="AI222" i="8"/>
  <c r="AL222" i="8"/>
  <c r="Q223" i="8"/>
  <c r="AI223" i="8"/>
  <c r="AL223" i="8"/>
  <c r="Q224" i="8"/>
  <c r="Q225" i="8"/>
  <c r="AI225" i="8"/>
  <c r="AL225" i="8"/>
  <c r="AB6" i="6"/>
  <c r="AB7" i="6"/>
  <c r="AB9" i="6"/>
  <c r="AB8" i="6"/>
  <c r="AB10" i="6"/>
  <c r="AB3" i="6"/>
  <c r="AB4" i="6"/>
  <c r="AB5" i="6"/>
  <c r="Z3" i="6"/>
  <c r="Z4" i="6"/>
  <c r="Z5" i="6"/>
  <c r="Z3" i="7"/>
  <c r="Z4" i="7"/>
  <c r="Z5" i="7"/>
  <c r="AB2" i="7"/>
  <c r="AD2" i="7"/>
  <c r="AB7" i="7"/>
  <c r="AB11" i="7"/>
  <c r="AB9" i="7"/>
  <c r="AB12" i="7"/>
  <c r="AB10" i="7"/>
  <c r="AB8" i="7"/>
  <c r="AB16" i="7"/>
  <c r="AB18" i="7"/>
  <c r="AB6" i="7"/>
  <c r="Z6" i="7"/>
  <c r="Z7" i="7"/>
  <c r="Z8" i="7"/>
  <c r="D9" i="7"/>
  <c r="E9" i="7"/>
  <c r="Y9" i="7"/>
  <c r="Z9" i="7"/>
  <c r="Z10" i="7"/>
  <c r="E160" i="7"/>
  <c r="F160" i="7"/>
  <c r="G160" i="7"/>
  <c r="E161" i="7"/>
  <c r="F161" i="7"/>
  <c r="G161" i="7"/>
  <c r="AF161" i="7"/>
  <c r="E162" i="7"/>
  <c r="F162" i="7"/>
  <c r="G162" i="7"/>
  <c r="E163" i="7"/>
  <c r="F163" i="7"/>
  <c r="G163" i="7"/>
  <c r="E164" i="7"/>
  <c r="F164" i="7"/>
  <c r="G164" i="7"/>
  <c r="E165" i="7"/>
  <c r="F165" i="7"/>
  <c r="G165" i="7"/>
  <c r="E166" i="7"/>
  <c r="F166" i="7"/>
  <c r="G166" i="7"/>
  <c r="E167" i="7"/>
  <c r="F167" i="7"/>
  <c r="G167" i="7"/>
  <c r="E168" i="7"/>
  <c r="F168" i="7"/>
  <c r="E169" i="7"/>
  <c r="F169" i="7"/>
  <c r="G169" i="7"/>
  <c r="E170" i="7"/>
  <c r="F170" i="7"/>
  <c r="G170" i="7"/>
  <c r="E171" i="7"/>
  <c r="F171" i="7"/>
  <c r="E174" i="7"/>
  <c r="F174" i="7"/>
  <c r="G174" i="7"/>
  <c r="E175" i="7"/>
  <c r="F175" i="7"/>
  <c r="E176" i="7"/>
  <c r="F176" i="7"/>
  <c r="G176" i="7"/>
  <c r="E177" i="7"/>
  <c r="F177" i="7"/>
  <c r="G177" i="7"/>
  <c r="E178" i="7"/>
  <c r="F178" i="7"/>
  <c r="G178" i="7"/>
  <c r="K178" i="7"/>
  <c r="E179" i="7"/>
  <c r="F179" i="7"/>
  <c r="E180" i="7"/>
  <c r="F180" i="7"/>
  <c r="G180" i="7"/>
  <c r="E181" i="7"/>
  <c r="F181" i="7"/>
  <c r="G181" i="7"/>
  <c r="E182" i="7"/>
  <c r="F182" i="7"/>
  <c r="G182" i="7"/>
  <c r="E183" i="7"/>
  <c r="F183" i="7"/>
  <c r="G183" i="7"/>
  <c r="E184" i="7"/>
  <c r="F184" i="7"/>
  <c r="G184" i="7"/>
  <c r="E185" i="7"/>
  <c r="F185" i="7"/>
  <c r="G185" i="7"/>
  <c r="E186" i="7"/>
  <c r="F186" i="7"/>
  <c r="E187" i="7"/>
  <c r="F187" i="7"/>
  <c r="G187" i="7"/>
  <c r="E188" i="7"/>
  <c r="F188" i="7"/>
  <c r="G188" i="7"/>
  <c r="E189" i="7"/>
  <c r="F189" i="7"/>
  <c r="G189" i="7"/>
  <c r="E190" i="7"/>
  <c r="F190" i="7"/>
  <c r="G190" i="7"/>
  <c r="E191" i="7"/>
  <c r="F191" i="7"/>
  <c r="G191" i="7"/>
  <c r="E192" i="7"/>
  <c r="F192" i="7"/>
  <c r="E193" i="7"/>
  <c r="F193" i="7"/>
  <c r="G193" i="7"/>
  <c r="E194" i="7"/>
  <c r="F194" i="7"/>
  <c r="G194" i="7"/>
  <c r="E195" i="7"/>
  <c r="F195" i="7"/>
  <c r="G195" i="7"/>
  <c r="E196" i="7"/>
  <c r="F196" i="7"/>
  <c r="E197" i="7"/>
  <c r="F197" i="7"/>
  <c r="G197" i="7"/>
  <c r="E198" i="7"/>
  <c r="F198" i="7"/>
  <c r="G198" i="7"/>
  <c r="E199" i="7"/>
  <c r="F199" i="7"/>
  <c r="G199" i="7"/>
  <c r="AF199" i="7"/>
  <c r="E200" i="7"/>
  <c r="F200" i="7"/>
  <c r="G200" i="7"/>
  <c r="E201" i="7"/>
  <c r="F201" i="7"/>
  <c r="G201" i="7"/>
  <c r="E202" i="7"/>
  <c r="F202" i="7"/>
  <c r="G202" i="7"/>
  <c r="E203" i="7"/>
  <c r="F203" i="7"/>
  <c r="E204" i="7"/>
  <c r="F204" i="7"/>
  <c r="G204" i="7"/>
  <c r="E205" i="7"/>
  <c r="F205" i="7"/>
  <c r="G205" i="7"/>
  <c r="E206" i="7"/>
  <c r="F206" i="7"/>
  <c r="G206" i="7"/>
  <c r="E207" i="7"/>
  <c r="F207" i="7"/>
  <c r="G207" i="7"/>
  <c r="E208" i="7"/>
  <c r="F208" i="7"/>
  <c r="G208" i="7"/>
  <c r="E209" i="7"/>
  <c r="F209" i="7"/>
  <c r="G209" i="7"/>
  <c r="E210" i="7"/>
  <c r="F210" i="7"/>
  <c r="G210" i="7"/>
  <c r="E211" i="7"/>
  <c r="F211" i="7"/>
  <c r="G211" i="7"/>
  <c r="E212" i="7"/>
  <c r="F212" i="7"/>
  <c r="G212" i="7"/>
  <c r="E213" i="7"/>
  <c r="F213" i="7"/>
  <c r="G213" i="7"/>
  <c r="E214" i="7"/>
  <c r="F214" i="7"/>
  <c r="G214" i="7"/>
  <c r="E215" i="7"/>
  <c r="F215" i="7"/>
  <c r="E216" i="7"/>
  <c r="F216" i="7"/>
  <c r="G216" i="7"/>
  <c r="E217" i="7"/>
  <c r="F217" i="7"/>
  <c r="G217" i="7"/>
  <c r="E218" i="7"/>
  <c r="F218" i="7"/>
  <c r="G218" i="7"/>
  <c r="K218" i="7"/>
  <c r="E219" i="7"/>
  <c r="F219" i="7"/>
  <c r="E220" i="7"/>
  <c r="F220" i="7"/>
  <c r="G220" i="7"/>
  <c r="E221" i="7"/>
  <c r="F221" i="7"/>
  <c r="G221" i="7"/>
  <c r="E222" i="7"/>
  <c r="F222" i="7"/>
  <c r="G222" i="7"/>
  <c r="E223" i="7"/>
  <c r="F223" i="7"/>
  <c r="E224" i="7"/>
  <c r="F224" i="7"/>
  <c r="G224" i="7"/>
  <c r="E225" i="7"/>
  <c r="F225" i="7"/>
  <c r="G225" i="7"/>
  <c r="E226" i="7"/>
  <c r="F226" i="7"/>
  <c r="G226" i="7"/>
  <c r="E227" i="7"/>
  <c r="F227" i="7"/>
  <c r="Z227" i="7"/>
  <c r="G227" i="7"/>
  <c r="E228" i="7"/>
  <c r="F228" i="7"/>
  <c r="G228" i="7"/>
  <c r="E229" i="7"/>
  <c r="F229" i="7"/>
  <c r="G229" i="7"/>
  <c r="E230" i="7"/>
  <c r="F230" i="7"/>
  <c r="G230" i="7"/>
  <c r="E231" i="7"/>
  <c r="F231" i="7"/>
  <c r="Z231" i="7"/>
  <c r="G231" i="7"/>
  <c r="AF231" i="7"/>
  <c r="E232" i="7"/>
  <c r="F232" i="7"/>
  <c r="G232" i="7"/>
  <c r="E233" i="7"/>
  <c r="F233" i="7"/>
  <c r="G233" i="7"/>
  <c r="E234" i="7"/>
  <c r="F234" i="7"/>
  <c r="G234" i="7"/>
  <c r="K234" i="7"/>
  <c r="E172" i="7"/>
  <c r="F172" i="7"/>
  <c r="U172" i="7"/>
  <c r="E173" i="7"/>
  <c r="F173" i="7"/>
  <c r="E21" i="7"/>
  <c r="F21" i="7"/>
  <c r="E22" i="7"/>
  <c r="F22" i="7"/>
  <c r="E23" i="7"/>
  <c r="F23" i="7"/>
  <c r="E24" i="7"/>
  <c r="F24" i="7"/>
  <c r="E25" i="7"/>
  <c r="F25" i="7"/>
  <c r="Z25" i="7"/>
  <c r="G25" i="7"/>
  <c r="E26" i="7"/>
  <c r="F26" i="7"/>
  <c r="G26" i="7"/>
  <c r="Z26" i="7"/>
  <c r="E27" i="7"/>
  <c r="F27" i="7"/>
  <c r="E28" i="7"/>
  <c r="F28" i="7"/>
  <c r="E29" i="7"/>
  <c r="F29" i="7"/>
  <c r="Z29" i="7"/>
  <c r="U29" i="7"/>
  <c r="E30" i="7"/>
  <c r="F30" i="7"/>
  <c r="Z30" i="7"/>
  <c r="G30" i="7"/>
  <c r="E31" i="7"/>
  <c r="F31" i="7"/>
  <c r="G31" i="7"/>
  <c r="Z31" i="7"/>
  <c r="E32" i="7"/>
  <c r="F32" i="7"/>
  <c r="E33" i="7"/>
  <c r="F33" i="7"/>
  <c r="Z33" i="7"/>
  <c r="E34" i="7"/>
  <c r="F34" i="7"/>
  <c r="G34" i="7"/>
  <c r="E35" i="7"/>
  <c r="F35" i="7"/>
  <c r="E36" i="7"/>
  <c r="F36" i="7"/>
  <c r="E37" i="7"/>
  <c r="F37" i="7"/>
  <c r="Z37" i="7"/>
  <c r="E38" i="7"/>
  <c r="F38" i="7"/>
  <c r="Z38" i="7"/>
  <c r="E39" i="7"/>
  <c r="F39" i="7"/>
  <c r="Z39" i="7"/>
  <c r="G39" i="7"/>
  <c r="E40" i="7"/>
  <c r="F40" i="7"/>
  <c r="G40" i="7"/>
  <c r="Z40" i="7"/>
  <c r="E41" i="7"/>
  <c r="F41" i="7"/>
  <c r="E42" i="7"/>
  <c r="F42" i="7"/>
  <c r="Z42" i="7"/>
  <c r="E43" i="7"/>
  <c r="F43" i="7"/>
  <c r="G43" i="7"/>
  <c r="Z43" i="7"/>
  <c r="E44" i="7"/>
  <c r="F44" i="7"/>
  <c r="E45" i="7"/>
  <c r="F45" i="7"/>
  <c r="E46" i="7"/>
  <c r="F46" i="7"/>
  <c r="Z46" i="7"/>
  <c r="E47" i="7"/>
  <c r="F47" i="7"/>
  <c r="Z47" i="7"/>
  <c r="G47" i="7"/>
  <c r="E48" i="7"/>
  <c r="F48" i="7"/>
  <c r="G48" i="7"/>
  <c r="Z48" i="7"/>
  <c r="E49" i="7"/>
  <c r="F49" i="7"/>
  <c r="E50" i="7"/>
  <c r="F50" i="7"/>
  <c r="E51" i="7"/>
  <c r="F51" i="7"/>
  <c r="G51" i="7"/>
  <c r="E52" i="7"/>
  <c r="F52" i="7"/>
  <c r="E53" i="7"/>
  <c r="F53" i="7"/>
  <c r="Z53" i="7"/>
  <c r="G53" i="7"/>
  <c r="E54" i="7"/>
  <c r="F54" i="7"/>
  <c r="E55" i="7"/>
  <c r="F55" i="7"/>
  <c r="Z55" i="7"/>
  <c r="G55" i="7"/>
  <c r="E56" i="7"/>
  <c r="F56" i="7"/>
  <c r="G56" i="7"/>
  <c r="Z56" i="7"/>
  <c r="E57" i="7"/>
  <c r="F57" i="7"/>
  <c r="E58" i="7"/>
  <c r="F58" i="7"/>
  <c r="Z58" i="7"/>
  <c r="G58" i="7"/>
  <c r="E59" i="7"/>
  <c r="F59" i="7"/>
  <c r="E60" i="7"/>
  <c r="F60" i="7"/>
  <c r="E61" i="7"/>
  <c r="F61" i="7"/>
  <c r="Z61" i="7"/>
  <c r="E62" i="7"/>
  <c r="F62" i="7"/>
  <c r="Z62" i="7"/>
  <c r="G62" i="7"/>
  <c r="E63" i="7"/>
  <c r="F63" i="7"/>
  <c r="Z63" i="7"/>
  <c r="G63" i="7"/>
  <c r="E64" i="7"/>
  <c r="F64" i="7"/>
  <c r="G64" i="7"/>
  <c r="Z64" i="7"/>
  <c r="E65" i="7"/>
  <c r="F65" i="7"/>
  <c r="E66" i="7"/>
  <c r="F66" i="7"/>
  <c r="Z66" i="7"/>
  <c r="E67" i="7"/>
  <c r="F67" i="7"/>
  <c r="Z67" i="7"/>
  <c r="E68" i="7"/>
  <c r="F68" i="7"/>
  <c r="G68" i="7"/>
  <c r="Z68" i="7"/>
  <c r="E69" i="7"/>
  <c r="F69" i="7"/>
  <c r="E70" i="7"/>
  <c r="F70" i="7"/>
  <c r="Z70" i="7"/>
  <c r="E71" i="7"/>
  <c r="F71" i="7"/>
  <c r="G71" i="7"/>
  <c r="Z71" i="7"/>
  <c r="E72" i="7"/>
  <c r="F72" i="7"/>
  <c r="Z72" i="7"/>
  <c r="G72" i="7"/>
  <c r="E73" i="7"/>
  <c r="F73" i="7"/>
  <c r="E74" i="7"/>
  <c r="F74" i="7"/>
  <c r="E75" i="7"/>
  <c r="F75" i="7"/>
  <c r="Z75" i="7"/>
  <c r="E76" i="7"/>
  <c r="F76" i="7"/>
  <c r="G76" i="7"/>
  <c r="Z76" i="7"/>
  <c r="E77" i="7"/>
  <c r="F77" i="7"/>
  <c r="E78" i="7"/>
  <c r="F78" i="7"/>
  <c r="E79" i="7"/>
  <c r="F79" i="7"/>
  <c r="G79" i="7"/>
  <c r="Z79" i="7"/>
  <c r="E80" i="7"/>
  <c r="F80" i="7"/>
  <c r="Z80" i="7"/>
  <c r="G80" i="7"/>
  <c r="E81" i="7"/>
  <c r="F81" i="7"/>
  <c r="G81" i="7"/>
  <c r="Z81" i="7"/>
  <c r="E82" i="7"/>
  <c r="F82" i="7"/>
  <c r="E83" i="7"/>
  <c r="F83" i="7"/>
  <c r="E84" i="7"/>
  <c r="F84" i="7"/>
  <c r="G84" i="7"/>
  <c r="Z84" i="7"/>
  <c r="E85" i="7"/>
  <c r="F85" i="7"/>
  <c r="E86" i="7"/>
  <c r="F86" i="7"/>
  <c r="Z86" i="7"/>
  <c r="G86" i="7"/>
  <c r="E87" i="7"/>
  <c r="F87" i="7"/>
  <c r="G87" i="7"/>
  <c r="Z87" i="7"/>
  <c r="E88" i="7"/>
  <c r="F88" i="7"/>
  <c r="Z88" i="7"/>
  <c r="G88" i="7"/>
  <c r="E89" i="7"/>
  <c r="F89" i="7"/>
  <c r="G89" i="7"/>
  <c r="E90" i="7"/>
  <c r="F90" i="7"/>
  <c r="E91" i="7"/>
  <c r="F91" i="7"/>
  <c r="Z91" i="7"/>
  <c r="G91" i="7"/>
  <c r="E92" i="7"/>
  <c r="F92" i="7"/>
  <c r="G92" i="7"/>
  <c r="Z92" i="7"/>
  <c r="E93" i="7"/>
  <c r="F93" i="7"/>
  <c r="E94" i="7"/>
  <c r="F94" i="7"/>
  <c r="Z94" i="7"/>
  <c r="E95" i="7"/>
  <c r="F95" i="7"/>
  <c r="G95" i="7"/>
  <c r="Z95" i="7"/>
  <c r="E96" i="7"/>
  <c r="F96" i="7"/>
  <c r="Z96" i="7"/>
  <c r="G96" i="7"/>
  <c r="E97" i="7"/>
  <c r="F97" i="7"/>
  <c r="G97" i="7"/>
  <c r="Z97" i="7"/>
  <c r="E98" i="7"/>
  <c r="F98" i="7"/>
  <c r="E99" i="7"/>
  <c r="F99" i="7"/>
  <c r="Z99" i="7"/>
  <c r="E100" i="7"/>
  <c r="F100" i="7"/>
  <c r="G100" i="7"/>
  <c r="Z100" i="7"/>
  <c r="E101" i="7"/>
  <c r="F101" i="7"/>
  <c r="E102" i="7"/>
  <c r="F102" i="7"/>
  <c r="E103" i="7"/>
  <c r="F103" i="7"/>
  <c r="G103" i="7"/>
  <c r="Z103" i="7"/>
  <c r="E104" i="7"/>
  <c r="F104" i="7"/>
  <c r="Z104" i="7"/>
  <c r="G104" i="7"/>
  <c r="E105" i="7"/>
  <c r="F105" i="7"/>
  <c r="G105" i="7"/>
  <c r="E106" i="7"/>
  <c r="F106" i="7"/>
  <c r="E107" i="7"/>
  <c r="F107" i="7"/>
  <c r="E108" i="7"/>
  <c r="F108" i="7"/>
  <c r="G108" i="7"/>
  <c r="Z108" i="7"/>
  <c r="E109" i="7"/>
  <c r="F109" i="7"/>
  <c r="E110" i="7"/>
  <c r="F110" i="7"/>
  <c r="Z110" i="7"/>
  <c r="G110" i="7"/>
  <c r="E111" i="7"/>
  <c r="F111" i="7"/>
  <c r="G111" i="7"/>
  <c r="Z111" i="7"/>
  <c r="E112" i="7"/>
  <c r="F112" i="7"/>
  <c r="Z112" i="7"/>
  <c r="G112" i="7"/>
  <c r="E113" i="7"/>
  <c r="F113" i="7"/>
  <c r="E114" i="7"/>
  <c r="F114" i="7"/>
  <c r="E115" i="7"/>
  <c r="F115" i="7"/>
  <c r="Z115" i="7"/>
  <c r="G115" i="7"/>
  <c r="E116" i="7"/>
  <c r="F116" i="7"/>
  <c r="G116" i="7"/>
  <c r="Z116" i="7"/>
  <c r="E117" i="7"/>
  <c r="F117" i="7"/>
  <c r="E118" i="7"/>
  <c r="F118" i="7"/>
  <c r="Z118" i="7"/>
  <c r="E119" i="7"/>
  <c r="F119" i="7"/>
  <c r="G119" i="7"/>
  <c r="Z119" i="7"/>
  <c r="E120" i="7"/>
  <c r="F120" i="7"/>
  <c r="Z120" i="7"/>
  <c r="G120" i="7"/>
  <c r="E121" i="7"/>
  <c r="F121" i="7"/>
  <c r="G121" i="7"/>
  <c r="Z121" i="7"/>
  <c r="E122" i="7"/>
  <c r="F122" i="7"/>
  <c r="E123" i="7"/>
  <c r="F123" i="7"/>
  <c r="Z123" i="7"/>
  <c r="E124" i="7"/>
  <c r="F124" i="7"/>
  <c r="G124" i="7"/>
  <c r="Z124" i="7"/>
  <c r="E125" i="7"/>
  <c r="F125" i="7"/>
  <c r="E126" i="7"/>
  <c r="F126" i="7"/>
  <c r="Z126" i="7"/>
  <c r="G126" i="7"/>
  <c r="E127" i="7"/>
  <c r="F127" i="7"/>
  <c r="G127" i="7"/>
  <c r="Z127" i="7"/>
  <c r="E128" i="7"/>
  <c r="F128" i="7"/>
  <c r="Z128" i="7"/>
  <c r="G128" i="7"/>
  <c r="E129" i="7"/>
  <c r="F129" i="7"/>
  <c r="G129" i="7"/>
  <c r="E130" i="7"/>
  <c r="F130" i="7"/>
  <c r="E131" i="7"/>
  <c r="F131" i="7"/>
  <c r="Z131" i="7"/>
  <c r="G131" i="7"/>
  <c r="E132" i="7"/>
  <c r="F132" i="7"/>
  <c r="G132" i="7"/>
  <c r="Z132" i="7"/>
  <c r="E133" i="7"/>
  <c r="F133" i="7"/>
  <c r="E134" i="7"/>
  <c r="F134" i="7"/>
  <c r="Z134" i="7"/>
  <c r="G134" i="7"/>
  <c r="E135" i="7"/>
  <c r="F135" i="7"/>
  <c r="G135" i="7"/>
  <c r="Z135" i="7"/>
  <c r="E136" i="7"/>
  <c r="F136" i="7"/>
  <c r="Z136" i="7"/>
  <c r="G136" i="7"/>
  <c r="E137" i="7"/>
  <c r="F137" i="7"/>
  <c r="G137" i="7"/>
  <c r="Z137" i="7"/>
  <c r="E138" i="7"/>
  <c r="F138" i="7"/>
  <c r="Z138" i="7"/>
  <c r="G138" i="7"/>
  <c r="E139" i="7"/>
  <c r="F139" i="7"/>
  <c r="G139" i="7"/>
  <c r="E140" i="7"/>
  <c r="F140" i="7"/>
  <c r="Z140" i="7"/>
  <c r="G140" i="7"/>
  <c r="E141" i="7"/>
  <c r="F141" i="7"/>
  <c r="Z141" i="7"/>
  <c r="G141" i="7"/>
  <c r="E142" i="7"/>
  <c r="F142" i="7"/>
  <c r="E143" i="7"/>
  <c r="F143" i="7"/>
  <c r="E144" i="7"/>
  <c r="F144" i="7"/>
  <c r="E145" i="7"/>
  <c r="F145" i="7"/>
  <c r="E147" i="7"/>
  <c r="F147" i="7"/>
  <c r="G147" i="7"/>
  <c r="AF147" i="7"/>
  <c r="E148" i="7"/>
  <c r="F148" i="7"/>
  <c r="Z148" i="7"/>
  <c r="G148" i="7"/>
  <c r="E149" i="7"/>
  <c r="F149" i="7"/>
  <c r="Z149" i="7"/>
  <c r="G149" i="7"/>
  <c r="E150" i="7"/>
  <c r="F150" i="7"/>
  <c r="G150" i="7"/>
  <c r="Z150" i="7"/>
  <c r="E151" i="7"/>
  <c r="F151" i="7"/>
  <c r="E152" i="7"/>
  <c r="F152" i="7"/>
  <c r="Z152" i="7"/>
  <c r="E153" i="7"/>
  <c r="F153" i="7"/>
  <c r="Z153" i="7"/>
  <c r="G153" i="7"/>
  <c r="E154" i="7"/>
  <c r="F154" i="7"/>
  <c r="Z154" i="7"/>
  <c r="E155" i="7"/>
  <c r="F155" i="7"/>
  <c r="Z155" i="7"/>
  <c r="G155" i="7"/>
  <c r="E156" i="7"/>
  <c r="F156" i="7"/>
  <c r="G156" i="7"/>
  <c r="E157" i="7"/>
  <c r="F157" i="7"/>
  <c r="Z157" i="7"/>
  <c r="E158" i="7"/>
  <c r="F158" i="7"/>
  <c r="G158" i="7"/>
  <c r="Z158" i="7"/>
  <c r="E159" i="7"/>
  <c r="F159" i="7"/>
  <c r="G159" i="7"/>
  <c r="Z160" i="7"/>
  <c r="Z161" i="7"/>
  <c r="Z162" i="7"/>
  <c r="Z163" i="7"/>
  <c r="Z164" i="7"/>
  <c r="Z165" i="7"/>
  <c r="Z166" i="7"/>
  <c r="Z167" i="7"/>
  <c r="Z169" i="7"/>
  <c r="Z170" i="7"/>
  <c r="Z172" i="7"/>
  <c r="Z173" i="7"/>
  <c r="Z174" i="7"/>
  <c r="Z176" i="7"/>
  <c r="Z177" i="7"/>
  <c r="Z178" i="7"/>
  <c r="Z180" i="7"/>
  <c r="Z181" i="7"/>
  <c r="Z182" i="7"/>
  <c r="Z183" i="7"/>
  <c r="Z184" i="7"/>
  <c r="Z185" i="7"/>
  <c r="Z187" i="7"/>
  <c r="Z188" i="7"/>
  <c r="Z189" i="7"/>
  <c r="Z190" i="7"/>
  <c r="Z191" i="7"/>
  <c r="Z193" i="7"/>
  <c r="Z194" i="7"/>
  <c r="Z195" i="7"/>
  <c r="Z197" i="7"/>
  <c r="Z198" i="7"/>
  <c r="Z199" i="7"/>
  <c r="Z200" i="7"/>
  <c r="Z201" i="7"/>
  <c r="Z202" i="7"/>
  <c r="Z204" i="7"/>
  <c r="Z205" i="7"/>
  <c r="Z207" i="7"/>
  <c r="Z208" i="7"/>
  <c r="Z209" i="7"/>
  <c r="Z210" i="7"/>
  <c r="Z211" i="7"/>
  <c r="Z212" i="7"/>
  <c r="Z213" i="7"/>
  <c r="Z214" i="7"/>
  <c r="Z216" i="7"/>
  <c r="Z217" i="7"/>
  <c r="Z218" i="7"/>
  <c r="Z220" i="7"/>
  <c r="Z221" i="7"/>
  <c r="Z222" i="7"/>
  <c r="Z224" i="7"/>
  <c r="Z225" i="7"/>
  <c r="Z226" i="7"/>
  <c r="Z228" i="7"/>
  <c r="Z229" i="7"/>
  <c r="Z230" i="7"/>
  <c r="Z232" i="7"/>
  <c r="Z233" i="7"/>
  <c r="Z234" i="7"/>
  <c r="AB13" i="7"/>
  <c r="AB17" i="7"/>
  <c r="F16" i="7"/>
  <c r="F17" i="7" s="1"/>
  <c r="C17" i="7"/>
  <c r="Q21" i="7"/>
  <c r="Q22" i="7"/>
  <c r="Q23" i="7"/>
  <c r="Q24" i="7"/>
  <c r="I25" i="7"/>
  <c r="Q25" i="7"/>
  <c r="AC25" i="7"/>
  <c r="AF25" i="7"/>
  <c r="I26" i="7"/>
  <c r="Q26" i="7"/>
  <c r="AC26" i="7"/>
  <c r="AF26" i="7"/>
  <c r="Q27" i="7"/>
  <c r="AB27" i="7"/>
  <c r="AD27" i="7"/>
  <c r="AF27" i="7"/>
  <c r="Q28" i="7"/>
  <c r="AB28" i="7"/>
  <c r="AD28" i="7"/>
  <c r="AF28" i="7"/>
  <c r="Q29" i="7"/>
  <c r="AB29" i="7"/>
  <c r="AC29" i="7"/>
  <c r="AD29" i="7"/>
  <c r="AF29" i="7"/>
  <c r="K30" i="7"/>
  <c r="Q30" i="7"/>
  <c r="AC30" i="7"/>
  <c r="AF30" i="7"/>
  <c r="K31" i="7"/>
  <c r="Q31" i="7"/>
  <c r="AC31" i="7"/>
  <c r="AF31" i="7"/>
  <c r="Q32" i="7"/>
  <c r="Q33" i="7"/>
  <c r="AB33" i="7"/>
  <c r="AD33" i="7"/>
  <c r="AF33" i="7"/>
  <c r="K34" i="7"/>
  <c r="Q34" i="7"/>
  <c r="AC34" i="7"/>
  <c r="AF34" i="7"/>
  <c r="Q35" i="7"/>
  <c r="Q36" i="7"/>
  <c r="Q37" i="7"/>
  <c r="Q38" i="7"/>
  <c r="U38" i="7"/>
  <c r="AB38" i="7"/>
  <c r="AC38" i="7"/>
  <c r="AD38" i="7"/>
  <c r="AF38" i="7"/>
  <c r="K39" i="7"/>
  <c r="Q39" i="7"/>
  <c r="AC39" i="7"/>
  <c r="AF39" i="7"/>
  <c r="K40" i="7"/>
  <c r="Q40" i="7"/>
  <c r="AC40" i="7"/>
  <c r="AF40" i="7"/>
  <c r="Q41" i="7"/>
  <c r="Q42" i="7"/>
  <c r="K43" i="7"/>
  <c r="Q43" i="7"/>
  <c r="AC43" i="7"/>
  <c r="AF43" i="7"/>
  <c r="Q44" i="7"/>
  <c r="Q45" i="7"/>
  <c r="Q46" i="7"/>
  <c r="K47" i="7"/>
  <c r="Q47" i="7"/>
  <c r="AC47" i="7"/>
  <c r="AF47" i="7"/>
  <c r="K48" i="7"/>
  <c r="Q48" i="7"/>
  <c r="AC48" i="7"/>
  <c r="AF48" i="7"/>
  <c r="Q49" i="7"/>
  <c r="Q50" i="7"/>
  <c r="K51" i="7"/>
  <c r="Q51" i="7"/>
  <c r="AC51" i="7"/>
  <c r="AF51" i="7"/>
  <c r="Q52" i="7"/>
  <c r="K53" i="7"/>
  <c r="Q53" i="7"/>
  <c r="Q54" i="7"/>
  <c r="K55" i="7"/>
  <c r="Q55" i="7"/>
  <c r="AC55" i="7"/>
  <c r="AF55" i="7"/>
  <c r="K56" i="7"/>
  <c r="Q56" i="7"/>
  <c r="AC56" i="7"/>
  <c r="AF56" i="7"/>
  <c r="Q57" i="7"/>
  <c r="Q58" i="7"/>
  <c r="Q59" i="7"/>
  <c r="Q60" i="7"/>
  <c r="Q61" i="7"/>
  <c r="Q62" i="7"/>
  <c r="K63" i="7"/>
  <c r="Q63" i="7"/>
  <c r="AC63" i="7"/>
  <c r="AF63" i="7"/>
  <c r="K64" i="7"/>
  <c r="Q64" i="7"/>
  <c r="AC64" i="7"/>
  <c r="AF64" i="7"/>
  <c r="Q65" i="7"/>
  <c r="Q66" i="7"/>
  <c r="Q67" i="7"/>
  <c r="U67" i="7"/>
  <c r="AB67" i="7"/>
  <c r="AC67" i="7"/>
  <c r="AD67" i="7"/>
  <c r="AF67" i="7"/>
  <c r="K68" i="7"/>
  <c r="Q68" i="7"/>
  <c r="AC68" i="7"/>
  <c r="AF68" i="7"/>
  <c r="Q69" i="7"/>
  <c r="Q70" i="7"/>
  <c r="K71" i="7"/>
  <c r="Q71" i="7"/>
  <c r="AC71" i="7"/>
  <c r="AF71" i="7"/>
  <c r="K72" i="7"/>
  <c r="Q72" i="7"/>
  <c r="AC72" i="7"/>
  <c r="AF72" i="7"/>
  <c r="Q73" i="7"/>
  <c r="Q74" i="7"/>
  <c r="Q75" i="7"/>
  <c r="K76" i="7"/>
  <c r="Q76" i="7"/>
  <c r="AC76" i="7"/>
  <c r="AF76" i="7"/>
  <c r="Q77" i="7"/>
  <c r="Q78" i="7"/>
  <c r="K79" i="7"/>
  <c r="Q79" i="7"/>
  <c r="AC79" i="7"/>
  <c r="AF79" i="7"/>
  <c r="K80" i="7"/>
  <c r="Q80" i="7"/>
  <c r="AC80" i="7"/>
  <c r="AF80" i="7"/>
  <c r="K81" i="7"/>
  <c r="Q81" i="7"/>
  <c r="AC81" i="7"/>
  <c r="AF81" i="7"/>
  <c r="Q82" i="7"/>
  <c r="Q83" i="7"/>
  <c r="K84" i="7"/>
  <c r="Q84" i="7"/>
  <c r="AC84" i="7"/>
  <c r="AF84" i="7"/>
  <c r="Q85" i="7"/>
  <c r="Q86" i="7"/>
  <c r="K87" i="7"/>
  <c r="Q87" i="7"/>
  <c r="AC87" i="7"/>
  <c r="AF87" i="7"/>
  <c r="K88" i="7"/>
  <c r="Q88" i="7"/>
  <c r="AC88" i="7"/>
  <c r="AF88" i="7"/>
  <c r="J89" i="7"/>
  <c r="Q89" i="7"/>
  <c r="AC89" i="7"/>
  <c r="AF89" i="7"/>
  <c r="Q90" i="7"/>
  <c r="J91" i="7"/>
  <c r="Q91" i="7"/>
  <c r="AC91" i="7"/>
  <c r="AF91" i="7"/>
  <c r="K92" i="7"/>
  <c r="Q92" i="7"/>
  <c r="AC92" i="7"/>
  <c r="AF92" i="7"/>
  <c r="Q93" i="7"/>
  <c r="Q94" i="7"/>
  <c r="K95" i="7"/>
  <c r="Q95" i="7"/>
  <c r="AC95" i="7"/>
  <c r="AF95" i="7"/>
  <c r="K96" i="7"/>
  <c r="Q96" i="7"/>
  <c r="AC96" i="7"/>
  <c r="AF96" i="7"/>
  <c r="K97" i="7"/>
  <c r="Q97" i="7"/>
  <c r="AC97" i="7"/>
  <c r="AF97" i="7"/>
  <c r="Q98" i="7"/>
  <c r="Q99" i="7"/>
  <c r="K100" i="7"/>
  <c r="Q100" i="7"/>
  <c r="AC100" i="7"/>
  <c r="AF100" i="7"/>
  <c r="Q101" i="7"/>
  <c r="Q102" i="7"/>
  <c r="K103" i="7"/>
  <c r="Q103" i="7"/>
  <c r="AC103" i="7"/>
  <c r="AF103" i="7"/>
  <c r="K104" i="7"/>
  <c r="Q104" i="7"/>
  <c r="AC104" i="7"/>
  <c r="AF104" i="7"/>
  <c r="K105" i="7"/>
  <c r="Q105" i="7"/>
  <c r="AC105" i="7"/>
  <c r="AF105" i="7"/>
  <c r="Q106" i="7"/>
  <c r="Q107" i="7"/>
  <c r="K108" i="7"/>
  <c r="Q108" i="7"/>
  <c r="AC108" i="7"/>
  <c r="AF108" i="7"/>
  <c r="Q109" i="7"/>
  <c r="Q110" i="7"/>
  <c r="J111" i="7"/>
  <c r="Q111" i="7"/>
  <c r="AC111" i="7"/>
  <c r="AF111" i="7"/>
  <c r="J112" i="7"/>
  <c r="Q112" i="7"/>
  <c r="AC112" i="7"/>
  <c r="AF112" i="7"/>
  <c r="Q113" i="7"/>
  <c r="Q114" i="7"/>
  <c r="Q115" i="7"/>
  <c r="AF115" i="7"/>
  <c r="J116" i="7"/>
  <c r="Q116" i="7"/>
  <c r="AC116" i="7"/>
  <c r="AF116" i="7"/>
  <c r="Q117" i="7"/>
  <c r="Q118" i="7"/>
  <c r="J119" i="7"/>
  <c r="Q119" i="7"/>
  <c r="AC119" i="7"/>
  <c r="AF119" i="7"/>
  <c r="J120" i="7"/>
  <c r="Q120" i="7"/>
  <c r="AC120" i="7"/>
  <c r="AF120" i="7"/>
  <c r="K121" i="7"/>
  <c r="Q121" i="7"/>
  <c r="AC121" i="7"/>
  <c r="AF121" i="7"/>
  <c r="Q122" i="7"/>
  <c r="Q123" i="7"/>
  <c r="K124" i="7"/>
  <c r="Q124" i="7"/>
  <c r="AC124" i="7"/>
  <c r="AF124" i="7"/>
  <c r="Q125" i="7"/>
  <c r="K126" i="7"/>
  <c r="Q126" i="7"/>
  <c r="AC126" i="7"/>
  <c r="AF126" i="7"/>
  <c r="K127" i="7"/>
  <c r="Q127" i="7"/>
  <c r="AC127" i="7"/>
  <c r="AF127" i="7"/>
  <c r="K128" i="7"/>
  <c r="Q128" i="7"/>
  <c r="AC128" i="7"/>
  <c r="AF128" i="7"/>
  <c r="K129" i="7"/>
  <c r="Q129" i="7"/>
  <c r="AF129" i="7"/>
  <c r="Q130" i="7"/>
  <c r="K131" i="7"/>
  <c r="Q131" i="7"/>
  <c r="AC131" i="7"/>
  <c r="AF131" i="7"/>
  <c r="K132" i="7"/>
  <c r="Q132" i="7"/>
  <c r="AC132" i="7"/>
  <c r="AF132" i="7"/>
  <c r="Q133" i="7"/>
  <c r="K134" i="7"/>
  <c r="Q134" i="7"/>
  <c r="AC134" i="7"/>
  <c r="AF134" i="7"/>
  <c r="K135" i="7"/>
  <c r="Q135" i="7"/>
  <c r="AC135" i="7"/>
  <c r="AF135" i="7"/>
  <c r="K136" i="7"/>
  <c r="Q136" i="7"/>
  <c r="AC136" i="7"/>
  <c r="AF136" i="7"/>
  <c r="K137" i="7"/>
  <c r="Q137" i="7"/>
  <c r="AC137" i="7"/>
  <c r="AF137" i="7"/>
  <c r="K138" i="7"/>
  <c r="Q138" i="7"/>
  <c r="AC138" i="7"/>
  <c r="AF138" i="7"/>
  <c r="K139" i="7"/>
  <c r="Q139" i="7"/>
  <c r="K140" i="7"/>
  <c r="Q140" i="7"/>
  <c r="AC140" i="7"/>
  <c r="AF140" i="7"/>
  <c r="K141" i="7"/>
  <c r="Q141" i="7"/>
  <c r="AC141" i="7"/>
  <c r="AF141" i="7"/>
  <c r="Q142" i="7"/>
  <c r="Q143" i="7"/>
  <c r="Q144" i="7"/>
  <c r="Q145" i="7"/>
  <c r="C146" i="7"/>
  <c r="E146" i="7"/>
  <c r="F146" i="7"/>
  <c r="Z146" i="7"/>
  <c r="Q146" i="7"/>
  <c r="K147" i="7"/>
  <c r="Q147" i="7"/>
  <c r="K148" i="7"/>
  <c r="Q148" i="7"/>
  <c r="AC148" i="7"/>
  <c r="AF148" i="7"/>
  <c r="K149" i="7"/>
  <c r="Q149" i="7"/>
  <c r="AC149" i="7"/>
  <c r="AF149" i="7"/>
  <c r="K150" i="7"/>
  <c r="Q150" i="7"/>
  <c r="Q151" i="7"/>
  <c r="Q152" i="7"/>
  <c r="K153" i="7"/>
  <c r="Q153" i="7"/>
  <c r="AC153" i="7"/>
  <c r="AF153" i="7"/>
  <c r="Q154" i="7"/>
  <c r="U154" i="7"/>
  <c r="AB154" i="7"/>
  <c r="AC154" i="7"/>
  <c r="AD154" i="7"/>
  <c r="AF154" i="7"/>
  <c r="Q155" i="7"/>
  <c r="AC155" i="7"/>
  <c r="AF155" i="7"/>
  <c r="K156" i="7"/>
  <c r="Q156" i="7"/>
  <c r="AC156" i="7"/>
  <c r="AF156" i="7"/>
  <c r="Q157" i="7"/>
  <c r="Q158" i="7"/>
  <c r="AF158" i="7"/>
  <c r="K159" i="7"/>
  <c r="Q159" i="7"/>
  <c r="AC159" i="7"/>
  <c r="AF159" i="7"/>
  <c r="K160" i="7"/>
  <c r="Q160" i="7"/>
  <c r="AC160" i="7"/>
  <c r="AF160" i="7"/>
  <c r="K161" i="7"/>
  <c r="Q161" i="7"/>
  <c r="AC161" i="7"/>
  <c r="K162" i="7"/>
  <c r="Q162" i="7"/>
  <c r="AC162" i="7"/>
  <c r="AF162" i="7"/>
  <c r="K163" i="7"/>
  <c r="Q163" i="7"/>
  <c r="AC163" i="7"/>
  <c r="AF163" i="7"/>
  <c r="K164" i="7"/>
  <c r="Q164" i="7"/>
  <c r="AC164" i="7"/>
  <c r="AF164" i="7"/>
  <c r="K165" i="7"/>
  <c r="Q165" i="7"/>
  <c r="AC165" i="7"/>
  <c r="AF165" i="7"/>
  <c r="K166" i="7"/>
  <c r="Q166" i="7"/>
  <c r="AC166" i="7"/>
  <c r="AF166" i="7"/>
  <c r="K167" i="7"/>
  <c r="Q167" i="7"/>
  <c r="AC167" i="7"/>
  <c r="AF167" i="7"/>
  <c r="Q168" i="7"/>
  <c r="K169" i="7"/>
  <c r="Q169" i="7"/>
  <c r="AC169" i="7"/>
  <c r="AF169" i="7"/>
  <c r="K170" i="7"/>
  <c r="Q170" i="7"/>
  <c r="AC170" i="7"/>
  <c r="AF170" i="7"/>
  <c r="Q171" i="7"/>
  <c r="Q172" i="7"/>
  <c r="AB172" i="7"/>
  <c r="AC172" i="7"/>
  <c r="AD172" i="7"/>
  <c r="AF172" i="7"/>
  <c r="Q173" i="7"/>
  <c r="U173" i="7"/>
  <c r="AB173" i="7"/>
  <c r="AC173" i="7"/>
  <c r="AD173" i="7"/>
  <c r="AF173" i="7"/>
  <c r="K174" i="7"/>
  <c r="Q174" i="7"/>
  <c r="AC174" i="7"/>
  <c r="AF174" i="7"/>
  <c r="Q175" i="7"/>
  <c r="K176" i="7"/>
  <c r="Q176" i="7"/>
  <c r="AC176" i="7"/>
  <c r="AF176" i="7"/>
  <c r="K177" i="7"/>
  <c r="Q177" i="7"/>
  <c r="AC177" i="7"/>
  <c r="AF177" i="7"/>
  <c r="Q178" i="7"/>
  <c r="AC178" i="7"/>
  <c r="AF178" i="7"/>
  <c r="Q179" i="7"/>
  <c r="K180" i="7"/>
  <c r="Q180" i="7"/>
  <c r="AC180" i="7"/>
  <c r="AF180" i="7"/>
  <c r="K181" i="7"/>
  <c r="Q181" i="7"/>
  <c r="AC181" i="7"/>
  <c r="AF181" i="7"/>
  <c r="K182" i="7"/>
  <c r="Q182" i="7"/>
  <c r="AC182" i="7"/>
  <c r="AF182" i="7"/>
  <c r="K183" i="7"/>
  <c r="Q183" i="7"/>
  <c r="AC183" i="7"/>
  <c r="AF183" i="7"/>
  <c r="K184" i="7"/>
  <c r="Q184" i="7"/>
  <c r="AC184" i="7"/>
  <c r="AF184" i="7"/>
  <c r="K185" i="7"/>
  <c r="Q185" i="7"/>
  <c r="AC185" i="7"/>
  <c r="AF185" i="7"/>
  <c r="Q186" i="7"/>
  <c r="K187" i="7"/>
  <c r="Q187" i="7"/>
  <c r="AC187" i="7"/>
  <c r="AF187" i="7"/>
  <c r="K188" i="7"/>
  <c r="Q188" i="7"/>
  <c r="AC188" i="7"/>
  <c r="AF188" i="7"/>
  <c r="K189" i="7"/>
  <c r="Q189" i="7"/>
  <c r="AC189" i="7"/>
  <c r="AF189" i="7"/>
  <c r="K190" i="7"/>
  <c r="Q190" i="7"/>
  <c r="AC190" i="7"/>
  <c r="AF190" i="7"/>
  <c r="K191" i="7"/>
  <c r="Q191" i="7"/>
  <c r="AC191" i="7"/>
  <c r="AF191" i="7"/>
  <c r="Q192" i="7"/>
  <c r="K193" i="7"/>
  <c r="Q193" i="7"/>
  <c r="AC193" i="7"/>
  <c r="AF193" i="7"/>
  <c r="K194" i="7"/>
  <c r="Q194" i="7"/>
  <c r="AC194" i="7"/>
  <c r="AF194" i="7"/>
  <c r="K195" i="7"/>
  <c r="Q195" i="7"/>
  <c r="AC195" i="7"/>
  <c r="AF195" i="7"/>
  <c r="Q196" i="7"/>
  <c r="K197" i="7"/>
  <c r="Q197" i="7"/>
  <c r="AC197" i="7"/>
  <c r="AF197" i="7"/>
  <c r="K198" i="7"/>
  <c r="Q198" i="7"/>
  <c r="AC198" i="7"/>
  <c r="AF198" i="7"/>
  <c r="K199" i="7"/>
  <c r="Q199" i="7"/>
  <c r="AC199" i="7"/>
  <c r="K200" i="7"/>
  <c r="Q200" i="7"/>
  <c r="AC200" i="7"/>
  <c r="AF200" i="7"/>
  <c r="K201" i="7"/>
  <c r="Q201" i="7"/>
  <c r="AC201" i="7"/>
  <c r="AF201" i="7"/>
  <c r="K202" i="7"/>
  <c r="Q202" i="7"/>
  <c r="AC202" i="7"/>
  <c r="AF202" i="7"/>
  <c r="Q203" i="7"/>
  <c r="K204" i="7"/>
  <c r="Q204" i="7"/>
  <c r="AC204" i="7"/>
  <c r="AF204" i="7"/>
  <c r="K205" i="7"/>
  <c r="Q205" i="7"/>
  <c r="AC205" i="7"/>
  <c r="AF205" i="7"/>
  <c r="K206" i="7"/>
  <c r="Q206" i="7"/>
  <c r="AC206" i="7"/>
  <c r="AF206" i="7"/>
  <c r="K207" i="7"/>
  <c r="Q207" i="7"/>
  <c r="AC207" i="7"/>
  <c r="AF207" i="7"/>
  <c r="K208" i="7"/>
  <c r="Q208" i="7"/>
  <c r="AC208" i="7"/>
  <c r="AF208" i="7"/>
  <c r="K209" i="7"/>
  <c r="Q209" i="7"/>
  <c r="AC209" i="7"/>
  <c r="AF209" i="7"/>
  <c r="K210" i="7"/>
  <c r="Q210" i="7"/>
  <c r="AC210" i="7"/>
  <c r="AF210" i="7"/>
  <c r="K211" i="7"/>
  <c r="Q211" i="7"/>
  <c r="AC211" i="7"/>
  <c r="AF211" i="7"/>
  <c r="K212" i="7"/>
  <c r="Q212" i="7"/>
  <c r="AC212" i="7"/>
  <c r="AF212" i="7"/>
  <c r="K213" i="7"/>
  <c r="Q213" i="7"/>
  <c r="AC213" i="7"/>
  <c r="AF213" i="7"/>
  <c r="K214" i="7"/>
  <c r="Q214" i="7"/>
  <c r="AC214" i="7"/>
  <c r="AF214" i="7"/>
  <c r="Q215" i="7"/>
  <c r="K216" i="7"/>
  <c r="Q216" i="7"/>
  <c r="AC216" i="7"/>
  <c r="AF216" i="7"/>
  <c r="K217" i="7"/>
  <c r="Q217" i="7"/>
  <c r="AC217" i="7"/>
  <c r="AF217" i="7"/>
  <c r="Q218" i="7"/>
  <c r="AC218" i="7"/>
  <c r="AF218" i="7"/>
  <c r="Q219" i="7"/>
  <c r="K220" i="7"/>
  <c r="Q220" i="7"/>
  <c r="AC220" i="7"/>
  <c r="AF220" i="7"/>
  <c r="K221" i="7"/>
  <c r="Q221" i="7"/>
  <c r="AC221" i="7"/>
  <c r="AF221" i="7"/>
  <c r="K222" i="7"/>
  <c r="Q222" i="7"/>
  <c r="AC222" i="7"/>
  <c r="AF222" i="7"/>
  <c r="Q223" i="7"/>
  <c r="K224" i="7"/>
  <c r="Q224" i="7"/>
  <c r="AC224" i="7"/>
  <c r="AF224" i="7"/>
  <c r="K225" i="7"/>
  <c r="Q225" i="7"/>
  <c r="AC225" i="7"/>
  <c r="AF225" i="7"/>
  <c r="K226" i="7"/>
  <c r="Q226" i="7"/>
  <c r="AC226" i="7"/>
  <c r="AF226" i="7"/>
  <c r="K227" i="7"/>
  <c r="Q227" i="7"/>
  <c r="AC227" i="7"/>
  <c r="AF227" i="7"/>
  <c r="K228" i="7"/>
  <c r="Q228" i="7"/>
  <c r="AC228" i="7"/>
  <c r="AF228" i="7"/>
  <c r="K229" i="7"/>
  <c r="Q229" i="7"/>
  <c r="AC229" i="7"/>
  <c r="AF229" i="7"/>
  <c r="K230" i="7"/>
  <c r="Q230" i="7"/>
  <c r="AC230" i="7"/>
  <c r="AF230" i="7"/>
  <c r="K231" i="7"/>
  <c r="Q231" i="7"/>
  <c r="AC231" i="7"/>
  <c r="K232" i="7"/>
  <c r="Q232" i="7"/>
  <c r="AC232" i="7"/>
  <c r="AF232" i="7"/>
  <c r="K233" i="7"/>
  <c r="Q233" i="7"/>
  <c r="AC233" i="7"/>
  <c r="AF233" i="7"/>
  <c r="Q234" i="7"/>
  <c r="AC234" i="7"/>
  <c r="AF234" i="7"/>
  <c r="AB2" i="6"/>
  <c r="E21" i="6"/>
  <c r="F21" i="6"/>
  <c r="Z21" i="6"/>
  <c r="G21" i="6"/>
  <c r="E22" i="6"/>
  <c r="F22" i="6"/>
  <c r="E23" i="6"/>
  <c r="F23" i="6"/>
  <c r="G23" i="6"/>
  <c r="E24" i="6"/>
  <c r="F24" i="6"/>
  <c r="G24" i="6"/>
  <c r="Z24" i="6"/>
  <c r="E25" i="6"/>
  <c r="F25" i="6"/>
  <c r="Z25" i="6"/>
  <c r="E26" i="6"/>
  <c r="F26" i="6"/>
  <c r="Z26" i="6"/>
  <c r="G26" i="6"/>
  <c r="E27" i="6"/>
  <c r="F27" i="6"/>
  <c r="Z27" i="6"/>
  <c r="U27" i="6"/>
  <c r="E28" i="6"/>
  <c r="F28" i="6"/>
  <c r="E29" i="6"/>
  <c r="F29" i="6"/>
  <c r="E30" i="6"/>
  <c r="F30" i="6"/>
  <c r="G30" i="6"/>
  <c r="E31" i="6"/>
  <c r="F31" i="6"/>
  <c r="Z31" i="6"/>
  <c r="G31" i="6"/>
  <c r="E32" i="6"/>
  <c r="F32" i="6"/>
  <c r="Z32" i="6"/>
  <c r="G32" i="6"/>
  <c r="E33" i="6"/>
  <c r="F33" i="6"/>
  <c r="Z33" i="6"/>
  <c r="U33" i="6"/>
  <c r="E34" i="6"/>
  <c r="F34" i="6"/>
  <c r="Z34" i="6"/>
  <c r="G34" i="6"/>
  <c r="E35" i="6"/>
  <c r="F35" i="6"/>
  <c r="E36" i="6"/>
  <c r="F36" i="6"/>
  <c r="E37" i="6"/>
  <c r="F37" i="6"/>
  <c r="E38" i="6"/>
  <c r="F38" i="6"/>
  <c r="Z38" i="6"/>
  <c r="E39" i="6"/>
  <c r="F39" i="6"/>
  <c r="E40" i="6"/>
  <c r="F40" i="6"/>
  <c r="E41" i="6"/>
  <c r="F41" i="6"/>
  <c r="E42" i="6"/>
  <c r="F42" i="6"/>
  <c r="Z42" i="6"/>
  <c r="G42" i="6"/>
  <c r="E43" i="6"/>
  <c r="F43" i="6"/>
  <c r="G43" i="6"/>
  <c r="Z43" i="6"/>
  <c r="E44" i="6"/>
  <c r="F44" i="6"/>
  <c r="Z44" i="6"/>
  <c r="G44" i="6"/>
  <c r="E45" i="6"/>
  <c r="F45" i="6"/>
  <c r="Z45" i="6"/>
  <c r="E46" i="6"/>
  <c r="F46" i="6"/>
  <c r="Z46" i="6"/>
  <c r="E47" i="6"/>
  <c r="F47" i="6"/>
  <c r="E48" i="6"/>
  <c r="F48" i="6"/>
  <c r="E49" i="6"/>
  <c r="F49" i="6"/>
  <c r="G49" i="6"/>
  <c r="Z49" i="6"/>
  <c r="E50" i="6"/>
  <c r="F50" i="6"/>
  <c r="E51" i="6"/>
  <c r="F51" i="6"/>
  <c r="G51" i="6"/>
  <c r="Z51" i="6"/>
  <c r="E52" i="6"/>
  <c r="F52" i="6"/>
  <c r="Z52" i="6"/>
  <c r="G52" i="6"/>
  <c r="E53" i="6"/>
  <c r="F53" i="6"/>
  <c r="Z53" i="6"/>
  <c r="G53" i="6"/>
  <c r="E54" i="6"/>
  <c r="F54" i="6"/>
  <c r="Z54" i="6"/>
  <c r="G54" i="6"/>
  <c r="E55" i="6"/>
  <c r="F55" i="6"/>
  <c r="E56" i="6"/>
  <c r="F56" i="6"/>
  <c r="E57" i="6"/>
  <c r="F57" i="6"/>
  <c r="G57" i="6"/>
  <c r="Z57" i="6"/>
  <c r="E58" i="6"/>
  <c r="F58" i="6"/>
  <c r="E59" i="6"/>
  <c r="F59" i="6"/>
  <c r="G59" i="6"/>
  <c r="Z59" i="6"/>
  <c r="E60" i="6"/>
  <c r="F60" i="6"/>
  <c r="G60" i="6"/>
  <c r="E61" i="6"/>
  <c r="F61" i="6"/>
  <c r="Z61" i="6"/>
  <c r="E62" i="6"/>
  <c r="F62" i="6"/>
  <c r="Z62" i="6"/>
  <c r="E63" i="6"/>
  <c r="F63" i="6"/>
  <c r="E64" i="6"/>
  <c r="F64" i="6"/>
  <c r="E65" i="6"/>
  <c r="F65" i="6"/>
  <c r="G65" i="6"/>
  <c r="Z65" i="6"/>
  <c r="E66" i="6"/>
  <c r="F66" i="6"/>
  <c r="Z66" i="6"/>
  <c r="G66" i="6"/>
  <c r="E67" i="6"/>
  <c r="F67" i="6"/>
  <c r="Z67" i="6"/>
  <c r="E68" i="6"/>
  <c r="F68" i="6"/>
  <c r="G68" i="6"/>
  <c r="Z68" i="6"/>
  <c r="E69" i="6"/>
  <c r="F69" i="6"/>
  <c r="E70" i="6"/>
  <c r="F70" i="6"/>
  <c r="Z70" i="6"/>
  <c r="G70" i="6"/>
  <c r="E71" i="6"/>
  <c r="F71" i="6"/>
  <c r="Z71" i="6"/>
  <c r="G71" i="6"/>
  <c r="E72" i="6"/>
  <c r="F72" i="6"/>
  <c r="Z72" i="6"/>
  <c r="G72" i="6"/>
  <c r="E73" i="6"/>
  <c r="F73" i="6"/>
  <c r="E74" i="6"/>
  <c r="F74" i="6"/>
  <c r="Z74" i="6"/>
  <c r="G74" i="6"/>
  <c r="E75" i="6"/>
  <c r="F75" i="6"/>
  <c r="Z75" i="6"/>
  <c r="G75" i="6"/>
  <c r="E76" i="6"/>
  <c r="F76" i="6"/>
  <c r="E77" i="6"/>
  <c r="F77" i="6"/>
  <c r="Z77" i="6"/>
  <c r="G77" i="6"/>
  <c r="E78" i="6"/>
  <c r="F78" i="6"/>
  <c r="E79" i="6"/>
  <c r="F79" i="6"/>
  <c r="Z79" i="6"/>
  <c r="G79" i="6"/>
  <c r="E80" i="6"/>
  <c r="F80" i="6"/>
  <c r="E81" i="6"/>
  <c r="F81" i="6"/>
  <c r="Z81" i="6"/>
  <c r="G81" i="6"/>
  <c r="E82" i="6"/>
  <c r="F82" i="6"/>
  <c r="E83" i="6"/>
  <c r="F83" i="6"/>
  <c r="Z83" i="6"/>
  <c r="G83" i="6"/>
  <c r="E84" i="6"/>
  <c r="F84" i="6"/>
  <c r="Z84" i="6"/>
  <c r="E85" i="6"/>
  <c r="F85" i="6"/>
  <c r="G85" i="6"/>
  <c r="Z85" i="6"/>
  <c r="E86" i="6"/>
  <c r="F86" i="6"/>
  <c r="Z86" i="6"/>
  <c r="E87" i="6"/>
  <c r="F87" i="6"/>
  <c r="E88" i="6"/>
  <c r="F88" i="6"/>
  <c r="E89" i="6"/>
  <c r="F89" i="6"/>
  <c r="Z89" i="6"/>
  <c r="E90" i="6"/>
  <c r="F90" i="6"/>
  <c r="E91" i="6"/>
  <c r="F91" i="6"/>
  <c r="G91" i="6"/>
  <c r="E92" i="6"/>
  <c r="F92" i="6"/>
  <c r="Z92" i="6"/>
  <c r="G92" i="6"/>
  <c r="E93" i="6"/>
  <c r="F93" i="6"/>
  <c r="Z93" i="6"/>
  <c r="G93" i="6"/>
  <c r="E94" i="6"/>
  <c r="F94" i="6"/>
  <c r="E95" i="6"/>
  <c r="F95" i="6"/>
  <c r="Z95" i="6"/>
  <c r="G95" i="6"/>
  <c r="E96" i="6"/>
  <c r="F96" i="6"/>
  <c r="E97" i="6"/>
  <c r="F97" i="6"/>
  <c r="Z97" i="6"/>
  <c r="G97" i="6"/>
  <c r="E98" i="6"/>
  <c r="F98" i="6"/>
  <c r="Z98" i="6"/>
  <c r="E99" i="6"/>
  <c r="F99" i="6"/>
  <c r="G99" i="6"/>
  <c r="Z99" i="6"/>
  <c r="E100" i="6"/>
  <c r="F100" i="6"/>
  <c r="Z100" i="6"/>
  <c r="E101" i="6"/>
  <c r="F101" i="6"/>
  <c r="G101" i="6"/>
  <c r="E102" i="6"/>
  <c r="F102" i="6"/>
  <c r="E103" i="6"/>
  <c r="F103" i="6"/>
  <c r="Z103" i="6"/>
  <c r="E104" i="6"/>
  <c r="F104" i="6"/>
  <c r="E105" i="6"/>
  <c r="F105" i="6"/>
  <c r="E106" i="6"/>
  <c r="F106" i="6"/>
  <c r="E107" i="6"/>
  <c r="F107" i="6"/>
  <c r="Z107" i="6"/>
  <c r="E108" i="6"/>
  <c r="F108" i="6"/>
  <c r="E109" i="6"/>
  <c r="F109" i="6"/>
  <c r="G109" i="6"/>
  <c r="E110" i="6"/>
  <c r="F110" i="6"/>
  <c r="E111" i="6"/>
  <c r="F111" i="6"/>
  <c r="Z111" i="6"/>
  <c r="E112" i="6"/>
  <c r="F112" i="6"/>
  <c r="E113" i="6"/>
  <c r="F113" i="6"/>
  <c r="G113" i="6"/>
  <c r="Z113" i="6"/>
  <c r="E114" i="6"/>
  <c r="F114" i="6"/>
  <c r="E115" i="6"/>
  <c r="F115" i="6"/>
  <c r="Z115" i="6"/>
  <c r="E116" i="6"/>
  <c r="F116" i="6"/>
  <c r="E117" i="6"/>
  <c r="F117" i="6"/>
  <c r="G117" i="6"/>
  <c r="E118" i="6"/>
  <c r="F118" i="6"/>
  <c r="E119" i="6"/>
  <c r="F119" i="6"/>
  <c r="Z119" i="6"/>
  <c r="E120" i="6"/>
  <c r="F120" i="6"/>
  <c r="E121" i="6"/>
  <c r="F121" i="6"/>
  <c r="G121" i="6"/>
  <c r="E122" i="6"/>
  <c r="F122" i="6"/>
  <c r="E123" i="6"/>
  <c r="F123" i="6"/>
  <c r="Z123" i="6"/>
  <c r="E124" i="6"/>
  <c r="F124" i="6"/>
  <c r="E125" i="6"/>
  <c r="F125" i="6"/>
  <c r="G125" i="6"/>
  <c r="E126" i="6"/>
  <c r="F126" i="6"/>
  <c r="Z126" i="6"/>
  <c r="E127" i="6"/>
  <c r="F127" i="6"/>
  <c r="Z127" i="6"/>
  <c r="G127" i="6"/>
  <c r="E128" i="6"/>
  <c r="F128" i="6"/>
  <c r="Z128" i="6"/>
  <c r="E129" i="6"/>
  <c r="F129" i="6"/>
  <c r="Z129" i="6"/>
  <c r="G129" i="6"/>
  <c r="E130" i="6"/>
  <c r="F130" i="6"/>
  <c r="E131" i="6"/>
  <c r="F131" i="6"/>
  <c r="Z131" i="6"/>
  <c r="G131" i="6"/>
  <c r="E132" i="6"/>
  <c r="F132" i="6"/>
  <c r="E133" i="6"/>
  <c r="F133" i="6"/>
  <c r="Z133" i="6"/>
  <c r="G133" i="6"/>
  <c r="E134" i="6"/>
  <c r="F134" i="6"/>
  <c r="E135" i="6"/>
  <c r="F135" i="6"/>
  <c r="Z135" i="6"/>
  <c r="G135" i="6"/>
  <c r="E136" i="6"/>
  <c r="F136" i="6"/>
  <c r="E137" i="6"/>
  <c r="F137" i="6"/>
  <c r="Z137" i="6"/>
  <c r="G137" i="6"/>
  <c r="E138" i="6"/>
  <c r="F138" i="6"/>
  <c r="Z138" i="6"/>
  <c r="E139" i="6"/>
  <c r="F139" i="6"/>
  <c r="G139" i="6"/>
  <c r="E140" i="6"/>
  <c r="F140" i="6"/>
  <c r="Z140" i="6"/>
  <c r="E141" i="6"/>
  <c r="F141" i="6"/>
  <c r="Z141" i="6"/>
  <c r="E142" i="6"/>
  <c r="F142" i="6"/>
  <c r="E143" i="6"/>
  <c r="F143" i="6"/>
  <c r="G143" i="6"/>
  <c r="Z143" i="6"/>
  <c r="E144" i="6"/>
  <c r="F144" i="6"/>
  <c r="E145" i="6"/>
  <c r="F145" i="6"/>
  <c r="Z145" i="6"/>
  <c r="E147" i="6"/>
  <c r="F147" i="6"/>
  <c r="Z147" i="6"/>
  <c r="G147" i="6"/>
  <c r="E148" i="6"/>
  <c r="F148" i="6"/>
  <c r="E149" i="6"/>
  <c r="F149" i="6"/>
  <c r="G149" i="6"/>
  <c r="Z149" i="6"/>
  <c r="E150" i="6"/>
  <c r="F150" i="6"/>
  <c r="E151" i="6"/>
  <c r="F151" i="6"/>
  <c r="Z151" i="6"/>
  <c r="G151" i="6"/>
  <c r="E152" i="6"/>
  <c r="F152" i="6"/>
  <c r="E153" i="6"/>
  <c r="F153" i="6"/>
  <c r="G153" i="6"/>
  <c r="Z153" i="6"/>
  <c r="E154" i="6"/>
  <c r="F154" i="6"/>
  <c r="Z154" i="6"/>
  <c r="E155" i="6"/>
  <c r="F155" i="6"/>
  <c r="Z155" i="6"/>
  <c r="E156" i="6"/>
  <c r="F156" i="6"/>
  <c r="E157" i="6"/>
  <c r="F157" i="6"/>
  <c r="Z157" i="6"/>
  <c r="E158" i="6"/>
  <c r="F158" i="6"/>
  <c r="E159" i="6"/>
  <c r="F159" i="6"/>
  <c r="E160" i="6"/>
  <c r="F160" i="6"/>
  <c r="E161" i="6"/>
  <c r="F161" i="6"/>
  <c r="Z161" i="6"/>
  <c r="E162" i="6"/>
  <c r="F162" i="6"/>
  <c r="E163" i="6"/>
  <c r="F163" i="6"/>
  <c r="Z163" i="6"/>
  <c r="E164" i="6"/>
  <c r="F164" i="6"/>
  <c r="E165" i="6"/>
  <c r="F165" i="6"/>
  <c r="Z165" i="6"/>
  <c r="E166" i="6"/>
  <c r="F166" i="6"/>
  <c r="E167" i="6"/>
  <c r="F167" i="6"/>
  <c r="Z167" i="6"/>
  <c r="G167" i="6"/>
  <c r="E168" i="6"/>
  <c r="F168" i="6"/>
  <c r="E169" i="6"/>
  <c r="F169" i="6"/>
  <c r="Z169" i="6"/>
  <c r="E170" i="6"/>
  <c r="F170" i="6"/>
  <c r="E171" i="6"/>
  <c r="F171" i="6"/>
  <c r="Z171" i="6"/>
  <c r="E172" i="6"/>
  <c r="F172" i="6"/>
  <c r="Z172" i="6"/>
  <c r="E173" i="6"/>
  <c r="F173" i="6"/>
  <c r="Z173" i="6"/>
  <c r="E174" i="6"/>
  <c r="F174" i="6"/>
  <c r="G174" i="6"/>
  <c r="Z174" i="6"/>
  <c r="E175" i="6"/>
  <c r="F175" i="6"/>
  <c r="Z175" i="6"/>
  <c r="E176" i="6"/>
  <c r="F176" i="6"/>
  <c r="G176" i="6"/>
  <c r="Z176" i="6"/>
  <c r="E177" i="6"/>
  <c r="F177" i="6"/>
  <c r="Z177" i="6"/>
  <c r="G177" i="6"/>
  <c r="E178" i="6"/>
  <c r="F178" i="6"/>
  <c r="G178" i="6"/>
  <c r="E179" i="6"/>
  <c r="F179" i="6"/>
  <c r="Z179" i="6"/>
  <c r="G179" i="6"/>
  <c r="E180" i="6"/>
  <c r="F180" i="6"/>
  <c r="G180" i="6"/>
  <c r="Z180" i="6"/>
  <c r="E181" i="6"/>
  <c r="F181" i="6"/>
  <c r="Z181" i="6"/>
  <c r="E182" i="6"/>
  <c r="F182" i="6"/>
  <c r="G182" i="6"/>
  <c r="Z182" i="6"/>
  <c r="E183" i="6"/>
  <c r="F183" i="6"/>
  <c r="Z183" i="6"/>
  <c r="E184" i="6"/>
  <c r="F184" i="6"/>
  <c r="G184" i="6"/>
  <c r="E185" i="6"/>
  <c r="F185" i="6"/>
  <c r="E186" i="6"/>
  <c r="F186" i="6"/>
  <c r="G186" i="6"/>
  <c r="E187" i="6"/>
  <c r="F187" i="6"/>
  <c r="Z187" i="6"/>
  <c r="G187" i="6"/>
  <c r="E188" i="6"/>
  <c r="F188" i="6"/>
  <c r="E189" i="6"/>
  <c r="F189" i="6"/>
  <c r="Z189" i="6"/>
  <c r="G189" i="6"/>
  <c r="E190" i="6"/>
  <c r="F190" i="6"/>
  <c r="G190" i="6"/>
  <c r="Z190" i="6"/>
  <c r="E191" i="6"/>
  <c r="F191" i="6"/>
  <c r="Z191" i="6"/>
  <c r="E192" i="6"/>
  <c r="F192" i="6"/>
  <c r="G192" i="6"/>
  <c r="Z192" i="6"/>
  <c r="E193" i="6"/>
  <c r="F193" i="6"/>
  <c r="Z193" i="6"/>
  <c r="G193" i="6"/>
  <c r="E194" i="6"/>
  <c r="F194" i="6"/>
  <c r="G194" i="6"/>
  <c r="E195" i="6"/>
  <c r="F195" i="6"/>
  <c r="Z195" i="6"/>
  <c r="G195" i="6"/>
  <c r="E196" i="6"/>
  <c r="F196" i="6"/>
  <c r="G196" i="6"/>
  <c r="Z196" i="6"/>
  <c r="E197" i="6"/>
  <c r="F197" i="6"/>
  <c r="E198" i="6"/>
  <c r="F198" i="6"/>
  <c r="G198" i="6"/>
  <c r="Z198" i="6"/>
  <c r="E199" i="6"/>
  <c r="F199" i="6"/>
  <c r="Z199" i="6"/>
  <c r="E200" i="6"/>
  <c r="F200" i="6"/>
  <c r="G200" i="6"/>
  <c r="E201" i="6"/>
  <c r="F201" i="6"/>
  <c r="E202" i="6"/>
  <c r="F202" i="6"/>
  <c r="G202" i="6"/>
  <c r="E203" i="6"/>
  <c r="F203" i="6"/>
  <c r="Z203" i="6"/>
  <c r="G203" i="6"/>
  <c r="E204" i="6"/>
  <c r="F204" i="6"/>
  <c r="E205" i="6"/>
  <c r="F205" i="6"/>
  <c r="Z205" i="6"/>
  <c r="G205" i="6"/>
  <c r="E206" i="6"/>
  <c r="F206" i="6"/>
  <c r="G206" i="6"/>
  <c r="Z206" i="6"/>
  <c r="E207" i="6"/>
  <c r="F207" i="6"/>
  <c r="Z207" i="6"/>
  <c r="E208" i="6"/>
  <c r="F208" i="6"/>
  <c r="G208" i="6"/>
  <c r="Z208" i="6"/>
  <c r="E209" i="6"/>
  <c r="F209" i="6"/>
  <c r="Z209" i="6"/>
  <c r="G209" i="6"/>
  <c r="E210" i="6"/>
  <c r="F210" i="6"/>
  <c r="E211" i="6"/>
  <c r="F211" i="6"/>
  <c r="Z211" i="6"/>
  <c r="G211" i="6"/>
  <c r="E212" i="6"/>
  <c r="F212" i="6"/>
  <c r="G212" i="6"/>
  <c r="E213" i="6"/>
  <c r="F213" i="6"/>
  <c r="Z213" i="6"/>
  <c r="G213" i="6"/>
  <c r="E214" i="6"/>
  <c r="F214" i="6"/>
  <c r="G214" i="6"/>
  <c r="Z214" i="6"/>
  <c r="E215" i="6"/>
  <c r="F215" i="6"/>
  <c r="Z215" i="6"/>
  <c r="G215" i="6"/>
  <c r="E216" i="6"/>
  <c r="F216" i="6"/>
  <c r="G216" i="6"/>
  <c r="Z216" i="6"/>
  <c r="E217" i="6"/>
  <c r="F217" i="6"/>
  <c r="Z217" i="6"/>
  <c r="G217" i="6"/>
  <c r="E218" i="6"/>
  <c r="F218" i="6"/>
  <c r="E219" i="6"/>
  <c r="F219" i="6"/>
  <c r="Z219" i="6"/>
  <c r="G219" i="6"/>
  <c r="E220" i="6"/>
  <c r="F220" i="6"/>
  <c r="G220" i="6"/>
  <c r="Z220" i="6"/>
  <c r="E221" i="6"/>
  <c r="F221" i="6"/>
  <c r="Z221" i="6"/>
  <c r="E222" i="6"/>
  <c r="F222" i="6"/>
  <c r="G222" i="6"/>
  <c r="Z222" i="6"/>
  <c r="E223" i="6"/>
  <c r="F223" i="6"/>
  <c r="Z223" i="6"/>
  <c r="G223" i="6"/>
  <c r="E224" i="6"/>
  <c r="F224" i="6"/>
  <c r="E225" i="6"/>
  <c r="F225" i="6"/>
  <c r="Z225" i="6"/>
  <c r="G225" i="6"/>
  <c r="E226" i="6"/>
  <c r="F226" i="6"/>
  <c r="G226" i="6"/>
  <c r="E227" i="6"/>
  <c r="F227" i="6"/>
  <c r="Z227" i="6"/>
  <c r="G227" i="6"/>
  <c r="E228" i="6"/>
  <c r="F228" i="6"/>
  <c r="G228" i="6"/>
  <c r="Z228" i="6"/>
  <c r="E229" i="6"/>
  <c r="F229" i="6"/>
  <c r="Z229" i="6"/>
  <c r="G229" i="6"/>
  <c r="E230" i="6"/>
  <c r="F230" i="6"/>
  <c r="G230" i="6"/>
  <c r="Z230" i="6"/>
  <c r="E231" i="6"/>
  <c r="F231" i="6"/>
  <c r="Z231" i="6"/>
  <c r="G231" i="6"/>
  <c r="E232" i="6"/>
  <c r="F232" i="6"/>
  <c r="E233" i="6"/>
  <c r="F233" i="6"/>
  <c r="Z233" i="6"/>
  <c r="G233" i="6"/>
  <c r="E234" i="6"/>
  <c r="F234" i="6"/>
  <c r="Z7" i="6"/>
  <c r="Z8" i="6"/>
  <c r="Z10" i="6"/>
  <c r="Z6" i="6"/>
  <c r="Y9" i="6"/>
  <c r="Z9" i="6"/>
  <c r="AD2" i="6"/>
  <c r="AY2" i="6"/>
  <c r="AY3" i="6"/>
  <c r="AY4" i="6"/>
  <c r="AY5" i="6"/>
  <c r="AY6" i="6"/>
  <c r="AY7" i="6"/>
  <c r="AY8" i="6"/>
  <c r="D9" i="6"/>
  <c r="E9" i="6"/>
  <c r="AY9" i="6"/>
  <c r="AY10" i="6"/>
  <c r="AY11" i="6"/>
  <c r="AY12" i="6"/>
  <c r="AB13" i="6"/>
  <c r="AY13" i="6"/>
  <c r="AB14" i="6"/>
  <c r="AY14" i="6"/>
  <c r="AY15" i="6"/>
  <c r="F16" i="6"/>
  <c r="F17" i="6" s="1"/>
  <c r="AB16" i="6"/>
  <c r="AY16" i="6"/>
  <c r="AB17" i="6"/>
  <c r="AY17" i="6"/>
  <c r="AY18" i="6"/>
  <c r="AY19" i="6"/>
  <c r="AY20" i="6"/>
  <c r="I21" i="6"/>
  <c r="Q21" i="6"/>
  <c r="AF21" i="6"/>
  <c r="AY21" i="6"/>
  <c r="Q22" i="6"/>
  <c r="AY22" i="6"/>
  <c r="Q23" i="6"/>
  <c r="AF23" i="6"/>
  <c r="AY23" i="6"/>
  <c r="I24" i="6"/>
  <c r="Q24" i="6"/>
  <c r="AF24" i="6"/>
  <c r="AY24" i="6"/>
  <c r="Q25" i="6"/>
  <c r="AY25" i="6"/>
  <c r="Q26" i="6"/>
  <c r="AF26" i="6"/>
  <c r="AY26" i="6"/>
  <c r="Q27" i="6"/>
  <c r="AB27" i="6"/>
  <c r="AD27" i="6"/>
  <c r="AF27" i="6"/>
  <c r="AY27" i="6"/>
  <c r="Q28" i="6"/>
  <c r="AB28" i="6"/>
  <c r="AD28" i="6"/>
  <c r="AF28" i="6"/>
  <c r="AY28" i="6"/>
  <c r="Q29" i="6"/>
  <c r="AB29" i="6"/>
  <c r="AD29" i="6"/>
  <c r="AF29" i="6"/>
  <c r="AY29" i="6"/>
  <c r="Q30" i="6"/>
  <c r="AF30" i="6"/>
  <c r="AY30" i="6"/>
  <c r="K31" i="6"/>
  <c r="Q31" i="6"/>
  <c r="AF31" i="6"/>
  <c r="AY31" i="6"/>
  <c r="Q32" i="6"/>
  <c r="AF32" i="6"/>
  <c r="AY32" i="6"/>
  <c r="Q33" i="6"/>
  <c r="AB33" i="6"/>
  <c r="AD33" i="6"/>
  <c r="AF33" i="6"/>
  <c r="AY33" i="6"/>
  <c r="K34" i="6"/>
  <c r="Q34" i="6"/>
  <c r="AF34" i="6"/>
  <c r="AY34" i="6"/>
  <c r="Q35" i="6"/>
  <c r="AY35" i="6"/>
  <c r="Q36" i="6"/>
  <c r="AY36" i="6"/>
  <c r="Q37" i="6"/>
  <c r="AY37" i="6"/>
  <c r="Q38" i="6"/>
  <c r="U38" i="6"/>
  <c r="AB38" i="6"/>
  <c r="AD38" i="6"/>
  <c r="AF38" i="6"/>
  <c r="AY38" i="6"/>
  <c r="Q39" i="6"/>
  <c r="AY39" i="6"/>
  <c r="Q40" i="6"/>
  <c r="AY40" i="6"/>
  <c r="Q41" i="6"/>
  <c r="AY41" i="6"/>
  <c r="K42" i="6"/>
  <c r="Q42" i="6"/>
  <c r="AF42" i="6"/>
  <c r="AY42" i="6"/>
  <c r="Q43" i="6"/>
  <c r="K44" i="6"/>
  <c r="Q44" i="6"/>
  <c r="AF44" i="6"/>
  <c r="Q45" i="6"/>
  <c r="Q46" i="6"/>
  <c r="Q47" i="6"/>
  <c r="Q48" i="6"/>
  <c r="K49" i="6"/>
  <c r="Q49" i="6"/>
  <c r="AF49" i="6"/>
  <c r="Q50" i="6"/>
  <c r="Q51" i="6"/>
  <c r="AF51" i="6"/>
  <c r="K52" i="6"/>
  <c r="Q52" i="6"/>
  <c r="AF52" i="6"/>
  <c r="K53" i="6"/>
  <c r="Q53" i="6"/>
  <c r="AF53" i="6"/>
  <c r="K54" i="6"/>
  <c r="Q54" i="6"/>
  <c r="AF54" i="6"/>
  <c r="Q55" i="6"/>
  <c r="Q56" i="6"/>
  <c r="K57" i="6"/>
  <c r="Q57" i="6"/>
  <c r="AF57" i="6"/>
  <c r="Q58" i="6"/>
  <c r="Q59" i="6"/>
  <c r="AF59" i="6"/>
  <c r="K60" i="6"/>
  <c r="Q60" i="6"/>
  <c r="AF60" i="6"/>
  <c r="Q61" i="6"/>
  <c r="Q62" i="6"/>
  <c r="Q63" i="6"/>
  <c r="Q64" i="6"/>
  <c r="J65" i="6"/>
  <c r="Q65" i="6"/>
  <c r="AF65" i="6"/>
  <c r="J66" i="6"/>
  <c r="Q66" i="6"/>
  <c r="AF66" i="6"/>
  <c r="Q67" i="6"/>
  <c r="U67" i="6"/>
  <c r="AB67" i="6"/>
  <c r="AD67" i="6"/>
  <c r="AF67" i="6"/>
  <c r="K68" i="6"/>
  <c r="Q68" i="6"/>
  <c r="AF68" i="6"/>
  <c r="Q69" i="6"/>
  <c r="Q70" i="6"/>
  <c r="AF70" i="6"/>
  <c r="K71" i="6"/>
  <c r="Q71" i="6"/>
  <c r="AF71" i="6"/>
  <c r="K72" i="6"/>
  <c r="Q72" i="6"/>
  <c r="AF72" i="6"/>
  <c r="Q73" i="6"/>
  <c r="K74" i="6"/>
  <c r="Q74" i="6"/>
  <c r="AF74" i="6"/>
  <c r="Q75" i="6"/>
  <c r="AF75" i="6"/>
  <c r="Q76" i="6"/>
  <c r="K77" i="6"/>
  <c r="Q77" i="6"/>
  <c r="AF77" i="6"/>
  <c r="Q78" i="6"/>
  <c r="Q79" i="6"/>
  <c r="AF79" i="6"/>
  <c r="Q80" i="6"/>
  <c r="K81" i="6"/>
  <c r="Q81" i="6"/>
  <c r="AF81" i="6"/>
  <c r="Q82" i="6"/>
  <c r="Q83" i="6"/>
  <c r="AF83" i="6"/>
  <c r="Q84" i="6"/>
  <c r="K85" i="6"/>
  <c r="Q85" i="6"/>
  <c r="Q86" i="6"/>
  <c r="Q87" i="6"/>
  <c r="Q88" i="6"/>
  <c r="Q89" i="6"/>
  <c r="Q90" i="6"/>
  <c r="Q91" i="6"/>
  <c r="AF91" i="6"/>
  <c r="K92" i="6"/>
  <c r="Q92" i="6"/>
  <c r="AF92" i="6"/>
  <c r="K93" i="6"/>
  <c r="Q93" i="6"/>
  <c r="Q94" i="6"/>
  <c r="K95" i="6"/>
  <c r="Q95" i="6"/>
  <c r="AF95" i="6"/>
  <c r="Q96" i="6"/>
  <c r="K97" i="6"/>
  <c r="Q97" i="6"/>
  <c r="Q98" i="6"/>
  <c r="Q99" i="6"/>
  <c r="Q100" i="6"/>
  <c r="K101" i="6"/>
  <c r="Q101" i="6"/>
  <c r="Q102" i="6"/>
  <c r="Q103" i="6"/>
  <c r="Q104" i="6"/>
  <c r="Q105" i="6"/>
  <c r="Q106" i="6"/>
  <c r="Q107" i="6"/>
  <c r="Q108" i="6"/>
  <c r="Q109" i="6"/>
  <c r="AF109" i="6"/>
  <c r="Q110" i="6"/>
  <c r="Q111" i="6"/>
  <c r="Q112" i="6"/>
  <c r="J113" i="6"/>
  <c r="Q113" i="6"/>
  <c r="AC113" i="6"/>
  <c r="Q114" i="6"/>
  <c r="Q115" i="6"/>
  <c r="Q116" i="6"/>
  <c r="Q117" i="6"/>
  <c r="Q118" i="6"/>
  <c r="Q119" i="6"/>
  <c r="Q120" i="6"/>
  <c r="K121" i="6"/>
  <c r="Q121" i="6"/>
  <c r="AC121" i="6"/>
  <c r="Q122" i="6"/>
  <c r="Q123" i="6"/>
  <c r="Q124" i="6"/>
  <c r="Q125" i="6"/>
  <c r="AF125" i="6"/>
  <c r="Q126" i="6"/>
  <c r="K127" i="6"/>
  <c r="Q127" i="6"/>
  <c r="Q128" i="6"/>
  <c r="K129" i="6"/>
  <c r="Q129" i="6"/>
  <c r="AC129" i="6"/>
  <c r="AF129" i="6"/>
  <c r="Q130" i="6"/>
  <c r="Q131" i="6"/>
  <c r="Q132" i="6"/>
  <c r="K133" i="6"/>
  <c r="Q133" i="6"/>
  <c r="AC133" i="6"/>
  <c r="AF133" i="6"/>
  <c r="Q134" i="6"/>
  <c r="Q135" i="6"/>
  <c r="Q136" i="6"/>
  <c r="K137" i="6"/>
  <c r="Q137" i="6"/>
  <c r="AC137" i="6"/>
  <c r="AF137" i="6"/>
  <c r="Q138" i="6"/>
  <c r="Q139" i="6"/>
  <c r="Q140" i="6"/>
  <c r="Q141" i="6"/>
  <c r="Q142" i="6"/>
  <c r="K143" i="6"/>
  <c r="Q143" i="6"/>
  <c r="Q144" i="6"/>
  <c r="Q145" i="6"/>
  <c r="C146" i="6"/>
  <c r="Q146" i="6"/>
  <c r="Q147" i="6"/>
  <c r="AC147" i="6"/>
  <c r="Q148" i="6"/>
  <c r="Q149" i="6"/>
  <c r="AC149" i="6"/>
  <c r="AF149" i="6"/>
  <c r="Q150" i="6"/>
  <c r="K151" i="6"/>
  <c r="Q151" i="6"/>
  <c r="AF151" i="6"/>
  <c r="Q152" i="6"/>
  <c r="K153" i="6"/>
  <c r="Q153" i="6"/>
  <c r="AF153" i="6"/>
  <c r="Q154" i="6"/>
  <c r="U154" i="6"/>
  <c r="AB154" i="6"/>
  <c r="AC154" i="6"/>
  <c r="AD154" i="6"/>
  <c r="AF154" i="6"/>
  <c r="Q155" i="6"/>
  <c r="Q156" i="6"/>
  <c r="Q157" i="6"/>
  <c r="Q158" i="6"/>
  <c r="Q159" i="6"/>
  <c r="Q160" i="6"/>
  <c r="Q161" i="6"/>
  <c r="Q162" i="6"/>
  <c r="Q163" i="6"/>
  <c r="Q164" i="6"/>
  <c r="Q165" i="6"/>
  <c r="Q166" i="6"/>
  <c r="Q167" i="6"/>
  <c r="AC167" i="6"/>
  <c r="Q168" i="6"/>
  <c r="Q169" i="6"/>
  <c r="Q170" i="6"/>
  <c r="Q171" i="6"/>
  <c r="Q172" i="6"/>
  <c r="U172" i="6"/>
  <c r="AB172" i="6"/>
  <c r="AC172" i="6"/>
  <c r="AD172" i="6"/>
  <c r="AF172" i="6"/>
  <c r="Q173" i="6"/>
  <c r="U173" i="6"/>
  <c r="AB173" i="6"/>
  <c r="AC173" i="6"/>
  <c r="AD173" i="6"/>
  <c r="AF173" i="6"/>
  <c r="K174" i="6"/>
  <c r="Q174" i="6"/>
  <c r="AC174" i="6"/>
  <c r="AF174" i="6"/>
  <c r="Q175" i="6"/>
  <c r="K176" i="6"/>
  <c r="Q176" i="6"/>
  <c r="AC176" i="6"/>
  <c r="AF176" i="6"/>
  <c r="K177" i="6"/>
  <c r="Q177" i="6"/>
  <c r="AC177" i="6"/>
  <c r="AF177" i="6"/>
  <c r="Q178" i="6"/>
  <c r="AC178" i="6"/>
  <c r="AF178" i="6"/>
  <c r="K179" i="6"/>
  <c r="Q179" i="6"/>
  <c r="AC179" i="6"/>
  <c r="AF179" i="6"/>
  <c r="K180" i="6"/>
  <c r="Q180" i="6"/>
  <c r="AC180" i="6"/>
  <c r="AF180" i="6"/>
  <c r="Q181" i="6"/>
  <c r="K182" i="6"/>
  <c r="Q182" i="6"/>
  <c r="AC182" i="6"/>
  <c r="AF182" i="6"/>
  <c r="Q183" i="6"/>
  <c r="Q184" i="6"/>
  <c r="AC184" i="6"/>
  <c r="AF184" i="6"/>
  <c r="Q185" i="6"/>
  <c r="K186" i="6"/>
  <c r="Q186" i="6"/>
  <c r="AC186" i="6"/>
  <c r="AF186" i="6"/>
  <c r="Q187" i="6"/>
  <c r="AC187" i="6"/>
  <c r="AF187" i="6"/>
  <c r="Q188" i="6"/>
  <c r="K189" i="6"/>
  <c r="Q189" i="6"/>
  <c r="AC189" i="6"/>
  <c r="AF189" i="6"/>
  <c r="K190" i="6"/>
  <c r="Q190" i="6"/>
  <c r="AC190" i="6"/>
  <c r="AF190" i="6"/>
  <c r="Q191" i="6"/>
  <c r="K192" i="6"/>
  <c r="Q192" i="6"/>
  <c r="AC192" i="6"/>
  <c r="AF192" i="6"/>
  <c r="K193" i="6"/>
  <c r="Q193" i="6"/>
  <c r="AC193" i="6"/>
  <c r="AF193" i="6"/>
  <c r="Q194" i="6"/>
  <c r="AC194" i="6"/>
  <c r="AF194" i="6"/>
  <c r="K195" i="6"/>
  <c r="Q195" i="6"/>
  <c r="AC195" i="6"/>
  <c r="AF195" i="6"/>
  <c r="K196" i="6"/>
  <c r="Q196" i="6"/>
  <c r="AC196" i="6"/>
  <c r="AF196" i="6"/>
  <c r="Q197" i="6"/>
  <c r="K198" i="6"/>
  <c r="Q198" i="6"/>
  <c r="AC198" i="6"/>
  <c r="AF198" i="6"/>
  <c r="Q199" i="6"/>
  <c r="Q200" i="6"/>
  <c r="Q201" i="6"/>
  <c r="K202" i="6"/>
  <c r="Q202" i="6"/>
  <c r="AC202" i="6"/>
  <c r="AF202" i="6"/>
  <c r="Q203" i="6"/>
  <c r="AC203" i="6"/>
  <c r="AF203" i="6"/>
  <c r="Q204" i="6"/>
  <c r="K205" i="6"/>
  <c r="Q205" i="6"/>
  <c r="AC205" i="6"/>
  <c r="AF205" i="6"/>
  <c r="K206" i="6"/>
  <c r="Q206" i="6"/>
  <c r="AC206" i="6"/>
  <c r="AF206" i="6"/>
  <c r="Q207" i="6"/>
  <c r="K208" i="6"/>
  <c r="Q208" i="6"/>
  <c r="AC208" i="6"/>
  <c r="AF208" i="6"/>
  <c r="Q209" i="6"/>
  <c r="AC209" i="6"/>
  <c r="AF209" i="6"/>
  <c r="Q210" i="6"/>
  <c r="K211" i="6"/>
  <c r="Q211" i="6"/>
  <c r="AC211" i="6"/>
  <c r="AF211" i="6"/>
  <c r="Q212" i="6"/>
  <c r="AC212" i="6"/>
  <c r="AF212" i="6"/>
  <c r="K213" i="6"/>
  <c r="Q213" i="6"/>
  <c r="AC213" i="6"/>
  <c r="AF213" i="6"/>
  <c r="K214" i="6"/>
  <c r="Q214" i="6"/>
  <c r="AC214" i="6"/>
  <c r="AF214" i="6"/>
  <c r="Q215" i="6"/>
  <c r="AC215" i="6"/>
  <c r="AF215" i="6"/>
  <c r="K216" i="6"/>
  <c r="Q216" i="6"/>
  <c r="AC216" i="6"/>
  <c r="AF216" i="6"/>
  <c r="Q217" i="6"/>
  <c r="AC217" i="6"/>
  <c r="AF217" i="6"/>
  <c r="Q218" i="6"/>
  <c r="K219" i="6"/>
  <c r="Q219" i="6"/>
  <c r="AC219" i="6"/>
  <c r="AF219" i="6"/>
  <c r="K220" i="6"/>
  <c r="Q220" i="6"/>
  <c r="AC220" i="6"/>
  <c r="AF220" i="6"/>
  <c r="Q221" i="6"/>
  <c r="K222" i="6"/>
  <c r="Q222" i="6"/>
  <c r="AC222" i="6"/>
  <c r="AF222" i="6"/>
  <c r="Q223" i="6"/>
  <c r="AC223" i="6"/>
  <c r="AF223" i="6"/>
  <c r="Q224" i="6"/>
  <c r="K225" i="6"/>
  <c r="Q225" i="6"/>
  <c r="AC225" i="6"/>
  <c r="AF225" i="6"/>
  <c r="Q226" i="6"/>
  <c r="AC226" i="6"/>
  <c r="AF226" i="6"/>
  <c r="K227" i="6"/>
  <c r="Q227" i="6"/>
  <c r="AC227" i="6"/>
  <c r="AF227" i="6"/>
  <c r="K228" i="6"/>
  <c r="Q228" i="6"/>
  <c r="AC228" i="6"/>
  <c r="AF228" i="6"/>
  <c r="Q229" i="6"/>
  <c r="AC229" i="6"/>
  <c r="AF229" i="6"/>
  <c r="K230" i="6"/>
  <c r="Q230" i="6"/>
  <c r="AC230" i="6"/>
  <c r="AF230" i="6"/>
  <c r="Q231" i="6"/>
  <c r="AC231" i="6"/>
  <c r="AF231" i="6"/>
  <c r="Q232" i="6"/>
  <c r="K233" i="6"/>
  <c r="Q233" i="6"/>
  <c r="AC233" i="6"/>
  <c r="AF233" i="6"/>
  <c r="Q234" i="6"/>
  <c r="AB9" i="1"/>
  <c r="AB10" i="1"/>
  <c r="AB8" i="1"/>
  <c r="AB18" i="1"/>
  <c r="F21" i="1"/>
  <c r="AB7" i="1"/>
  <c r="AB6" i="1"/>
  <c r="AB3" i="1"/>
  <c r="AB4" i="1"/>
  <c r="AB5" i="1"/>
  <c r="Z21" i="1"/>
  <c r="G21" i="1"/>
  <c r="F22" i="1"/>
  <c r="Z22" i="1"/>
  <c r="F23" i="1"/>
  <c r="Z23" i="1"/>
  <c r="G23" i="1"/>
  <c r="F24" i="1"/>
  <c r="F25" i="1"/>
  <c r="Z25" i="1"/>
  <c r="G25" i="1"/>
  <c r="F26" i="1"/>
  <c r="Z26" i="1"/>
  <c r="F27" i="1"/>
  <c r="Z27" i="1"/>
  <c r="U27" i="1"/>
  <c r="F28" i="1"/>
  <c r="F29" i="1"/>
  <c r="Z29" i="1"/>
  <c r="U29" i="1"/>
  <c r="F30" i="1"/>
  <c r="Z30" i="1"/>
  <c r="F31" i="1"/>
  <c r="Z31" i="1"/>
  <c r="G31" i="1"/>
  <c r="F32" i="1"/>
  <c r="F33" i="1"/>
  <c r="Z33" i="1"/>
  <c r="U33" i="1"/>
  <c r="F34" i="1"/>
  <c r="Z34" i="1"/>
  <c r="F35" i="1"/>
  <c r="Z35" i="1"/>
  <c r="G35" i="1"/>
  <c r="F36" i="1"/>
  <c r="AU36" i="1"/>
  <c r="F37" i="1"/>
  <c r="G37" i="1"/>
  <c r="Z37" i="1"/>
  <c r="F38" i="1"/>
  <c r="Z38" i="1"/>
  <c r="E40" i="1"/>
  <c r="F40" i="1"/>
  <c r="Z40" i="1"/>
  <c r="G40" i="1"/>
  <c r="F41" i="1"/>
  <c r="Z41" i="1"/>
  <c r="G41" i="1"/>
  <c r="F42" i="1"/>
  <c r="Z42" i="1"/>
  <c r="G42" i="1"/>
  <c r="F43" i="1"/>
  <c r="Z43" i="1"/>
  <c r="G43" i="1"/>
  <c r="F44" i="1"/>
  <c r="Z44" i="1"/>
  <c r="G44" i="1"/>
  <c r="F45" i="1"/>
  <c r="Z45" i="1"/>
  <c r="G45" i="1"/>
  <c r="F46" i="1"/>
  <c r="Z46" i="1"/>
  <c r="G46" i="1"/>
  <c r="F47" i="1"/>
  <c r="Z47" i="1"/>
  <c r="G47" i="1"/>
  <c r="F48" i="1"/>
  <c r="Z48" i="1"/>
  <c r="G48" i="1"/>
  <c r="F49" i="1"/>
  <c r="Z49" i="1"/>
  <c r="G49" i="1"/>
  <c r="F50" i="1"/>
  <c r="Z50" i="1"/>
  <c r="G50" i="1"/>
  <c r="E52" i="1"/>
  <c r="F52" i="1"/>
  <c r="G52" i="1"/>
  <c r="Z52" i="1"/>
  <c r="F53" i="1"/>
  <c r="Z53" i="1"/>
  <c r="G53" i="1"/>
  <c r="E54" i="1"/>
  <c r="F54" i="1"/>
  <c r="Z54" i="1"/>
  <c r="G54" i="1"/>
  <c r="F55" i="1"/>
  <c r="Z55" i="1"/>
  <c r="E56" i="1"/>
  <c r="F56" i="1"/>
  <c r="Z56" i="1"/>
  <c r="G56" i="1"/>
  <c r="F57" i="1"/>
  <c r="Z57" i="1"/>
  <c r="G57" i="1"/>
  <c r="E58" i="1"/>
  <c r="F58" i="1"/>
  <c r="F59" i="1"/>
  <c r="Z59" i="1"/>
  <c r="G59" i="1"/>
  <c r="E60" i="1"/>
  <c r="F60" i="1"/>
  <c r="E61" i="1"/>
  <c r="F61" i="1"/>
  <c r="Z61" i="1"/>
  <c r="E62" i="1"/>
  <c r="F62" i="1"/>
  <c r="Z62" i="1"/>
  <c r="G62" i="1"/>
  <c r="F63" i="1"/>
  <c r="Z63" i="1"/>
  <c r="G63" i="1"/>
  <c r="E64" i="1"/>
  <c r="F64" i="1"/>
  <c r="E65" i="1"/>
  <c r="F65" i="1"/>
  <c r="Z65" i="1"/>
  <c r="G65" i="1"/>
  <c r="E66" i="1"/>
  <c r="F66" i="1"/>
  <c r="AU66" i="1"/>
  <c r="AT66" i="1"/>
  <c r="Z66" i="1"/>
  <c r="G66" i="1"/>
  <c r="F67" i="1"/>
  <c r="Z67" i="1"/>
  <c r="F68" i="1"/>
  <c r="Z68" i="1"/>
  <c r="G68" i="1"/>
  <c r="F69" i="1"/>
  <c r="Z69" i="1"/>
  <c r="E71" i="1"/>
  <c r="F71" i="1"/>
  <c r="AU71" i="1"/>
  <c r="Z71" i="1"/>
  <c r="G71" i="1"/>
  <c r="E72" i="1"/>
  <c r="F72" i="1"/>
  <c r="G72" i="1"/>
  <c r="F73" i="1"/>
  <c r="Z73" i="1"/>
  <c r="G73" i="1"/>
  <c r="E74" i="1"/>
  <c r="F74" i="1"/>
  <c r="Z74" i="1"/>
  <c r="G74" i="1"/>
  <c r="F75" i="1"/>
  <c r="Z75" i="1"/>
  <c r="G75" i="1"/>
  <c r="F76" i="1"/>
  <c r="Z76" i="1"/>
  <c r="G76" i="1"/>
  <c r="F77" i="1"/>
  <c r="Z77" i="1"/>
  <c r="G77" i="1"/>
  <c r="F78" i="1"/>
  <c r="Z78" i="1"/>
  <c r="G78" i="1"/>
  <c r="F79" i="1"/>
  <c r="Z79" i="1"/>
  <c r="G79" i="1"/>
  <c r="F80" i="1"/>
  <c r="Z80" i="1"/>
  <c r="G80" i="1"/>
  <c r="F81" i="1"/>
  <c r="Z81" i="1"/>
  <c r="G81" i="1"/>
  <c r="F82" i="1"/>
  <c r="Z82" i="1"/>
  <c r="G82" i="1"/>
  <c r="E83" i="1"/>
  <c r="F83" i="1"/>
  <c r="G83" i="1"/>
  <c r="Z83" i="1"/>
  <c r="E84" i="1"/>
  <c r="F84" i="1"/>
  <c r="E86" i="1"/>
  <c r="F86" i="1"/>
  <c r="Z86" i="1"/>
  <c r="E87" i="1"/>
  <c r="F87" i="1"/>
  <c r="Z87" i="1"/>
  <c r="G87" i="1"/>
  <c r="E88" i="1"/>
  <c r="F88" i="1"/>
  <c r="E89" i="1"/>
  <c r="F89" i="1"/>
  <c r="Z89" i="1"/>
  <c r="G89" i="1"/>
  <c r="E90" i="1"/>
  <c r="F90" i="1"/>
  <c r="Z90" i="1"/>
  <c r="G90" i="1"/>
  <c r="E92" i="1"/>
  <c r="F92" i="1"/>
  <c r="Z92" i="1"/>
  <c r="G92" i="1"/>
  <c r="E93" i="1"/>
  <c r="F93" i="1"/>
  <c r="G93" i="1"/>
  <c r="F94" i="1"/>
  <c r="Z94" i="1"/>
  <c r="G94" i="1"/>
  <c r="F95" i="1"/>
  <c r="Z95" i="1"/>
  <c r="G95" i="1"/>
  <c r="F96" i="1"/>
  <c r="Z96" i="1"/>
  <c r="G96" i="1"/>
  <c r="AC96" i="1"/>
  <c r="E97" i="1"/>
  <c r="F97" i="1"/>
  <c r="Z97" i="1"/>
  <c r="G97" i="1"/>
  <c r="E98" i="1"/>
  <c r="F98" i="1"/>
  <c r="E99" i="1"/>
  <c r="F99" i="1"/>
  <c r="Z99" i="1"/>
  <c r="E100" i="1"/>
  <c r="F100" i="1"/>
  <c r="Z100" i="1"/>
  <c r="G100" i="1"/>
  <c r="E101" i="1"/>
  <c r="F101" i="1"/>
  <c r="Z101" i="1"/>
  <c r="G101" i="1"/>
  <c r="E102" i="1"/>
  <c r="F102" i="1"/>
  <c r="G102" i="1"/>
  <c r="Z102" i="1"/>
  <c r="E104" i="1"/>
  <c r="F104" i="1"/>
  <c r="E105" i="1"/>
  <c r="F105" i="1"/>
  <c r="Z105" i="1"/>
  <c r="F106" i="1"/>
  <c r="Z106" i="1"/>
  <c r="G106" i="1"/>
  <c r="E107" i="1"/>
  <c r="F107" i="1"/>
  <c r="E108" i="1"/>
  <c r="F108" i="1"/>
  <c r="Z108" i="1"/>
  <c r="AU108" i="1"/>
  <c r="E110" i="1"/>
  <c r="F110" i="1"/>
  <c r="Z110" i="1"/>
  <c r="G110" i="1"/>
  <c r="E111" i="1"/>
  <c r="F111" i="1"/>
  <c r="E112" i="1"/>
  <c r="F112" i="1"/>
  <c r="E113" i="1"/>
  <c r="F113" i="1"/>
  <c r="Z113" i="1"/>
  <c r="G113" i="1"/>
  <c r="F114" i="1"/>
  <c r="Z114" i="1"/>
  <c r="G114" i="1"/>
  <c r="E115" i="1"/>
  <c r="F115" i="1"/>
  <c r="Z115" i="1"/>
  <c r="E116" i="1"/>
  <c r="F116" i="1"/>
  <c r="Z116" i="1"/>
  <c r="E117" i="1"/>
  <c r="F117" i="1"/>
  <c r="Z117" i="1"/>
  <c r="G117" i="1"/>
  <c r="F118" i="1"/>
  <c r="Z118" i="1"/>
  <c r="G118" i="1"/>
  <c r="F119" i="1"/>
  <c r="Z119" i="1"/>
  <c r="G119" i="1"/>
  <c r="F120" i="1"/>
  <c r="Z120" i="1"/>
  <c r="G120" i="1"/>
  <c r="F121" i="1"/>
  <c r="Z121" i="1"/>
  <c r="G121" i="1"/>
  <c r="F122" i="1"/>
  <c r="Z122" i="1"/>
  <c r="G122" i="1"/>
  <c r="F123" i="1"/>
  <c r="Z123" i="1"/>
  <c r="G123" i="1"/>
  <c r="F124" i="1"/>
  <c r="Z124" i="1"/>
  <c r="G124" i="1"/>
  <c r="F125" i="1"/>
  <c r="Z125" i="1"/>
  <c r="G125" i="1"/>
  <c r="F126" i="1"/>
  <c r="Z126" i="1"/>
  <c r="G126" i="1"/>
  <c r="F127" i="1"/>
  <c r="Z127" i="1"/>
  <c r="G127" i="1"/>
  <c r="F128" i="1"/>
  <c r="Z128" i="1"/>
  <c r="G128" i="1"/>
  <c r="F129" i="1"/>
  <c r="Z129" i="1"/>
  <c r="G129" i="1"/>
  <c r="F130" i="1"/>
  <c r="Z130" i="1"/>
  <c r="G130" i="1"/>
  <c r="F131" i="1"/>
  <c r="Z131" i="1"/>
  <c r="G131" i="1"/>
  <c r="F132" i="1"/>
  <c r="Z132" i="1"/>
  <c r="G132" i="1"/>
  <c r="F133" i="1"/>
  <c r="Z133" i="1"/>
  <c r="G133" i="1"/>
  <c r="F134" i="1"/>
  <c r="Z134" i="1"/>
  <c r="G134" i="1"/>
  <c r="F135" i="1"/>
  <c r="Z135" i="1"/>
  <c r="G135" i="1"/>
  <c r="F136" i="1"/>
  <c r="Z136" i="1"/>
  <c r="G136" i="1"/>
  <c r="F138" i="1"/>
  <c r="Z138" i="1"/>
  <c r="G138" i="1"/>
  <c r="F139" i="1"/>
  <c r="F140" i="1"/>
  <c r="Z140" i="1"/>
  <c r="G140" i="1"/>
  <c r="F141" i="1"/>
  <c r="Z141" i="1"/>
  <c r="G141" i="1"/>
  <c r="F142" i="1"/>
  <c r="Z142" i="1"/>
  <c r="G142" i="1"/>
  <c r="F143" i="1"/>
  <c r="Z143" i="1"/>
  <c r="G143" i="1"/>
  <c r="F144" i="1"/>
  <c r="Z144" i="1"/>
  <c r="G144" i="1"/>
  <c r="F145" i="1"/>
  <c r="Z145" i="1"/>
  <c r="F146" i="1"/>
  <c r="Z146" i="1"/>
  <c r="G146" i="1"/>
  <c r="F147" i="1"/>
  <c r="Z147" i="1"/>
  <c r="G147" i="1"/>
  <c r="F148" i="1"/>
  <c r="Z148" i="1"/>
  <c r="G148" i="1"/>
  <c r="F149" i="1"/>
  <c r="Z149" i="1"/>
  <c r="AU149" i="1"/>
  <c r="G149" i="1"/>
  <c r="F150" i="1"/>
  <c r="Z150" i="1"/>
  <c r="G150" i="1"/>
  <c r="F151" i="1"/>
  <c r="Z151" i="1"/>
  <c r="G151" i="1"/>
  <c r="E152" i="1"/>
  <c r="F152" i="1"/>
  <c r="Z152" i="1"/>
  <c r="AU152" i="1"/>
  <c r="AT152" i="1"/>
  <c r="G152" i="1"/>
  <c r="E153" i="1"/>
  <c r="F153" i="1"/>
  <c r="G153" i="1"/>
  <c r="E137" i="1"/>
  <c r="F137" i="1"/>
  <c r="E155" i="1"/>
  <c r="F155" i="1"/>
  <c r="Z155" i="1"/>
  <c r="G155" i="1"/>
  <c r="E156" i="1"/>
  <c r="F156" i="1"/>
  <c r="Z156" i="1"/>
  <c r="G156" i="1"/>
  <c r="F157" i="1"/>
  <c r="Z157" i="1"/>
  <c r="G157" i="1"/>
  <c r="F158" i="1"/>
  <c r="Z158" i="1"/>
  <c r="AU158" i="1"/>
  <c r="G158" i="1"/>
  <c r="F159" i="1"/>
  <c r="Z159" i="1"/>
  <c r="G159" i="1"/>
  <c r="Z162" i="1"/>
  <c r="Z163" i="1"/>
  <c r="Z164" i="1"/>
  <c r="Z165" i="1"/>
  <c r="Z166" i="1"/>
  <c r="Z167" i="1"/>
  <c r="Z168" i="1"/>
  <c r="Z169" i="1"/>
  <c r="Z171" i="1"/>
  <c r="Z172" i="1"/>
  <c r="Z173" i="1"/>
  <c r="Z174" i="1"/>
  <c r="Z175" i="1"/>
  <c r="Z176" i="1"/>
  <c r="Z177" i="1"/>
  <c r="Z179" i="1"/>
  <c r="Z180" i="1"/>
  <c r="Z181" i="1"/>
  <c r="Z182" i="1"/>
  <c r="Z183" i="1"/>
  <c r="Z184" i="1"/>
  <c r="Z185" i="1"/>
  <c r="Z186" i="1"/>
  <c r="Z187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AF48" i="1"/>
  <c r="AF49" i="1"/>
  <c r="AF50" i="1"/>
  <c r="AF52" i="1"/>
  <c r="AF53" i="1"/>
  <c r="AF54" i="1"/>
  <c r="AF56" i="1"/>
  <c r="AF57" i="1"/>
  <c r="AF59" i="1"/>
  <c r="AF62" i="1"/>
  <c r="AF63" i="1"/>
  <c r="AF65" i="1"/>
  <c r="AF66" i="1"/>
  <c r="AF68" i="1"/>
  <c r="AB69" i="1"/>
  <c r="AD69" i="1"/>
  <c r="AF69" i="1"/>
  <c r="AF71" i="1"/>
  <c r="AF73" i="1"/>
  <c r="AF74" i="1"/>
  <c r="AF76" i="1"/>
  <c r="AF77" i="1"/>
  <c r="AF78" i="1"/>
  <c r="AF80" i="1"/>
  <c r="AF81" i="1"/>
  <c r="AF82" i="1"/>
  <c r="AF83" i="1"/>
  <c r="AF87" i="1"/>
  <c r="AF90" i="1"/>
  <c r="AF92" i="1"/>
  <c r="AF94" i="1"/>
  <c r="AF95" i="1"/>
  <c r="AF96" i="1"/>
  <c r="AF97" i="1"/>
  <c r="AF100" i="1"/>
  <c r="AF101" i="1"/>
  <c r="AF102" i="1"/>
  <c r="AF106" i="1"/>
  <c r="AF110" i="1"/>
  <c r="AF113" i="1"/>
  <c r="AF114" i="1"/>
  <c r="AF117" i="1"/>
  <c r="AF119" i="1"/>
  <c r="AF120" i="1"/>
  <c r="AF121" i="1"/>
  <c r="AF123" i="1"/>
  <c r="AF124" i="1"/>
  <c r="AF125" i="1"/>
  <c r="AF127" i="1"/>
  <c r="AF128" i="1"/>
  <c r="AF129" i="1"/>
  <c r="AF131" i="1"/>
  <c r="AF132" i="1"/>
  <c r="AF133" i="1"/>
  <c r="AF135" i="1"/>
  <c r="AF136" i="1"/>
  <c r="AF138" i="1"/>
  <c r="AF140" i="1"/>
  <c r="AF142" i="1"/>
  <c r="AF143" i="1"/>
  <c r="AF144" i="1"/>
  <c r="AF146" i="1"/>
  <c r="AF147" i="1"/>
  <c r="AF148" i="1"/>
  <c r="AF150" i="1"/>
  <c r="AF151" i="1"/>
  <c r="AF152" i="1"/>
  <c r="AF156" i="1"/>
  <c r="AF157" i="1"/>
  <c r="AF158" i="1"/>
  <c r="AF162" i="1"/>
  <c r="AF163" i="1"/>
  <c r="AB164" i="1"/>
  <c r="AD164" i="1"/>
  <c r="AF164" i="1"/>
  <c r="AF165" i="1"/>
  <c r="AF166" i="1"/>
  <c r="AF167" i="1"/>
  <c r="AF168" i="1"/>
  <c r="AF169" i="1"/>
  <c r="AF171" i="1"/>
  <c r="AF172" i="1"/>
  <c r="AF173" i="1"/>
  <c r="AF174" i="1"/>
  <c r="AF175" i="1"/>
  <c r="AF176" i="1"/>
  <c r="AF177" i="1"/>
  <c r="AF179" i="1"/>
  <c r="AF180" i="1"/>
  <c r="AF181" i="1"/>
  <c r="AB182" i="1"/>
  <c r="AD182" i="1"/>
  <c r="AF182" i="1"/>
  <c r="AB183" i="1"/>
  <c r="AD183" i="1"/>
  <c r="AF183" i="1"/>
  <c r="AF184" i="1"/>
  <c r="AF185" i="1"/>
  <c r="AF186" i="1"/>
  <c r="AF187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K163" i="1"/>
  <c r="AD2" i="1"/>
  <c r="AB2" i="1"/>
  <c r="AB15" i="1"/>
  <c r="AF21" i="1"/>
  <c r="AF23" i="1"/>
  <c r="AF25" i="1"/>
  <c r="AB27" i="1"/>
  <c r="AD27" i="1"/>
  <c r="AF27" i="1"/>
  <c r="AB28" i="1"/>
  <c r="AD28" i="1"/>
  <c r="AF28" i="1"/>
  <c r="AB29" i="1"/>
  <c r="AD29" i="1"/>
  <c r="AF29" i="1"/>
  <c r="AB33" i="1"/>
  <c r="AD33" i="1"/>
  <c r="AF33" i="1"/>
  <c r="U69" i="1"/>
  <c r="U164" i="1"/>
  <c r="U182" i="1"/>
  <c r="I21" i="1"/>
  <c r="E9" i="1"/>
  <c r="D9" i="1"/>
  <c r="Q21" i="1"/>
  <c r="Q22" i="1"/>
  <c r="I23" i="1"/>
  <c r="Q23" i="1"/>
  <c r="Q24" i="1"/>
  <c r="I25" i="1"/>
  <c r="Q25" i="1"/>
  <c r="Q26" i="1"/>
  <c r="Q27" i="1"/>
  <c r="Q28" i="1"/>
  <c r="Q29" i="1"/>
  <c r="Q33" i="1"/>
  <c r="Q69" i="1"/>
  <c r="K162" i="1"/>
  <c r="Q162" i="1"/>
  <c r="Q163" i="1"/>
  <c r="Q164" i="1"/>
  <c r="Q182" i="1"/>
  <c r="Q188" i="1"/>
  <c r="K189" i="1"/>
  <c r="Q189" i="1"/>
  <c r="K193" i="1"/>
  <c r="Q193" i="1"/>
  <c r="K200" i="1"/>
  <c r="Q200" i="1"/>
  <c r="K201" i="1"/>
  <c r="Q201" i="1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10" i="5"/>
  <c r="K244" i="1"/>
  <c r="Q244" i="1"/>
  <c r="AF244" i="1"/>
  <c r="K226" i="1"/>
  <c r="Q226" i="1"/>
  <c r="AF226" i="1"/>
  <c r="K227" i="1"/>
  <c r="Q227" i="1"/>
  <c r="AF227" i="1"/>
  <c r="K228" i="1"/>
  <c r="Q228" i="1"/>
  <c r="AF228" i="1"/>
  <c r="K229" i="1"/>
  <c r="Q229" i="1"/>
  <c r="AF229" i="1"/>
  <c r="K230" i="1"/>
  <c r="Q230" i="1"/>
  <c r="AF230" i="1"/>
  <c r="K231" i="1"/>
  <c r="Q231" i="1"/>
  <c r="AF231" i="1"/>
  <c r="K232" i="1"/>
  <c r="Q232" i="1"/>
  <c r="AF232" i="1"/>
  <c r="K233" i="1"/>
  <c r="Q233" i="1"/>
  <c r="AF233" i="1"/>
  <c r="K234" i="1"/>
  <c r="Q234" i="1"/>
  <c r="AF234" i="1"/>
  <c r="K235" i="1"/>
  <c r="Q235" i="1"/>
  <c r="AF235" i="1"/>
  <c r="K236" i="1"/>
  <c r="Q236" i="1"/>
  <c r="AF236" i="1"/>
  <c r="K237" i="1"/>
  <c r="Q237" i="1"/>
  <c r="AF237" i="1"/>
  <c r="K238" i="1"/>
  <c r="Q238" i="1"/>
  <c r="AF238" i="1"/>
  <c r="K239" i="1"/>
  <c r="Q239" i="1"/>
  <c r="AF239" i="1"/>
  <c r="K240" i="1"/>
  <c r="Q240" i="1"/>
  <c r="AF240" i="1"/>
  <c r="K241" i="1"/>
  <c r="Q241" i="1"/>
  <c r="AF241" i="1"/>
  <c r="K242" i="1"/>
  <c r="Q242" i="1"/>
  <c r="AF242" i="1"/>
  <c r="K243" i="1"/>
  <c r="Q243" i="1"/>
  <c r="AF243" i="1"/>
  <c r="AF211" i="1"/>
  <c r="AF212" i="1"/>
  <c r="AF215" i="1"/>
  <c r="AF214" i="1"/>
  <c r="AF213" i="1"/>
  <c r="AF218" i="1"/>
  <c r="AF219" i="1"/>
  <c r="AF216" i="1"/>
  <c r="AF217" i="1"/>
  <c r="AF220" i="1"/>
  <c r="AF221" i="1"/>
  <c r="AF222" i="1"/>
  <c r="AF223" i="1"/>
  <c r="AF224" i="1"/>
  <c r="AF225" i="1"/>
  <c r="K195" i="1"/>
  <c r="Q195" i="1"/>
  <c r="K197" i="1"/>
  <c r="Q197" i="1"/>
  <c r="K199" i="1"/>
  <c r="Q199" i="1"/>
  <c r="K215" i="1"/>
  <c r="Q215" i="1"/>
  <c r="K214" i="1"/>
  <c r="Q214" i="1"/>
  <c r="K213" i="1"/>
  <c r="Q213" i="1"/>
  <c r="K218" i="1"/>
  <c r="Q218" i="1"/>
  <c r="K219" i="1"/>
  <c r="Q219" i="1"/>
  <c r="K216" i="1"/>
  <c r="Q216" i="1"/>
  <c r="K217" i="1"/>
  <c r="Q217" i="1"/>
  <c r="K220" i="1"/>
  <c r="Q220" i="1"/>
  <c r="K221" i="1"/>
  <c r="Q221" i="1"/>
  <c r="K222" i="1"/>
  <c r="Q222" i="1"/>
  <c r="K223" i="1"/>
  <c r="Q223" i="1"/>
  <c r="K224" i="1"/>
  <c r="Q224" i="1"/>
  <c r="K225" i="1"/>
  <c r="Q225" i="1"/>
  <c r="K210" i="1"/>
  <c r="Q210" i="1"/>
  <c r="AY42" i="1"/>
  <c r="AY41" i="1"/>
  <c r="AY40" i="1"/>
  <c r="AY39" i="1"/>
  <c r="AY38" i="1"/>
  <c r="AY37" i="1"/>
  <c r="BL36" i="1"/>
  <c r="AY36" i="1"/>
  <c r="AF47" i="1"/>
  <c r="AY35" i="1"/>
  <c r="AF46" i="1"/>
  <c r="AY34" i="1"/>
  <c r="AF45" i="1"/>
  <c r="AY33" i="1"/>
  <c r="AF44" i="1"/>
  <c r="AY32" i="1"/>
  <c r="AF43" i="1"/>
  <c r="BL31" i="1"/>
  <c r="BK31" i="1"/>
  <c r="AY31" i="1"/>
  <c r="AF42" i="1"/>
  <c r="AY30" i="1"/>
  <c r="AF41" i="1"/>
  <c r="AY29" i="1"/>
  <c r="AF40" i="1"/>
  <c r="BL28" i="1"/>
  <c r="AY28" i="1"/>
  <c r="AF38" i="1"/>
  <c r="AD38" i="1"/>
  <c r="AB38" i="1"/>
  <c r="AY27" i="1"/>
  <c r="AF37" i="1"/>
  <c r="AY26" i="1"/>
  <c r="AY25" i="1"/>
  <c r="AF35" i="1"/>
  <c r="AY24" i="1"/>
  <c r="BL23" i="1"/>
  <c r="AY23" i="1"/>
  <c r="AY22" i="1"/>
  <c r="AF31" i="1"/>
  <c r="AY21" i="1"/>
  <c r="BL20" i="1"/>
  <c r="AY20" i="1"/>
  <c r="BL19" i="1"/>
  <c r="BK19" i="1"/>
  <c r="AY19" i="1"/>
  <c r="AY18" i="1"/>
  <c r="AY17" i="1"/>
  <c r="AB13" i="1"/>
  <c r="AB17" i="1"/>
  <c r="AY16" i="1"/>
  <c r="AB16" i="1"/>
  <c r="AY15" i="1"/>
  <c r="AY14" i="1"/>
  <c r="AB14" i="1"/>
  <c r="AY13" i="1"/>
  <c r="AY12" i="1"/>
  <c r="AY11" i="1"/>
  <c r="AY10" i="1"/>
  <c r="AY9" i="1"/>
  <c r="BL8" i="1"/>
  <c r="AY8" i="1"/>
  <c r="BL7" i="1"/>
  <c r="BK7" i="1"/>
  <c r="AY7" i="1"/>
  <c r="AY6" i="1"/>
  <c r="AY5" i="1"/>
  <c r="AY4" i="1"/>
  <c r="AY3" i="1"/>
  <c r="AY2" i="1"/>
  <c r="F16" i="1"/>
  <c r="F17" i="1" s="1"/>
  <c r="C17" i="1"/>
  <c r="K152" i="1"/>
  <c r="K156" i="1"/>
  <c r="K186" i="1"/>
  <c r="K191" i="1"/>
  <c r="K192" i="1"/>
  <c r="K202" i="1"/>
  <c r="K203" i="1"/>
  <c r="K204" i="1"/>
  <c r="K207" i="1"/>
  <c r="K208" i="1"/>
  <c r="K209" i="1"/>
  <c r="K52" i="1"/>
  <c r="J68" i="1"/>
  <c r="J94" i="1"/>
  <c r="J95" i="1"/>
  <c r="J96" i="1"/>
  <c r="J119" i="1"/>
  <c r="J120" i="1"/>
  <c r="J121" i="1"/>
  <c r="J122" i="1"/>
  <c r="J123" i="1"/>
  <c r="J124" i="1"/>
  <c r="J125" i="1"/>
  <c r="J127" i="1"/>
  <c r="K31" i="1"/>
  <c r="K35" i="1"/>
  <c r="K37" i="1"/>
  <c r="U38" i="1"/>
  <c r="K40" i="1"/>
  <c r="K41" i="1"/>
  <c r="K42" i="1"/>
  <c r="K44" i="1"/>
  <c r="K45" i="1"/>
  <c r="K48" i="1"/>
  <c r="K49" i="1"/>
  <c r="K50" i="1"/>
  <c r="K53" i="1"/>
  <c r="K54" i="1"/>
  <c r="K56" i="1"/>
  <c r="K57" i="1"/>
  <c r="K59" i="1"/>
  <c r="K62" i="1"/>
  <c r="K63" i="1"/>
  <c r="K65" i="1"/>
  <c r="K66" i="1"/>
  <c r="K71" i="1"/>
  <c r="K73" i="1"/>
  <c r="K74" i="1"/>
  <c r="K83" i="1"/>
  <c r="K87" i="1"/>
  <c r="K90" i="1"/>
  <c r="K92" i="1"/>
  <c r="K93" i="1"/>
  <c r="K97" i="1"/>
  <c r="K100" i="1"/>
  <c r="K101" i="1"/>
  <c r="K102" i="1"/>
  <c r="K110" i="1"/>
  <c r="K113" i="1"/>
  <c r="K114" i="1"/>
  <c r="K117" i="1"/>
  <c r="K144" i="1"/>
  <c r="K138" i="1"/>
  <c r="K142" i="1"/>
  <c r="K143" i="1"/>
  <c r="K147" i="1"/>
  <c r="K130" i="1"/>
  <c r="K131" i="1"/>
  <c r="K140" i="1"/>
  <c r="K146" i="1"/>
  <c r="K180" i="1"/>
  <c r="K187" i="1"/>
  <c r="K190" i="1"/>
  <c r="K43" i="1"/>
  <c r="K46" i="1"/>
  <c r="K76" i="1"/>
  <c r="K77" i="1"/>
  <c r="K78" i="1"/>
  <c r="K79" i="1"/>
  <c r="K80" i="1"/>
  <c r="K81" i="1"/>
  <c r="K82" i="1"/>
  <c r="K106" i="1"/>
  <c r="K128" i="1"/>
  <c r="K129" i="1"/>
  <c r="K132" i="1"/>
  <c r="K133" i="1"/>
  <c r="K135" i="1"/>
  <c r="K136" i="1"/>
  <c r="K148" i="1"/>
  <c r="K150" i="1"/>
  <c r="K151" i="1"/>
  <c r="K157" i="1"/>
  <c r="K158" i="1"/>
  <c r="K165" i="1"/>
  <c r="K166" i="1"/>
  <c r="K167" i="1"/>
  <c r="K168" i="1"/>
  <c r="K169" i="1"/>
  <c r="K171" i="1"/>
  <c r="K172" i="1"/>
  <c r="K173" i="1"/>
  <c r="K174" i="1"/>
  <c r="K175" i="1"/>
  <c r="K176" i="1"/>
  <c r="K177" i="1"/>
  <c r="K179" i="1"/>
  <c r="K181" i="1"/>
  <c r="U183" i="1"/>
  <c r="K184" i="1"/>
  <c r="K185" i="1"/>
  <c r="K194" i="1"/>
  <c r="K196" i="1"/>
  <c r="K198" i="1"/>
  <c r="K205" i="1"/>
  <c r="K206" i="1"/>
  <c r="K211" i="1"/>
  <c r="K212" i="1"/>
  <c r="Q30" i="1"/>
  <c r="Q43" i="1"/>
  <c r="Q46" i="1"/>
  <c r="Q52" i="1"/>
  <c r="Q75" i="1"/>
  <c r="Q76" i="1"/>
  <c r="Q77" i="1"/>
  <c r="Q78" i="1"/>
  <c r="Q79" i="1"/>
  <c r="Q80" i="1"/>
  <c r="Q81" i="1"/>
  <c r="Q82" i="1"/>
  <c r="Q88" i="1"/>
  <c r="Q106" i="1"/>
  <c r="Q128" i="1"/>
  <c r="Q129" i="1"/>
  <c r="Q130" i="1"/>
  <c r="Q131" i="1"/>
  <c r="Q132" i="1"/>
  <c r="Q133" i="1"/>
  <c r="Q134" i="1"/>
  <c r="Q135" i="1"/>
  <c r="Q136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5" i="1"/>
  <c r="Q156" i="1"/>
  <c r="Q157" i="1"/>
  <c r="Q158" i="1"/>
  <c r="Q159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3" i="1"/>
  <c r="Q184" i="1"/>
  <c r="Q185" i="1"/>
  <c r="Q186" i="1"/>
  <c r="Q187" i="1"/>
  <c r="Q190" i="1"/>
  <c r="Q191" i="1"/>
  <c r="Q192" i="1"/>
  <c r="Q194" i="1"/>
  <c r="Q196" i="1"/>
  <c r="Q198" i="1"/>
  <c r="Q202" i="1"/>
  <c r="Q203" i="1"/>
  <c r="Q204" i="1"/>
  <c r="Q205" i="1"/>
  <c r="Q206" i="1"/>
  <c r="Q207" i="1"/>
  <c r="Q208" i="1"/>
  <c r="Q209" i="1"/>
  <c r="Q211" i="1"/>
  <c r="Q212" i="1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53" i="4"/>
  <c r="A52" i="4"/>
  <c r="A51" i="4"/>
  <c r="A50" i="4"/>
  <c r="A49" i="4"/>
  <c r="A48" i="4"/>
  <c r="A47" i="4"/>
  <c r="A46" i="4"/>
  <c r="A45" i="4"/>
  <c r="A44" i="4"/>
  <c r="A43" i="4"/>
  <c r="A42" i="4"/>
  <c r="A67" i="4"/>
  <c r="A41" i="4"/>
  <c r="A40" i="4"/>
  <c r="A39" i="4"/>
  <c r="A38" i="4"/>
  <c r="A37" i="4"/>
  <c r="A36" i="4"/>
  <c r="A66" i="4"/>
  <c r="A35" i="4"/>
  <c r="A65" i="4"/>
  <c r="A64" i="4"/>
  <c r="A63" i="4"/>
  <c r="A62" i="4"/>
  <c r="A61" i="4"/>
  <c r="A60" i="4"/>
  <c r="A59" i="4"/>
  <c r="A58" i="4"/>
  <c r="A34" i="4"/>
  <c r="A33" i="4"/>
  <c r="A32" i="4"/>
  <c r="A31" i="4"/>
  <c r="A30" i="4"/>
  <c r="A29" i="4"/>
  <c r="A28" i="4"/>
  <c r="A27" i="4"/>
  <c r="A57" i="4"/>
  <c r="A26" i="4"/>
  <c r="A25" i="4"/>
  <c r="A24" i="4"/>
  <c r="A23" i="4"/>
  <c r="A56" i="4"/>
  <c r="A22" i="4"/>
  <c r="A21" i="4"/>
  <c r="A55" i="4"/>
  <c r="A20" i="4"/>
  <c r="A19" i="4"/>
  <c r="A18" i="4"/>
  <c r="A17" i="4"/>
  <c r="A16" i="4"/>
  <c r="A15" i="4"/>
  <c r="A14" i="4"/>
  <c r="A13" i="4"/>
  <c r="A12" i="4"/>
  <c r="A11" i="4"/>
  <c r="A54" i="4"/>
  <c r="G11" i="4"/>
  <c r="C11" i="4"/>
  <c r="E11" i="4"/>
  <c r="G12" i="4"/>
  <c r="C12" i="4"/>
  <c r="E12" i="4"/>
  <c r="G13" i="4"/>
  <c r="C13" i="4"/>
  <c r="E13" i="4"/>
  <c r="G14" i="4"/>
  <c r="C14" i="4"/>
  <c r="E14" i="4"/>
  <c r="G15" i="4"/>
  <c r="C15" i="4"/>
  <c r="E15" i="4"/>
  <c r="G16" i="4"/>
  <c r="C16" i="4"/>
  <c r="E16" i="4"/>
  <c r="G17" i="4"/>
  <c r="C17" i="4"/>
  <c r="E17" i="4"/>
  <c r="G18" i="4"/>
  <c r="C18" i="4"/>
  <c r="E18" i="4"/>
  <c r="G19" i="4"/>
  <c r="C19" i="4"/>
  <c r="E19" i="4"/>
  <c r="G20" i="4"/>
  <c r="C20" i="4"/>
  <c r="E20" i="4"/>
  <c r="G55" i="4"/>
  <c r="C55" i="4"/>
  <c r="E55" i="4"/>
  <c r="G21" i="4"/>
  <c r="C21" i="4"/>
  <c r="E21" i="4"/>
  <c r="G22" i="4"/>
  <c r="C22" i="4"/>
  <c r="E22" i="4"/>
  <c r="G56" i="4"/>
  <c r="C56" i="4"/>
  <c r="E56" i="4"/>
  <c r="G23" i="4"/>
  <c r="C23" i="4"/>
  <c r="E23" i="4"/>
  <c r="G24" i="4"/>
  <c r="C24" i="4"/>
  <c r="E24" i="4"/>
  <c r="G25" i="4"/>
  <c r="C25" i="4"/>
  <c r="E25" i="4"/>
  <c r="G26" i="4"/>
  <c r="C26" i="4"/>
  <c r="E26" i="4"/>
  <c r="G57" i="4"/>
  <c r="C57" i="4"/>
  <c r="E57" i="4"/>
  <c r="G27" i="4"/>
  <c r="C27" i="4"/>
  <c r="E27" i="4"/>
  <c r="G28" i="4"/>
  <c r="C28" i="4"/>
  <c r="E28" i="4"/>
  <c r="G29" i="4"/>
  <c r="C29" i="4"/>
  <c r="E29" i="4"/>
  <c r="G30" i="4"/>
  <c r="C30" i="4"/>
  <c r="E30" i="4"/>
  <c r="G31" i="4"/>
  <c r="C31" i="4"/>
  <c r="E31" i="4"/>
  <c r="G32" i="4"/>
  <c r="C32" i="4"/>
  <c r="E32" i="4"/>
  <c r="G33" i="4"/>
  <c r="C33" i="4"/>
  <c r="E33" i="4"/>
  <c r="G34" i="4"/>
  <c r="C34" i="4"/>
  <c r="E34" i="4"/>
  <c r="G58" i="4"/>
  <c r="C58" i="4"/>
  <c r="E58" i="4"/>
  <c r="G59" i="4"/>
  <c r="C59" i="4"/>
  <c r="E59" i="4"/>
  <c r="G60" i="4"/>
  <c r="C60" i="4"/>
  <c r="E60" i="4"/>
  <c r="G61" i="4"/>
  <c r="C61" i="4"/>
  <c r="E61" i="4"/>
  <c r="G62" i="4"/>
  <c r="C62" i="4"/>
  <c r="E62" i="4"/>
  <c r="G63" i="4"/>
  <c r="C63" i="4"/>
  <c r="E63" i="4"/>
  <c r="G64" i="4"/>
  <c r="C64" i="4"/>
  <c r="E64" i="4"/>
  <c r="G65" i="4"/>
  <c r="C65" i="4"/>
  <c r="E65" i="4"/>
  <c r="G35" i="4"/>
  <c r="C35" i="4"/>
  <c r="E35" i="4"/>
  <c r="G66" i="4"/>
  <c r="C66" i="4"/>
  <c r="E66" i="4"/>
  <c r="G36" i="4"/>
  <c r="C36" i="4"/>
  <c r="E36" i="4"/>
  <c r="G37" i="4"/>
  <c r="C37" i="4"/>
  <c r="E37" i="4"/>
  <c r="G38" i="4"/>
  <c r="C38" i="4"/>
  <c r="E38" i="4"/>
  <c r="G39" i="4"/>
  <c r="C39" i="4"/>
  <c r="E39" i="4"/>
  <c r="G40" i="4"/>
  <c r="C40" i="4"/>
  <c r="E40" i="4"/>
  <c r="G41" i="4"/>
  <c r="C41" i="4"/>
  <c r="E41" i="4"/>
  <c r="G67" i="4"/>
  <c r="C67" i="4"/>
  <c r="E67" i="4"/>
  <c r="G42" i="4"/>
  <c r="C42" i="4"/>
  <c r="E42" i="4"/>
  <c r="G43" i="4"/>
  <c r="C43" i="4"/>
  <c r="E43" i="4"/>
  <c r="G44" i="4"/>
  <c r="C44" i="4"/>
  <c r="E44" i="4"/>
  <c r="G45" i="4"/>
  <c r="C45" i="4"/>
  <c r="E45" i="4"/>
  <c r="G46" i="4"/>
  <c r="C46" i="4"/>
  <c r="E46" i="4"/>
  <c r="G47" i="4"/>
  <c r="C47" i="4"/>
  <c r="E47" i="4"/>
  <c r="G48" i="4"/>
  <c r="C48" i="4"/>
  <c r="E48" i="4"/>
  <c r="G49" i="4"/>
  <c r="C49" i="4"/>
  <c r="E49" i="4"/>
  <c r="G50" i="4"/>
  <c r="C50" i="4"/>
  <c r="E50" i="4"/>
  <c r="G51" i="4"/>
  <c r="C51" i="4"/>
  <c r="E51" i="4"/>
  <c r="G52" i="4"/>
  <c r="C52" i="4"/>
  <c r="E52" i="4"/>
  <c r="G53" i="4"/>
  <c r="C53" i="4"/>
  <c r="E53" i="4"/>
  <c r="G68" i="4"/>
  <c r="C68" i="4"/>
  <c r="E68" i="4"/>
  <c r="G69" i="4"/>
  <c r="C69" i="4"/>
  <c r="E69" i="4"/>
  <c r="G70" i="4"/>
  <c r="C70" i="4"/>
  <c r="E70" i="4"/>
  <c r="G71" i="4"/>
  <c r="C71" i="4"/>
  <c r="E71" i="4"/>
  <c r="G72" i="4"/>
  <c r="C72" i="4"/>
  <c r="E72" i="4"/>
  <c r="G73" i="4"/>
  <c r="C73" i="4"/>
  <c r="E73" i="4"/>
  <c r="G74" i="4"/>
  <c r="C74" i="4"/>
  <c r="E74" i="4"/>
  <c r="G75" i="4"/>
  <c r="C75" i="4"/>
  <c r="E75" i="4"/>
  <c r="G76" i="4"/>
  <c r="C76" i="4"/>
  <c r="E76" i="4"/>
  <c r="G77" i="4"/>
  <c r="C77" i="4"/>
  <c r="E77" i="4"/>
  <c r="G78" i="4"/>
  <c r="C78" i="4"/>
  <c r="E78" i="4"/>
  <c r="G79" i="4"/>
  <c r="C79" i="4"/>
  <c r="E79" i="4"/>
  <c r="G80" i="4"/>
  <c r="C80" i="4"/>
  <c r="E80" i="4"/>
  <c r="G81" i="4"/>
  <c r="C81" i="4"/>
  <c r="E81" i="4"/>
  <c r="G82" i="4"/>
  <c r="C82" i="4"/>
  <c r="E82" i="4"/>
  <c r="G83" i="4"/>
  <c r="C83" i="4"/>
  <c r="E83" i="4"/>
  <c r="G84" i="4"/>
  <c r="C84" i="4"/>
  <c r="E84" i="4"/>
  <c r="G85" i="4"/>
  <c r="C85" i="4"/>
  <c r="E85" i="4"/>
  <c r="G86" i="4"/>
  <c r="C86" i="4"/>
  <c r="E86" i="4"/>
  <c r="G87" i="4"/>
  <c r="C87" i="4"/>
  <c r="E87" i="4"/>
  <c r="G88" i="4"/>
  <c r="C88" i="4"/>
  <c r="E88" i="4"/>
  <c r="G89" i="4"/>
  <c r="C89" i="4"/>
  <c r="E89" i="4"/>
  <c r="G90" i="4"/>
  <c r="C90" i="4"/>
  <c r="E90" i="4"/>
  <c r="G91" i="4"/>
  <c r="C91" i="4"/>
  <c r="E91" i="4"/>
  <c r="G92" i="4"/>
  <c r="C92" i="4"/>
  <c r="E92" i="4"/>
  <c r="G93" i="4"/>
  <c r="C93" i="4"/>
  <c r="E93" i="4"/>
  <c r="G94" i="4"/>
  <c r="C94" i="4"/>
  <c r="E94" i="4"/>
  <c r="G95" i="4"/>
  <c r="C95" i="4"/>
  <c r="E95" i="4"/>
  <c r="G96" i="4"/>
  <c r="C96" i="4"/>
  <c r="E96" i="4"/>
  <c r="G97" i="4"/>
  <c r="C97" i="4"/>
  <c r="E97" i="4"/>
  <c r="G98" i="4"/>
  <c r="C98" i="4"/>
  <c r="E98" i="4"/>
  <c r="G99" i="4"/>
  <c r="C99" i="4"/>
  <c r="E99" i="4"/>
  <c r="G100" i="4"/>
  <c r="C100" i="4"/>
  <c r="E100" i="4"/>
  <c r="G101" i="4"/>
  <c r="C101" i="4"/>
  <c r="E101" i="4"/>
  <c r="G102" i="4"/>
  <c r="C102" i="4"/>
  <c r="E102" i="4"/>
  <c r="G103" i="4"/>
  <c r="C103" i="4"/>
  <c r="E103" i="4"/>
  <c r="G104" i="4"/>
  <c r="C104" i="4"/>
  <c r="E104" i="4"/>
  <c r="G105" i="4"/>
  <c r="C105" i="4"/>
  <c r="E105" i="4"/>
  <c r="G106" i="4"/>
  <c r="C106" i="4"/>
  <c r="E106" i="4"/>
  <c r="G107" i="4"/>
  <c r="C107" i="4"/>
  <c r="E107" i="4"/>
  <c r="G108" i="4"/>
  <c r="C108" i="4"/>
  <c r="E108" i="4"/>
  <c r="G109" i="4"/>
  <c r="C109" i="4"/>
  <c r="E109" i="4"/>
  <c r="G110" i="4"/>
  <c r="C110" i="4"/>
  <c r="E110" i="4"/>
  <c r="G111" i="4"/>
  <c r="C111" i="4"/>
  <c r="E111" i="4"/>
  <c r="G112" i="4"/>
  <c r="C112" i="4"/>
  <c r="E112" i="4"/>
  <c r="G113" i="4"/>
  <c r="C113" i="4"/>
  <c r="E113" i="4"/>
  <c r="G114" i="4"/>
  <c r="C114" i="4"/>
  <c r="E114" i="4"/>
  <c r="G115" i="4"/>
  <c r="C115" i="4"/>
  <c r="E115" i="4"/>
  <c r="G116" i="4"/>
  <c r="C116" i="4"/>
  <c r="E116" i="4"/>
  <c r="G117" i="4"/>
  <c r="C117" i="4"/>
  <c r="E117" i="4"/>
  <c r="G118" i="4"/>
  <c r="C118" i="4"/>
  <c r="E118" i="4"/>
  <c r="G119" i="4"/>
  <c r="C119" i="4"/>
  <c r="E119" i="4"/>
  <c r="G120" i="4"/>
  <c r="C120" i="4"/>
  <c r="E120" i="4"/>
  <c r="G121" i="4"/>
  <c r="C121" i="4"/>
  <c r="E121" i="4"/>
  <c r="G122" i="4"/>
  <c r="C122" i="4"/>
  <c r="E122" i="4"/>
  <c r="G123" i="4"/>
  <c r="C123" i="4"/>
  <c r="E123" i="4"/>
  <c r="G124" i="4"/>
  <c r="C124" i="4"/>
  <c r="E124" i="4"/>
  <c r="G125" i="4"/>
  <c r="C125" i="4"/>
  <c r="E125" i="4"/>
  <c r="G126" i="4"/>
  <c r="C126" i="4"/>
  <c r="E126" i="4"/>
  <c r="G127" i="4"/>
  <c r="C127" i="4"/>
  <c r="E127" i="4"/>
  <c r="G128" i="4"/>
  <c r="C128" i="4"/>
  <c r="E128" i="4"/>
  <c r="G129" i="4"/>
  <c r="C129" i="4"/>
  <c r="E129" i="4"/>
  <c r="G130" i="4"/>
  <c r="C130" i="4"/>
  <c r="E130" i="4"/>
  <c r="G131" i="4"/>
  <c r="C131" i="4"/>
  <c r="E131" i="4"/>
  <c r="G132" i="4"/>
  <c r="C132" i="4"/>
  <c r="E132" i="4"/>
  <c r="G133" i="4"/>
  <c r="C133" i="4"/>
  <c r="E133" i="4"/>
  <c r="G134" i="4"/>
  <c r="C134" i="4"/>
  <c r="E134" i="4"/>
  <c r="G135" i="4"/>
  <c r="C135" i="4"/>
  <c r="E135" i="4"/>
  <c r="G54" i="4"/>
  <c r="C54" i="4"/>
  <c r="E54" i="4"/>
  <c r="H135" i="4"/>
  <c r="B135" i="4"/>
  <c r="D135" i="4"/>
  <c r="H134" i="4"/>
  <c r="D134" i="4"/>
  <c r="B134" i="4"/>
  <c r="H133" i="4"/>
  <c r="B133" i="4"/>
  <c r="D133" i="4"/>
  <c r="H132" i="4"/>
  <c r="B132" i="4"/>
  <c r="D132" i="4"/>
  <c r="H131" i="4"/>
  <c r="D131" i="4"/>
  <c r="B131" i="4"/>
  <c r="H130" i="4"/>
  <c r="B130" i="4"/>
  <c r="D130" i="4"/>
  <c r="H129" i="4"/>
  <c r="B129" i="4"/>
  <c r="D129" i="4"/>
  <c r="H128" i="4"/>
  <c r="D128" i="4"/>
  <c r="B128" i="4"/>
  <c r="H127" i="4"/>
  <c r="B127" i="4"/>
  <c r="D127" i="4"/>
  <c r="H126" i="4"/>
  <c r="D126" i="4"/>
  <c r="B126" i="4"/>
  <c r="H125" i="4"/>
  <c r="D125" i="4"/>
  <c r="B125" i="4"/>
  <c r="H124" i="4"/>
  <c r="B124" i="4"/>
  <c r="D124" i="4"/>
  <c r="H123" i="4"/>
  <c r="D123" i="4"/>
  <c r="B123" i="4"/>
  <c r="H122" i="4"/>
  <c r="D122" i="4"/>
  <c r="B122" i="4"/>
  <c r="H121" i="4"/>
  <c r="B121" i="4"/>
  <c r="D121" i="4"/>
  <c r="H120" i="4"/>
  <c r="D120" i="4"/>
  <c r="B120" i="4"/>
  <c r="H119" i="4"/>
  <c r="B119" i="4"/>
  <c r="D119" i="4"/>
  <c r="H118" i="4"/>
  <c r="D118" i="4"/>
  <c r="B118" i="4"/>
  <c r="H117" i="4"/>
  <c r="B117" i="4"/>
  <c r="D117" i="4"/>
  <c r="H116" i="4"/>
  <c r="B116" i="4"/>
  <c r="D116" i="4"/>
  <c r="H115" i="4"/>
  <c r="D115" i="4"/>
  <c r="B115" i="4"/>
  <c r="H114" i="4"/>
  <c r="B114" i="4"/>
  <c r="D114" i="4"/>
  <c r="H113" i="4"/>
  <c r="B113" i="4"/>
  <c r="D113" i="4"/>
  <c r="H112" i="4"/>
  <c r="D112" i="4"/>
  <c r="B112" i="4"/>
  <c r="H111" i="4"/>
  <c r="B111" i="4"/>
  <c r="D111" i="4"/>
  <c r="H110" i="4"/>
  <c r="D110" i="4"/>
  <c r="B110" i="4"/>
  <c r="H109" i="4"/>
  <c r="B109" i="4"/>
  <c r="D109" i="4"/>
  <c r="H108" i="4"/>
  <c r="B108" i="4"/>
  <c r="D108" i="4"/>
  <c r="H107" i="4"/>
  <c r="D107" i="4"/>
  <c r="B107" i="4"/>
  <c r="H106" i="4"/>
  <c r="B106" i="4"/>
  <c r="D106" i="4"/>
  <c r="H105" i="4"/>
  <c r="B105" i="4"/>
  <c r="D105" i="4"/>
  <c r="H104" i="4"/>
  <c r="D104" i="4"/>
  <c r="B104" i="4"/>
  <c r="H103" i="4"/>
  <c r="B103" i="4"/>
  <c r="D103" i="4"/>
  <c r="H102" i="4"/>
  <c r="D102" i="4"/>
  <c r="B102" i="4"/>
  <c r="H101" i="4"/>
  <c r="B101" i="4"/>
  <c r="D101" i="4"/>
  <c r="H100" i="4"/>
  <c r="B100" i="4"/>
  <c r="D100" i="4"/>
  <c r="H99" i="4"/>
  <c r="D99" i="4"/>
  <c r="B99" i="4"/>
  <c r="H98" i="4"/>
  <c r="B98" i="4"/>
  <c r="D98" i="4"/>
  <c r="H97" i="4"/>
  <c r="B97" i="4"/>
  <c r="D97" i="4"/>
  <c r="H96" i="4"/>
  <c r="D96" i="4"/>
  <c r="B96" i="4"/>
  <c r="H95" i="4"/>
  <c r="B95" i="4"/>
  <c r="D95" i="4"/>
  <c r="H94" i="4"/>
  <c r="D94" i="4"/>
  <c r="B94" i="4"/>
  <c r="H93" i="4"/>
  <c r="B93" i="4"/>
  <c r="D93" i="4"/>
  <c r="H92" i="4"/>
  <c r="B92" i="4"/>
  <c r="D92" i="4"/>
  <c r="H91" i="4"/>
  <c r="D91" i="4"/>
  <c r="B91" i="4"/>
  <c r="H90" i="4"/>
  <c r="B90" i="4"/>
  <c r="D90" i="4"/>
  <c r="H89" i="4"/>
  <c r="B89" i="4"/>
  <c r="D89" i="4"/>
  <c r="H88" i="4"/>
  <c r="D88" i="4"/>
  <c r="B88" i="4"/>
  <c r="H87" i="4"/>
  <c r="B87" i="4"/>
  <c r="D87" i="4"/>
  <c r="H86" i="4"/>
  <c r="D86" i="4"/>
  <c r="B86" i="4"/>
  <c r="H85" i="4"/>
  <c r="B85" i="4"/>
  <c r="D85" i="4"/>
  <c r="H84" i="4"/>
  <c r="B84" i="4"/>
  <c r="D84" i="4"/>
  <c r="H83" i="4"/>
  <c r="D83" i="4"/>
  <c r="B83" i="4"/>
  <c r="H82" i="4"/>
  <c r="B82" i="4"/>
  <c r="F82" i="4"/>
  <c r="D82" i="4"/>
  <c r="H81" i="4"/>
  <c r="F81" i="4"/>
  <c r="D81" i="4"/>
  <c r="B81" i="4"/>
  <c r="H80" i="4"/>
  <c r="B80" i="4"/>
  <c r="F80" i="4"/>
  <c r="D80" i="4"/>
  <c r="H79" i="4"/>
  <c r="F79" i="4"/>
  <c r="D79" i="4"/>
  <c r="B79" i="4"/>
  <c r="H78" i="4"/>
  <c r="F78" i="4"/>
  <c r="D78" i="4"/>
  <c r="B78" i="4"/>
  <c r="H77" i="4"/>
  <c r="D77" i="4"/>
  <c r="B77" i="4"/>
  <c r="H76" i="4"/>
  <c r="D76" i="4"/>
  <c r="B76" i="4"/>
  <c r="H75" i="4"/>
  <c r="B75" i="4"/>
  <c r="D75" i="4"/>
  <c r="H74" i="4"/>
  <c r="D74" i="4"/>
  <c r="B74" i="4"/>
  <c r="H73" i="4"/>
  <c r="D73" i="4"/>
  <c r="B73" i="4"/>
  <c r="H72" i="4"/>
  <c r="B72" i="4"/>
  <c r="D72" i="4"/>
  <c r="H71" i="4"/>
  <c r="D71" i="4"/>
  <c r="B71" i="4"/>
  <c r="H70" i="4"/>
  <c r="D70" i="4"/>
  <c r="B70" i="4"/>
  <c r="H69" i="4"/>
  <c r="D69" i="4"/>
  <c r="B69" i="4"/>
  <c r="H68" i="4"/>
  <c r="D68" i="4"/>
  <c r="B68" i="4"/>
  <c r="H53" i="4"/>
  <c r="B53" i="4"/>
  <c r="D53" i="4"/>
  <c r="H52" i="4"/>
  <c r="D52" i="4"/>
  <c r="B52" i="4"/>
  <c r="H51" i="4"/>
  <c r="D51" i="4"/>
  <c r="B51" i="4"/>
  <c r="H50" i="4"/>
  <c r="B50" i="4"/>
  <c r="D50" i="4"/>
  <c r="H49" i="4"/>
  <c r="D49" i="4"/>
  <c r="B49" i="4"/>
  <c r="H48" i="4"/>
  <c r="D48" i="4"/>
  <c r="B48" i="4"/>
  <c r="H47" i="4"/>
  <c r="D47" i="4"/>
  <c r="B47" i="4"/>
  <c r="H46" i="4"/>
  <c r="D46" i="4"/>
  <c r="B46" i="4"/>
  <c r="H45" i="4"/>
  <c r="B45" i="4"/>
  <c r="D45" i="4"/>
  <c r="H44" i="4"/>
  <c r="D44" i="4"/>
  <c r="B44" i="4"/>
  <c r="H43" i="4"/>
  <c r="D43" i="4"/>
  <c r="B43" i="4"/>
  <c r="H42" i="4"/>
  <c r="B42" i="4"/>
  <c r="D42" i="4"/>
  <c r="H67" i="4"/>
  <c r="D67" i="4"/>
  <c r="B67" i="4"/>
  <c r="H41" i="4"/>
  <c r="B41" i="4"/>
  <c r="D41" i="4"/>
  <c r="H40" i="4"/>
  <c r="D40" i="4"/>
  <c r="B40" i="4"/>
  <c r="H39" i="4"/>
  <c r="B39" i="4"/>
  <c r="D39" i="4"/>
  <c r="H38" i="4"/>
  <c r="B38" i="4"/>
  <c r="D38" i="4"/>
  <c r="H37" i="4"/>
  <c r="D37" i="4"/>
  <c r="B37" i="4"/>
  <c r="H36" i="4"/>
  <c r="B36" i="4"/>
  <c r="D36" i="4"/>
  <c r="H66" i="4"/>
  <c r="D66" i="4"/>
  <c r="B66" i="4"/>
  <c r="H35" i="4"/>
  <c r="D35" i="4"/>
  <c r="B35" i="4"/>
  <c r="H65" i="4"/>
  <c r="D65" i="4"/>
  <c r="B65" i="4"/>
  <c r="H64" i="4"/>
  <c r="D64" i="4"/>
  <c r="B64" i="4"/>
  <c r="H63" i="4"/>
  <c r="B63" i="4"/>
  <c r="D63" i="4"/>
  <c r="H62" i="4"/>
  <c r="B62" i="4"/>
  <c r="D62" i="4"/>
  <c r="H61" i="4"/>
  <c r="B61" i="4"/>
  <c r="D61" i="4"/>
  <c r="H60" i="4"/>
  <c r="B60" i="4"/>
  <c r="D60" i="4"/>
  <c r="H59" i="4"/>
  <c r="B59" i="4"/>
  <c r="D59" i="4"/>
  <c r="H58" i="4"/>
  <c r="D58" i="4"/>
  <c r="B58" i="4"/>
  <c r="H34" i="4"/>
  <c r="B34" i="4"/>
  <c r="D34" i="4"/>
  <c r="H33" i="4"/>
  <c r="D33" i="4"/>
  <c r="B33" i="4"/>
  <c r="H32" i="4"/>
  <c r="D32" i="4"/>
  <c r="B32" i="4"/>
  <c r="H31" i="4"/>
  <c r="B31" i="4"/>
  <c r="D31" i="4"/>
  <c r="H30" i="4"/>
  <c r="D30" i="4"/>
  <c r="B30" i="4"/>
  <c r="H29" i="4"/>
  <c r="D29" i="4"/>
  <c r="B29" i="4"/>
  <c r="H28" i="4"/>
  <c r="D28" i="4"/>
  <c r="B28" i="4"/>
  <c r="H27" i="4"/>
  <c r="B27" i="4"/>
  <c r="D27" i="4"/>
  <c r="H57" i="4"/>
  <c r="B57" i="4"/>
  <c r="D57" i="4"/>
  <c r="H26" i="4"/>
  <c r="D26" i="4"/>
  <c r="B26" i="4"/>
  <c r="H25" i="4"/>
  <c r="D25" i="4"/>
  <c r="B25" i="4"/>
  <c r="H24" i="4"/>
  <c r="B24" i="4"/>
  <c r="D24" i="4"/>
  <c r="H23" i="4"/>
  <c r="B23" i="4"/>
  <c r="D23" i="4"/>
  <c r="H56" i="4"/>
  <c r="D56" i="4"/>
  <c r="B56" i="4"/>
  <c r="H22" i="4"/>
  <c r="B22" i="4"/>
  <c r="D22" i="4"/>
  <c r="H21" i="4"/>
  <c r="D21" i="4"/>
  <c r="B21" i="4"/>
  <c r="H55" i="4"/>
  <c r="D55" i="4"/>
  <c r="B55" i="4"/>
  <c r="H20" i="4"/>
  <c r="D20" i="4"/>
  <c r="B20" i="4"/>
  <c r="H19" i="4"/>
  <c r="B19" i="4"/>
  <c r="D19" i="4"/>
  <c r="H18" i="4"/>
  <c r="B18" i="4"/>
  <c r="D18" i="4"/>
  <c r="H17" i="4"/>
  <c r="D17" i="4"/>
  <c r="B17" i="4"/>
  <c r="H16" i="4"/>
  <c r="B16" i="4"/>
  <c r="D16" i="4"/>
  <c r="H15" i="4"/>
  <c r="B15" i="4"/>
  <c r="D15" i="4"/>
  <c r="H14" i="4"/>
  <c r="B14" i="4"/>
  <c r="D14" i="4"/>
  <c r="H13" i="4"/>
  <c r="D13" i="4"/>
  <c r="B13" i="4"/>
  <c r="H12" i="4"/>
  <c r="D12" i="4"/>
  <c r="B12" i="4"/>
  <c r="H11" i="4"/>
  <c r="D11" i="4"/>
  <c r="B11" i="4"/>
  <c r="H54" i="4"/>
  <c r="D54" i="4"/>
  <c r="B54" i="4"/>
  <c r="Q34" i="1"/>
  <c r="Q35" i="1"/>
  <c r="Q36" i="1"/>
  <c r="Q37" i="1"/>
  <c r="Q38" i="1"/>
  <c r="Q40" i="1"/>
  <c r="Q41" i="1"/>
  <c r="Q42" i="1"/>
  <c r="Q44" i="1"/>
  <c r="Q45" i="1"/>
  <c r="Q47" i="1"/>
  <c r="Q48" i="1"/>
  <c r="Q49" i="1"/>
  <c r="Q50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71" i="1"/>
  <c r="Q72" i="1"/>
  <c r="Q73" i="1"/>
  <c r="Q74" i="1"/>
  <c r="Q83" i="1"/>
  <c r="Q84" i="1"/>
  <c r="Q86" i="1"/>
  <c r="Q87" i="1"/>
  <c r="Q89" i="1"/>
  <c r="Q90" i="1"/>
  <c r="Q92" i="1"/>
  <c r="Q93" i="1"/>
  <c r="Q94" i="1"/>
  <c r="Q95" i="1"/>
  <c r="Q96" i="1"/>
  <c r="Q97" i="1"/>
  <c r="Q98" i="1"/>
  <c r="Q99" i="1"/>
  <c r="Q100" i="1"/>
  <c r="Q101" i="1"/>
  <c r="Q102" i="1"/>
  <c r="Q104" i="1"/>
  <c r="Q105" i="1"/>
  <c r="Q107" i="1"/>
  <c r="Q108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31" i="1"/>
  <c r="Q32" i="1"/>
  <c r="Q137" i="1"/>
  <c r="AB4" i="7"/>
  <c r="AY2" i="7"/>
  <c r="AB3" i="7"/>
  <c r="AB5" i="7"/>
  <c r="AY5" i="7"/>
  <c r="AY9" i="7"/>
  <c r="AY11" i="7"/>
  <c r="AY14" i="7"/>
  <c r="AY18" i="7"/>
  <c r="AY24" i="7"/>
  <c r="AY27" i="7"/>
  <c r="AY36" i="7"/>
  <c r="AY39" i="7"/>
  <c r="AY42" i="7"/>
  <c r="Z58" i="1"/>
  <c r="G58" i="1"/>
  <c r="AY33" i="7"/>
  <c r="AY30" i="7"/>
  <c r="AY21" i="7"/>
  <c r="BK8" i="1"/>
  <c r="BJ8" i="1"/>
  <c r="BI8" i="1"/>
  <c r="BH8" i="1"/>
  <c r="BG8" i="1"/>
  <c r="BF8" i="1"/>
  <c r="BE8" i="1"/>
  <c r="BD8" i="1"/>
  <c r="BC8" i="1"/>
  <c r="BJ19" i="1"/>
  <c r="BI19" i="1"/>
  <c r="BH19" i="1"/>
  <c r="BG19" i="1"/>
  <c r="BF19" i="1"/>
  <c r="BE19" i="1"/>
  <c r="BD19" i="1"/>
  <c r="BC19" i="1"/>
  <c r="BJ31" i="1"/>
  <c r="BI31" i="1"/>
  <c r="BH31" i="1"/>
  <c r="BG31" i="1"/>
  <c r="BF31" i="1"/>
  <c r="BE31" i="1"/>
  <c r="BD31" i="1"/>
  <c r="BC31" i="1"/>
  <c r="AU145" i="1"/>
  <c r="AY41" i="7"/>
  <c r="AY26" i="7"/>
  <c r="AY17" i="7"/>
  <c r="AB14" i="7"/>
  <c r="AY8" i="7"/>
  <c r="AY4" i="7"/>
  <c r="Z137" i="1"/>
  <c r="G137" i="1"/>
  <c r="Z64" i="1"/>
  <c r="G64" i="1"/>
  <c r="BK36" i="1"/>
  <c r="BJ36" i="1"/>
  <c r="BI36" i="1"/>
  <c r="BH36" i="1"/>
  <c r="BG36" i="1"/>
  <c r="BF36" i="1"/>
  <c r="BE36" i="1"/>
  <c r="BD36" i="1"/>
  <c r="BC36" i="1"/>
  <c r="AC155" i="1"/>
  <c r="K155" i="1"/>
  <c r="AF155" i="1"/>
  <c r="AT149" i="1"/>
  <c r="AS149" i="1"/>
  <c r="AR149" i="1"/>
  <c r="AQ149" i="1"/>
  <c r="AP149" i="1"/>
  <c r="AO149" i="1"/>
  <c r="AN149" i="1"/>
  <c r="AM149" i="1"/>
  <c r="AL149" i="1"/>
  <c r="Z112" i="1"/>
  <c r="G112" i="1"/>
  <c r="AY38" i="7"/>
  <c r="AY35" i="7"/>
  <c r="AY32" i="7"/>
  <c r="AY23" i="7"/>
  <c r="AY13" i="7"/>
  <c r="AU155" i="1"/>
  <c r="AY29" i="7"/>
  <c r="AY20" i="7"/>
  <c r="AY16" i="7"/>
  <c r="AY7" i="7"/>
  <c r="AY3" i="7"/>
  <c r="Z153" i="1"/>
  <c r="Z139" i="1"/>
  <c r="G139" i="1"/>
  <c r="AY40" i="7"/>
  <c r="AY37" i="7"/>
  <c r="AY25" i="7"/>
  <c r="AY12" i="7"/>
  <c r="BJ7" i="1"/>
  <c r="BI7" i="1"/>
  <c r="BH7" i="1"/>
  <c r="BG7" i="1"/>
  <c r="BF7" i="1"/>
  <c r="BE7" i="1"/>
  <c r="BD7" i="1"/>
  <c r="BC7" i="1"/>
  <c r="BK20" i="1"/>
  <c r="BJ20" i="1"/>
  <c r="BI20" i="1"/>
  <c r="BH20" i="1"/>
  <c r="BG20" i="1"/>
  <c r="BF20" i="1"/>
  <c r="BE20" i="1"/>
  <c r="BD20" i="1"/>
  <c r="BC20" i="1"/>
  <c r="AC159" i="1"/>
  <c r="K159" i="1"/>
  <c r="AF159" i="1"/>
  <c r="AS152" i="1"/>
  <c r="AR152" i="1"/>
  <c r="AQ152" i="1"/>
  <c r="AP152" i="1"/>
  <c r="AO152" i="1"/>
  <c r="AN152" i="1"/>
  <c r="AM152" i="1"/>
  <c r="AL152" i="1"/>
  <c r="AC149" i="1"/>
  <c r="AF149" i="1"/>
  <c r="K149" i="1"/>
  <c r="AC153" i="1"/>
  <c r="K153" i="1"/>
  <c r="AF153" i="1"/>
  <c r="AY34" i="7"/>
  <c r="AY31" i="7"/>
  <c r="AY28" i="7"/>
  <c r="AY22" i="7"/>
  <c r="AY19" i="7"/>
  <c r="AY15" i="7"/>
  <c r="AY10" i="7"/>
  <c r="AY6" i="7"/>
  <c r="BK23" i="1"/>
  <c r="BJ23" i="1"/>
  <c r="BI23" i="1"/>
  <c r="BH23" i="1"/>
  <c r="BG23" i="1"/>
  <c r="BF23" i="1"/>
  <c r="BE23" i="1"/>
  <c r="BD23" i="1"/>
  <c r="BC23" i="1"/>
  <c r="BK28" i="1"/>
  <c r="BJ28" i="1"/>
  <c r="BI28" i="1"/>
  <c r="BH28" i="1"/>
  <c r="BG28" i="1"/>
  <c r="BF28" i="1"/>
  <c r="BE28" i="1"/>
  <c r="BD28" i="1"/>
  <c r="BC28" i="1"/>
  <c r="AT158" i="1"/>
  <c r="AS158" i="1"/>
  <c r="AR158" i="1"/>
  <c r="AQ158" i="1"/>
  <c r="AP158" i="1"/>
  <c r="AO158" i="1"/>
  <c r="AN158" i="1"/>
  <c r="AM158" i="1"/>
  <c r="AL158" i="1"/>
  <c r="G145" i="1"/>
  <c r="AC141" i="1"/>
  <c r="K141" i="1"/>
  <c r="AF141" i="1"/>
  <c r="AC118" i="1"/>
  <c r="AT108" i="1"/>
  <c r="AS108" i="1"/>
  <c r="AR108" i="1"/>
  <c r="AQ108" i="1"/>
  <c r="AP108" i="1"/>
  <c r="AO108" i="1"/>
  <c r="AN108" i="1"/>
  <c r="AM108" i="1"/>
  <c r="AL108" i="1"/>
  <c r="AC79" i="1"/>
  <c r="AT36" i="1"/>
  <c r="AS36" i="1"/>
  <c r="AR36" i="1"/>
  <c r="AQ36" i="1"/>
  <c r="AP36" i="1"/>
  <c r="AO36" i="1"/>
  <c r="AN36" i="1"/>
  <c r="AM36" i="1"/>
  <c r="AL36" i="1"/>
  <c r="AU25" i="1"/>
  <c r="AU29" i="1"/>
  <c r="AU33" i="1"/>
  <c r="AU37" i="1"/>
  <c r="AU23" i="1"/>
  <c r="AU27" i="1"/>
  <c r="AU31" i="1"/>
  <c r="AU35" i="1"/>
  <c r="AU43" i="1"/>
  <c r="AU47" i="1"/>
  <c r="AU55" i="1"/>
  <c r="AU58" i="1"/>
  <c r="AU61" i="1"/>
  <c r="AU64" i="1"/>
  <c r="AU67" i="1"/>
  <c r="AU75" i="1"/>
  <c r="AU79" i="1"/>
  <c r="AU89" i="1"/>
  <c r="AU99" i="1"/>
  <c r="AU112" i="1"/>
  <c r="AU115" i="1"/>
  <c r="AU118" i="1"/>
  <c r="AU122" i="1"/>
  <c r="AU126" i="1"/>
  <c r="AU130" i="1"/>
  <c r="AU134" i="1"/>
  <c r="AU139" i="1"/>
  <c r="AU52" i="1"/>
  <c r="AU72" i="1"/>
  <c r="AU83" i="1"/>
  <c r="AU93" i="1"/>
  <c r="AU102" i="1"/>
  <c r="AU106" i="1"/>
  <c r="AU22" i="1"/>
  <c r="AU26" i="1"/>
  <c r="AU30" i="1"/>
  <c r="AU34" i="1"/>
  <c r="AU38" i="1"/>
  <c r="AU40" i="1"/>
  <c r="AU44" i="1"/>
  <c r="AU48" i="1"/>
  <c r="AU59" i="1"/>
  <c r="AU68" i="1"/>
  <c r="AU76" i="1"/>
  <c r="AU80" i="1"/>
  <c r="AU87" i="1"/>
  <c r="AU97" i="1"/>
  <c r="AU110" i="1"/>
  <c r="AU53" i="1"/>
  <c r="AU56" i="1"/>
  <c r="AU62" i="1"/>
  <c r="AU65" i="1"/>
  <c r="AU73" i="1"/>
  <c r="AU90" i="1"/>
  <c r="AU94" i="1"/>
  <c r="AU100" i="1"/>
  <c r="AU113" i="1"/>
  <c r="AU116" i="1"/>
  <c r="AU41" i="1"/>
  <c r="AU45" i="1"/>
  <c r="AU49" i="1"/>
  <c r="AU69" i="1"/>
  <c r="AU77" i="1"/>
  <c r="AU81" i="1"/>
  <c r="AU84" i="1"/>
  <c r="AU104" i="1"/>
  <c r="AU107" i="1"/>
  <c r="AU120" i="1"/>
  <c r="AU124" i="1"/>
  <c r="AU128" i="1"/>
  <c r="AU132" i="1"/>
  <c r="AU136" i="1"/>
  <c r="AU141" i="1"/>
  <c r="AU57" i="1"/>
  <c r="AU60" i="1"/>
  <c r="AU63" i="1"/>
  <c r="AU88" i="1"/>
  <c r="AU95" i="1"/>
  <c r="AU98" i="1"/>
  <c r="AU111" i="1"/>
  <c r="AU114" i="1"/>
  <c r="AC134" i="1"/>
  <c r="AC130" i="1"/>
  <c r="AC126" i="1"/>
  <c r="AC122" i="1"/>
  <c r="Z104" i="1"/>
  <c r="G104" i="1"/>
  <c r="Z98" i="1"/>
  <c r="G98" i="1"/>
  <c r="AC89" i="1"/>
  <c r="AC75" i="1"/>
  <c r="AS66" i="1"/>
  <c r="AR66" i="1"/>
  <c r="AQ66" i="1"/>
  <c r="AP66" i="1"/>
  <c r="AO66" i="1"/>
  <c r="AN66" i="1"/>
  <c r="AM66" i="1"/>
  <c r="AL66" i="1"/>
  <c r="Z60" i="1"/>
  <c r="G60" i="1"/>
  <c r="AC47" i="1"/>
  <c r="Z36" i="1"/>
  <c r="G36" i="1"/>
  <c r="AU24" i="1"/>
  <c r="Z197" i="6"/>
  <c r="G197" i="6"/>
  <c r="Z159" i="6"/>
  <c r="G159" i="6"/>
  <c r="AF62" i="7"/>
  <c r="K62" i="7"/>
  <c r="AC62" i="7"/>
  <c r="BL6" i="1"/>
  <c r="BL15" i="1"/>
  <c r="BL16" i="1"/>
  <c r="BL18" i="1"/>
  <c r="BL26" i="1"/>
  <c r="BL34" i="1"/>
  <c r="BL42" i="1"/>
  <c r="AC158" i="1"/>
  <c r="AC152" i="1"/>
  <c r="AU148" i="1"/>
  <c r="AU144" i="1"/>
  <c r="G116" i="1"/>
  <c r="G115" i="1"/>
  <c r="AC113" i="1"/>
  <c r="AU105" i="1"/>
  <c r="AU82" i="1"/>
  <c r="AC43" i="1"/>
  <c r="Z24" i="1"/>
  <c r="G24" i="1"/>
  <c r="Z200" i="6"/>
  <c r="G163" i="6"/>
  <c r="G105" i="6"/>
  <c r="Z105" i="6"/>
  <c r="K99" i="6"/>
  <c r="AF99" i="6"/>
  <c r="K72" i="1"/>
  <c r="BL5" i="1"/>
  <c r="BL13" i="1"/>
  <c r="BL14" i="1"/>
  <c r="BL17" i="1"/>
  <c r="BL21" i="1"/>
  <c r="BL29" i="1"/>
  <c r="BL41" i="1"/>
  <c r="AF134" i="1"/>
  <c r="AF130" i="1"/>
  <c r="AF126" i="1"/>
  <c r="AF122" i="1"/>
  <c r="AF118" i="1"/>
  <c r="AF89" i="1"/>
  <c r="AF72" i="1"/>
  <c r="AU157" i="1"/>
  <c r="AU137" i="1"/>
  <c r="AC148" i="1"/>
  <c r="AC144" i="1"/>
  <c r="AU138" i="1"/>
  <c r="AU133" i="1"/>
  <c r="AU129" i="1"/>
  <c r="AU125" i="1"/>
  <c r="AU121" i="1"/>
  <c r="Z88" i="1"/>
  <c r="G88" i="1"/>
  <c r="AC83" i="1"/>
  <c r="AU78" i="1"/>
  <c r="AU50" i="1"/>
  <c r="AU32" i="1"/>
  <c r="G204" i="6"/>
  <c r="Z204" i="6"/>
  <c r="K200" i="6"/>
  <c r="AC200" i="6"/>
  <c r="AF200" i="6"/>
  <c r="K167" i="6"/>
  <c r="AF167" i="6"/>
  <c r="Z104" i="6"/>
  <c r="G104" i="6"/>
  <c r="Z144" i="7"/>
  <c r="G144" i="7"/>
  <c r="K75" i="1"/>
  <c r="K89" i="1"/>
  <c r="J126" i="1"/>
  <c r="J118" i="1"/>
  <c r="BL4" i="1"/>
  <c r="BL12" i="1"/>
  <c r="BL24" i="1"/>
  <c r="BL32" i="1"/>
  <c r="BL40" i="1"/>
  <c r="Q18" i="1"/>
  <c r="Q19" i="1"/>
  <c r="AC157" i="1"/>
  <c r="AU151" i="1"/>
  <c r="AU147" i="1"/>
  <c r="AU143" i="1"/>
  <c r="AC140" i="1"/>
  <c r="Z111" i="1"/>
  <c r="G111" i="1"/>
  <c r="G86" i="1"/>
  <c r="AU74" i="1"/>
  <c r="G55" i="1"/>
  <c r="AC52" i="1"/>
  <c r="AU46" i="1"/>
  <c r="Z32" i="1"/>
  <c r="G32" i="1"/>
  <c r="Z117" i="6"/>
  <c r="K134" i="1"/>
  <c r="BL3" i="1"/>
  <c r="BL11" i="1"/>
  <c r="BL27" i="1"/>
  <c r="BL35" i="1"/>
  <c r="BL39" i="1"/>
  <c r="AU156" i="1"/>
  <c r="AC151" i="1"/>
  <c r="AC147" i="1"/>
  <c r="AC143" i="1"/>
  <c r="AU140" i="1"/>
  <c r="AC136" i="1"/>
  <c r="AC132" i="1"/>
  <c r="AC128" i="1"/>
  <c r="AC124" i="1"/>
  <c r="AC120" i="1"/>
  <c r="G108" i="1"/>
  <c r="AU101" i="1"/>
  <c r="AU96" i="1"/>
  <c r="Z93" i="1"/>
  <c r="AU42" i="1"/>
  <c r="AC37" i="1"/>
  <c r="AB11" i="1"/>
  <c r="AB12" i="1"/>
  <c r="Z124" i="6"/>
  <c r="G124" i="6"/>
  <c r="J117" i="6"/>
  <c r="AC117" i="6"/>
  <c r="AF117" i="6"/>
  <c r="K47" i="1"/>
  <c r="BL2" i="1"/>
  <c r="BL10" i="1"/>
  <c r="BL22" i="1"/>
  <c r="BL30" i="1"/>
  <c r="BL38" i="1"/>
  <c r="AU244" i="1"/>
  <c r="AU243" i="1"/>
  <c r="AU242" i="1"/>
  <c r="AU241" i="1"/>
  <c r="AU240" i="1"/>
  <c r="AU239" i="1"/>
  <c r="AU238" i="1"/>
  <c r="AU237" i="1"/>
  <c r="AU236" i="1"/>
  <c r="AU235" i="1"/>
  <c r="AU234" i="1"/>
  <c r="AU233" i="1"/>
  <c r="AU232" i="1"/>
  <c r="AU231" i="1"/>
  <c r="AU230" i="1"/>
  <c r="AU229" i="1"/>
  <c r="AU228" i="1"/>
  <c r="AU227" i="1"/>
  <c r="AU226" i="1"/>
  <c r="AU225" i="1"/>
  <c r="AU224" i="1"/>
  <c r="AU223" i="1"/>
  <c r="AU222" i="1"/>
  <c r="AU221" i="1"/>
  <c r="AU220" i="1"/>
  <c r="AU219" i="1"/>
  <c r="AU218" i="1"/>
  <c r="AU217" i="1"/>
  <c r="AU216" i="1"/>
  <c r="AU215" i="1"/>
  <c r="AU214" i="1"/>
  <c r="AU213" i="1"/>
  <c r="AU212" i="1"/>
  <c r="AU211" i="1"/>
  <c r="AU210" i="1"/>
  <c r="AU209" i="1"/>
  <c r="AU208" i="1"/>
  <c r="AU207" i="1"/>
  <c r="AU206" i="1"/>
  <c r="AU205" i="1"/>
  <c r="AU204" i="1"/>
  <c r="AU203" i="1"/>
  <c r="AU202" i="1"/>
  <c r="AU201" i="1"/>
  <c r="AU200" i="1"/>
  <c r="AU199" i="1"/>
  <c r="AU198" i="1"/>
  <c r="AU197" i="1"/>
  <c r="AU196" i="1"/>
  <c r="AU195" i="1"/>
  <c r="AU194" i="1"/>
  <c r="AU193" i="1"/>
  <c r="AU192" i="1"/>
  <c r="AU191" i="1"/>
  <c r="AU190" i="1"/>
  <c r="AU189" i="1"/>
  <c r="AU187" i="1"/>
  <c r="AU186" i="1"/>
  <c r="AU185" i="1"/>
  <c r="AU184" i="1"/>
  <c r="AU183" i="1"/>
  <c r="AU182" i="1"/>
  <c r="AU181" i="1"/>
  <c r="AU180" i="1"/>
  <c r="AU179" i="1"/>
  <c r="AU177" i="1"/>
  <c r="AU176" i="1"/>
  <c r="AU175" i="1"/>
  <c r="AU174" i="1"/>
  <c r="AU173" i="1"/>
  <c r="AU172" i="1"/>
  <c r="AU171" i="1"/>
  <c r="AU169" i="1"/>
  <c r="AU168" i="1"/>
  <c r="AU167" i="1"/>
  <c r="AU166" i="1"/>
  <c r="AU165" i="1"/>
  <c r="AU164" i="1"/>
  <c r="AU163" i="1"/>
  <c r="AU162" i="1"/>
  <c r="AC156" i="1"/>
  <c r="AU153" i="1"/>
  <c r="AU150" i="1"/>
  <c r="AU146" i="1"/>
  <c r="AU142" i="1"/>
  <c r="AU119" i="1"/>
  <c r="AC102" i="1"/>
  <c r="Z84" i="1"/>
  <c r="G84" i="1"/>
  <c r="Z72" i="1"/>
  <c r="G67" i="1"/>
  <c r="AU28" i="1"/>
  <c r="AU21" i="1"/>
  <c r="G234" i="6"/>
  <c r="Z234" i="6"/>
  <c r="Z139" i="6"/>
  <c r="AC135" i="6"/>
  <c r="AF135" i="6"/>
  <c r="K135" i="6"/>
  <c r="K131" i="6"/>
  <c r="AC131" i="6"/>
  <c r="AF131" i="6"/>
  <c r="G41" i="6"/>
  <c r="Z41" i="6"/>
  <c r="BL9" i="1"/>
  <c r="BL25" i="1"/>
  <c r="BL33" i="1"/>
  <c r="BL37" i="1"/>
  <c r="AF93" i="1"/>
  <c r="AF79" i="1"/>
  <c r="AF75" i="1"/>
  <c r="AU159" i="1"/>
  <c r="AC150" i="1"/>
  <c r="AC146" i="1"/>
  <c r="AC142" i="1"/>
  <c r="AU135" i="1"/>
  <c r="AU131" i="1"/>
  <c r="AU127" i="1"/>
  <c r="AU123" i="1"/>
  <c r="AU117" i="1"/>
  <c r="Z107" i="1"/>
  <c r="G107" i="1"/>
  <c r="G105" i="1"/>
  <c r="G99" i="1"/>
  <c r="AU92" i="1"/>
  <c r="AU86" i="1"/>
  <c r="AT71" i="1"/>
  <c r="AS71" i="1"/>
  <c r="AR71" i="1"/>
  <c r="AQ71" i="1"/>
  <c r="AP71" i="1"/>
  <c r="AO71" i="1"/>
  <c r="AN71" i="1"/>
  <c r="AM71" i="1"/>
  <c r="AL71" i="1"/>
  <c r="G61" i="1"/>
  <c r="AU54" i="1"/>
  <c r="Z28" i="1"/>
  <c r="U28" i="1"/>
  <c r="K139" i="6"/>
  <c r="AC139" i="6"/>
  <c r="AF139" i="6"/>
  <c r="AC127" i="6"/>
  <c r="AF127" i="6"/>
  <c r="G87" i="6"/>
  <c r="Z87" i="6"/>
  <c r="K43" i="6"/>
  <c r="AF43" i="6"/>
  <c r="AC138" i="1"/>
  <c r="AC133" i="1"/>
  <c r="AC129" i="1"/>
  <c r="AC125" i="1"/>
  <c r="AC121" i="1"/>
  <c r="AC117" i="1"/>
  <c r="AC101" i="1"/>
  <c r="AC92" i="1"/>
  <c r="AC82" i="1"/>
  <c r="AC78" i="1"/>
  <c r="AC74" i="1"/>
  <c r="AC71" i="1"/>
  <c r="AC66" i="1"/>
  <c r="AC54" i="1"/>
  <c r="AC50" i="1"/>
  <c r="AC46" i="1"/>
  <c r="AC42" i="1"/>
  <c r="G34" i="1"/>
  <c r="G30" i="1"/>
  <c r="G26" i="1"/>
  <c r="G22" i="1"/>
  <c r="G210" i="6"/>
  <c r="Z210" i="6"/>
  <c r="G207" i="6"/>
  <c r="Z178" i="6"/>
  <c r="G175" i="6"/>
  <c r="G171" i="6"/>
  <c r="K149" i="6"/>
  <c r="AC143" i="6"/>
  <c r="AF143" i="6"/>
  <c r="Z116" i="6"/>
  <c r="G116" i="6"/>
  <c r="Z109" i="6"/>
  <c r="Z91" i="6"/>
  <c r="K70" i="6"/>
  <c r="Z35" i="6"/>
  <c r="G35" i="6"/>
  <c r="Z65" i="7"/>
  <c r="G65" i="7"/>
  <c r="AC114" i="1"/>
  <c r="AC95" i="1"/>
  <c r="AC63" i="1"/>
  <c r="AC57" i="1"/>
  <c r="G218" i="6"/>
  <c r="Z218" i="6"/>
  <c r="K215" i="6"/>
  <c r="K203" i="6"/>
  <c r="Z185" i="6"/>
  <c r="G185" i="6"/>
  <c r="G181" i="6"/>
  <c r="K178" i="6"/>
  <c r="AC153" i="6"/>
  <c r="Z142" i="6"/>
  <c r="G142" i="6"/>
  <c r="Z121" i="6"/>
  <c r="K109" i="6"/>
  <c r="AC109" i="6"/>
  <c r="Z94" i="6"/>
  <c r="G94" i="6"/>
  <c r="J91" i="6"/>
  <c r="Z40" i="6"/>
  <c r="G40" i="6"/>
  <c r="Z74" i="7"/>
  <c r="G74" i="7"/>
  <c r="AC81" i="1"/>
  <c r="AC77" i="1"/>
  <c r="AC49" i="1"/>
  <c r="AC45" i="1"/>
  <c r="AC41" i="1"/>
  <c r="AC164" i="1"/>
  <c r="AC28" i="1"/>
  <c r="AC27" i="1"/>
  <c r="AC33" i="1"/>
  <c r="AC183" i="1"/>
  <c r="AC174" i="1"/>
  <c r="AC166" i="1"/>
  <c r="AC70" i="1"/>
  <c r="AC38" i="1"/>
  <c r="AC69" i="1"/>
  <c r="AC29" i="1"/>
  <c r="AC213" i="1"/>
  <c r="AC182" i="1"/>
  <c r="AC181" i="1"/>
  <c r="G224" i="6"/>
  <c r="Z224" i="6"/>
  <c r="G221" i="6"/>
  <c r="Z212" i="6"/>
  <c r="K209" i="6"/>
  <c r="Z184" i="6"/>
  <c r="AF147" i="6"/>
  <c r="K147" i="6"/>
  <c r="AF121" i="6"/>
  <c r="Z108" i="6"/>
  <c r="G108" i="6"/>
  <c r="Z101" i="6"/>
  <c r="AF97" i="6"/>
  <c r="AF93" i="6"/>
  <c r="Z90" i="6"/>
  <c r="G90" i="6"/>
  <c r="AF85" i="6"/>
  <c r="Z73" i="6"/>
  <c r="G73" i="6"/>
  <c r="AC100" i="1"/>
  <c r="AC94" i="1"/>
  <c r="AC90" i="1"/>
  <c r="AC73" i="1"/>
  <c r="AC65" i="1"/>
  <c r="AC62" i="1"/>
  <c r="AC56" i="1"/>
  <c r="AC53" i="1"/>
  <c r="G232" i="6"/>
  <c r="Z232" i="6"/>
  <c r="K229" i="6"/>
  <c r="K217" i="6"/>
  <c r="K212" i="6"/>
  <c r="G188" i="6"/>
  <c r="Z188" i="6"/>
  <c r="K184" i="6"/>
  <c r="AC151" i="6"/>
  <c r="Z120" i="6"/>
  <c r="G120" i="6"/>
  <c r="AF101" i="6"/>
  <c r="K59" i="6"/>
  <c r="K51" i="6"/>
  <c r="AC135" i="1"/>
  <c r="AC131" i="1"/>
  <c r="AC127" i="1"/>
  <c r="AC123" i="1"/>
  <c r="AC119" i="1"/>
  <c r="AC110" i="1"/>
  <c r="AC97" i="1"/>
  <c r="AC87" i="1"/>
  <c r="AC80" i="1"/>
  <c r="AC76" i="1"/>
  <c r="AC68" i="1"/>
  <c r="AC59" i="1"/>
  <c r="AC48" i="1"/>
  <c r="AC44" i="1"/>
  <c r="AC40" i="1"/>
  <c r="Z226" i="6"/>
  <c r="K223" i="6"/>
  <c r="Z194" i="6"/>
  <c r="G191" i="6"/>
  <c r="G155" i="6"/>
  <c r="Z125" i="6"/>
  <c r="AF113" i="6"/>
  <c r="Z80" i="6"/>
  <c r="G80" i="6"/>
  <c r="Z76" i="6"/>
  <c r="G76" i="6"/>
  <c r="K32" i="6"/>
  <c r="AC106" i="1"/>
  <c r="AC25" i="1"/>
  <c r="AC21" i="1"/>
  <c r="K231" i="6"/>
  <c r="K226" i="6"/>
  <c r="Z201" i="6"/>
  <c r="G201" i="6"/>
  <c r="K194" i="6"/>
  <c r="K187" i="6"/>
  <c r="Z136" i="6"/>
  <c r="G136" i="6"/>
  <c r="Z132" i="6"/>
  <c r="G132" i="6"/>
  <c r="K125" i="6"/>
  <c r="AC125" i="6"/>
  <c r="Z112" i="6"/>
  <c r="G112" i="6"/>
  <c r="K83" i="6"/>
  <c r="K79" i="6"/>
  <c r="K75" i="6"/>
  <c r="Z28" i="6"/>
  <c r="U28" i="6"/>
  <c r="Z29" i="6"/>
  <c r="U29" i="6"/>
  <c r="AF58" i="7"/>
  <c r="K58" i="7"/>
  <c r="AC58" i="7"/>
  <c r="G192" i="7"/>
  <c r="Z192" i="7"/>
  <c r="G179" i="7"/>
  <c r="Z179" i="7"/>
  <c r="G175" i="7"/>
  <c r="Z175" i="7"/>
  <c r="Z170" i="6"/>
  <c r="G170" i="6"/>
  <c r="Z166" i="6"/>
  <c r="G166" i="6"/>
  <c r="Z162" i="6"/>
  <c r="G162" i="6"/>
  <c r="Z158" i="6"/>
  <c r="G158" i="6"/>
  <c r="Z150" i="6"/>
  <c r="G150" i="6"/>
  <c r="G145" i="6"/>
  <c r="G141" i="6"/>
  <c r="G123" i="6"/>
  <c r="G119" i="6"/>
  <c r="G115" i="6"/>
  <c r="G111" i="6"/>
  <c r="G107" i="6"/>
  <c r="G103" i="6"/>
  <c r="G89" i="6"/>
  <c r="AC35" i="1"/>
  <c r="AC31" i="1"/>
  <c r="AC23" i="1"/>
  <c r="AU103" i="1"/>
  <c r="AU91" i="1"/>
  <c r="AU70" i="1"/>
  <c r="AU51" i="1"/>
  <c r="AU161" i="1"/>
  <c r="AU39" i="1"/>
  <c r="AU160" i="1"/>
  <c r="AU154" i="1"/>
  <c r="AU109" i="1"/>
  <c r="E146" i="6"/>
  <c r="F146" i="6"/>
  <c r="Z146" i="6"/>
  <c r="C17" i="6"/>
  <c r="Z202" i="6"/>
  <c r="G199" i="6"/>
  <c r="Z186" i="6"/>
  <c r="G183" i="6"/>
  <c r="G169" i="6"/>
  <c r="G165" i="6"/>
  <c r="G161" i="6"/>
  <c r="G157" i="6"/>
  <c r="Z134" i="6"/>
  <c r="G134" i="6"/>
  <c r="Z130" i="6"/>
  <c r="G130" i="6"/>
  <c r="Z96" i="6"/>
  <c r="G96" i="6"/>
  <c r="Z82" i="6"/>
  <c r="G82" i="6"/>
  <c r="Z78" i="6"/>
  <c r="G78" i="6"/>
  <c r="Z55" i="6"/>
  <c r="G55" i="6"/>
  <c r="Z47" i="6"/>
  <c r="G47" i="6"/>
  <c r="Z30" i="6"/>
  <c r="Z23" i="6"/>
  <c r="G142" i="7"/>
  <c r="Z142" i="7"/>
  <c r="Z56" i="6"/>
  <c r="G56" i="6"/>
  <c r="Z48" i="6"/>
  <c r="G48" i="6"/>
  <c r="G46" i="6"/>
  <c r="G45" i="6"/>
  <c r="Z36" i="6"/>
  <c r="G36" i="6"/>
  <c r="Z133" i="7"/>
  <c r="G133" i="7"/>
  <c r="AC53" i="7"/>
  <c r="AF53" i="7"/>
  <c r="Z28" i="7"/>
  <c r="U28" i="7"/>
  <c r="K30" i="6"/>
  <c r="I23" i="6"/>
  <c r="Z144" i="6"/>
  <c r="G144" i="6"/>
  <c r="Z122" i="6"/>
  <c r="G122" i="6"/>
  <c r="Z118" i="6"/>
  <c r="G118" i="6"/>
  <c r="Z114" i="6"/>
  <c r="G114" i="6"/>
  <c r="Z110" i="6"/>
  <c r="G110" i="6"/>
  <c r="Z106" i="6"/>
  <c r="G106" i="6"/>
  <c r="Z102" i="6"/>
  <c r="G102" i="6"/>
  <c r="Z88" i="6"/>
  <c r="G88" i="6"/>
  <c r="Z63" i="6"/>
  <c r="G63" i="6"/>
  <c r="Z58" i="6"/>
  <c r="G58" i="6"/>
  <c r="Z50" i="6"/>
  <c r="G50" i="6"/>
  <c r="Z37" i="6"/>
  <c r="G37" i="6"/>
  <c r="Z22" i="6"/>
  <c r="G22" i="6"/>
  <c r="AB15" i="6"/>
  <c r="Z60" i="7"/>
  <c r="G60" i="7"/>
  <c r="I26" i="6"/>
  <c r="Z168" i="6"/>
  <c r="G168" i="6"/>
  <c r="Z164" i="6"/>
  <c r="G164" i="6"/>
  <c r="Z160" i="6"/>
  <c r="G160" i="6"/>
  <c r="Z156" i="6"/>
  <c r="G156" i="6"/>
  <c r="Z152" i="6"/>
  <c r="G152" i="6"/>
  <c r="Z148" i="6"/>
  <c r="G148" i="6"/>
  <c r="Z69" i="6"/>
  <c r="G69" i="6"/>
  <c r="Z64" i="6"/>
  <c r="G64" i="6"/>
  <c r="G62" i="6"/>
  <c r="G61" i="6"/>
  <c r="Z60" i="6"/>
  <c r="Z39" i="6"/>
  <c r="G39" i="6"/>
  <c r="Z93" i="7"/>
  <c r="G93" i="7"/>
  <c r="G113" i="7"/>
  <c r="Z113" i="7"/>
  <c r="Z102" i="7"/>
  <c r="G102" i="7"/>
  <c r="Z83" i="7"/>
  <c r="G83" i="7"/>
  <c r="Z78" i="7"/>
  <c r="G78" i="7"/>
  <c r="G25" i="6"/>
  <c r="AC115" i="7"/>
  <c r="AC150" i="7"/>
  <c r="AF150" i="7"/>
  <c r="Z107" i="7"/>
  <c r="G107" i="7"/>
  <c r="G59" i="7"/>
  <c r="Z59" i="7"/>
  <c r="Z54" i="7"/>
  <c r="G54" i="7"/>
  <c r="G168" i="7"/>
  <c r="Z168" i="7"/>
  <c r="G140" i="6"/>
  <c r="G138" i="6"/>
  <c r="G128" i="6"/>
  <c r="G126" i="6"/>
  <c r="G100" i="6"/>
  <c r="G98" i="6"/>
  <c r="G86" i="6"/>
  <c r="G84" i="6"/>
  <c r="J115" i="7"/>
  <c r="Z98" i="7"/>
  <c r="G98" i="7"/>
  <c r="Z50" i="7"/>
  <c r="G50" i="7"/>
  <c r="Z45" i="7"/>
  <c r="G45" i="7"/>
  <c r="G196" i="7"/>
  <c r="Z196" i="7"/>
  <c r="G186" i="7"/>
  <c r="Z186" i="7"/>
  <c r="AC147" i="7"/>
  <c r="G73" i="7"/>
  <c r="Z73" i="7"/>
  <c r="Z36" i="7"/>
  <c r="G36" i="7"/>
  <c r="Z215" i="7"/>
  <c r="G215" i="7"/>
  <c r="G203" i="7"/>
  <c r="Z203" i="7"/>
  <c r="AF139" i="7"/>
  <c r="K158" i="7"/>
  <c r="AC158" i="7"/>
  <c r="G152" i="7"/>
  <c r="Z147" i="7"/>
  <c r="Z139" i="7"/>
  <c r="AC86" i="7"/>
  <c r="AF86" i="7"/>
  <c r="K86" i="7"/>
  <c r="Z69" i="7"/>
  <c r="G69" i="7"/>
  <c r="Z24" i="7"/>
  <c r="G24" i="7"/>
  <c r="G223" i="7"/>
  <c r="Z223" i="7"/>
  <c r="AC139" i="7"/>
  <c r="K155" i="7"/>
  <c r="Z145" i="7"/>
  <c r="G145" i="7"/>
  <c r="AC110" i="7"/>
  <c r="AF110" i="7"/>
  <c r="K110" i="7"/>
  <c r="Z206" i="7"/>
  <c r="G157" i="7"/>
  <c r="Z114" i="7"/>
  <c r="G114" i="7"/>
  <c r="Z109" i="7"/>
  <c r="G109" i="7"/>
  <c r="Z22" i="7"/>
  <c r="G22" i="7"/>
  <c r="G146" i="7"/>
  <c r="Z90" i="7"/>
  <c r="G90" i="7"/>
  <c r="Z85" i="7"/>
  <c r="G85" i="7"/>
  <c r="Z57" i="7"/>
  <c r="G57" i="7"/>
  <c r="Z52" i="7"/>
  <c r="G52" i="7"/>
  <c r="Z171" i="7"/>
  <c r="G171" i="7"/>
  <c r="Z159" i="7"/>
  <c r="Z151" i="7"/>
  <c r="G151" i="7"/>
  <c r="Z130" i="7"/>
  <c r="G130" i="7"/>
  <c r="Z125" i="7"/>
  <c r="G125" i="7"/>
  <c r="AC129" i="7"/>
  <c r="Z156" i="7"/>
  <c r="Z143" i="7"/>
  <c r="G143" i="7"/>
  <c r="G123" i="7"/>
  <c r="G118" i="7"/>
  <c r="Z106" i="7"/>
  <c r="G106" i="7"/>
  <c r="Z101" i="7"/>
  <c r="G101" i="7"/>
  <c r="Z89" i="7"/>
  <c r="Z51" i="7"/>
  <c r="Z49" i="7"/>
  <c r="G49" i="7"/>
  <c r="G46" i="7"/>
  <c r="Z44" i="7"/>
  <c r="G44" i="7"/>
  <c r="G42" i="7"/>
  <c r="G37" i="7"/>
  <c r="Z35" i="7"/>
  <c r="G35" i="7"/>
  <c r="U33" i="7"/>
  <c r="Z129" i="7"/>
  <c r="G99" i="7"/>
  <c r="G94" i="7"/>
  <c r="Z82" i="7"/>
  <c r="G82" i="7"/>
  <c r="Z77" i="7"/>
  <c r="G77" i="7"/>
  <c r="G70" i="7"/>
  <c r="Z21" i="7"/>
  <c r="G21" i="7"/>
  <c r="Z122" i="7"/>
  <c r="G122" i="7"/>
  <c r="Z117" i="7"/>
  <c r="G117" i="7"/>
  <c r="Z105" i="7"/>
  <c r="G75" i="7"/>
  <c r="G66" i="7"/>
  <c r="G61" i="7"/>
  <c r="Z41" i="7"/>
  <c r="G41" i="7"/>
  <c r="Z34" i="7"/>
  <c r="Z32" i="7"/>
  <c r="G32" i="7"/>
  <c r="Z27" i="7"/>
  <c r="U27" i="7"/>
  <c r="G23" i="7"/>
  <c r="Z23" i="7"/>
  <c r="G219" i="7"/>
  <c r="Z219" i="7"/>
  <c r="G90" i="8"/>
  <c r="AF90" i="8"/>
  <c r="G28" i="8"/>
  <c r="AF28" i="8"/>
  <c r="AB15" i="7"/>
  <c r="AU91" i="7"/>
  <c r="BL7" i="7"/>
  <c r="G92" i="8"/>
  <c r="AF92" i="8"/>
  <c r="G43" i="8"/>
  <c r="AF43" i="8"/>
  <c r="G29" i="8"/>
  <c r="AF29" i="8"/>
  <c r="G47" i="8"/>
  <c r="AF47" i="8"/>
  <c r="G52" i="8"/>
  <c r="AF52" i="8"/>
  <c r="G115" i="8"/>
  <c r="AF115" i="8"/>
  <c r="G33" i="8"/>
  <c r="AF33" i="8"/>
  <c r="G59" i="8"/>
  <c r="AF59" i="8"/>
  <c r="AB12" i="6"/>
  <c r="AB11" i="6"/>
  <c r="AF198" i="8"/>
  <c r="G152" i="8"/>
  <c r="AF152" i="8"/>
  <c r="G108" i="8"/>
  <c r="AF108" i="8"/>
  <c r="G98" i="8"/>
  <c r="AF98" i="8"/>
  <c r="G76" i="8"/>
  <c r="AF76" i="8"/>
  <c r="G63" i="8"/>
  <c r="AF63" i="8"/>
  <c r="G113" i="8"/>
  <c r="AF113" i="8"/>
  <c r="G103" i="8"/>
  <c r="AF103" i="8"/>
  <c r="G85" i="8"/>
  <c r="AF85" i="8"/>
  <c r="G80" i="8"/>
  <c r="AF80" i="8"/>
  <c r="G68" i="8"/>
  <c r="AF68" i="8"/>
  <c r="G206" i="8"/>
  <c r="AF206" i="8"/>
  <c r="G194" i="8"/>
  <c r="AF194" i="8"/>
  <c r="G171" i="8"/>
  <c r="AF171" i="8"/>
  <c r="G165" i="8"/>
  <c r="AF165" i="8"/>
  <c r="AB18" i="6"/>
  <c r="G119" i="8"/>
  <c r="AF119" i="8"/>
  <c r="G34" i="8"/>
  <c r="AF34" i="8"/>
  <c r="G221" i="8"/>
  <c r="AF221" i="8"/>
  <c r="K198" i="8"/>
  <c r="AI198" i="8"/>
  <c r="G192" i="8"/>
  <c r="AF192" i="8"/>
  <c r="G186" i="8"/>
  <c r="AF186" i="8"/>
  <c r="G135" i="8"/>
  <c r="AF135" i="8"/>
  <c r="G130" i="8"/>
  <c r="AF130" i="8"/>
  <c r="G126" i="8"/>
  <c r="AF126" i="8"/>
  <c r="G122" i="8"/>
  <c r="AF122" i="8"/>
  <c r="G100" i="8"/>
  <c r="AF100" i="8"/>
  <c r="G26" i="8"/>
  <c r="AF26" i="8"/>
  <c r="G154" i="8"/>
  <c r="AF154" i="8"/>
  <c r="G148" i="8"/>
  <c r="AF148" i="8"/>
  <c r="G87" i="8"/>
  <c r="AF87" i="8"/>
  <c r="G118" i="8"/>
  <c r="AF118" i="8"/>
  <c r="G41" i="8"/>
  <c r="AF41" i="8"/>
  <c r="G39" i="8"/>
  <c r="AF39" i="8"/>
  <c r="G32" i="8"/>
  <c r="AF32" i="8"/>
  <c r="G93" i="8"/>
  <c r="AF93" i="8"/>
  <c r="G89" i="8"/>
  <c r="AF89" i="8"/>
  <c r="G73" i="8"/>
  <c r="AF73" i="8"/>
  <c r="G60" i="8"/>
  <c r="AF60" i="8"/>
  <c r="G51" i="8"/>
  <c r="AF51" i="8"/>
  <c r="G42" i="8"/>
  <c r="AF42" i="8"/>
  <c r="G24" i="8"/>
  <c r="AF24" i="8"/>
  <c r="G205" i="8"/>
  <c r="AF205" i="8"/>
  <c r="K182" i="8"/>
  <c r="G176" i="8"/>
  <c r="AF176" i="8"/>
  <c r="G170" i="8"/>
  <c r="AF170" i="8"/>
  <c r="G144" i="8"/>
  <c r="AF144" i="8"/>
  <c r="G37" i="8"/>
  <c r="AF37" i="8"/>
  <c r="G30" i="8"/>
  <c r="AF30" i="8"/>
  <c r="G88" i="8"/>
  <c r="AF88" i="8"/>
  <c r="G84" i="8"/>
  <c r="AF84" i="8"/>
  <c r="G79" i="8"/>
  <c r="AF79" i="8"/>
  <c r="G55" i="8"/>
  <c r="AF55" i="8"/>
  <c r="G50" i="8"/>
  <c r="AF50" i="8"/>
  <c r="G46" i="8"/>
  <c r="AF46" i="8"/>
  <c r="K222" i="8"/>
  <c r="K210" i="8"/>
  <c r="G187" i="8"/>
  <c r="AF187" i="8"/>
  <c r="G181" i="8"/>
  <c r="AF181" i="8"/>
  <c r="AF182" i="8"/>
  <c r="G143" i="8"/>
  <c r="AF143" i="8"/>
  <c r="G111" i="8"/>
  <c r="AF111" i="8"/>
  <c r="G106" i="8"/>
  <c r="AF106" i="8"/>
  <c r="G102" i="8"/>
  <c r="AF102" i="8"/>
  <c r="G67" i="8"/>
  <c r="AF67" i="8"/>
  <c r="G58" i="8"/>
  <c r="AF58" i="8"/>
  <c r="G54" i="8"/>
  <c r="AF54" i="8"/>
  <c r="G49" i="8"/>
  <c r="AF49" i="8"/>
  <c r="G203" i="8"/>
  <c r="AF203" i="8"/>
  <c r="G197" i="8"/>
  <c r="AF197" i="8"/>
  <c r="G174" i="8"/>
  <c r="AF174" i="8"/>
  <c r="K162" i="8"/>
  <c r="G151" i="8"/>
  <c r="AF151" i="8"/>
  <c r="G139" i="8"/>
  <c r="AF139" i="8"/>
  <c r="G110" i="8"/>
  <c r="AF110" i="8"/>
  <c r="G101" i="8"/>
  <c r="AF101" i="8"/>
  <c r="G97" i="8"/>
  <c r="AF97" i="8"/>
  <c r="G95" i="8"/>
  <c r="AF95" i="8"/>
  <c r="G71" i="8"/>
  <c r="AF71" i="8"/>
  <c r="G66" i="8"/>
  <c r="AF66" i="8"/>
  <c r="G62" i="8"/>
  <c r="AF62" i="8"/>
  <c r="G21" i="8"/>
  <c r="AF21" i="8"/>
  <c r="K214" i="8"/>
  <c r="G208" i="8"/>
  <c r="AF208" i="8"/>
  <c r="K202" i="8"/>
  <c r="K173" i="8"/>
  <c r="G142" i="8"/>
  <c r="AF142" i="8"/>
  <c r="G138" i="8"/>
  <c r="AF138" i="8"/>
  <c r="G131" i="8"/>
  <c r="AF131" i="8"/>
  <c r="G127" i="8"/>
  <c r="AF127" i="8"/>
  <c r="G114" i="8"/>
  <c r="AF114" i="8"/>
  <c r="G109" i="8"/>
  <c r="AF109" i="8"/>
  <c r="G105" i="8"/>
  <c r="AF105" i="8"/>
  <c r="G82" i="8"/>
  <c r="AF82" i="8"/>
  <c r="G77" i="8"/>
  <c r="AF77" i="8"/>
  <c r="G27" i="8"/>
  <c r="AF27" i="8"/>
  <c r="G57" i="8"/>
  <c r="AF57" i="8"/>
  <c r="G44" i="8"/>
  <c r="AF44" i="8"/>
  <c r="G219" i="8"/>
  <c r="AF219" i="8"/>
  <c r="G213" i="8"/>
  <c r="AF213" i="8"/>
  <c r="K178" i="8"/>
  <c r="G150" i="8"/>
  <c r="AF150" i="8"/>
  <c r="G146" i="8"/>
  <c r="AF146" i="8"/>
  <c r="G134" i="8"/>
  <c r="AF134" i="8"/>
  <c r="G123" i="8"/>
  <c r="AF123" i="8"/>
  <c r="G81" i="8"/>
  <c r="AF81" i="8"/>
  <c r="G74" i="8"/>
  <c r="AF74" i="8"/>
  <c r="G70" i="8"/>
  <c r="AF70" i="8"/>
  <c r="G65" i="8"/>
  <c r="AF65" i="8"/>
  <c r="G23" i="8"/>
  <c r="AF23" i="8"/>
  <c r="G224" i="8"/>
  <c r="AF224" i="8"/>
  <c r="K218" i="8"/>
  <c r="G189" i="8"/>
  <c r="AF189" i="8"/>
  <c r="G166" i="8"/>
  <c r="AF166" i="8"/>
  <c r="G160" i="8"/>
  <c r="AF160" i="8"/>
  <c r="K157" i="8"/>
  <c r="G149" i="8"/>
  <c r="AF149" i="8"/>
  <c r="G141" i="8"/>
  <c r="AF141" i="8"/>
  <c r="K136" i="8"/>
  <c r="G133" i="8"/>
  <c r="AF133" i="8"/>
  <c r="K128" i="8"/>
  <c r="G125" i="8"/>
  <c r="AF125" i="8"/>
  <c r="K120" i="8"/>
  <c r="G117" i="8"/>
  <c r="AF117" i="8"/>
  <c r="G36" i="8"/>
  <c r="AF36" i="8"/>
  <c r="G107" i="8"/>
  <c r="AF107" i="8"/>
  <c r="G104" i="8"/>
  <c r="AF104" i="8"/>
  <c r="G94" i="8"/>
  <c r="AF94" i="8"/>
  <c r="G91" i="8"/>
  <c r="AF91" i="8"/>
  <c r="G78" i="8"/>
  <c r="AF78" i="8"/>
  <c r="G75" i="8"/>
  <c r="AF75" i="8"/>
  <c r="G64" i="8"/>
  <c r="AF64" i="8"/>
  <c r="G61" i="8"/>
  <c r="AF61" i="8"/>
  <c r="G48" i="8"/>
  <c r="AF48" i="8"/>
  <c r="G45" i="8"/>
  <c r="AF45" i="8"/>
  <c r="K220" i="8"/>
  <c r="K215" i="8"/>
  <c r="K204" i="8"/>
  <c r="K199" i="8"/>
  <c r="K188" i="8"/>
  <c r="K183" i="8"/>
  <c r="K172" i="8"/>
  <c r="G167" i="8"/>
  <c r="AF167" i="8"/>
  <c r="K156" i="8"/>
  <c r="J38" i="8"/>
  <c r="K193" i="8"/>
  <c r="T19" i="8"/>
  <c r="X16" i="8"/>
  <c r="X17" i="8"/>
  <c r="AB16" i="8"/>
  <c r="AB17" i="8"/>
  <c r="U16" i="8"/>
  <c r="U17" i="8"/>
  <c r="Y16" i="8"/>
  <c r="Y17" i="8"/>
  <c r="AC16" i="8"/>
  <c r="AC17" i="8"/>
  <c r="AA16" i="8"/>
  <c r="AA17" i="8"/>
  <c r="AD16" i="8"/>
  <c r="AD17" i="8"/>
  <c r="AE16" i="8"/>
  <c r="AE17" i="8"/>
  <c r="Z16" i="8"/>
  <c r="Z17" i="8"/>
  <c r="W16" i="8"/>
  <c r="W17" i="8"/>
  <c r="G153" i="8"/>
  <c r="AF153" i="8"/>
  <c r="G145" i="8"/>
  <c r="AF145" i="8"/>
  <c r="G137" i="8"/>
  <c r="AF137" i="8"/>
  <c r="K132" i="8"/>
  <c r="G129" i="8"/>
  <c r="AF129" i="8"/>
  <c r="K124" i="8"/>
  <c r="G121" i="8"/>
  <c r="AF121" i="8"/>
  <c r="K116" i="8"/>
  <c r="G40" i="8"/>
  <c r="AF40" i="8"/>
  <c r="J35" i="8"/>
  <c r="G31" i="8"/>
  <c r="AF31" i="8"/>
  <c r="G112" i="8"/>
  <c r="AF112" i="8"/>
  <c r="G99" i="8"/>
  <c r="AF99" i="8"/>
  <c r="G96" i="8"/>
  <c r="AF96" i="8"/>
  <c r="G86" i="8"/>
  <c r="AF86" i="8"/>
  <c r="G83" i="8"/>
  <c r="AF83" i="8"/>
  <c r="G72" i="8"/>
  <c r="AF72" i="8"/>
  <c r="G69" i="8"/>
  <c r="AF69" i="8"/>
  <c r="G56" i="8"/>
  <c r="AF56" i="8"/>
  <c r="G53" i="8"/>
  <c r="AF53" i="8"/>
  <c r="G25" i="8"/>
  <c r="AF25" i="8"/>
  <c r="G22" i="8"/>
  <c r="AF22" i="8"/>
  <c r="K223" i="8"/>
  <c r="K212" i="8"/>
  <c r="K207" i="8"/>
  <c r="K196" i="8"/>
  <c r="K191" i="8"/>
  <c r="K180" i="8"/>
  <c r="G175" i="8"/>
  <c r="AF175" i="8"/>
  <c r="K164" i="8"/>
  <c r="G159" i="8"/>
  <c r="AF159" i="8"/>
  <c r="BA22" i="8"/>
  <c r="BA209" i="8"/>
  <c r="BA218" i="8"/>
  <c r="BA219" i="8"/>
  <c r="BA212" i="8"/>
  <c r="BA204" i="8"/>
  <c r="BA224" i="8"/>
  <c r="BA199" i="8"/>
  <c r="BA203" i="8"/>
  <c r="BA216" i="8"/>
  <c r="BA25" i="8"/>
  <c r="BA208" i="8"/>
  <c r="BA169" i="8"/>
  <c r="BA153" i="8"/>
  <c r="BA193" i="8"/>
  <c r="BA162" i="8"/>
  <c r="BA146" i="8"/>
  <c r="BA176" i="8"/>
  <c r="BA214" i="8"/>
  <c r="BA195" i="8"/>
  <c r="BA156" i="8"/>
  <c r="BA136" i="8"/>
  <c r="BA196" i="8"/>
  <c r="BA177" i="8"/>
  <c r="BA137" i="8"/>
  <c r="BA223" i="8"/>
  <c r="BA159" i="8"/>
  <c r="BA188" i="8"/>
  <c r="BA160" i="8"/>
  <c r="BA131" i="8"/>
  <c r="BA133" i="8"/>
  <c r="BA205" i="8"/>
  <c r="BA167" i="8"/>
  <c r="BA174" i="8"/>
  <c r="BA165" i="8"/>
  <c r="BA124" i="8"/>
  <c r="BA108" i="8"/>
  <c r="BA120" i="8"/>
  <c r="BA112" i="8"/>
  <c r="BA96" i="8"/>
  <c r="BA121" i="8"/>
  <c r="BA97" i="8"/>
  <c r="BA110" i="8"/>
  <c r="BA94" i="8"/>
  <c r="BA79" i="8"/>
  <c r="BA55" i="8"/>
  <c r="BA47" i="8"/>
  <c r="BA191" i="8"/>
  <c r="BA109" i="8"/>
  <c r="BA72" i="8"/>
  <c r="BA64" i="8"/>
  <c r="BA48" i="8"/>
  <c r="BA32" i="8"/>
  <c r="BA103" i="8"/>
  <c r="BA89" i="8"/>
  <c r="BA73" i="8"/>
  <c r="BA57" i="8"/>
  <c r="BA33" i="8"/>
  <c r="BA132" i="8"/>
  <c r="BA125" i="8"/>
  <c r="BA90" i="8"/>
  <c r="BA66" i="8"/>
  <c r="BA58" i="8"/>
  <c r="BA42" i="8"/>
  <c r="BA118" i="8"/>
  <c r="BA92" i="8"/>
  <c r="BA84" i="8"/>
  <c r="BA68" i="8"/>
  <c r="BA52" i="8"/>
  <c r="BA175" i="8"/>
  <c r="BA168" i="8"/>
  <c r="BA117" i="8"/>
  <c r="BA85" i="8"/>
  <c r="BA61" i="8"/>
  <c r="BA53" i="8"/>
  <c r="BA37" i="8"/>
  <c r="BA78" i="8"/>
  <c r="BA150" i="8"/>
  <c r="BA119" i="8"/>
  <c r="BA27" i="8"/>
  <c r="BA86" i="8"/>
  <c r="BA107" i="8"/>
  <c r="BA83" i="8"/>
  <c r="BA31" i="8"/>
  <c r="BA38" i="8"/>
  <c r="G140" i="8"/>
  <c r="K225" i="8"/>
  <c r="K161" i="8"/>
  <c r="G155" i="8"/>
  <c r="AF155" i="8"/>
  <c r="G147" i="8"/>
  <c r="AF147" i="8"/>
  <c r="K216" i="8"/>
  <c r="K211" i="8"/>
  <c r="K200" i="8"/>
  <c r="K195" i="8"/>
  <c r="K184" i="8"/>
  <c r="K179" i="8"/>
  <c r="K168" i="8"/>
  <c r="G163" i="8"/>
  <c r="AF163" i="8"/>
  <c r="BA62" i="8"/>
  <c r="AH15" i="8"/>
  <c r="BA30" i="8"/>
  <c r="I12" i="8"/>
  <c r="I13" i="8" s="1"/>
  <c r="AH17" i="8"/>
  <c r="AD3" i="8"/>
  <c r="AD5" i="8"/>
  <c r="AC3" i="8"/>
  <c r="AC5" i="8"/>
  <c r="AC243" i="1"/>
  <c r="AC229" i="1"/>
  <c r="AC224" i="1"/>
  <c r="AC209" i="1"/>
  <c r="AC204" i="1"/>
  <c r="AC190" i="1"/>
  <c r="AC177" i="1"/>
  <c r="AC233" i="1"/>
  <c r="AC228" i="1"/>
  <c r="AC214" i="1"/>
  <c r="AC203" i="1"/>
  <c r="AC189" i="1"/>
  <c r="AC184" i="1"/>
  <c r="AC173" i="1"/>
  <c r="AC167" i="1"/>
  <c r="V3" i="8"/>
  <c r="V5" i="8"/>
  <c r="BA23" i="8"/>
  <c r="AC238" i="1"/>
  <c r="AC227" i="1"/>
  <c r="AC208" i="1"/>
  <c r="AC193" i="1"/>
  <c r="F188" i="1"/>
  <c r="G121" i="9"/>
  <c r="AC172" i="1"/>
  <c r="AF103" i="1"/>
  <c r="AC103" i="1"/>
  <c r="AC237" i="1"/>
  <c r="AC232" i="1"/>
  <c r="AC217" i="1"/>
  <c r="AC212" i="1"/>
  <c r="AC198" i="1"/>
  <c r="AC187" i="1"/>
  <c r="F85" i="1"/>
  <c r="G132" i="9"/>
  <c r="AC241" i="1"/>
  <c r="AC236" i="1"/>
  <c r="AC222" i="1"/>
  <c r="AC211" i="1"/>
  <c r="AC197" i="1"/>
  <c r="AC192" i="1"/>
  <c r="AC175" i="1"/>
  <c r="F170" i="1"/>
  <c r="G105" i="9"/>
  <c r="AC235" i="1"/>
  <c r="AC221" i="1"/>
  <c r="AC216" i="1"/>
  <c r="AC201" i="1"/>
  <c r="AC196" i="1"/>
  <c r="AC180" i="1"/>
  <c r="AC169" i="1"/>
  <c r="AC160" i="1"/>
  <c r="AC240" i="1"/>
  <c r="AC225" i="1"/>
  <c r="AC220" i="1"/>
  <c r="AC206" i="1"/>
  <c r="AC195" i="1"/>
  <c r="AC165" i="1"/>
  <c r="AC244" i="1"/>
  <c r="AC230" i="1"/>
  <c r="AC219" i="1"/>
  <c r="AC205" i="1"/>
  <c r="AC200" i="1"/>
  <c r="AC185" i="1"/>
  <c r="F178" i="1"/>
  <c r="G113" i="9"/>
  <c r="AC163" i="1"/>
  <c r="G51" i="1"/>
  <c r="Z51" i="1"/>
  <c r="BA26" i="8"/>
  <c r="AH12" i="8"/>
  <c r="AA3" i="8"/>
  <c r="AA5" i="8"/>
  <c r="AC242" i="1"/>
  <c r="AC239" i="1"/>
  <c r="AC234" i="1"/>
  <c r="AC231" i="1"/>
  <c r="AC226" i="1"/>
  <c r="AC223" i="1"/>
  <c r="AC218" i="1"/>
  <c r="AC215" i="1"/>
  <c r="AC210" i="1"/>
  <c r="AC207" i="1"/>
  <c r="AC202" i="1"/>
  <c r="AC199" i="1"/>
  <c r="AC194" i="1"/>
  <c r="AC191" i="1"/>
  <c r="AC186" i="1"/>
  <c r="AC176" i="1"/>
  <c r="AC168" i="1"/>
  <c r="G161" i="1"/>
  <c r="Z161" i="1"/>
  <c r="AC179" i="1"/>
  <c r="AC171" i="1"/>
  <c r="AC162" i="1"/>
  <c r="Z109" i="1"/>
  <c r="BA225" i="8"/>
  <c r="AF109" i="1"/>
  <c r="K109" i="1"/>
  <c r="AC91" i="1"/>
  <c r="AF91" i="1"/>
  <c r="K91" i="1"/>
  <c r="G39" i="1"/>
  <c r="Z39" i="1"/>
  <c r="AF70" i="1"/>
  <c r="AC154" i="1"/>
  <c r="AZ30" i="8"/>
  <c r="AY30" i="8"/>
  <c r="AX30" i="8"/>
  <c r="AW30" i="8"/>
  <c r="AV30" i="8"/>
  <c r="AU30" i="8"/>
  <c r="AT30" i="8"/>
  <c r="AS30" i="8"/>
  <c r="AR30" i="8"/>
  <c r="AT91" i="7"/>
  <c r="AS91" i="7"/>
  <c r="AR91" i="7"/>
  <c r="AQ91" i="7"/>
  <c r="AP91" i="7"/>
  <c r="AO91" i="7"/>
  <c r="AN91" i="7"/>
  <c r="AM91" i="7"/>
  <c r="AL91" i="7"/>
  <c r="AZ86" i="8"/>
  <c r="AY86" i="8"/>
  <c r="AX86" i="8"/>
  <c r="AW86" i="8"/>
  <c r="AV86" i="8"/>
  <c r="AU86" i="8"/>
  <c r="AT86" i="8"/>
  <c r="AS86" i="8"/>
  <c r="AR86" i="8"/>
  <c r="AZ108" i="8"/>
  <c r="AY108" i="8"/>
  <c r="AX108" i="8"/>
  <c r="AW108" i="8"/>
  <c r="AV108" i="8"/>
  <c r="AU108" i="8"/>
  <c r="AT108" i="8"/>
  <c r="AS108" i="8"/>
  <c r="AR108" i="8"/>
  <c r="AX176" i="8"/>
  <c r="AW176" i="8"/>
  <c r="AV176" i="8"/>
  <c r="AU176" i="8"/>
  <c r="AT176" i="8"/>
  <c r="AS176" i="8"/>
  <c r="AR176" i="8"/>
  <c r="AZ176" i="8"/>
  <c r="AY176" i="8"/>
  <c r="AZ26" i="8"/>
  <c r="AY26" i="8"/>
  <c r="AX26" i="8"/>
  <c r="AW26" i="8"/>
  <c r="AV26" i="8"/>
  <c r="AU26" i="8"/>
  <c r="AT26" i="8"/>
  <c r="AS26" i="8"/>
  <c r="AR26" i="8"/>
  <c r="G188" i="1"/>
  <c r="Z188" i="1"/>
  <c r="AU188" i="1"/>
  <c r="AZ23" i="8"/>
  <c r="AY23" i="8"/>
  <c r="AX23" i="8"/>
  <c r="AW23" i="8"/>
  <c r="AV23" i="8"/>
  <c r="AU23" i="8"/>
  <c r="AT23" i="8"/>
  <c r="AS23" i="8"/>
  <c r="AR23" i="8"/>
  <c r="K147" i="8"/>
  <c r="AL147" i="8"/>
  <c r="AI147" i="8"/>
  <c r="K140" i="8"/>
  <c r="AI140" i="8"/>
  <c r="AL140" i="8"/>
  <c r="BA28" i="8"/>
  <c r="BA34" i="8"/>
  <c r="BA69" i="8"/>
  <c r="BA36" i="8"/>
  <c r="BA95" i="8"/>
  <c r="BA74" i="8"/>
  <c r="BA41" i="8"/>
  <c r="BA114" i="8"/>
  <c r="BA80" i="8"/>
  <c r="BA63" i="8"/>
  <c r="BA105" i="8"/>
  <c r="BA151" i="8"/>
  <c r="BA134" i="8"/>
  <c r="BA148" i="8"/>
  <c r="BA138" i="8"/>
  <c r="BA152" i="8"/>
  <c r="BA157" i="8"/>
  <c r="BA155" i="8"/>
  <c r="BA173" i="8"/>
  <c r="BA182" i="8"/>
  <c r="BA179" i="8"/>
  <c r="BA184" i="8"/>
  <c r="BA202" i="8"/>
  <c r="BA222" i="8"/>
  <c r="K53" i="8"/>
  <c r="AI53" i="8"/>
  <c r="AL53" i="8"/>
  <c r="K83" i="8"/>
  <c r="AI83" i="8"/>
  <c r="AL83" i="8"/>
  <c r="K112" i="8"/>
  <c r="AI112" i="8"/>
  <c r="AL112" i="8"/>
  <c r="K142" i="8"/>
  <c r="AL142" i="8"/>
  <c r="AI142" i="8"/>
  <c r="K187" i="8"/>
  <c r="AI187" i="8"/>
  <c r="AL187" i="8"/>
  <c r="K170" i="8"/>
  <c r="AL170" i="8"/>
  <c r="AI170" i="8"/>
  <c r="I26" i="8"/>
  <c r="AI26" i="8"/>
  <c r="AL26" i="8"/>
  <c r="K130" i="8"/>
  <c r="AI130" i="8"/>
  <c r="AL130" i="8"/>
  <c r="K165" i="8"/>
  <c r="AI165" i="8"/>
  <c r="AL165" i="8"/>
  <c r="K68" i="8"/>
  <c r="AI68" i="8"/>
  <c r="AL68" i="8"/>
  <c r="AL113" i="8"/>
  <c r="K113" i="8"/>
  <c r="AI113" i="8"/>
  <c r="K47" i="8"/>
  <c r="AL47" i="8"/>
  <c r="AI47" i="8"/>
  <c r="BL2" i="7"/>
  <c r="AC94" i="7"/>
  <c r="AF94" i="7"/>
  <c r="K94" i="7"/>
  <c r="AC42" i="7"/>
  <c r="K42" i="7"/>
  <c r="AF42" i="7"/>
  <c r="AC101" i="7"/>
  <c r="K101" i="7"/>
  <c r="AF101" i="7"/>
  <c r="AF151" i="7"/>
  <c r="K151" i="7"/>
  <c r="AC151" i="7"/>
  <c r="AC109" i="7"/>
  <c r="K109" i="7"/>
  <c r="AF109" i="7"/>
  <c r="BL21" i="7"/>
  <c r="BL20" i="7"/>
  <c r="AU92" i="7"/>
  <c r="AU94" i="7"/>
  <c r="AU194" i="7"/>
  <c r="AU82" i="7"/>
  <c r="AJ36" i="1"/>
  <c r="AK36" i="1"/>
  <c r="AI36" i="1"/>
  <c r="AI158" i="1"/>
  <c r="AJ158" i="1"/>
  <c r="AK158" i="1"/>
  <c r="BB7" i="1"/>
  <c r="BA7" i="1"/>
  <c r="BB8" i="1"/>
  <c r="BA8" i="1"/>
  <c r="K39" i="1"/>
  <c r="AC39" i="1"/>
  <c r="AF39" i="1"/>
  <c r="AZ78" i="8"/>
  <c r="AY78" i="8"/>
  <c r="AX78" i="8"/>
  <c r="AW78" i="8"/>
  <c r="AV78" i="8"/>
  <c r="AU78" i="8"/>
  <c r="AT78" i="8"/>
  <c r="AS78" i="8"/>
  <c r="AR78" i="8"/>
  <c r="AZ121" i="8"/>
  <c r="AY121" i="8"/>
  <c r="AX121" i="8"/>
  <c r="AW121" i="8"/>
  <c r="AV121" i="8"/>
  <c r="AU121" i="8"/>
  <c r="AT121" i="8"/>
  <c r="AS121" i="8"/>
  <c r="AR121" i="8"/>
  <c r="AZ203" i="8"/>
  <c r="AY203" i="8"/>
  <c r="AX203" i="8"/>
  <c r="AW203" i="8"/>
  <c r="AV203" i="8"/>
  <c r="AU203" i="8"/>
  <c r="AT203" i="8"/>
  <c r="AS203" i="8"/>
  <c r="AR203" i="8"/>
  <c r="AC51" i="1"/>
  <c r="K51" i="1"/>
  <c r="AF51" i="1"/>
  <c r="BA43" i="8"/>
  <c r="BA54" i="8"/>
  <c r="BA46" i="8"/>
  <c r="BA77" i="8"/>
  <c r="BA44" i="8"/>
  <c r="BA106" i="8"/>
  <c r="BA82" i="8"/>
  <c r="BA49" i="8"/>
  <c r="BA126" i="8"/>
  <c r="BA88" i="8"/>
  <c r="BA71" i="8"/>
  <c r="BA113" i="8"/>
  <c r="BA100" i="8"/>
  <c r="BA142" i="8"/>
  <c r="BA166" i="8"/>
  <c r="BA149" i="8"/>
  <c r="BA158" i="8"/>
  <c r="BA185" i="8"/>
  <c r="BA163" i="8"/>
  <c r="BA181" i="8"/>
  <c r="BA198" i="8"/>
  <c r="BA187" i="8"/>
  <c r="BA192" i="8"/>
  <c r="BA210" i="8"/>
  <c r="BA35" i="8"/>
  <c r="K48" i="8"/>
  <c r="AI48" i="8"/>
  <c r="AL48" i="8"/>
  <c r="K78" i="8"/>
  <c r="AI78" i="8"/>
  <c r="AL78" i="8"/>
  <c r="K107" i="8"/>
  <c r="AI107" i="8"/>
  <c r="AL107" i="8"/>
  <c r="AL70" i="8"/>
  <c r="AI70" i="8"/>
  <c r="K70" i="8"/>
  <c r="AI134" i="8"/>
  <c r="AL134" i="8"/>
  <c r="K134" i="8"/>
  <c r="K44" i="8"/>
  <c r="AL44" i="8"/>
  <c r="AI44" i="8"/>
  <c r="K82" i="8"/>
  <c r="AI82" i="8"/>
  <c r="AL82" i="8"/>
  <c r="AL62" i="8"/>
  <c r="AI62" i="8"/>
  <c r="K62" i="8"/>
  <c r="K97" i="8"/>
  <c r="AL97" i="8"/>
  <c r="AI97" i="8"/>
  <c r="K139" i="8"/>
  <c r="AI139" i="8"/>
  <c r="AL139" i="8"/>
  <c r="AI49" i="8"/>
  <c r="K49" i="8"/>
  <c r="AL49" i="8"/>
  <c r="K102" i="8"/>
  <c r="AI102" i="8"/>
  <c r="AL102" i="8"/>
  <c r="K143" i="8"/>
  <c r="AI143" i="8"/>
  <c r="AL143" i="8"/>
  <c r="AL46" i="8"/>
  <c r="K46" i="8"/>
  <c r="AI46" i="8"/>
  <c r="K84" i="8"/>
  <c r="AL84" i="8"/>
  <c r="AI84" i="8"/>
  <c r="I24" i="8"/>
  <c r="AL24" i="8"/>
  <c r="AI24" i="8"/>
  <c r="K73" i="8"/>
  <c r="AL73" i="8"/>
  <c r="AI73" i="8"/>
  <c r="J39" i="8"/>
  <c r="AI39" i="8"/>
  <c r="AL39" i="8"/>
  <c r="J34" i="8"/>
  <c r="AL34" i="8"/>
  <c r="AI34" i="8"/>
  <c r="K108" i="8"/>
  <c r="AI108" i="8"/>
  <c r="AL108" i="8"/>
  <c r="K115" i="8"/>
  <c r="AL115" i="8"/>
  <c r="AI115" i="8"/>
  <c r="BA29" i="8"/>
  <c r="BL8" i="7"/>
  <c r="J28" i="8"/>
  <c r="AI28" i="8"/>
  <c r="AL28" i="8"/>
  <c r="AC23" i="7"/>
  <c r="AF23" i="7"/>
  <c r="I23" i="7"/>
  <c r="AC61" i="7"/>
  <c r="AF61" i="7"/>
  <c r="K61" i="7"/>
  <c r="AC21" i="7"/>
  <c r="AF21" i="7"/>
  <c r="I21" i="7"/>
  <c r="K99" i="7"/>
  <c r="AF99" i="7"/>
  <c r="AC99" i="7"/>
  <c r="K44" i="7"/>
  <c r="AC44" i="7"/>
  <c r="AF44" i="7"/>
  <c r="AC85" i="7"/>
  <c r="K85" i="7"/>
  <c r="AF85" i="7"/>
  <c r="AU213" i="7"/>
  <c r="BL16" i="7"/>
  <c r="AU68" i="7"/>
  <c r="AU78" i="7"/>
  <c r="AU186" i="7"/>
  <c r="AU23" i="7"/>
  <c r="AJ71" i="1"/>
  <c r="AK71" i="1"/>
  <c r="AI71" i="1"/>
  <c r="BB28" i="1"/>
  <c r="BA28" i="1"/>
  <c r="AI152" i="1"/>
  <c r="AJ152" i="1"/>
  <c r="AK152" i="1"/>
  <c r="K155" i="8"/>
  <c r="AL155" i="8"/>
  <c r="AI155" i="8"/>
  <c r="AZ57" i="8"/>
  <c r="AY57" i="8"/>
  <c r="AX57" i="8"/>
  <c r="AW57" i="8"/>
  <c r="AV57" i="8"/>
  <c r="AU57" i="8"/>
  <c r="AT57" i="8"/>
  <c r="AS57" i="8"/>
  <c r="AR57" i="8"/>
  <c r="AZ167" i="8"/>
  <c r="AY167" i="8"/>
  <c r="AX167" i="8"/>
  <c r="AW167" i="8"/>
  <c r="AV167" i="8"/>
  <c r="AU167" i="8"/>
  <c r="AT167" i="8"/>
  <c r="AS167" i="8"/>
  <c r="AR167" i="8"/>
  <c r="AY177" i="8"/>
  <c r="AZ177" i="8"/>
  <c r="AX177" i="8"/>
  <c r="AW177" i="8"/>
  <c r="AV177" i="8"/>
  <c r="AU177" i="8"/>
  <c r="AT177" i="8"/>
  <c r="AS177" i="8"/>
  <c r="AR177" i="8"/>
  <c r="AZ193" i="8"/>
  <c r="AY193" i="8"/>
  <c r="AX193" i="8"/>
  <c r="AW193" i="8"/>
  <c r="AV193" i="8"/>
  <c r="AU193" i="8"/>
  <c r="AT193" i="8"/>
  <c r="AS193" i="8"/>
  <c r="AR193" i="8"/>
  <c r="AZ218" i="8"/>
  <c r="AY218" i="8"/>
  <c r="AX218" i="8"/>
  <c r="AW218" i="8"/>
  <c r="AV218" i="8"/>
  <c r="AU218" i="8"/>
  <c r="AT218" i="8"/>
  <c r="AS218" i="8"/>
  <c r="AR218" i="8"/>
  <c r="K159" i="8"/>
  <c r="AL159" i="8"/>
  <c r="AI159" i="8"/>
  <c r="K86" i="8"/>
  <c r="AL86" i="8"/>
  <c r="AI86" i="8"/>
  <c r="K121" i="8"/>
  <c r="AL121" i="8"/>
  <c r="AI121" i="8"/>
  <c r="K137" i="8"/>
  <c r="AL137" i="8"/>
  <c r="AI137" i="8"/>
  <c r="AI125" i="8"/>
  <c r="K125" i="8"/>
  <c r="AL125" i="8"/>
  <c r="K141" i="8"/>
  <c r="AI141" i="8"/>
  <c r="AL141" i="8"/>
  <c r="K160" i="8"/>
  <c r="AI160" i="8"/>
  <c r="AL160" i="8"/>
  <c r="K127" i="8"/>
  <c r="AI127" i="8"/>
  <c r="AL127" i="8"/>
  <c r="K208" i="8"/>
  <c r="AI208" i="8"/>
  <c r="AL208" i="8"/>
  <c r="K144" i="8"/>
  <c r="AI144" i="8"/>
  <c r="AL144" i="8"/>
  <c r="K176" i="8"/>
  <c r="AI176" i="8"/>
  <c r="AL176" i="8"/>
  <c r="K87" i="8"/>
  <c r="AL87" i="8"/>
  <c r="AI87" i="8"/>
  <c r="K100" i="8"/>
  <c r="AL100" i="8"/>
  <c r="AI100" i="8"/>
  <c r="K135" i="8"/>
  <c r="AL135" i="8"/>
  <c r="AI135" i="8"/>
  <c r="K171" i="8"/>
  <c r="AI171" i="8"/>
  <c r="AL171" i="8"/>
  <c r="K80" i="8"/>
  <c r="AL80" i="8"/>
  <c r="AI80" i="8"/>
  <c r="AC27" i="7"/>
  <c r="AF66" i="7"/>
  <c r="J66" i="7"/>
  <c r="AC66" i="7"/>
  <c r="AC106" i="7"/>
  <c r="AF106" i="7"/>
  <c r="K106" i="7"/>
  <c r="AC114" i="7"/>
  <c r="AF114" i="7"/>
  <c r="J114" i="7"/>
  <c r="AU56" i="7"/>
  <c r="AU167" i="7"/>
  <c r="AU220" i="7"/>
  <c r="AU125" i="7"/>
  <c r="AU162" i="7"/>
  <c r="AU96" i="7"/>
  <c r="AJ108" i="1"/>
  <c r="AK108" i="1"/>
  <c r="AI108" i="1"/>
  <c r="BB23" i="1"/>
  <c r="BA23" i="1"/>
  <c r="BB36" i="1"/>
  <c r="BA36" i="1"/>
  <c r="G170" i="1"/>
  <c r="Z170" i="1"/>
  <c r="AU170" i="1"/>
  <c r="AZ90" i="8"/>
  <c r="AY90" i="8"/>
  <c r="AX90" i="8"/>
  <c r="AW90" i="8"/>
  <c r="AV90" i="8"/>
  <c r="AU90" i="8"/>
  <c r="AT90" i="8"/>
  <c r="AS90" i="8"/>
  <c r="AR90" i="8"/>
  <c r="J31" i="8"/>
  <c r="AL31" i="8"/>
  <c r="AI31" i="8"/>
  <c r="G85" i="1"/>
  <c r="Z85" i="1"/>
  <c r="AU85" i="1"/>
  <c r="BA220" i="8"/>
  <c r="BA91" i="8"/>
  <c r="BA70" i="8"/>
  <c r="BA122" i="8"/>
  <c r="BA99" i="8"/>
  <c r="BA93" i="8"/>
  <c r="BA60" i="8"/>
  <c r="BA135" i="8"/>
  <c r="BA102" i="8"/>
  <c r="BA65" i="8"/>
  <c r="BA40" i="8"/>
  <c r="BA115" i="8"/>
  <c r="BA87" i="8"/>
  <c r="BA143" i="8"/>
  <c r="BA116" i="8"/>
  <c r="BA189" i="8"/>
  <c r="BA139" i="8"/>
  <c r="BA172" i="8"/>
  <c r="BA190" i="8"/>
  <c r="BA164" i="8"/>
  <c r="BA180" i="8"/>
  <c r="BA221" i="8"/>
  <c r="BA213" i="8"/>
  <c r="BA186" i="8"/>
  <c r="BA207" i="8"/>
  <c r="BA201" i="8"/>
  <c r="AI61" i="8"/>
  <c r="K61" i="8"/>
  <c r="AL61" i="8"/>
  <c r="K91" i="8"/>
  <c r="AI91" i="8"/>
  <c r="AL91" i="8"/>
  <c r="J36" i="8"/>
  <c r="AI36" i="8"/>
  <c r="AL36" i="8"/>
  <c r="K224" i="8"/>
  <c r="AI224" i="8"/>
  <c r="AL224" i="8"/>
  <c r="K74" i="8"/>
  <c r="AI74" i="8"/>
  <c r="AL74" i="8"/>
  <c r="K146" i="8"/>
  <c r="AI146" i="8"/>
  <c r="AL146" i="8"/>
  <c r="AI57" i="8"/>
  <c r="K57" i="8"/>
  <c r="AL57" i="8"/>
  <c r="K105" i="8"/>
  <c r="AI105" i="8"/>
  <c r="AL105" i="8"/>
  <c r="K66" i="8"/>
  <c r="AL66" i="8"/>
  <c r="AI66" i="8"/>
  <c r="K101" i="8"/>
  <c r="AI101" i="8"/>
  <c r="AL101" i="8"/>
  <c r="K151" i="8"/>
  <c r="AL151" i="8"/>
  <c r="AI151" i="8"/>
  <c r="K174" i="8"/>
  <c r="AI174" i="8"/>
  <c r="AL174" i="8"/>
  <c r="AL54" i="8"/>
  <c r="K54" i="8"/>
  <c r="AI54" i="8"/>
  <c r="K106" i="8"/>
  <c r="AL106" i="8"/>
  <c r="AI106" i="8"/>
  <c r="K50" i="8"/>
  <c r="AL50" i="8"/>
  <c r="AI50" i="8"/>
  <c r="K88" i="8"/>
  <c r="AI88" i="8"/>
  <c r="AL88" i="8"/>
  <c r="K42" i="8"/>
  <c r="AL42" i="8"/>
  <c r="AI42" i="8"/>
  <c r="K89" i="8"/>
  <c r="AI89" i="8"/>
  <c r="AL89" i="8"/>
  <c r="AI41" i="8"/>
  <c r="AL41" i="8"/>
  <c r="J41" i="8"/>
  <c r="K119" i="8"/>
  <c r="AL119" i="8"/>
  <c r="AI119" i="8"/>
  <c r="K63" i="8"/>
  <c r="AL63" i="8"/>
  <c r="AI63" i="8"/>
  <c r="BA59" i="8"/>
  <c r="K52" i="8"/>
  <c r="AI52" i="8"/>
  <c r="AL52" i="8"/>
  <c r="J29" i="8"/>
  <c r="AL29" i="8"/>
  <c r="AI29" i="8"/>
  <c r="K90" i="8"/>
  <c r="AI90" i="8"/>
  <c r="AL90" i="8"/>
  <c r="AC75" i="7"/>
  <c r="AF75" i="7"/>
  <c r="K75" i="7"/>
  <c r="AC70" i="7"/>
  <c r="AF70" i="7"/>
  <c r="K70" i="7"/>
  <c r="AF46" i="7"/>
  <c r="K46" i="7"/>
  <c r="AC46" i="7"/>
  <c r="K171" i="7"/>
  <c r="AC171" i="7"/>
  <c r="AF171" i="7"/>
  <c r="AC90" i="7"/>
  <c r="AF90" i="7"/>
  <c r="J90" i="7"/>
  <c r="AC145" i="7"/>
  <c r="AF145" i="7"/>
  <c r="K145" i="7"/>
  <c r="BL4" i="7"/>
  <c r="AU156" i="7"/>
  <c r="AU212" i="7"/>
  <c r="AU109" i="7"/>
  <c r="AU145" i="7"/>
  <c r="AU38" i="7"/>
  <c r="I25" i="6"/>
  <c r="AF25" i="6"/>
  <c r="AC113" i="7"/>
  <c r="J113" i="7"/>
  <c r="AF113" i="7"/>
  <c r="AZ118" i="8"/>
  <c r="AY118" i="8"/>
  <c r="AX118" i="8"/>
  <c r="AW118" i="8"/>
  <c r="AV118" i="8"/>
  <c r="AU118" i="8"/>
  <c r="AT118" i="8"/>
  <c r="AS118" i="8"/>
  <c r="AR118" i="8"/>
  <c r="AZ79" i="8"/>
  <c r="AY79" i="8"/>
  <c r="AX79" i="8"/>
  <c r="AW79" i="8"/>
  <c r="AV79" i="8"/>
  <c r="AU79" i="8"/>
  <c r="AT79" i="8"/>
  <c r="AS79" i="8"/>
  <c r="AR79" i="8"/>
  <c r="AZ159" i="8"/>
  <c r="AY159" i="8"/>
  <c r="AX159" i="8"/>
  <c r="AW159" i="8"/>
  <c r="AV159" i="8"/>
  <c r="AU159" i="8"/>
  <c r="AT159" i="8"/>
  <c r="AS159" i="8"/>
  <c r="AR159" i="8"/>
  <c r="AZ156" i="8"/>
  <c r="AY156" i="8"/>
  <c r="AX156" i="8"/>
  <c r="AW156" i="8"/>
  <c r="AV156" i="8"/>
  <c r="AU156" i="8"/>
  <c r="AT156" i="8"/>
  <c r="AS156" i="8"/>
  <c r="AR156" i="8"/>
  <c r="AZ62" i="8"/>
  <c r="AY62" i="8"/>
  <c r="AX62" i="8"/>
  <c r="AW62" i="8"/>
  <c r="AV62" i="8"/>
  <c r="AU62" i="8"/>
  <c r="AT62" i="8"/>
  <c r="AS62" i="8"/>
  <c r="AR62" i="8"/>
  <c r="AZ31" i="8"/>
  <c r="AY31" i="8"/>
  <c r="AX31" i="8"/>
  <c r="AW31" i="8"/>
  <c r="AV31" i="8"/>
  <c r="AU31" i="8"/>
  <c r="AT31" i="8"/>
  <c r="AS31" i="8"/>
  <c r="AR31" i="8"/>
  <c r="AY37" i="8"/>
  <c r="AX37" i="8"/>
  <c r="AW37" i="8"/>
  <c r="AV37" i="8"/>
  <c r="AU37" i="8"/>
  <c r="AT37" i="8"/>
  <c r="AS37" i="8"/>
  <c r="AR37" i="8"/>
  <c r="AZ37" i="8"/>
  <c r="AZ117" i="8"/>
  <c r="AY117" i="8"/>
  <c r="AX117" i="8"/>
  <c r="AW117" i="8"/>
  <c r="AV117" i="8"/>
  <c r="AU117" i="8"/>
  <c r="AT117" i="8"/>
  <c r="AS117" i="8"/>
  <c r="AR117" i="8"/>
  <c r="AZ68" i="8"/>
  <c r="AY68" i="8"/>
  <c r="AX68" i="8"/>
  <c r="AW68" i="8"/>
  <c r="AV68" i="8"/>
  <c r="AU68" i="8"/>
  <c r="AT68" i="8"/>
  <c r="AS68" i="8"/>
  <c r="AR68" i="8"/>
  <c r="AZ42" i="8"/>
  <c r="AY42" i="8"/>
  <c r="AX42" i="8"/>
  <c r="AW42" i="8"/>
  <c r="AV42" i="8"/>
  <c r="AU42" i="8"/>
  <c r="AT42" i="8"/>
  <c r="AS42" i="8"/>
  <c r="AR42" i="8"/>
  <c r="AY125" i="8"/>
  <c r="AX125" i="8"/>
  <c r="AW125" i="8"/>
  <c r="AV125" i="8"/>
  <c r="AU125" i="8"/>
  <c r="AT125" i="8"/>
  <c r="AS125" i="8"/>
  <c r="AR125" i="8"/>
  <c r="AZ125" i="8"/>
  <c r="AZ73" i="8"/>
  <c r="AY73" i="8"/>
  <c r="AX73" i="8"/>
  <c r="AW73" i="8"/>
  <c r="AV73" i="8"/>
  <c r="AU73" i="8"/>
  <c r="AT73" i="8"/>
  <c r="AS73" i="8"/>
  <c r="AR73" i="8"/>
  <c r="AZ48" i="8"/>
  <c r="AY48" i="8"/>
  <c r="AX48" i="8"/>
  <c r="AW48" i="8"/>
  <c r="AV48" i="8"/>
  <c r="AU48" i="8"/>
  <c r="AT48" i="8"/>
  <c r="AS48" i="8"/>
  <c r="AR48" i="8"/>
  <c r="AZ191" i="8"/>
  <c r="AY191" i="8"/>
  <c r="AX191" i="8"/>
  <c r="AW191" i="8"/>
  <c r="AV191" i="8"/>
  <c r="AU191" i="8"/>
  <c r="AT191" i="8"/>
  <c r="AS191" i="8"/>
  <c r="AR191" i="8"/>
  <c r="AZ94" i="8"/>
  <c r="AY94" i="8"/>
  <c r="AX94" i="8"/>
  <c r="AW94" i="8"/>
  <c r="AV94" i="8"/>
  <c r="AU94" i="8"/>
  <c r="AT94" i="8"/>
  <c r="AS94" i="8"/>
  <c r="AR94" i="8"/>
  <c r="AZ96" i="8"/>
  <c r="AY96" i="8"/>
  <c r="AX96" i="8"/>
  <c r="AW96" i="8"/>
  <c r="AV96" i="8"/>
  <c r="AU96" i="8"/>
  <c r="AT96" i="8"/>
  <c r="AS96" i="8"/>
  <c r="AR96" i="8"/>
  <c r="AZ124" i="8"/>
  <c r="AY124" i="8"/>
  <c r="AX124" i="8"/>
  <c r="AW124" i="8"/>
  <c r="AV124" i="8"/>
  <c r="AU124" i="8"/>
  <c r="AT124" i="8"/>
  <c r="AS124" i="8"/>
  <c r="AR124" i="8"/>
  <c r="AY205" i="8"/>
  <c r="AX205" i="8"/>
  <c r="AW205" i="8"/>
  <c r="AV205" i="8"/>
  <c r="AU205" i="8"/>
  <c r="AT205" i="8"/>
  <c r="AS205" i="8"/>
  <c r="AR205" i="8"/>
  <c r="AZ205" i="8"/>
  <c r="AZ160" i="8"/>
  <c r="AY160" i="8"/>
  <c r="AX160" i="8"/>
  <c r="AW160" i="8"/>
  <c r="AV160" i="8"/>
  <c r="AU160" i="8"/>
  <c r="AT160" i="8"/>
  <c r="AS160" i="8"/>
  <c r="AR160" i="8"/>
  <c r="AZ223" i="8"/>
  <c r="AY223" i="8"/>
  <c r="AX223" i="8"/>
  <c r="AW223" i="8"/>
  <c r="AV223" i="8"/>
  <c r="AU223" i="8"/>
  <c r="AT223" i="8"/>
  <c r="AS223" i="8"/>
  <c r="AR223" i="8"/>
  <c r="AZ196" i="8"/>
  <c r="AY196" i="8"/>
  <c r="AX196" i="8"/>
  <c r="AW196" i="8"/>
  <c r="AV196" i="8"/>
  <c r="AU196" i="8"/>
  <c r="AT196" i="8"/>
  <c r="AS196" i="8"/>
  <c r="AR196" i="8"/>
  <c r="AZ195" i="8"/>
  <c r="AY195" i="8"/>
  <c r="AX195" i="8"/>
  <c r="AW195" i="8"/>
  <c r="AV195" i="8"/>
  <c r="AU195" i="8"/>
  <c r="AT195" i="8"/>
  <c r="AS195" i="8"/>
  <c r="AR195" i="8"/>
  <c r="AZ146" i="8"/>
  <c r="AY146" i="8"/>
  <c r="AX146" i="8"/>
  <c r="AW146" i="8"/>
  <c r="AV146" i="8"/>
  <c r="AU146" i="8"/>
  <c r="AT146" i="8"/>
  <c r="AS146" i="8"/>
  <c r="AR146" i="8"/>
  <c r="AZ153" i="8"/>
  <c r="AY153" i="8"/>
  <c r="AX153" i="8"/>
  <c r="AW153" i="8"/>
  <c r="AV153" i="8"/>
  <c r="AU153" i="8"/>
  <c r="AT153" i="8"/>
  <c r="AS153" i="8"/>
  <c r="AR153" i="8"/>
  <c r="AZ25" i="8"/>
  <c r="AY25" i="8"/>
  <c r="AX25" i="8"/>
  <c r="AW25" i="8"/>
  <c r="AV25" i="8"/>
  <c r="AU25" i="8"/>
  <c r="AT25" i="8"/>
  <c r="AS25" i="8"/>
  <c r="AR25" i="8"/>
  <c r="AZ199" i="8"/>
  <c r="AY199" i="8"/>
  <c r="AX199" i="8"/>
  <c r="AW199" i="8"/>
  <c r="AV199" i="8"/>
  <c r="AU199" i="8"/>
  <c r="AT199" i="8"/>
  <c r="AS199" i="8"/>
  <c r="AR199" i="8"/>
  <c r="AY212" i="8"/>
  <c r="AX212" i="8"/>
  <c r="AW212" i="8"/>
  <c r="AV212" i="8"/>
  <c r="AU212" i="8"/>
  <c r="AT212" i="8"/>
  <c r="AS212" i="8"/>
  <c r="AR212" i="8"/>
  <c r="AZ212" i="8"/>
  <c r="AZ209" i="8"/>
  <c r="AY209" i="8"/>
  <c r="AX209" i="8"/>
  <c r="AW209" i="8"/>
  <c r="AV209" i="8"/>
  <c r="AU209" i="8"/>
  <c r="AT209" i="8"/>
  <c r="AS209" i="8"/>
  <c r="AR209" i="8"/>
  <c r="I22" i="8"/>
  <c r="AI22" i="8"/>
  <c r="AL22" i="8"/>
  <c r="K69" i="8"/>
  <c r="AI69" i="8"/>
  <c r="AL69" i="8"/>
  <c r="K96" i="8"/>
  <c r="AI96" i="8"/>
  <c r="AL96" i="8"/>
  <c r="AI145" i="8"/>
  <c r="AL145" i="8"/>
  <c r="K145" i="8"/>
  <c r="AI149" i="8"/>
  <c r="AL149" i="8"/>
  <c r="K149" i="8"/>
  <c r="K166" i="8"/>
  <c r="AI166" i="8"/>
  <c r="AL166" i="8"/>
  <c r="K131" i="8"/>
  <c r="AL131" i="8"/>
  <c r="AI131" i="8"/>
  <c r="K148" i="8"/>
  <c r="AI148" i="8"/>
  <c r="AL148" i="8"/>
  <c r="K122" i="8"/>
  <c r="AL122" i="8"/>
  <c r="AI122" i="8"/>
  <c r="K186" i="8"/>
  <c r="AL186" i="8"/>
  <c r="AI186" i="8"/>
  <c r="AU76" i="6"/>
  <c r="AU84" i="6"/>
  <c r="AU92" i="6"/>
  <c r="AU81" i="6"/>
  <c r="AU89" i="6"/>
  <c r="AU97" i="6"/>
  <c r="AU75" i="6"/>
  <c r="AU79" i="6"/>
  <c r="AU83" i="6"/>
  <c r="AU88" i="6"/>
  <c r="AU105" i="6"/>
  <c r="AU113" i="6"/>
  <c r="AU121" i="6"/>
  <c r="AU129" i="6"/>
  <c r="AU137" i="6"/>
  <c r="AU145" i="6"/>
  <c r="AU93" i="6"/>
  <c r="AU98" i="6"/>
  <c r="AU104" i="6"/>
  <c r="AU112" i="6"/>
  <c r="AU120" i="6"/>
  <c r="AU128" i="6"/>
  <c r="AU136" i="6"/>
  <c r="AU144" i="6"/>
  <c r="AU152" i="6"/>
  <c r="AU86" i="6"/>
  <c r="AU91" i="6"/>
  <c r="AU96" i="6"/>
  <c r="AU103" i="6"/>
  <c r="AU111" i="6"/>
  <c r="AU119" i="6"/>
  <c r="AU127" i="6"/>
  <c r="AU135" i="6"/>
  <c r="AU143" i="6"/>
  <c r="AU78" i="6"/>
  <c r="AU82" i="6"/>
  <c r="AU87" i="6"/>
  <c r="AU100" i="6"/>
  <c r="AU108" i="6"/>
  <c r="AU116" i="6"/>
  <c r="AU124" i="6"/>
  <c r="AU132" i="6"/>
  <c r="AU140" i="6"/>
  <c r="AU148" i="6"/>
  <c r="AU77" i="6"/>
  <c r="AU99" i="6"/>
  <c r="AU107" i="6"/>
  <c r="AU115" i="6"/>
  <c r="AU123" i="6"/>
  <c r="AU131" i="6"/>
  <c r="AU139" i="6"/>
  <c r="AU147" i="6"/>
  <c r="AU110" i="6"/>
  <c r="AU117" i="6"/>
  <c r="AU151" i="6"/>
  <c r="AU162" i="6"/>
  <c r="AU170" i="6"/>
  <c r="AU178" i="6"/>
  <c r="AU186" i="6"/>
  <c r="AU194" i="6"/>
  <c r="AU202" i="6"/>
  <c r="AU95" i="6"/>
  <c r="AU130" i="6"/>
  <c r="AU161" i="6"/>
  <c r="AU169" i="6"/>
  <c r="AU177" i="6"/>
  <c r="AU185" i="6"/>
  <c r="AU193" i="6"/>
  <c r="AU201" i="6"/>
  <c r="AU106" i="6"/>
  <c r="AU126" i="6"/>
  <c r="AU133" i="6"/>
  <c r="AU160" i="6"/>
  <c r="AU168" i="6"/>
  <c r="AU176" i="6"/>
  <c r="AU184" i="6"/>
  <c r="AU192" i="6"/>
  <c r="AU200" i="6"/>
  <c r="AU102" i="6"/>
  <c r="AU109" i="6"/>
  <c r="AU146" i="6"/>
  <c r="AU153" i="6"/>
  <c r="AU159" i="6"/>
  <c r="AU167" i="6"/>
  <c r="AU175" i="6"/>
  <c r="AU183" i="6"/>
  <c r="AU191" i="6"/>
  <c r="AU199" i="6"/>
  <c r="AU207" i="6"/>
  <c r="AU156" i="6"/>
  <c r="AU172" i="6"/>
  <c r="AU188" i="6"/>
  <c r="AU85" i="6"/>
  <c r="AU114" i="6"/>
  <c r="AU134" i="6"/>
  <c r="AU150" i="6"/>
  <c r="AU155" i="6"/>
  <c r="AU171" i="6"/>
  <c r="AU187" i="6"/>
  <c r="AU94" i="6"/>
  <c r="AU118" i="6"/>
  <c r="AU165" i="6"/>
  <c r="AU181" i="6"/>
  <c r="AU197" i="6"/>
  <c r="AU211" i="6"/>
  <c r="AU219" i="6"/>
  <c r="AU227" i="6"/>
  <c r="AU101" i="6"/>
  <c r="AU138" i="6"/>
  <c r="AU149" i="6"/>
  <c r="AU164" i="6"/>
  <c r="AU180" i="6"/>
  <c r="AU196" i="6"/>
  <c r="AU210" i="6"/>
  <c r="AU218" i="6"/>
  <c r="AU226" i="6"/>
  <c r="AU234" i="6"/>
  <c r="AU154" i="6"/>
  <c r="AU182" i="6"/>
  <c r="AU209" i="6"/>
  <c r="AU221" i="6"/>
  <c r="AU231" i="6"/>
  <c r="AU141" i="6"/>
  <c r="AU163" i="6"/>
  <c r="AU195" i="6"/>
  <c r="AU206" i="6"/>
  <c r="AU214" i="6"/>
  <c r="AU224" i="6"/>
  <c r="AU125" i="6"/>
  <c r="AU157" i="6"/>
  <c r="AU189" i="6"/>
  <c r="AU212" i="6"/>
  <c r="AU222" i="6"/>
  <c r="AU232" i="6"/>
  <c r="AU90" i="6"/>
  <c r="AU166" i="6"/>
  <c r="AU198" i="6"/>
  <c r="AU205" i="6"/>
  <c r="AU215" i="6"/>
  <c r="AU225" i="6"/>
  <c r="AU122" i="6"/>
  <c r="AU158" i="6"/>
  <c r="AU213" i="6"/>
  <c r="AU223" i="6"/>
  <c r="AU233" i="6"/>
  <c r="AU208" i="6"/>
  <c r="AU190" i="6"/>
  <c r="AU179" i="6"/>
  <c r="AU220" i="6"/>
  <c r="AU230" i="6"/>
  <c r="AU204" i="6"/>
  <c r="AU80" i="6"/>
  <c r="AU229" i="6"/>
  <c r="AU21" i="6"/>
  <c r="AU24" i="6"/>
  <c r="AU173" i="6"/>
  <c r="AU142" i="6"/>
  <c r="AU174" i="6"/>
  <c r="AU216" i="6"/>
  <c r="AU27" i="6"/>
  <c r="AU35" i="6"/>
  <c r="AU46" i="6"/>
  <c r="AU54" i="6"/>
  <c r="AU62" i="6"/>
  <c r="AU73" i="6"/>
  <c r="BL2" i="6"/>
  <c r="BL18" i="6"/>
  <c r="BL19" i="6"/>
  <c r="AU26" i="6"/>
  <c r="AU30" i="6"/>
  <c r="AU38" i="6"/>
  <c r="AU41" i="6"/>
  <c r="AU49" i="6"/>
  <c r="AU57" i="6"/>
  <c r="AU65" i="6"/>
  <c r="AU68" i="6"/>
  <c r="AU25" i="6"/>
  <c r="AU33" i="6"/>
  <c r="AU44" i="6"/>
  <c r="AU52" i="6"/>
  <c r="AU60" i="6"/>
  <c r="AU71" i="6"/>
  <c r="BL8" i="6"/>
  <c r="BL10" i="6"/>
  <c r="BL11" i="6"/>
  <c r="BL12" i="6"/>
  <c r="BL13" i="6"/>
  <c r="BL14" i="6"/>
  <c r="BL15" i="6"/>
  <c r="AU28" i="6"/>
  <c r="AU36" i="6"/>
  <c r="AU39" i="6"/>
  <c r="AU47" i="6"/>
  <c r="AU55" i="6"/>
  <c r="AU63" i="6"/>
  <c r="AU74" i="6"/>
  <c r="BL7" i="6"/>
  <c r="BL9" i="6"/>
  <c r="AU34" i="6"/>
  <c r="AU45" i="6"/>
  <c r="AU53" i="6"/>
  <c r="AU61" i="6"/>
  <c r="AU72" i="6"/>
  <c r="BL5" i="6"/>
  <c r="AU228" i="6"/>
  <c r="AU40" i="6"/>
  <c r="AU42" i="6"/>
  <c r="BL4" i="6"/>
  <c r="BL16" i="6"/>
  <c r="BL40" i="6"/>
  <c r="AU64" i="6"/>
  <c r="AU66" i="6"/>
  <c r="AU69" i="6"/>
  <c r="BL17" i="6"/>
  <c r="BL25" i="6"/>
  <c r="BL32" i="6"/>
  <c r="BL37" i="6"/>
  <c r="AU203" i="6"/>
  <c r="AU22" i="6"/>
  <c r="AU32" i="6"/>
  <c r="AU37" i="6"/>
  <c r="AU50" i="6"/>
  <c r="AU58" i="6"/>
  <c r="AU70" i="6"/>
  <c r="BL3" i="6"/>
  <c r="BL20" i="6"/>
  <c r="BL22" i="6"/>
  <c r="BL27" i="6"/>
  <c r="BL29" i="6"/>
  <c r="BL34" i="6"/>
  <c r="BL42" i="6"/>
  <c r="AU43" i="6"/>
  <c r="AU48" i="6"/>
  <c r="AU51" i="6"/>
  <c r="AU56" i="6"/>
  <c r="AU59" i="6"/>
  <c r="AU67" i="6"/>
  <c r="BL39" i="6"/>
  <c r="AU217" i="6"/>
  <c r="BL6" i="6"/>
  <c r="BL24" i="6"/>
  <c r="AU23" i="6"/>
  <c r="AU31" i="6"/>
  <c r="BL30" i="6"/>
  <c r="BL31" i="6"/>
  <c r="BL38" i="6"/>
  <c r="AU29" i="6"/>
  <c r="BL23" i="6"/>
  <c r="BL33" i="6"/>
  <c r="BL41" i="6"/>
  <c r="BL28" i="6"/>
  <c r="BL35" i="6"/>
  <c r="BL36" i="6"/>
  <c r="BL26" i="6"/>
  <c r="BL21" i="6"/>
  <c r="K194" i="8"/>
  <c r="AL194" i="8"/>
  <c r="AI194" i="8"/>
  <c r="AI85" i="8"/>
  <c r="K85" i="8"/>
  <c r="AL85" i="8"/>
  <c r="K152" i="8"/>
  <c r="AI152" i="8"/>
  <c r="AL152" i="8"/>
  <c r="K32" i="7"/>
  <c r="AC32" i="7"/>
  <c r="AF32" i="7"/>
  <c r="AC77" i="7"/>
  <c r="K77" i="7"/>
  <c r="AF77" i="7"/>
  <c r="AC33" i="7"/>
  <c r="AC49" i="7"/>
  <c r="AF49" i="7"/>
  <c r="K49" i="7"/>
  <c r="AC118" i="7"/>
  <c r="AF118" i="7"/>
  <c r="J118" i="7"/>
  <c r="AC125" i="7"/>
  <c r="AF125" i="7"/>
  <c r="K125" i="7"/>
  <c r="AF157" i="7"/>
  <c r="AC157" i="7"/>
  <c r="K157" i="7"/>
  <c r="AU221" i="7"/>
  <c r="AU229" i="7"/>
  <c r="AU188" i="7"/>
  <c r="AU61" i="7"/>
  <c r="AU26" i="7"/>
  <c r="AU87" i="7"/>
  <c r="AJ66" i="1"/>
  <c r="AK66" i="1"/>
  <c r="AI66" i="1"/>
  <c r="AZ32" i="8"/>
  <c r="AX32" i="8"/>
  <c r="AW32" i="8"/>
  <c r="AV32" i="8"/>
  <c r="AU32" i="8"/>
  <c r="AT32" i="8"/>
  <c r="AS32" i="8"/>
  <c r="AR32" i="8"/>
  <c r="AY32" i="8"/>
  <c r="K56" i="8"/>
  <c r="AI56" i="8"/>
  <c r="AL56" i="8"/>
  <c r="AY225" i="8"/>
  <c r="AX225" i="8"/>
  <c r="AW225" i="8"/>
  <c r="AV225" i="8"/>
  <c r="AU225" i="8"/>
  <c r="AT225" i="8"/>
  <c r="AS225" i="8"/>
  <c r="AR225" i="8"/>
  <c r="AZ225" i="8"/>
  <c r="G178" i="1"/>
  <c r="Z178" i="1"/>
  <c r="AU178" i="1"/>
  <c r="AZ27" i="8"/>
  <c r="AY27" i="8"/>
  <c r="AX27" i="8"/>
  <c r="AW27" i="8"/>
  <c r="AV27" i="8"/>
  <c r="AU27" i="8"/>
  <c r="AT27" i="8"/>
  <c r="AS27" i="8"/>
  <c r="AR27" i="8"/>
  <c r="AC109" i="1"/>
  <c r="BA51" i="8"/>
  <c r="BA67" i="8"/>
  <c r="BA45" i="8"/>
  <c r="BA123" i="8"/>
  <c r="BA76" i="8"/>
  <c r="BA50" i="8"/>
  <c r="BA127" i="8"/>
  <c r="BA81" i="8"/>
  <c r="BA56" i="8"/>
  <c r="BA39" i="8"/>
  <c r="BA98" i="8"/>
  <c r="BA104" i="8"/>
  <c r="BA140" i="8"/>
  <c r="BA215" i="8"/>
  <c r="BA183" i="8"/>
  <c r="BA129" i="8"/>
  <c r="BA128" i="8"/>
  <c r="BA200" i="8"/>
  <c r="BA154" i="8"/>
  <c r="BA161" i="8"/>
  <c r="BA197" i="8"/>
  <c r="BA206" i="8"/>
  <c r="BA211" i="8"/>
  <c r="BA217" i="8"/>
  <c r="K64" i="8"/>
  <c r="AI64" i="8"/>
  <c r="AL64" i="8"/>
  <c r="K94" i="8"/>
  <c r="AI94" i="8"/>
  <c r="AL94" i="8"/>
  <c r="I23" i="8"/>
  <c r="AL23" i="8"/>
  <c r="AI23" i="8"/>
  <c r="AI81" i="8"/>
  <c r="AL81" i="8"/>
  <c r="K81" i="8"/>
  <c r="K150" i="8"/>
  <c r="AI150" i="8"/>
  <c r="AL150" i="8"/>
  <c r="K213" i="8"/>
  <c r="AI213" i="8"/>
  <c r="AL213" i="8"/>
  <c r="J27" i="8"/>
  <c r="AI27" i="8"/>
  <c r="AL27" i="8"/>
  <c r="K109" i="8"/>
  <c r="AL109" i="8"/>
  <c r="AI109" i="8"/>
  <c r="K71" i="8"/>
  <c r="AI71" i="8"/>
  <c r="AL71" i="8"/>
  <c r="K110" i="8"/>
  <c r="AI110" i="8"/>
  <c r="AL110" i="8"/>
  <c r="K197" i="8"/>
  <c r="AI197" i="8"/>
  <c r="AL197" i="8"/>
  <c r="K58" i="8"/>
  <c r="AL58" i="8"/>
  <c r="AI58" i="8"/>
  <c r="K111" i="8"/>
  <c r="AI111" i="8"/>
  <c r="AL111" i="8"/>
  <c r="K55" i="8"/>
  <c r="AL55" i="8"/>
  <c r="AI55" i="8"/>
  <c r="AI30" i="8"/>
  <c r="AL30" i="8"/>
  <c r="J30" i="8"/>
  <c r="K51" i="8"/>
  <c r="AL51" i="8"/>
  <c r="AI51" i="8"/>
  <c r="AL93" i="8"/>
  <c r="AI93" i="8"/>
  <c r="K93" i="8"/>
  <c r="K118" i="8"/>
  <c r="AI118" i="8"/>
  <c r="AL118" i="8"/>
  <c r="K76" i="8"/>
  <c r="AI76" i="8"/>
  <c r="AL76" i="8"/>
  <c r="K59" i="8"/>
  <c r="AL59" i="8"/>
  <c r="AI59" i="8"/>
  <c r="K43" i="8"/>
  <c r="AL43" i="8"/>
  <c r="AI43" i="8"/>
  <c r="AC117" i="7"/>
  <c r="J117" i="7"/>
  <c r="AF117" i="7"/>
  <c r="K35" i="7"/>
  <c r="AF35" i="7"/>
  <c r="AC35" i="7"/>
  <c r="K123" i="7"/>
  <c r="AC123" i="7"/>
  <c r="AF123" i="7"/>
  <c r="K52" i="7"/>
  <c r="AF52" i="7"/>
  <c r="AC52" i="7"/>
  <c r="AC146" i="7"/>
  <c r="AF146" i="7"/>
  <c r="K146" i="7"/>
  <c r="AU195" i="7"/>
  <c r="AU209" i="7"/>
  <c r="AU180" i="7"/>
  <c r="AU45" i="7"/>
  <c r="BL6" i="7"/>
  <c r="AC128" i="6"/>
  <c r="AF128" i="6"/>
  <c r="K128" i="6"/>
  <c r="K59" i="7"/>
  <c r="AC59" i="7"/>
  <c r="AF59" i="7"/>
  <c r="AF69" i="6"/>
  <c r="K69" i="6"/>
  <c r="AI149" i="1"/>
  <c r="AJ149" i="1"/>
  <c r="AK149" i="1"/>
  <c r="AZ38" i="8"/>
  <c r="AY38" i="8"/>
  <c r="AX38" i="8"/>
  <c r="AW38" i="8"/>
  <c r="AV38" i="8"/>
  <c r="AU38" i="8"/>
  <c r="AT38" i="8"/>
  <c r="AS38" i="8"/>
  <c r="AR38" i="8"/>
  <c r="AZ52" i="8"/>
  <c r="AY52" i="8"/>
  <c r="AX52" i="8"/>
  <c r="AW52" i="8"/>
  <c r="AV52" i="8"/>
  <c r="AU52" i="8"/>
  <c r="AT52" i="8"/>
  <c r="AS52" i="8"/>
  <c r="AR52" i="8"/>
  <c r="AX109" i="8"/>
  <c r="AW109" i="8"/>
  <c r="AV109" i="8"/>
  <c r="AU109" i="8"/>
  <c r="AT109" i="8"/>
  <c r="AS109" i="8"/>
  <c r="AR109" i="8"/>
  <c r="AZ109" i="8"/>
  <c r="AY109" i="8"/>
  <c r="AY131" i="8"/>
  <c r="AX131" i="8"/>
  <c r="AW131" i="8"/>
  <c r="AV131" i="8"/>
  <c r="AU131" i="8"/>
  <c r="AT131" i="8"/>
  <c r="AS131" i="8"/>
  <c r="AR131" i="8"/>
  <c r="AZ131" i="8"/>
  <c r="AZ208" i="8"/>
  <c r="AY208" i="8"/>
  <c r="AX208" i="8"/>
  <c r="AW208" i="8"/>
  <c r="AV208" i="8"/>
  <c r="AU208" i="8"/>
  <c r="AT208" i="8"/>
  <c r="AS208" i="8"/>
  <c r="AR208" i="8"/>
  <c r="K163" i="8"/>
  <c r="AL163" i="8"/>
  <c r="AI163" i="8"/>
  <c r="AZ83" i="8"/>
  <c r="AY83" i="8"/>
  <c r="AX83" i="8"/>
  <c r="AW83" i="8"/>
  <c r="AV83" i="8"/>
  <c r="AU83" i="8"/>
  <c r="AT83" i="8"/>
  <c r="AS83" i="8"/>
  <c r="AR83" i="8"/>
  <c r="AZ119" i="8"/>
  <c r="AY119" i="8"/>
  <c r="AX119" i="8"/>
  <c r="AW119" i="8"/>
  <c r="AV119" i="8"/>
  <c r="AU119" i="8"/>
  <c r="AT119" i="8"/>
  <c r="AS119" i="8"/>
  <c r="AR119" i="8"/>
  <c r="AY53" i="8"/>
  <c r="AX53" i="8"/>
  <c r="AW53" i="8"/>
  <c r="AV53" i="8"/>
  <c r="AU53" i="8"/>
  <c r="AT53" i="8"/>
  <c r="AS53" i="8"/>
  <c r="AR53" i="8"/>
  <c r="AZ53" i="8"/>
  <c r="AZ168" i="8"/>
  <c r="AY168" i="8"/>
  <c r="AX168" i="8"/>
  <c r="AW168" i="8"/>
  <c r="AV168" i="8"/>
  <c r="AU168" i="8"/>
  <c r="AT168" i="8"/>
  <c r="AS168" i="8"/>
  <c r="AR168" i="8"/>
  <c r="AX84" i="8"/>
  <c r="AW84" i="8"/>
  <c r="AV84" i="8"/>
  <c r="AU84" i="8"/>
  <c r="AT84" i="8"/>
  <c r="AS84" i="8"/>
  <c r="AR84" i="8"/>
  <c r="AZ84" i="8"/>
  <c r="AY84" i="8"/>
  <c r="AY58" i="8"/>
  <c r="AX58" i="8"/>
  <c r="AW58" i="8"/>
  <c r="AV58" i="8"/>
  <c r="AU58" i="8"/>
  <c r="AT58" i="8"/>
  <c r="AS58" i="8"/>
  <c r="AR58" i="8"/>
  <c r="AZ58" i="8"/>
  <c r="AZ132" i="8"/>
  <c r="AY132" i="8"/>
  <c r="AX132" i="8"/>
  <c r="AW132" i="8"/>
  <c r="AV132" i="8"/>
  <c r="AU132" i="8"/>
  <c r="AT132" i="8"/>
  <c r="AS132" i="8"/>
  <c r="AR132" i="8"/>
  <c r="AZ89" i="8"/>
  <c r="AY89" i="8"/>
  <c r="AX89" i="8"/>
  <c r="AW89" i="8"/>
  <c r="AV89" i="8"/>
  <c r="AU89" i="8"/>
  <c r="AT89" i="8"/>
  <c r="AS89" i="8"/>
  <c r="AR89" i="8"/>
  <c r="AZ64" i="8"/>
  <c r="AY64" i="8"/>
  <c r="AX64" i="8"/>
  <c r="AW64" i="8"/>
  <c r="AV64" i="8"/>
  <c r="AU64" i="8"/>
  <c r="AT64" i="8"/>
  <c r="AS64" i="8"/>
  <c r="AR64" i="8"/>
  <c r="AZ47" i="8"/>
  <c r="AY47" i="8"/>
  <c r="AX47" i="8"/>
  <c r="AV47" i="8"/>
  <c r="AU47" i="8"/>
  <c r="AT47" i="8"/>
  <c r="AS47" i="8"/>
  <c r="AR47" i="8"/>
  <c r="AW47" i="8"/>
  <c r="AZ110" i="8"/>
  <c r="AY110" i="8"/>
  <c r="AX110" i="8"/>
  <c r="AW110" i="8"/>
  <c r="AV110" i="8"/>
  <c r="AU110" i="8"/>
  <c r="AT110" i="8"/>
  <c r="AS110" i="8"/>
  <c r="AR110" i="8"/>
  <c r="AZ112" i="8"/>
  <c r="AY112" i="8"/>
  <c r="AX112" i="8"/>
  <c r="AW112" i="8"/>
  <c r="AV112" i="8"/>
  <c r="AU112" i="8"/>
  <c r="AT112" i="8"/>
  <c r="AS112" i="8"/>
  <c r="AR112" i="8"/>
  <c r="AZ165" i="8"/>
  <c r="AY165" i="8"/>
  <c r="AX165" i="8"/>
  <c r="AW165" i="8"/>
  <c r="AV165" i="8"/>
  <c r="AU165" i="8"/>
  <c r="AT165" i="8"/>
  <c r="AS165" i="8"/>
  <c r="AR165" i="8"/>
  <c r="AZ133" i="8"/>
  <c r="AY133" i="8"/>
  <c r="AX133" i="8"/>
  <c r="AW133" i="8"/>
  <c r="AV133" i="8"/>
  <c r="AU133" i="8"/>
  <c r="AT133" i="8"/>
  <c r="AS133" i="8"/>
  <c r="AR133" i="8"/>
  <c r="AZ188" i="8"/>
  <c r="AY188" i="8"/>
  <c r="AX188" i="8"/>
  <c r="AW188" i="8"/>
  <c r="AV188" i="8"/>
  <c r="AU188" i="8"/>
  <c r="AT188" i="8"/>
  <c r="AS188" i="8"/>
  <c r="AR188" i="8"/>
  <c r="AZ137" i="8"/>
  <c r="AY137" i="8"/>
  <c r="AX137" i="8"/>
  <c r="AW137" i="8"/>
  <c r="AV137" i="8"/>
  <c r="AU137" i="8"/>
  <c r="AT137" i="8"/>
  <c r="AS137" i="8"/>
  <c r="AR137" i="8"/>
  <c r="AZ136" i="8"/>
  <c r="AY136" i="8"/>
  <c r="AX136" i="8"/>
  <c r="AW136" i="8"/>
  <c r="AV136" i="8"/>
  <c r="AU136" i="8"/>
  <c r="AT136" i="8"/>
  <c r="AS136" i="8"/>
  <c r="AR136" i="8"/>
  <c r="AY214" i="8"/>
  <c r="AX214" i="8"/>
  <c r="AW214" i="8"/>
  <c r="AV214" i="8"/>
  <c r="AU214" i="8"/>
  <c r="AT214" i="8"/>
  <c r="AS214" i="8"/>
  <c r="AR214" i="8"/>
  <c r="AZ214" i="8"/>
  <c r="AZ162" i="8"/>
  <c r="AY162" i="8"/>
  <c r="AX162" i="8"/>
  <c r="AW162" i="8"/>
  <c r="AV162" i="8"/>
  <c r="AU162" i="8"/>
  <c r="AT162" i="8"/>
  <c r="AS162" i="8"/>
  <c r="AR162" i="8"/>
  <c r="AZ169" i="8"/>
  <c r="AY169" i="8"/>
  <c r="AX169" i="8"/>
  <c r="AW169" i="8"/>
  <c r="AV169" i="8"/>
  <c r="AU169" i="8"/>
  <c r="AT169" i="8"/>
  <c r="AS169" i="8"/>
  <c r="AR169" i="8"/>
  <c r="AZ216" i="8"/>
  <c r="AY216" i="8"/>
  <c r="AX216" i="8"/>
  <c r="AW216" i="8"/>
  <c r="AV216" i="8"/>
  <c r="AU216" i="8"/>
  <c r="AT216" i="8"/>
  <c r="AS216" i="8"/>
  <c r="AR216" i="8"/>
  <c r="AZ224" i="8"/>
  <c r="AY224" i="8"/>
  <c r="AX224" i="8"/>
  <c r="AW224" i="8"/>
  <c r="AV224" i="8"/>
  <c r="AU224" i="8"/>
  <c r="AT224" i="8"/>
  <c r="AS224" i="8"/>
  <c r="AR224" i="8"/>
  <c r="AY219" i="8"/>
  <c r="AX219" i="8"/>
  <c r="AW219" i="8"/>
  <c r="AV219" i="8"/>
  <c r="AU219" i="8"/>
  <c r="AT219" i="8"/>
  <c r="AS219" i="8"/>
  <c r="AR219" i="8"/>
  <c r="AZ219" i="8"/>
  <c r="AZ22" i="8"/>
  <c r="AY22" i="8"/>
  <c r="AX22" i="8"/>
  <c r="AW22" i="8"/>
  <c r="AV22" i="8"/>
  <c r="AU22" i="8"/>
  <c r="AT22" i="8"/>
  <c r="AS22" i="8"/>
  <c r="AR22" i="8"/>
  <c r="K175" i="8"/>
  <c r="AI175" i="8"/>
  <c r="AL175" i="8"/>
  <c r="I25" i="8"/>
  <c r="AI25" i="8"/>
  <c r="AL25" i="8"/>
  <c r="K72" i="8"/>
  <c r="AL72" i="8"/>
  <c r="AI72" i="8"/>
  <c r="K99" i="8"/>
  <c r="AL99" i="8"/>
  <c r="AI99" i="8"/>
  <c r="J40" i="8"/>
  <c r="AI40" i="8"/>
  <c r="AL40" i="8"/>
  <c r="K129" i="8"/>
  <c r="AI129" i="8"/>
  <c r="AL129" i="8"/>
  <c r="K153" i="8"/>
  <c r="AI153" i="8"/>
  <c r="AL153" i="8"/>
  <c r="K117" i="8"/>
  <c r="AI117" i="8"/>
  <c r="AL117" i="8"/>
  <c r="K133" i="8"/>
  <c r="AI133" i="8"/>
  <c r="AL133" i="8"/>
  <c r="AI189" i="8"/>
  <c r="AL189" i="8"/>
  <c r="K189" i="8"/>
  <c r="K138" i="8"/>
  <c r="AL138" i="8"/>
  <c r="AI138" i="8"/>
  <c r="K181" i="8"/>
  <c r="AI181" i="8"/>
  <c r="AL181" i="8"/>
  <c r="BA75" i="8"/>
  <c r="K154" i="8"/>
  <c r="AI154" i="8"/>
  <c r="AL154" i="8"/>
  <c r="AI126" i="8"/>
  <c r="K126" i="8"/>
  <c r="AL126" i="8"/>
  <c r="K192" i="8"/>
  <c r="AI192" i="8"/>
  <c r="AL192" i="8"/>
  <c r="AI221" i="8"/>
  <c r="AL221" i="8"/>
  <c r="K221" i="8"/>
  <c r="K206" i="8"/>
  <c r="AI206" i="8"/>
  <c r="AL206" i="8"/>
  <c r="K103" i="8"/>
  <c r="AI103" i="8"/>
  <c r="AL103" i="8"/>
  <c r="BK7" i="7"/>
  <c r="BJ7" i="7"/>
  <c r="BI7" i="7"/>
  <c r="BH7" i="7"/>
  <c r="BG7" i="7"/>
  <c r="BF7" i="7"/>
  <c r="BE7" i="7"/>
  <c r="BD7" i="7"/>
  <c r="BC7" i="7"/>
  <c r="AC82" i="7"/>
  <c r="AF82" i="7"/>
  <c r="K82" i="7"/>
  <c r="AC143" i="7"/>
  <c r="AF143" i="7"/>
  <c r="K143" i="7"/>
  <c r="AC130" i="7"/>
  <c r="AF130" i="7"/>
  <c r="K130" i="7"/>
  <c r="I22" i="7"/>
  <c r="AC22" i="7"/>
  <c r="AF22" i="7"/>
  <c r="AU81" i="7"/>
  <c r="AU40" i="7"/>
  <c r="AU158" i="7"/>
  <c r="AU226" i="7"/>
  <c r="BB31" i="1"/>
  <c r="BA31" i="1"/>
  <c r="AC161" i="1"/>
  <c r="K161" i="1"/>
  <c r="AF161" i="1"/>
  <c r="AY85" i="8"/>
  <c r="AX85" i="8"/>
  <c r="AW85" i="8"/>
  <c r="AV85" i="8"/>
  <c r="AU85" i="8"/>
  <c r="AT85" i="8"/>
  <c r="AS85" i="8"/>
  <c r="AR85" i="8"/>
  <c r="AZ85" i="8"/>
  <c r="AZ204" i="8"/>
  <c r="AY204" i="8"/>
  <c r="AX204" i="8"/>
  <c r="AW204" i="8"/>
  <c r="AV204" i="8"/>
  <c r="AU204" i="8"/>
  <c r="AT204" i="8"/>
  <c r="AS204" i="8"/>
  <c r="AR204" i="8"/>
  <c r="AZ107" i="8"/>
  <c r="AY107" i="8"/>
  <c r="AX107" i="8"/>
  <c r="AW107" i="8"/>
  <c r="AV107" i="8"/>
  <c r="AU107" i="8"/>
  <c r="AT107" i="8"/>
  <c r="AS107" i="8"/>
  <c r="AR107" i="8"/>
  <c r="AZ150" i="8"/>
  <c r="AY150" i="8"/>
  <c r="AX150" i="8"/>
  <c r="AW150" i="8"/>
  <c r="AV150" i="8"/>
  <c r="AU150" i="8"/>
  <c r="AT150" i="8"/>
  <c r="AS150" i="8"/>
  <c r="AR150" i="8"/>
  <c r="AZ61" i="8"/>
  <c r="AY61" i="8"/>
  <c r="AX61" i="8"/>
  <c r="AW61" i="8"/>
  <c r="AV61" i="8"/>
  <c r="AU61" i="8"/>
  <c r="AT61" i="8"/>
  <c r="AS61" i="8"/>
  <c r="AR61" i="8"/>
  <c r="AZ175" i="8"/>
  <c r="AY175" i="8"/>
  <c r="AX175" i="8"/>
  <c r="AW175" i="8"/>
  <c r="AV175" i="8"/>
  <c r="AU175" i="8"/>
  <c r="AT175" i="8"/>
  <c r="AS175" i="8"/>
  <c r="AR175" i="8"/>
  <c r="AZ92" i="8"/>
  <c r="AY92" i="8"/>
  <c r="AX92" i="8"/>
  <c r="AW92" i="8"/>
  <c r="AV92" i="8"/>
  <c r="AU92" i="8"/>
  <c r="AT92" i="8"/>
  <c r="AS92" i="8"/>
  <c r="AR92" i="8"/>
  <c r="AZ66" i="8"/>
  <c r="AY66" i="8"/>
  <c r="AX66" i="8"/>
  <c r="AW66" i="8"/>
  <c r="AV66" i="8"/>
  <c r="AU66" i="8"/>
  <c r="AT66" i="8"/>
  <c r="AS66" i="8"/>
  <c r="AR66" i="8"/>
  <c r="AZ33" i="8"/>
  <c r="AY33" i="8"/>
  <c r="AX33" i="8"/>
  <c r="AW33" i="8"/>
  <c r="AV33" i="8"/>
  <c r="AU33" i="8"/>
  <c r="AT33" i="8"/>
  <c r="AS33" i="8"/>
  <c r="AR33" i="8"/>
  <c r="AZ103" i="8"/>
  <c r="AY103" i="8"/>
  <c r="AX103" i="8"/>
  <c r="AW103" i="8"/>
  <c r="AV103" i="8"/>
  <c r="AU103" i="8"/>
  <c r="AT103" i="8"/>
  <c r="AS103" i="8"/>
  <c r="AR103" i="8"/>
  <c r="AZ72" i="8"/>
  <c r="AY72" i="8"/>
  <c r="AX72" i="8"/>
  <c r="AW72" i="8"/>
  <c r="AV72" i="8"/>
  <c r="AU72" i="8"/>
  <c r="AT72" i="8"/>
  <c r="AS72" i="8"/>
  <c r="AR72" i="8"/>
  <c r="AZ55" i="8"/>
  <c r="AY55" i="8"/>
  <c r="AX55" i="8"/>
  <c r="AW55" i="8"/>
  <c r="AV55" i="8"/>
  <c r="AU55" i="8"/>
  <c r="AT55" i="8"/>
  <c r="AS55" i="8"/>
  <c r="AR55" i="8"/>
  <c r="AZ97" i="8"/>
  <c r="AY97" i="8"/>
  <c r="AX97" i="8"/>
  <c r="AW97" i="8"/>
  <c r="AV97" i="8"/>
  <c r="AU97" i="8"/>
  <c r="AT97" i="8"/>
  <c r="AS97" i="8"/>
  <c r="AR97" i="8"/>
  <c r="AZ120" i="8"/>
  <c r="AY120" i="8"/>
  <c r="AX120" i="8"/>
  <c r="AW120" i="8"/>
  <c r="AV120" i="8"/>
  <c r="AU120" i="8"/>
  <c r="AT120" i="8"/>
  <c r="AS120" i="8"/>
  <c r="AR120" i="8"/>
  <c r="AZ174" i="8"/>
  <c r="AY174" i="8"/>
  <c r="AX174" i="8"/>
  <c r="AW174" i="8"/>
  <c r="AV174" i="8"/>
  <c r="AU174" i="8"/>
  <c r="AT174" i="8"/>
  <c r="AS174" i="8"/>
  <c r="AR174" i="8"/>
  <c r="BA141" i="8"/>
  <c r="BA130" i="8"/>
  <c r="BA145" i="8"/>
  <c r="BA144" i="8"/>
  <c r="BA147" i="8"/>
  <c r="BA170" i="8"/>
  <c r="BA178" i="8"/>
  <c r="BA171" i="8"/>
  <c r="BA24" i="8"/>
  <c r="BA194" i="8"/>
  <c r="BA21" i="8"/>
  <c r="K167" i="8"/>
  <c r="AI167" i="8"/>
  <c r="AL167" i="8"/>
  <c r="AI45" i="8"/>
  <c r="K45" i="8"/>
  <c r="AL45" i="8"/>
  <c r="K75" i="8"/>
  <c r="AI75" i="8"/>
  <c r="AL75" i="8"/>
  <c r="K104" i="8"/>
  <c r="AI104" i="8"/>
  <c r="AL104" i="8"/>
  <c r="BA101" i="8"/>
  <c r="AI65" i="8"/>
  <c r="K65" i="8"/>
  <c r="AL65" i="8"/>
  <c r="K123" i="8"/>
  <c r="AI123" i="8"/>
  <c r="AL123" i="8"/>
  <c r="K219" i="8"/>
  <c r="AI219" i="8"/>
  <c r="AL219" i="8"/>
  <c r="K77" i="8"/>
  <c r="AL77" i="8"/>
  <c r="AI77" i="8"/>
  <c r="K114" i="8"/>
  <c r="AI114" i="8"/>
  <c r="AL114" i="8"/>
  <c r="I21" i="8"/>
  <c r="I19" i="8"/>
  <c r="I14" i="8"/>
  <c r="AI21" i="8"/>
  <c r="AL21" i="8"/>
  <c r="K95" i="8"/>
  <c r="AI95" i="8"/>
  <c r="AL95" i="8"/>
  <c r="K203" i="8"/>
  <c r="AI203" i="8"/>
  <c r="AL203" i="8"/>
  <c r="K67" i="8"/>
  <c r="AI67" i="8"/>
  <c r="AL67" i="8"/>
  <c r="K79" i="8"/>
  <c r="AI79" i="8"/>
  <c r="AL79" i="8"/>
  <c r="J37" i="8"/>
  <c r="AI37" i="8"/>
  <c r="AL37" i="8"/>
  <c r="K205" i="8"/>
  <c r="AI205" i="8"/>
  <c r="AL205" i="8"/>
  <c r="K60" i="8"/>
  <c r="AL60" i="8"/>
  <c r="AI60" i="8"/>
  <c r="J32" i="8"/>
  <c r="AI32" i="8"/>
  <c r="AL32" i="8"/>
  <c r="BA111" i="8"/>
  <c r="K98" i="8"/>
  <c r="AI98" i="8"/>
  <c r="AL98" i="8"/>
  <c r="AI33" i="8"/>
  <c r="J33" i="8"/>
  <c r="AL33" i="8"/>
  <c r="K92" i="8"/>
  <c r="AI92" i="8"/>
  <c r="AL92" i="8"/>
  <c r="AU191" i="7"/>
  <c r="BL32" i="7"/>
  <c r="BL35" i="7"/>
  <c r="AU89" i="7"/>
  <c r="AU132" i="7"/>
  <c r="AU163" i="7"/>
  <c r="AU183" i="7"/>
  <c r="AU189" i="7"/>
  <c r="BL13" i="7"/>
  <c r="BL17" i="7"/>
  <c r="BL40" i="7"/>
  <c r="AU181" i="7"/>
  <c r="BL19" i="7"/>
  <c r="BL27" i="7"/>
  <c r="AU171" i="7"/>
  <c r="AU233" i="7"/>
  <c r="AU155" i="7"/>
  <c r="AU207" i="7"/>
  <c r="AU223" i="7"/>
  <c r="AU225" i="7"/>
  <c r="BL31" i="7"/>
  <c r="BL34" i="7"/>
  <c r="BL39" i="7"/>
  <c r="AU227" i="7"/>
  <c r="BL26" i="7"/>
  <c r="AU197" i="7"/>
  <c r="AU215" i="7"/>
  <c r="AU139" i="7"/>
  <c r="AU64" i="7"/>
  <c r="AU113" i="7"/>
  <c r="AU147" i="7"/>
  <c r="BL14" i="7"/>
  <c r="AU108" i="7"/>
  <c r="AU152" i="7"/>
  <c r="AU199" i="7"/>
  <c r="BL24" i="7"/>
  <c r="BL15" i="7"/>
  <c r="AU29" i="7"/>
  <c r="AU95" i="7"/>
  <c r="AU39" i="7"/>
  <c r="AU104" i="7"/>
  <c r="AU24" i="7"/>
  <c r="AU90" i="7"/>
  <c r="AU33" i="7"/>
  <c r="AU99" i="7"/>
  <c r="AU34" i="7"/>
  <c r="AU166" i="7"/>
  <c r="AU198" i="7"/>
  <c r="AU230" i="7"/>
  <c r="AU69" i="7"/>
  <c r="AU133" i="7"/>
  <c r="AU102" i="7"/>
  <c r="AU160" i="7"/>
  <c r="AU192" i="7"/>
  <c r="AU224" i="7"/>
  <c r="AU150" i="7"/>
  <c r="AU97" i="7"/>
  <c r="BL25" i="7"/>
  <c r="AU185" i="7"/>
  <c r="BL28" i="7"/>
  <c r="AU100" i="7"/>
  <c r="BL23" i="7"/>
  <c r="AU84" i="7"/>
  <c r="BL29" i="7"/>
  <c r="AU142" i="7"/>
  <c r="AU37" i="7"/>
  <c r="AU103" i="7"/>
  <c r="AU47" i="7"/>
  <c r="AU112" i="7"/>
  <c r="AU32" i="7"/>
  <c r="AU98" i="7"/>
  <c r="AU42" i="7"/>
  <c r="AU107" i="7"/>
  <c r="AU43" i="7"/>
  <c r="AU170" i="7"/>
  <c r="AU202" i="7"/>
  <c r="AU234" i="7"/>
  <c r="AU77" i="7"/>
  <c r="AU140" i="7"/>
  <c r="AU110" i="7"/>
  <c r="AU164" i="7"/>
  <c r="AU196" i="7"/>
  <c r="AU228" i="7"/>
  <c r="AU173" i="7"/>
  <c r="AU116" i="7"/>
  <c r="BL33" i="7"/>
  <c r="AU193" i="7"/>
  <c r="BL36" i="7"/>
  <c r="AU143" i="7"/>
  <c r="AU105" i="7"/>
  <c r="AU129" i="7"/>
  <c r="BL37" i="7"/>
  <c r="AU60" i="7"/>
  <c r="AU46" i="7"/>
  <c r="AU111" i="7"/>
  <c r="AU55" i="7"/>
  <c r="AU120" i="7"/>
  <c r="AU41" i="7"/>
  <c r="AU106" i="7"/>
  <c r="AU50" i="7"/>
  <c r="AU115" i="7"/>
  <c r="AU51" i="7"/>
  <c r="AU174" i="7"/>
  <c r="AU206" i="7"/>
  <c r="BL9" i="7"/>
  <c r="AU85" i="7"/>
  <c r="AU148" i="7"/>
  <c r="AU118" i="7"/>
  <c r="AU168" i="7"/>
  <c r="AU200" i="7"/>
  <c r="AU232" i="7"/>
  <c r="AU217" i="7"/>
  <c r="AU137" i="7"/>
  <c r="BL38" i="7"/>
  <c r="AU201" i="7"/>
  <c r="BL41" i="7"/>
  <c r="AU146" i="7"/>
  <c r="AU124" i="7"/>
  <c r="AU161" i="7"/>
  <c r="BL42" i="7"/>
  <c r="AU54" i="7"/>
  <c r="AU119" i="7"/>
  <c r="AU63" i="7"/>
  <c r="AU128" i="7"/>
  <c r="AU49" i="7"/>
  <c r="AU114" i="7"/>
  <c r="AU58" i="7"/>
  <c r="AU123" i="7"/>
  <c r="AU59" i="7"/>
  <c r="AU178" i="7"/>
  <c r="AU210" i="7"/>
  <c r="AU28" i="7"/>
  <c r="AU93" i="7"/>
  <c r="AU157" i="7"/>
  <c r="AU126" i="7"/>
  <c r="AU172" i="7"/>
  <c r="AU204" i="7"/>
  <c r="BL12" i="7"/>
  <c r="BL22" i="7"/>
  <c r="AU165" i="7"/>
  <c r="AU76" i="7"/>
  <c r="AU211" i="7"/>
  <c r="BL10" i="7"/>
  <c r="AU177" i="7"/>
  <c r="AU151" i="7"/>
  <c r="AU169" i="7"/>
  <c r="AU144" i="7"/>
  <c r="AU179" i="7"/>
  <c r="AU62" i="7"/>
  <c r="AU127" i="7"/>
  <c r="AU72" i="7"/>
  <c r="AU136" i="7"/>
  <c r="AU57" i="7"/>
  <c r="AU122" i="7"/>
  <c r="AU66" i="7"/>
  <c r="AU131" i="7"/>
  <c r="AU67" i="7"/>
  <c r="AU182" i="7"/>
  <c r="AU214" i="7"/>
  <c r="AU36" i="7"/>
  <c r="AU101" i="7"/>
  <c r="AU70" i="7"/>
  <c r="AU134" i="7"/>
  <c r="AU176" i="7"/>
  <c r="AU208" i="7"/>
  <c r="BL5" i="7"/>
  <c r="BL30" i="7"/>
  <c r="AU175" i="7"/>
  <c r="AU121" i="7"/>
  <c r="AU231" i="7"/>
  <c r="AU35" i="7"/>
  <c r="AU187" i="7"/>
  <c r="AU154" i="7"/>
  <c r="AU205" i="7"/>
  <c r="AU71" i="7"/>
  <c r="AU135" i="7"/>
  <c r="AU80" i="7"/>
  <c r="BL3" i="7"/>
  <c r="AU65" i="7"/>
  <c r="AU130" i="7"/>
  <c r="AU75" i="7"/>
  <c r="AU79" i="7"/>
  <c r="AU30" i="7"/>
  <c r="AU88" i="7"/>
  <c r="AU21" i="7"/>
  <c r="AU74" i="7"/>
  <c r="AU138" i="7"/>
  <c r="AU83" i="7"/>
  <c r="AU22" i="7"/>
  <c r="AU153" i="7"/>
  <c r="AU190" i="7"/>
  <c r="AU222" i="7"/>
  <c r="AU53" i="7"/>
  <c r="AU117" i="7"/>
  <c r="AU86" i="7"/>
  <c r="AU149" i="7"/>
  <c r="AU184" i="7"/>
  <c r="AU216" i="7"/>
  <c r="AU73" i="7"/>
  <c r="AU31" i="7"/>
  <c r="AU219" i="7"/>
  <c r="AU159" i="7"/>
  <c r="BL18" i="7"/>
  <c r="AU48" i="7"/>
  <c r="AU203" i="7"/>
  <c r="AU52" i="7"/>
  <c r="BL11" i="7"/>
  <c r="K219" i="7"/>
  <c r="AF219" i="7"/>
  <c r="AC219" i="7"/>
  <c r="AF41" i="7"/>
  <c r="AC41" i="7"/>
  <c r="K41" i="7"/>
  <c r="AC122" i="7"/>
  <c r="AF122" i="7"/>
  <c r="K122" i="7"/>
  <c r="AC37" i="7"/>
  <c r="K37" i="7"/>
  <c r="AF37" i="7"/>
  <c r="AC57" i="7"/>
  <c r="AF57" i="7"/>
  <c r="K57" i="7"/>
  <c r="AU44" i="7"/>
  <c r="AU27" i="7"/>
  <c r="AU141" i="7"/>
  <c r="AU218" i="7"/>
  <c r="AU25" i="7"/>
  <c r="BB20" i="1"/>
  <c r="BA20" i="1"/>
  <c r="BB19" i="1"/>
  <c r="AZ19" i="1"/>
  <c r="AX19" i="1" s="1"/>
  <c r="BA19" i="1"/>
  <c r="AF223" i="7"/>
  <c r="K223" i="7"/>
  <c r="AC223" i="7"/>
  <c r="AF36" i="7"/>
  <c r="AC36" i="7"/>
  <c r="K36" i="7"/>
  <c r="AC196" i="7"/>
  <c r="AF196" i="7"/>
  <c r="K196" i="7"/>
  <c r="AF138" i="6"/>
  <c r="K138" i="6"/>
  <c r="AC138" i="6"/>
  <c r="K107" i="7"/>
  <c r="AC107" i="7"/>
  <c r="AF107" i="7"/>
  <c r="AC78" i="7"/>
  <c r="AF78" i="7"/>
  <c r="K78" i="7"/>
  <c r="K160" i="6"/>
  <c r="AF160" i="6"/>
  <c r="AC160" i="6"/>
  <c r="K50" i="6"/>
  <c r="AF50" i="6"/>
  <c r="AC110" i="6"/>
  <c r="K110" i="6"/>
  <c r="AF110" i="6"/>
  <c r="AC144" i="6"/>
  <c r="AF144" i="6"/>
  <c r="K144" i="6"/>
  <c r="K183" i="6"/>
  <c r="AC183" i="6"/>
  <c r="AF183" i="6"/>
  <c r="AT109" i="1"/>
  <c r="AS109" i="1"/>
  <c r="AR109" i="1"/>
  <c r="AQ109" i="1"/>
  <c r="AP109" i="1"/>
  <c r="AO109" i="1"/>
  <c r="AN109" i="1"/>
  <c r="AM109" i="1"/>
  <c r="AL109" i="1"/>
  <c r="AT91" i="1"/>
  <c r="AS91" i="1"/>
  <c r="AR91" i="1"/>
  <c r="AQ91" i="1"/>
  <c r="AP91" i="1"/>
  <c r="AO91" i="1"/>
  <c r="AN91" i="1"/>
  <c r="AM91" i="1"/>
  <c r="AL91" i="1"/>
  <c r="K103" i="6"/>
  <c r="AF103" i="6"/>
  <c r="AF145" i="6"/>
  <c r="K145" i="6"/>
  <c r="AC145" i="6"/>
  <c r="AF166" i="6"/>
  <c r="K166" i="6"/>
  <c r="AC166" i="6"/>
  <c r="K201" i="6"/>
  <c r="AF201" i="6"/>
  <c r="AC201" i="6"/>
  <c r="AC142" i="6"/>
  <c r="AF142" i="6"/>
  <c r="K142" i="6"/>
  <c r="K207" i="6"/>
  <c r="AC207" i="6"/>
  <c r="AF207" i="6"/>
  <c r="AT54" i="1"/>
  <c r="AS54" i="1"/>
  <c r="AR54" i="1"/>
  <c r="AQ54" i="1"/>
  <c r="AP54" i="1"/>
  <c r="AO54" i="1"/>
  <c r="AN54" i="1"/>
  <c r="AM54" i="1"/>
  <c r="AL54" i="1"/>
  <c r="AS123" i="1"/>
  <c r="AR123" i="1"/>
  <c r="AQ123" i="1"/>
  <c r="AP123" i="1"/>
  <c r="AO123" i="1"/>
  <c r="AN123" i="1"/>
  <c r="AM123" i="1"/>
  <c r="AL123" i="1"/>
  <c r="AT123" i="1"/>
  <c r="K234" i="6"/>
  <c r="AC234" i="6"/>
  <c r="AF234" i="6"/>
  <c r="AT163" i="1"/>
  <c r="AS163" i="1"/>
  <c r="AR163" i="1"/>
  <c r="AQ163" i="1"/>
  <c r="AP163" i="1"/>
  <c r="AO163" i="1"/>
  <c r="AN163" i="1"/>
  <c r="AM163" i="1"/>
  <c r="AL163" i="1"/>
  <c r="AT171" i="1"/>
  <c r="AS171" i="1"/>
  <c r="AR171" i="1"/>
  <c r="AQ171" i="1"/>
  <c r="AP171" i="1"/>
  <c r="AO171" i="1"/>
  <c r="AN171" i="1"/>
  <c r="AM171" i="1"/>
  <c r="AL171" i="1"/>
  <c r="AT179" i="1"/>
  <c r="AS179" i="1"/>
  <c r="AR179" i="1"/>
  <c r="AQ179" i="1"/>
  <c r="AP179" i="1"/>
  <c r="AO179" i="1"/>
  <c r="AN179" i="1"/>
  <c r="AM179" i="1"/>
  <c r="AL179" i="1"/>
  <c r="AT187" i="1"/>
  <c r="AS187" i="1"/>
  <c r="AR187" i="1"/>
  <c r="AQ187" i="1"/>
  <c r="AP187" i="1"/>
  <c r="AO187" i="1"/>
  <c r="AN187" i="1"/>
  <c r="AM187" i="1"/>
  <c r="AL187" i="1"/>
  <c r="AT195" i="1"/>
  <c r="AS195" i="1"/>
  <c r="AR195" i="1"/>
  <c r="AQ195" i="1"/>
  <c r="AP195" i="1"/>
  <c r="AO195" i="1"/>
  <c r="AN195" i="1"/>
  <c r="AM195" i="1"/>
  <c r="AL195" i="1"/>
  <c r="AT203" i="1"/>
  <c r="AS203" i="1"/>
  <c r="AR203" i="1"/>
  <c r="AQ203" i="1"/>
  <c r="AP203" i="1"/>
  <c r="AO203" i="1"/>
  <c r="AN203" i="1"/>
  <c r="AM203" i="1"/>
  <c r="AL203" i="1"/>
  <c r="AT211" i="1"/>
  <c r="AS211" i="1"/>
  <c r="AR211" i="1"/>
  <c r="AQ211" i="1"/>
  <c r="AP211" i="1"/>
  <c r="AO211" i="1"/>
  <c r="AN211" i="1"/>
  <c r="AM211" i="1"/>
  <c r="AL211" i="1"/>
  <c r="AT219" i="1"/>
  <c r="AS219" i="1"/>
  <c r="AR219" i="1"/>
  <c r="AQ219" i="1"/>
  <c r="AP219" i="1"/>
  <c r="AO219" i="1"/>
  <c r="AN219" i="1"/>
  <c r="AM219" i="1"/>
  <c r="AL219" i="1"/>
  <c r="AT227" i="1"/>
  <c r="AS227" i="1"/>
  <c r="AR227" i="1"/>
  <c r="AQ227" i="1"/>
  <c r="AP227" i="1"/>
  <c r="AO227" i="1"/>
  <c r="AN227" i="1"/>
  <c r="AM227" i="1"/>
  <c r="AL227" i="1"/>
  <c r="AT235" i="1"/>
  <c r="AS235" i="1"/>
  <c r="AR235" i="1"/>
  <c r="AQ235" i="1"/>
  <c r="AP235" i="1"/>
  <c r="AO235" i="1"/>
  <c r="AN235" i="1"/>
  <c r="AM235" i="1"/>
  <c r="AL235" i="1"/>
  <c r="AT243" i="1"/>
  <c r="AS243" i="1"/>
  <c r="AR243" i="1"/>
  <c r="AQ243" i="1"/>
  <c r="AP243" i="1"/>
  <c r="AO243" i="1"/>
  <c r="AN243" i="1"/>
  <c r="AM243" i="1"/>
  <c r="AL243" i="1"/>
  <c r="BK10" i="1"/>
  <c r="BJ10" i="1"/>
  <c r="BI10" i="1"/>
  <c r="BH10" i="1"/>
  <c r="BG10" i="1"/>
  <c r="BF10" i="1"/>
  <c r="BE10" i="1"/>
  <c r="BD10" i="1"/>
  <c r="BC10" i="1"/>
  <c r="AH66" i="1"/>
  <c r="AZ23" i="1"/>
  <c r="AX23" i="1" s="1"/>
  <c r="AZ28" i="1"/>
  <c r="AX28" i="1" s="1"/>
  <c r="AO140" i="1"/>
  <c r="AN140" i="1"/>
  <c r="AM140" i="1"/>
  <c r="AL140" i="1"/>
  <c r="AS140" i="1"/>
  <c r="AR140" i="1"/>
  <c r="AQ140" i="1"/>
  <c r="AP140" i="1"/>
  <c r="AT140" i="1"/>
  <c r="BK11" i="1"/>
  <c r="BJ11" i="1"/>
  <c r="BI11" i="1"/>
  <c r="BH11" i="1"/>
  <c r="BG11" i="1"/>
  <c r="BF11" i="1"/>
  <c r="BE11" i="1"/>
  <c r="BD11" i="1"/>
  <c r="BC11" i="1"/>
  <c r="AT46" i="1"/>
  <c r="AS46" i="1"/>
  <c r="AR46" i="1"/>
  <c r="AQ46" i="1"/>
  <c r="AP46" i="1"/>
  <c r="AO46" i="1"/>
  <c r="AN46" i="1"/>
  <c r="AM46" i="1"/>
  <c r="AL46" i="1"/>
  <c r="AT74" i="1"/>
  <c r="AS74" i="1"/>
  <c r="AR74" i="1"/>
  <c r="AQ74" i="1"/>
  <c r="AP74" i="1"/>
  <c r="AO74" i="1"/>
  <c r="AN74" i="1"/>
  <c r="AM74" i="1"/>
  <c r="AL74" i="1"/>
  <c r="BK40" i="1"/>
  <c r="BJ40" i="1"/>
  <c r="BI40" i="1"/>
  <c r="BH40" i="1"/>
  <c r="BG40" i="1"/>
  <c r="BF40" i="1"/>
  <c r="BE40" i="1"/>
  <c r="BD40" i="1"/>
  <c r="BC40" i="1"/>
  <c r="AS138" i="1"/>
  <c r="AR138" i="1"/>
  <c r="AQ138" i="1"/>
  <c r="AP138" i="1"/>
  <c r="AO138" i="1"/>
  <c r="AN138" i="1"/>
  <c r="AM138" i="1"/>
  <c r="AL138" i="1"/>
  <c r="AT138" i="1"/>
  <c r="BK14" i="1"/>
  <c r="BJ14" i="1"/>
  <c r="BI14" i="1"/>
  <c r="BH14" i="1"/>
  <c r="BG14" i="1"/>
  <c r="BF14" i="1"/>
  <c r="BE14" i="1"/>
  <c r="BD14" i="1"/>
  <c r="BC14" i="1"/>
  <c r="AT105" i="1"/>
  <c r="AS105" i="1"/>
  <c r="AR105" i="1"/>
  <c r="AQ105" i="1"/>
  <c r="AP105" i="1"/>
  <c r="AO105" i="1"/>
  <c r="AN105" i="1"/>
  <c r="AM105" i="1"/>
  <c r="AL105" i="1"/>
  <c r="AC60" i="1"/>
  <c r="AF60" i="1"/>
  <c r="K60" i="1"/>
  <c r="AT57" i="1"/>
  <c r="AS57" i="1"/>
  <c r="AR57" i="1"/>
  <c r="AQ57" i="1"/>
  <c r="AP57" i="1"/>
  <c r="AO57" i="1"/>
  <c r="AN57" i="1"/>
  <c r="AM57" i="1"/>
  <c r="AL57" i="1"/>
  <c r="AT104" i="1"/>
  <c r="AS104" i="1"/>
  <c r="AR104" i="1"/>
  <c r="AQ104" i="1"/>
  <c r="AP104" i="1"/>
  <c r="AO104" i="1"/>
  <c r="AN104" i="1"/>
  <c r="AM104" i="1"/>
  <c r="AL104" i="1"/>
  <c r="AT116" i="1"/>
  <c r="AS116" i="1"/>
  <c r="AR116" i="1"/>
  <c r="AQ116" i="1"/>
  <c r="AP116" i="1"/>
  <c r="AO116" i="1"/>
  <c r="AN116" i="1"/>
  <c r="AM116" i="1"/>
  <c r="AL116" i="1"/>
  <c r="AT56" i="1"/>
  <c r="AS56" i="1"/>
  <c r="AR56" i="1"/>
  <c r="AQ56" i="1"/>
  <c r="AP56" i="1"/>
  <c r="AO56" i="1"/>
  <c r="AN56" i="1"/>
  <c r="AM56" i="1"/>
  <c r="AL56" i="1"/>
  <c r="AT59" i="1"/>
  <c r="AS59" i="1"/>
  <c r="AR59" i="1"/>
  <c r="AQ59" i="1"/>
  <c r="AP59" i="1"/>
  <c r="AO59" i="1"/>
  <c r="AN59" i="1"/>
  <c r="AM59" i="1"/>
  <c r="AL59" i="1"/>
  <c r="AO22" i="1"/>
  <c r="AN22" i="1"/>
  <c r="AM22" i="1"/>
  <c r="AL22" i="1"/>
  <c r="AT22" i="1"/>
  <c r="AS22" i="1"/>
  <c r="AR22" i="1"/>
  <c r="AQ22" i="1"/>
  <c r="AP22" i="1"/>
  <c r="AT134" i="1"/>
  <c r="AS134" i="1"/>
  <c r="AR134" i="1"/>
  <c r="AQ134" i="1"/>
  <c r="AP134" i="1"/>
  <c r="AO134" i="1"/>
  <c r="AN134" i="1"/>
  <c r="AM134" i="1"/>
  <c r="AL134" i="1"/>
  <c r="AT89" i="1"/>
  <c r="AS89" i="1"/>
  <c r="AR89" i="1"/>
  <c r="AQ89" i="1"/>
  <c r="AP89" i="1"/>
  <c r="AO89" i="1"/>
  <c r="AN89" i="1"/>
  <c r="AM89" i="1"/>
  <c r="AL89" i="1"/>
  <c r="AT47" i="1"/>
  <c r="AS47" i="1"/>
  <c r="AR47" i="1"/>
  <c r="AQ47" i="1"/>
  <c r="AP47" i="1"/>
  <c r="AO47" i="1"/>
  <c r="AN47" i="1"/>
  <c r="AM47" i="1"/>
  <c r="AL47" i="1"/>
  <c r="AT29" i="1"/>
  <c r="AS29" i="1"/>
  <c r="AR29" i="1"/>
  <c r="AQ29" i="1"/>
  <c r="AP29" i="1"/>
  <c r="AO29" i="1"/>
  <c r="AN29" i="1"/>
  <c r="AM29" i="1"/>
  <c r="AL29" i="1"/>
  <c r="AC145" i="1"/>
  <c r="K145" i="1"/>
  <c r="AF145" i="1"/>
  <c r="AC45" i="7"/>
  <c r="AF45" i="7"/>
  <c r="K45" i="7"/>
  <c r="AF84" i="6"/>
  <c r="K84" i="6"/>
  <c r="K140" i="6"/>
  <c r="AF140" i="6"/>
  <c r="AC140" i="6"/>
  <c r="AF61" i="6"/>
  <c r="K61" i="6"/>
  <c r="AF22" i="6"/>
  <c r="I22" i="6"/>
  <c r="K78" i="6"/>
  <c r="AF78" i="6"/>
  <c r="AC134" i="6"/>
  <c r="AF134" i="6"/>
  <c r="K134" i="6"/>
  <c r="AP154" i="1"/>
  <c r="AO154" i="1"/>
  <c r="AN154" i="1"/>
  <c r="AM154" i="1"/>
  <c r="AL154" i="1"/>
  <c r="AT154" i="1"/>
  <c r="AS154" i="1"/>
  <c r="AR154" i="1"/>
  <c r="AQ154" i="1"/>
  <c r="AT103" i="1"/>
  <c r="AS103" i="1"/>
  <c r="AR103" i="1"/>
  <c r="AQ103" i="1"/>
  <c r="AP103" i="1"/>
  <c r="AO103" i="1"/>
  <c r="AN103" i="1"/>
  <c r="AM103" i="1"/>
  <c r="AL103" i="1"/>
  <c r="K107" i="6"/>
  <c r="AF107" i="6"/>
  <c r="AC107" i="6"/>
  <c r="K150" i="6"/>
  <c r="AC150" i="6"/>
  <c r="AF150" i="6"/>
  <c r="AF175" i="7"/>
  <c r="AC175" i="7"/>
  <c r="K175" i="7"/>
  <c r="K40" i="6"/>
  <c r="AF40" i="6"/>
  <c r="K94" i="6"/>
  <c r="AF94" i="6"/>
  <c r="AC65" i="7"/>
  <c r="AF65" i="7"/>
  <c r="J65" i="7"/>
  <c r="AR92" i="1"/>
  <c r="AQ92" i="1"/>
  <c r="AP92" i="1"/>
  <c r="AO92" i="1"/>
  <c r="AN92" i="1"/>
  <c r="AM92" i="1"/>
  <c r="AL92" i="1"/>
  <c r="AT92" i="1"/>
  <c r="AS92" i="1"/>
  <c r="AO127" i="1"/>
  <c r="AN127" i="1"/>
  <c r="AM127" i="1"/>
  <c r="AL127" i="1"/>
  <c r="AS127" i="1"/>
  <c r="AR127" i="1"/>
  <c r="AQ127" i="1"/>
  <c r="AP127" i="1"/>
  <c r="AT127" i="1"/>
  <c r="AF41" i="6"/>
  <c r="K41" i="6"/>
  <c r="AT21" i="1"/>
  <c r="AS21" i="1"/>
  <c r="AR21" i="1"/>
  <c r="AQ21" i="1"/>
  <c r="AP21" i="1"/>
  <c r="AO21" i="1"/>
  <c r="AN21" i="1"/>
  <c r="AM21" i="1"/>
  <c r="AL21" i="1"/>
  <c r="AT119" i="1"/>
  <c r="AS119" i="1"/>
  <c r="AR119" i="1"/>
  <c r="AQ119" i="1"/>
  <c r="AP119" i="1"/>
  <c r="AO119" i="1"/>
  <c r="AN119" i="1"/>
  <c r="AM119" i="1"/>
  <c r="AL119" i="1"/>
  <c r="AT164" i="1"/>
  <c r="AS164" i="1"/>
  <c r="AR164" i="1"/>
  <c r="AQ164" i="1"/>
  <c r="AP164" i="1"/>
  <c r="AO164" i="1"/>
  <c r="AN164" i="1"/>
  <c r="AM164" i="1"/>
  <c r="AL164" i="1"/>
  <c r="AT172" i="1"/>
  <c r="AS172" i="1"/>
  <c r="AR172" i="1"/>
  <c r="AQ172" i="1"/>
  <c r="AP172" i="1"/>
  <c r="AO172" i="1"/>
  <c r="AN172" i="1"/>
  <c r="AM172" i="1"/>
  <c r="AL172" i="1"/>
  <c r="AN180" i="1"/>
  <c r="AM180" i="1"/>
  <c r="AL180" i="1"/>
  <c r="AT180" i="1"/>
  <c r="AS180" i="1"/>
  <c r="AR180" i="1"/>
  <c r="AQ180" i="1"/>
  <c r="AP180" i="1"/>
  <c r="AO180" i="1"/>
  <c r="AT196" i="1"/>
  <c r="AS196" i="1"/>
  <c r="AR196" i="1"/>
  <c r="AQ196" i="1"/>
  <c r="AP196" i="1"/>
  <c r="AO196" i="1"/>
  <c r="AN196" i="1"/>
  <c r="AM196" i="1"/>
  <c r="AL196" i="1"/>
  <c r="AT204" i="1"/>
  <c r="AS204" i="1"/>
  <c r="AR204" i="1"/>
  <c r="AQ204" i="1"/>
  <c r="AP204" i="1"/>
  <c r="AO204" i="1"/>
  <c r="AN204" i="1"/>
  <c r="AM204" i="1"/>
  <c r="AL204" i="1"/>
  <c r="AT212" i="1"/>
  <c r="AS212" i="1"/>
  <c r="AR212" i="1"/>
  <c r="AQ212" i="1"/>
  <c r="AP212" i="1"/>
  <c r="AO212" i="1"/>
  <c r="AN212" i="1"/>
  <c r="AM212" i="1"/>
  <c r="AL212" i="1"/>
  <c r="AT220" i="1"/>
  <c r="AS220" i="1"/>
  <c r="AR220" i="1"/>
  <c r="AQ220" i="1"/>
  <c r="AP220" i="1"/>
  <c r="AO220" i="1"/>
  <c r="AN220" i="1"/>
  <c r="AM220" i="1"/>
  <c r="AL220" i="1"/>
  <c r="AT228" i="1"/>
  <c r="AS228" i="1"/>
  <c r="AR228" i="1"/>
  <c r="AQ228" i="1"/>
  <c r="AP228" i="1"/>
  <c r="AO228" i="1"/>
  <c r="AN228" i="1"/>
  <c r="AM228" i="1"/>
  <c r="AL228" i="1"/>
  <c r="AT236" i="1"/>
  <c r="AS236" i="1"/>
  <c r="AR236" i="1"/>
  <c r="AQ236" i="1"/>
  <c r="AP236" i="1"/>
  <c r="AO236" i="1"/>
  <c r="AN236" i="1"/>
  <c r="AM236" i="1"/>
  <c r="AL236" i="1"/>
  <c r="AT244" i="1"/>
  <c r="AS244" i="1"/>
  <c r="AR244" i="1"/>
  <c r="AQ244" i="1"/>
  <c r="AP244" i="1"/>
  <c r="AO244" i="1"/>
  <c r="AN244" i="1"/>
  <c r="AM244" i="1"/>
  <c r="AL244" i="1"/>
  <c r="BK2" i="1"/>
  <c r="BJ2" i="1"/>
  <c r="BI2" i="1"/>
  <c r="BH2" i="1"/>
  <c r="BG2" i="1"/>
  <c r="BF2" i="1"/>
  <c r="BE2" i="1"/>
  <c r="BD2" i="1"/>
  <c r="BC2" i="1"/>
  <c r="K124" i="6"/>
  <c r="AC124" i="6"/>
  <c r="AF124" i="6"/>
  <c r="AT42" i="1"/>
  <c r="AS42" i="1"/>
  <c r="AR42" i="1"/>
  <c r="AQ42" i="1"/>
  <c r="AP42" i="1"/>
  <c r="AO42" i="1"/>
  <c r="AN42" i="1"/>
  <c r="AM42" i="1"/>
  <c r="AL42" i="1"/>
  <c r="BK3" i="1"/>
  <c r="BJ3" i="1"/>
  <c r="BI3" i="1"/>
  <c r="BH3" i="1"/>
  <c r="BG3" i="1"/>
  <c r="BF3" i="1"/>
  <c r="BE3" i="1"/>
  <c r="BD3" i="1"/>
  <c r="BC3" i="1"/>
  <c r="BK32" i="1"/>
  <c r="BJ32" i="1"/>
  <c r="BI32" i="1"/>
  <c r="BH32" i="1"/>
  <c r="BG32" i="1"/>
  <c r="BF32" i="1"/>
  <c r="BE32" i="1"/>
  <c r="BD32" i="1"/>
  <c r="BC32" i="1"/>
  <c r="K144" i="7"/>
  <c r="AF144" i="7"/>
  <c r="AC144" i="7"/>
  <c r="AR78" i="1"/>
  <c r="AQ78" i="1"/>
  <c r="AP78" i="1"/>
  <c r="AO78" i="1"/>
  <c r="AN78" i="1"/>
  <c r="AM78" i="1"/>
  <c r="AL78" i="1"/>
  <c r="AT78" i="1"/>
  <c r="AS78" i="1"/>
  <c r="BK13" i="1"/>
  <c r="BJ13" i="1"/>
  <c r="BI13" i="1"/>
  <c r="BH13" i="1"/>
  <c r="BG13" i="1"/>
  <c r="BF13" i="1"/>
  <c r="BE13" i="1"/>
  <c r="BD13" i="1"/>
  <c r="BC13" i="1"/>
  <c r="BK42" i="1"/>
  <c r="BJ42" i="1"/>
  <c r="BI42" i="1"/>
  <c r="BH42" i="1"/>
  <c r="BG42" i="1"/>
  <c r="BF42" i="1"/>
  <c r="BE42" i="1"/>
  <c r="BD42" i="1"/>
  <c r="BC42" i="1"/>
  <c r="AC98" i="1"/>
  <c r="K98" i="1"/>
  <c r="AF98" i="1"/>
  <c r="AT114" i="1"/>
  <c r="AS114" i="1"/>
  <c r="AR114" i="1"/>
  <c r="AQ114" i="1"/>
  <c r="AP114" i="1"/>
  <c r="AO114" i="1"/>
  <c r="AN114" i="1"/>
  <c r="AM114" i="1"/>
  <c r="AL114" i="1"/>
  <c r="AT141" i="1"/>
  <c r="AS141" i="1"/>
  <c r="AR141" i="1"/>
  <c r="AQ141" i="1"/>
  <c r="AP141" i="1"/>
  <c r="AO141" i="1"/>
  <c r="AN141" i="1"/>
  <c r="AM141" i="1"/>
  <c r="AL141" i="1"/>
  <c r="AT84" i="1"/>
  <c r="AS84" i="1"/>
  <c r="AR84" i="1"/>
  <c r="AQ84" i="1"/>
  <c r="AP84" i="1"/>
  <c r="AO84" i="1"/>
  <c r="AN84" i="1"/>
  <c r="AM84" i="1"/>
  <c r="AL84" i="1"/>
  <c r="AT113" i="1"/>
  <c r="AS113" i="1"/>
  <c r="AR113" i="1"/>
  <c r="AQ113" i="1"/>
  <c r="AP113" i="1"/>
  <c r="AO113" i="1"/>
  <c r="AN113" i="1"/>
  <c r="AM113" i="1"/>
  <c r="AL113" i="1"/>
  <c r="AT53" i="1"/>
  <c r="AS53" i="1"/>
  <c r="AR53" i="1"/>
  <c r="AQ53" i="1"/>
  <c r="AP53" i="1"/>
  <c r="AO53" i="1"/>
  <c r="AN53" i="1"/>
  <c r="AM53" i="1"/>
  <c r="AL53" i="1"/>
  <c r="AT48" i="1"/>
  <c r="AS48" i="1"/>
  <c r="AR48" i="1"/>
  <c r="AQ48" i="1"/>
  <c r="AP48" i="1"/>
  <c r="AO48" i="1"/>
  <c r="AN48" i="1"/>
  <c r="AM48" i="1"/>
  <c r="AL48" i="1"/>
  <c r="AT106" i="1"/>
  <c r="AS106" i="1"/>
  <c r="AR106" i="1"/>
  <c r="AQ106" i="1"/>
  <c r="AP106" i="1"/>
  <c r="AO106" i="1"/>
  <c r="AN106" i="1"/>
  <c r="AM106" i="1"/>
  <c r="AL106" i="1"/>
  <c r="AT130" i="1"/>
  <c r="AS130" i="1"/>
  <c r="AR130" i="1"/>
  <c r="AQ130" i="1"/>
  <c r="AP130" i="1"/>
  <c r="AO130" i="1"/>
  <c r="AN130" i="1"/>
  <c r="AM130" i="1"/>
  <c r="AL130" i="1"/>
  <c r="AT79" i="1"/>
  <c r="AS79" i="1"/>
  <c r="AR79" i="1"/>
  <c r="AQ79" i="1"/>
  <c r="AP79" i="1"/>
  <c r="AO79" i="1"/>
  <c r="AN79" i="1"/>
  <c r="AM79" i="1"/>
  <c r="AL79" i="1"/>
  <c r="AT43" i="1"/>
  <c r="AS43" i="1"/>
  <c r="AR43" i="1"/>
  <c r="AQ43" i="1"/>
  <c r="AP43" i="1"/>
  <c r="AO43" i="1"/>
  <c r="AN43" i="1"/>
  <c r="AM43" i="1"/>
  <c r="AL43" i="1"/>
  <c r="AT25" i="1"/>
  <c r="AS25" i="1"/>
  <c r="AR25" i="1"/>
  <c r="AQ25" i="1"/>
  <c r="AP25" i="1"/>
  <c r="AO25" i="1"/>
  <c r="AN25" i="1"/>
  <c r="AM25" i="1"/>
  <c r="AL25" i="1"/>
  <c r="AT155" i="1"/>
  <c r="AS155" i="1"/>
  <c r="AR155" i="1"/>
  <c r="AQ155" i="1"/>
  <c r="AP155" i="1"/>
  <c r="AO155" i="1"/>
  <c r="AN155" i="1"/>
  <c r="AM155" i="1"/>
  <c r="AL155" i="1"/>
  <c r="I24" i="7"/>
  <c r="AC24" i="7"/>
  <c r="AF24" i="7"/>
  <c r="K86" i="6"/>
  <c r="AF86" i="6"/>
  <c r="K83" i="7"/>
  <c r="AC83" i="7"/>
  <c r="AF83" i="7"/>
  <c r="AC93" i="7"/>
  <c r="K93" i="7"/>
  <c r="AF93" i="7"/>
  <c r="K62" i="6"/>
  <c r="AF62" i="6"/>
  <c r="K148" i="6"/>
  <c r="AC148" i="6"/>
  <c r="AF148" i="6"/>
  <c r="AC164" i="6"/>
  <c r="AF164" i="6"/>
  <c r="K164" i="6"/>
  <c r="AF88" i="6"/>
  <c r="K88" i="6"/>
  <c r="AF114" i="6"/>
  <c r="J114" i="6"/>
  <c r="AC114" i="6"/>
  <c r="AF45" i="6"/>
  <c r="K45" i="6"/>
  <c r="AF56" i="6"/>
  <c r="K56" i="6"/>
  <c r="AT160" i="1"/>
  <c r="AS160" i="1"/>
  <c r="AR160" i="1"/>
  <c r="AQ160" i="1"/>
  <c r="AP160" i="1"/>
  <c r="AO160" i="1"/>
  <c r="AN160" i="1"/>
  <c r="AM160" i="1"/>
  <c r="AL160" i="1"/>
  <c r="AC111" i="6"/>
  <c r="AF111" i="6"/>
  <c r="J111" i="6"/>
  <c r="AF170" i="6"/>
  <c r="K170" i="6"/>
  <c r="AC170" i="6"/>
  <c r="AF76" i="6"/>
  <c r="K76" i="6"/>
  <c r="AC155" i="6"/>
  <c r="AF155" i="6"/>
  <c r="K155" i="6"/>
  <c r="K188" i="6"/>
  <c r="AC188" i="6"/>
  <c r="AF188" i="6"/>
  <c r="K221" i="6"/>
  <c r="AC221" i="6"/>
  <c r="AF221" i="6"/>
  <c r="K181" i="6"/>
  <c r="AC181" i="6"/>
  <c r="AF181" i="6"/>
  <c r="K210" i="6"/>
  <c r="AC210" i="6"/>
  <c r="AF210" i="6"/>
  <c r="AC61" i="1"/>
  <c r="AF61" i="1"/>
  <c r="K61" i="1"/>
  <c r="AC99" i="1"/>
  <c r="AF99" i="1"/>
  <c r="K99" i="1"/>
  <c r="AT131" i="1"/>
  <c r="AS131" i="1"/>
  <c r="AR131" i="1"/>
  <c r="AQ131" i="1"/>
  <c r="AP131" i="1"/>
  <c r="AO131" i="1"/>
  <c r="AN131" i="1"/>
  <c r="AM131" i="1"/>
  <c r="AL131" i="1"/>
  <c r="AC84" i="1"/>
  <c r="K84" i="1"/>
  <c r="AF84" i="1"/>
  <c r="AT142" i="1"/>
  <c r="AS142" i="1"/>
  <c r="AR142" i="1"/>
  <c r="AQ142" i="1"/>
  <c r="AP142" i="1"/>
  <c r="AO142" i="1"/>
  <c r="AN142" i="1"/>
  <c r="AM142" i="1"/>
  <c r="AL142" i="1"/>
  <c r="AT165" i="1"/>
  <c r="AS165" i="1"/>
  <c r="AR165" i="1"/>
  <c r="AQ165" i="1"/>
  <c r="AP165" i="1"/>
  <c r="AO165" i="1"/>
  <c r="AN165" i="1"/>
  <c r="AM165" i="1"/>
  <c r="AL165" i="1"/>
  <c r="AT173" i="1"/>
  <c r="AS173" i="1"/>
  <c r="AR173" i="1"/>
  <c r="AQ173" i="1"/>
  <c r="AP173" i="1"/>
  <c r="AO173" i="1"/>
  <c r="AN173" i="1"/>
  <c r="AM173" i="1"/>
  <c r="AL173" i="1"/>
  <c r="AT181" i="1"/>
  <c r="AS181" i="1"/>
  <c r="AR181" i="1"/>
  <c r="AQ181" i="1"/>
  <c r="AP181" i="1"/>
  <c r="AO181" i="1"/>
  <c r="AN181" i="1"/>
  <c r="AM181" i="1"/>
  <c r="AL181" i="1"/>
  <c r="AT189" i="1"/>
  <c r="AS189" i="1"/>
  <c r="AR189" i="1"/>
  <c r="AQ189" i="1"/>
  <c r="AP189" i="1"/>
  <c r="AO189" i="1"/>
  <c r="AN189" i="1"/>
  <c r="AM189" i="1"/>
  <c r="AL189" i="1"/>
  <c r="AT197" i="1"/>
  <c r="AS197" i="1"/>
  <c r="AR197" i="1"/>
  <c r="AQ197" i="1"/>
  <c r="AP197" i="1"/>
  <c r="AO197" i="1"/>
  <c r="AN197" i="1"/>
  <c r="AM197" i="1"/>
  <c r="AL197" i="1"/>
  <c r="AT205" i="1"/>
  <c r="AS205" i="1"/>
  <c r="AR205" i="1"/>
  <c r="AQ205" i="1"/>
  <c r="AP205" i="1"/>
  <c r="AO205" i="1"/>
  <c r="AN205" i="1"/>
  <c r="AM205" i="1"/>
  <c r="AL205" i="1"/>
  <c r="AT213" i="1"/>
  <c r="AS213" i="1"/>
  <c r="AR213" i="1"/>
  <c r="AQ213" i="1"/>
  <c r="AP213" i="1"/>
  <c r="AO213" i="1"/>
  <c r="AN213" i="1"/>
  <c r="AM213" i="1"/>
  <c r="AL213" i="1"/>
  <c r="AT221" i="1"/>
  <c r="AS221" i="1"/>
  <c r="AR221" i="1"/>
  <c r="AQ221" i="1"/>
  <c r="AP221" i="1"/>
  <c r="AO221" i="1"/>
  <c r="AN221" i="1"/>
  <c r="AM221" i="1"/>
  <c r="AL221" i="1"/>
  <c r="AT229" i="1"/>
  <c r="AS229" i="1"/>
  <c r="AR229" i="1"/>
  <c r="AQ229" i="1"/>
  <c r="AP229" i="1"/>
  <c r="AO229" i="1"/>
  <c r="AN229" i="1"/>
  <c r="AM229" i="1"/>
  <c r="AL229" i="1"/>
  <c r="AT237" i="1"/>
  <c r="AS237" i="1"/>
  <c r="AR237" i="1"/>
  <c r="AQ237" i="1"/>
  <c r="AP237" i="1"/>
  <c r="AO237" i="1"/>
  <c r="AN237" i="1"/>
  <c r="AM237" i="1"/>
  <c r="AL237" i="1"/>
  <c r="AT96" i="1"/>
  <c r="AS96" i="1"/>
  <c r="AR96" i="1"/>
  <c r="AQ96" i="1"/>
  <c r="AP96" i="1"/>
  <c r="AO96" i="1"/>
  <c r="AN96" i="1"/>
  <c r="AM96" i="1"/>
  <c r="AL96" i="1"/>
  <c r="BK24" i="1"/>
  <c r="BJ24" i="1"/>
  <c r="BI24" i="1"/>
  <c r="BH24" i="1"/>
  <c r="BG24" i="1"/>
  <c r="BF24" i="1"/>
  <c r="BE24" i="1"/>
  <c r="BD24" i="1"/>
  <c r="BC24" i="1"/>
  <c r="K204" i="6"/>
  <c r="AC204" i="6"/>
  <c r="AF204" i="6"/>
  <c r="BK5" i="1"/>
  <c r="BJ5" i="1"/>
  <c r="BI5" i="1"/>
  <c r="BH5" i="1"/>
  <c r="BG5" i="1"/>
  <c r="BF5" i="1"/>
  <c r="BE5" i="1"/>
  <c r="BD5" i="1"/>
  <c r="BC5" i="1"/>
  <c r="AF105" i="6"/>
  <c r="K105" i="6"/>
  <c r="BK34" i="1"/>
  <c r="BJ34" i="1"/>
  <c r="BI34" i="1"/>
  <c r="BH34" i="1"/>
  <c r="BG34" i="1"/>
  <c r="BF34" i="1"/>
  <c r="BE34" i="1"/>
  <c r="BD34" i="1"/>
  <c r="BC34" i="1"/>
  <c r="AT24" i="1"/>
  <c r="AS24" i="1"/>
  <c r="AR24" i="1"/>
  <c r="AQ24" i="1"/>
  <c r="AP24" i="1"/>
  <c r="AO24" i="1"/>
  <c r="AN24" i="1"/>
  <c r="AM24" i="1"/>
  <c r="AL24" i="1"/>
  <c r="AT111" i="1"/>
  <c r="AS111" i="1"/>
  <c r="AR111" i="1"/>
  <c r="AQ111" i="1"/>
  <c r="AP111" i="1"/>
  <c r="AO111" i="1"/>
  <c r="AN111" i="1"/>
  <c r="AM111" i="1"/>
  <c r="AL111" i="1"/>
  <c r="AT136" i="1"/>
  <c r="AS136" i="1"/>
  <c r="AR136" i="1"/>
  <c r="AQ136" i="1"/>
  <c r="AP136" i="1"/>
  <c r="AO136" i="1"/>
  <c r="AN136" i="1"/>
  <c r="AM136" i="1"/>
  <c r="AL136" i="1"/>
  <c r="AT81" i="1"/>
  <c r="AS81" i="1"/>
  <c r="AR81" i="1"/>
  <c r="AQ81" i="1"/>
  <c r="AP81" i="1"/>
  <c r="AO81" i="1"/>
  <c r="AN81" i="1"/>
  <c r="AM81" i="1"/>
  <c r="AL81" i="1"/>
  <c r="AT100" i="1"/>
  <c r="AS100" i="1"/>
  <c r="AR100" i="1"/>
  <c r="AQ100" i="1"/>
  <c r="AP100" i="1"/>
  <c r="AO100" i="1"/>
  <c r="AN100" i="1"/>
  <c r="AM100" i="1"/>
  <c r="AL100" i="1"/>
  <c r="AT110" i="1"/>
  <c r="AS110" i="1"/>
  <c r="AR110" i="1"/>
  <c r="AQ110" i="1"/>
  <c r="AP110" i="1"/>
  <c r="AO110" i="1"/>
  <c r="AN110" i="1"/>
  <c r="AM110" i="1"/>
  <c r="AL110" i="1"/>
  <c r="AT44" i="1"/>
  <c r="AS44" i="1"/>
  <c r="AR44" i="1"/>
  <c r="AQ44" i="1"/>
  <c r="AP44" i="1"/>
  <c r="AO44" i="1"/>
  <c r="AN44" i="1"/>
  <c r="AM44" i="1"/>
  <c r="AL44" i="1"/>
  <c r="AT102" i="1"/>
  <c r="AS102" i="1"/>
  <c r="AR102" i="1"/>
  <c r="AQ102" i="1"/>
  <c r="AP102" i="1"/>
  <c r="AO102" i="1"/>
  <c r="AN102" i="1"/>
  <c r="AM102" i="1"/>
  <c r="AL102" i="1"/>
  <c r="AT126" i="1"/>
  <c r="AS126" i="1"/>
  <c r="AR126" i="1"/>
  <c r="AQ126" i="1"/>
  <c r="AP126" i="1"/>
  <c r="AO126" i="1"/>
  <c r="AN126" i="1"/>
  <c r="AM126" i="1"/>
  <c r="AL126" i="1"/>
  <c r="AT75" i="1"/>
  <c r="AS75" i="1"/>
  <c r="AR75" i="1"/>
  <c r="AQ75" i="1"/>
  <c r="AP75" i="1"/>
  <c r="AO75" i="1"/>
  <c r="AN75" i="1"/>
  <c r="AM75" i="1"/>
  <c r="AL75" i="1"/>
  <c r="AT35" i="1"/>
  <c r="AS35" i="1"/>
  <c r="AR35" i="1"/>
  <c r="AQ35" i="1"/>
  <c r="AP35" i="1"/>
  <c r="AO35" i="1"/>
  <c r="AN35" i="1"/>
  <c r="AM35" i="1"/>
  <c r="AL35" i="1"/>
  <c r="AC73" i="7"/>
  <c r="K73" i="7"/>
  <c r="AF73" i="7"/>
  <c r="AF50" i="7"/>
  <c r="K50" i="7"/>
  <c r="AC50" i="7"/>
  <c r="AC168" i="7"/>
  <c r="AF168" i="7"/>
  <c r="K168" i="7"/>
  <c r="AF64" i="6"/>
  <c r="K64" i="6"/>
  <c r="K58" i="6"/>
  <c r="AF58" i="6"/>
  <c r="K46" i="6"/>
  <c r="AF46" i="6"/>
  <c r="K47" i="6"/>
  <c r="AF47" i="6"/>
  <c r="K82" i="6"/>
  <c r="AF82" i="6"/>
  <c r="AF157" i="6"/>
  <c r="K157" i="6"/>
  <c r="AC157" i="6"/>
  <c r="K199" i="6"/>
  <c r="AC199" i="6"/>
  <c r="AF199" i="6"/>
  <c r="AT39" i="1"/>
  <c r="AS39" i="1"/>
  <c r="AR39" i="1"/>
  <c r="AQ39" i="1"/>
  <c r="AP39" i="1"/>
  <c r="AO39" i="1"/>
  <c r="AN39" i="1"/>
  <c r="AM39" i="1"/>
  <c r="AL39" i="1"/>
  <c r="J115" i="6"/>
  <c r="AF115" i="6"/>
  <c r="AC115" i="6"/>
  <c r="K191" i="6"/>
  <c r="AC191" i="6"/>
  <c r="AF191" i="6"/>
  <c r="K185" i="6"/>
  <c r="AF185" i="6"/>
  <c r="AC185" i="6"/>
  <c r="K35" i="6"/>
  <c r="AF35" i="6"/>
  <c r="J116" i="6"/>
  <c r="AC116" i="6"/>
  <c r="AF116" i="6"/>
  <c r="AC105" i="1"/>
  <c r="AF105" i="1"/>
  <c r="K105" i="1"/>
  <c r="AS135" i="1"/>
  <c r="AR135" i="1"/>
  <c r="AQ135" i="1"/>
  <c r="AP135" i="1"/>
  <c r="AO135" i="1"/>
  <c r="AN135" i="1"/>
  <c r="AM135" i="1"/>
  <c r="AL135" i="1"/>
  <c r="AT135" i="1"/>
  <c r="BK37" i="1"/>
  <c r="BJ37" i="1"/>
  <c r="BI37" i="1"/>
  <c r="BH37" i="1"/>
  <c r="BG37" i="1"/>
  <c r="BF37" i="1"/>
  <c r="BE37" i="1"/>
  <c r="BD37" i="1"/>
  <c r="BC37" i="1"/>
  <c r="AS28" i="1"/>
  <c r="AR28" i="1"/>
  <c r="AQ28" i="1"/>
  <c r="AP28" i="1"/>
  <c r="AO28" i="1"/>
  <c r="AN28" i="1"/>
  <c r="AM28" i="1"/>
  <c r="AL28" i="1"/>
  <c r="AT28" i="1"/>
  <c r="AT146" i="1"/>
  <c r="AS146" i="1"/>
  <c r="AR146" i="1"/>
  <c r="AQ146" i="1"/>
  <c r="AP146" i="1"/>
  <c r="AO146" i="1"/>
  <c r="AN146" i="1"/>
  <c r="AM146" i="1"/>
  <c r="AL146" i="1"/>
  <c r="AT166" i="1"/>
  <c r="AS166" i="1"/>
  <c r="AR166" i="1"/>
  <c r="AQ166" i="1"/>
  <c r="AP166" i="1"/>
  <c r="AO166" i="1"/>
  <c r="AN166" i="1"/>
  <c r="AM166" i="1"/>
  <c r="AL166" i="1"/>
  <c r="AT174" i="1"/>
  <c r="AS174" i="1"/>
  <c r="AR174" i="1"/>
  <c r="AQ174" i="1"/>
  <c r="AP174" i="1"/>
  <c r="AO174" i="1"/>
  <c r="AN174" i="1"/>
  <c r="AM174" i="1"/>
  <c r="AL174" i="1"/>
  <c r="AT182" i="1"/>
  <c r="AS182" i="1"/>
  <c r="AR182" i="1"/>
  <c r="AQ182" i="1"/>
  <c r="AP182" i="1"/>
  <c r="AO182" i="1"/>
  <c r="AN182" i="1"/>
  <c r="AM182" i="1"/>
  <c r="AL182" i="1"/>
  <c r="AT190" i="1"/>
  <c r="AS190" i="1"/>
  <c r="AR190" i="1"/>
  <c r="AQ190" i="1"/>
  <c r="AP190" i="1"/>
  <c r="AO190" i="1"/>
  <c r="AN190" i="1"/>
  <c r="AM190" i="1"/>
  <c r="AL190" i="1"/>
  <c r="AT198" i="1"/>
  <c r="AS198" i="1"/>
  <c r="AR198" i="1"/>
  <c r="AQ198" i="1"/>
  <c r="AP198" i="1"/>
  <c r="AO198" i="1"/>
  <c r="AN198" i="1"/>
  <c r="AM198" i="1"/>
  <c r="AL198" i="1"/>
  <c r="AT206" i="1"/>
  <c r="AS206" i="1"/>
  <c r="AR206" i="1"/>
  <c r="AQ206" i="1"/>
  <c r="AP206" i="1"/>
  <c r="AO206" i="1"/>
  <c r="AN206" i="1"/>
  <c r="AM206" i="1"/>
  <c r="AL206" i="1"/>
  <c r="AT214" i="1"/>
  <c r="AS214" i="1"/>
  <c r="AR214" i="1"/>
  <c r="AQ214" i="1"/>
  <c r="AP214" i="1"/>
  <c r="AO214" i="1"/>
  <c r="AN214" i="1"/>
  <c r="AM214" i="1"/>
  <c r="AL214" i="1"/>
  <c r="AT222" i="1"/>
  <c r="AS222" i="1"/>
  <c r="AR222" i="1"/>
  <c r="AQ222" i="1"/>
  <c r="AP222" i="1"/>
  <c r="AO222" i="1"/>
  <c r="AN222" i="1"/>
  <c r="AM222" i="1"/>
  <c r="AL222" i="1"/>
  <c r="AT230" i="1"/>
  <c r="AS230" i="1"/>
  <c r="AR230" i="1"/>
  <c r="AQ230" i="1"/>
  <c r="AP230" i="1"/>
  <c r="AO230" i="1"/>
  <c r="AN230" i="1"/>
  <c r="AM230" i="1"/>
  <c r="AL230" i="1"/>
  <c r="AT238" i="1"/>
  <c r="AS238" i="1"/>
  <c r="AR238" i="1"/>
  <c r="AQ238" i="1"/>
  <c r="AP238" i="1"/>
  <c r="AO238" i="1"/>
  <c r="AN238" i="1"/>
  <c r="AM238" i="1"/>
  <c r="AL238" i="1"/>
  <c r="AC86" i="1"/>
  <c r="AF86" i="1"/>
  <c r="K86" i="1"/>
  <c r="BK12" i="1"/>
  <c r="BJ12" i="1"/>
  <c r="BI12" i="1"/>
  <c r="BH12" i="1"/>
  <c r="BG12" i="1"/>
  <c r="BF12" i="1"/>
  <c r="BE12" i="1"/>
  <c r="BD12" i="1"/>
  <c r="BC12" i="1"/>
  <c r="AT32" i="1"/>
  <c r="AS32" i="1"/>
  <c r="AR32" i="1"/>
  <c r="AQ32" i="1"/>
  <c r="AP32" i="1"/>
  <c r="AO32" i="1"/>
  <c r="AN32" i="1"/>
  <c r="AM32" i="1"/>
  <c r="AL32" i="1"/>
  <c r="AT137" i="1"/>
  <c r="AS137" i="1"/>
  <c r="AR137" i="1"/>
  <c r="AQ137" i="1"/>
  <c r="AP137" i="1"/>
  <c r="AO137" i="1"/>
  <c r="AN137" i="1"/>
  <c r="AM137" i="1"/>
  <c r="AL137" i="1"/>
  <c r="AF163" i="6"/>
  <c r="K163" i="6"/>
  <c r="AC163" i="6"/>
  <c r="AC115" i="1"/>
  <c r="AF115" i="1"/>
  <c r="K115" i="1"/>
  <c r="BJ26" i="1"/>
  <c r="BI26" i="1"/>
  <c r="BH26" i="1"/>
  <c r="BG26" i="1"/>
  <c r="BF26" i="1"/>
  <c r="BE26" i="1"/>
  <c r="BD26" i="1"/>
  <c r="BC26" i="1"/>
  <c r="BK26" i="1"/>
  <c r="AC72" i="1"/>
  <c r="AS98" i="1"/>
  <c r="AR98" i="1"/>
  <c r="AQ98" i="1"/>
  <c r="AP98" i="1"/>
  <c r="AO98" i="1"/>
  <c r="AN98" i="1"/>
  <c r="AM98" i="1"/>
  <c r="AL98" i="1"/>
  <c r="AT98" i="1"/>
  <c r="AT132" i="1"/>
  <c r="AS132" i="1"/>
  <c r="AR132" i="1"/>
  <c r="AQ132" i="1"/>
  <c r="AP132" i="1"/>
  <c r="AO132" i="1"/>
  <c r="AN132" i="1"/>
  <c r="AM132" i="1"/>
  <c r="AL132" i="1"/>
  <c r="AT77" i="1"/>
  <c r="AS77" i="1"/>
  <c r="AR77" i="1"/>
  <c r="AQ77" i="1"/>
  <c r="AP77" i="1"/>
  <c r="AO77" i="1"/>
  <c r="AN77" i="1"/>
  <c r="AM77" i="1"/>
  <c r="AL77" i="1"/>
  <c r="AT94" i="1"/>
  <c r="AS94" i="1"/>
  <c r="AR94" i="1"/>
  <c r="AQ94" i="1"/>
  <c r="AP94" i="1"/>
  <c r="AO94" i="1"/>
  <c r="AN94" i="1"/>
  <c r="AM94" i="1"/>
  <c r="AL94" i="1"/>
  <c r="AT97" i="1"/>
  <c r="AS97" i="1"/>
  <c r="AR97" i="1"/>
  <c r="AQ97" i="1"/>
  <c r="AP97" i="1"/>
  <c r="AO97" i="1"/>
  <c r="AN97" i="1"/>
  <c r="AM97" i="1"/>
  <c r="AL97" i="1"/>
  <c r="AT40" i="1"/>
  <c r="AS40" i="1"/>
  <c r="AR40" i="1"/>
  <c r="AQ40" i="1"/>
  <c r="AP40" i="1"/>
  <c r="AO40" i="1"/>
  <c r="AN40" i="1"/>
  <c r="AM40" i="1"/>
  <c r="AL40" i="1"/>
  <c r="AT93" i="1"/>
  <c r="AS93" i="1"/>
  <c r="AR93" i="1"/>
  <c r="AQ93" i="1"/>
  <c r="AP93" i="1"/>
  <c r="AO93" i="1"/>
  <c r="AN93" i="1"/>
  <c r="AM93" i="1"/>
  <c r="AL93" i="1"/>
  <c r="AT122" i="1"/>
  <c r="AS122" i="1"/>
  <c r="AR122" i="1"/>
  <c r="AQ122" i="1"/>
  <c r="AP122" i="1"/>
  <c r="AO122" i="1"/>
  <c r="AN122" i="1"/>
  <c r="AM122" i="1"/>
  <c r="AL122" i="1"/>
  <c r="AT67" i="1"/>
  <c r="AS67" i="1"/>
  <c r="AR67" i="1"/>
  <c r="AQ67" i="1"/>
  <c r="AP67" i="1"/>
  <c r="AO67" i="1"/>
  <c r="AN67" i="1"/>
  <c r="AM67" i="1"/>
  <c r="AL67" i="1"/>
  <c r="AT31" i="1"/>
  <c r="AS31" i="1"/>
  <c r="AR31" i="1"/>
  <c r="AQ31" i="1"/>
  <c r="AP31" i="1"/>
  <c r="AO31" i="1"/>
  <c r="AN31" i="1"/>
  <c r="AM31" i="1"/>
  <c r="AL31" i="1"/>
  <c r="AC112" i="1"/>
  <c r="K112" i="1"/>
  <c r="AF112" i="1"/>
  <c r="AC69" i="7"/>
  <c r="K69" i="7"/>
  <c r="AF69" i="7"/>
  <c r="K152" i="7"/>
  <c r="AF152" i="7"/>
  <c r="AC152" i="7"/>
  <c r="AC203" i="7"/>
  <c r="AF203" i="7"/>
  <c r="K203" i="7"/>
  <c r="K98" i="6"/>
  <c r="AF98" i="6"/>
  <c r="AF54" i="7"/>
  <c r="K54" i="7"/>
  <c r="AC54" i="7"/>
  <c r="AC102" i="7"/>
  <c r="AF102" i="7"/>
  <c r="K102" i="7"/>
  <c r="AC152" i="6"/>
  <c r="K152" i="6"/>
  <c r="AF152" i="6"/>
  <c r="K168" i="6"/>
  <c r="AC168" i="6"/>
  <c r="AF168" i="6"/>
  <c r="K102" i="6"/>
  <c r="AF102" i="6"/>
  <c r="AC118" i="6"/>
  <c r="J118" i="6"/>
  <c r="AF118" i="6"/>
  <c r="AC133" i="7"/>
  <c r="K133" i="7"/>
  <c r="AF133" i="7"/>
  <c r="AF48" i="6"/>
  <c r="K48" i="6"/>
  <c r="K161" i="6"/>
  <c r="AC161" i="6"/>
  <c r="AF161" i="6"/>
  <c r="AT161" i="1"/>
  <c r="AS161" i="1"/>
  <c r="AR161" i="1"/>
  <c r="AQ161" i="1"/>
  <c r="AP161" i="1"/>
  <c r="AO161" i="1"/>
  <c r="AN161" i="1"/>
  <c r="AM161" i="1"/>
  <c r="AL161" i="1"/>
  <c r="AC119" i="6"/>
  <c r="AF119" i="6"/>
  <c r="J119" i="6"/>
  <c r="AF158" i="6"/>
  <c r="K158" i="6"/>
  <c r="AC158" i="6"/>
  <c r="AF179" i="7"/>
  <c r="K179" i="7"/>
  <c r="AC179" i="7"/>
  <c r="AF80" i="6"/>
  <c r="K80" i="6"/>
  <c r="J90" i="6"/>
  <c r="AF90" i="6"/>
  <c r="K224" i="6"/>
  <c r="AC224" i="6"/>
  <c r="AF224" i="6"/>
  <c r="K218" i="6"/>
  <c r="AC218" i="6"/>
  <c r="AF218" i="6"/>
  <c r="AC22" i="1"/>
  <c r="AF22" i="1"/>
  <c r="I22" i="1"/>
  <c r="AC107" i="1"/>
  <c r="AF107" i="1"/>
  <c r="K107" i="1"/>
  <c r="AT150" i="1"/>
  <c r="AS150" i="1"/>
  <c r="AR150" i="1"/>
  <c r="AQ150" i="1"/>
  <c r="AP150" i="1"/>
  <c r="AO150" i="1"/>
  <c r="AN150" i="1"/>
  <c r="AM150" i="1"/>
  <c r="AL150" i="1"/>
  <c r="AT167" i="1"/>
  <c r="AS167" i="1"/>
  <c r="AR167" i="1"/>
  <c r="AQ167" i="1"/>
  <c r="AP167" i="1"/>
  <c r="AO167" i="1"/>
  <c r="AN167" i="1"/>
  <c r="AM167" i="1"/>
  <c r="AL167" i="1"/>
  <c r="AT175" i="1"/>
  <c r="AS175" i="1"/>
  <c r="AR175" i="1"/>
  <c r="AQ175" i="1"/>
  <c r="AP175" i="1"/>
  <c r="AO175" i="1"/>
  <c r="AN175" i="1"/>
  <c r="AM175" i="1"/>
  <c r="AL175" i="1"/>
  <c r="AT183" i="1"/>
  <c r="AS183" i="1"/>
  <c r="AR183" i="1"/>
  <c r="AQ183" i="1"/>
  <c r="AP183" i="1"/>
  <c r="AO183" i="1"/>
  <c r="AN183" i="1"/>
  <c r="AM183" i="1"/>
  <c r="AL183" i="1"/>
  <c r="AT191" i="1"/>
  <c r="AS191" i="1"/>
  <c r="AR191" i="1"/>
  <c r="AQ191" i="1"/>
  <c r="AP191" i="1"/>
  <c r="AO191" i="1"/>
  <c r="AN191" i="1"/>
  <c r="AM191" i="1"/>
  <c r="AL191" i="1"/>
  <c r="AT199" i="1"/>
  <c r="AS199" i="1"/>
  <c r="AR199" i="1"/>
  <c r="AQ199" i="1"/>
  <c r="AP199" i="1"/>
  <c r="AO199" i="1"/>
  <c r="AN199" i="1"/>
  <c r="AM199" i="1"/>
  <c r="AL199" i="1"/>
  <c r="AT207" i="1"/>
  <c r="AS207" i="1"/>
  <c r="AR207" i="1"/>
  <c r="AQ207" i="1"/>
  <c r="AP207" i="1"/>
  <c r="AO207" i="1"/>
  <c r="AN207" i="1"/>
  <c r="AM207" i="1"/>
  <c r="AL207" i="1"/>
  <c r="AT215" i="1"/>
  <c r="AS215" i="1"/>
  <c r="AR215" i="1"/>
  <c r="AQ215" i="1"/>
  <c r="AP215" i="1"/>
  <c r="AO215" i="1"/>
  <c r="AN215" i="1"/>
  <c r="AM215" i="1"/>
  <c r="AL215" i="1"/>
  <c r="AT223" i="1"/>
  <c r="AS223" i="1"/>
  <c r="AR223" i="1"/>
  <c r="AQ223" i="1"/>
  <c r="AP223" i="1"/>
  <c r="AO223" i="1"/>
  <c r="AN223" i="1"/>
  <c r="AM223" i="1"/>
  <c r="AL223" i="1"/>
  <c r="AT231" i="1"/>
  <c r="AS231" i="1"/>
  <c r="AR231" i="1"/>
  <c r="AQ231" i="1"/>
  <c r="AP231" i="1"/>
  <c r="AO231" i="1"/>
  <c r="AN231" i="1"/>
  <c r="AM231" i="1"/>
  <c r="AL231" i="1"/>
  <c r="AT239" i="1"/>
  <c r="AS239" i="1"/>
  <c r="AR239" i="1"/>
  <c r="AQ239" i="1"/>
  <c r="AP239" i="1"/>
  <c r="AO239" i="1"/>
  <c r="AN239" i="1"/>
  <c r="AM239" i="1"/>
  <c r="AL239" i="1"/>
  <c r="BK38" i="1"/>
  <c r="BJ38" i="1"/>
  <c r="BI38" i="1"/>
  <c r="BH38" i="1"/>
  <c r="BG38" i="1"/>
  <c r="BF38" i="1"/>
  <c r="BE38" i="1"/>
  <c r="BD38" i="1"/>
  <c r="BC38" i="1"/>
  <c r="AT101" i="1"/>
  <c r="AS101" i="1"/>
  <c r="AR101" i="1"/>
  <c r="AQ101" i="1"/>
  <c r="AP101" i="1"/>
  <c r="AO101" i="1"/>
  <c r="AN101" i="1"/>
  <c r="AM101" i="1"/>
  <c r="AL101" i="1"/>
  <c r="AC55" i="1"/>
  <c r="AF55" i="1"/>
  <c r="K55" i="1"/>
  <c r="AC111" i="1"/>
  <c r="AF111" i="1"/>
  <c r="K111" i="1"/>
  <c r="AT143" i="1"/>
  <c r="AS143" i="1"/>
  <c r="AR143" i="1"/>
  <c r="AQ143" i="1"/>
  <c r="AP143" i="1"/>
  <c r="AO143" i="1"/>
  <c r="AN143" i="1"/>
  <c r="AM143" i="1"/>
  <c r="AL143" i="1"/>
  <c r="BK4" i="1"/>
  <c r="BJ4" i="1"/>
  <c r="BI4" i="1"/>
  <c r="BH4" i="1"/>
  <c r="BG4" i="1"/>
  <c r="BF4" i="1"/>
  <c r="BE4" i="1"/>
  <c r="BD4" i="1"/>
  <c r="BC4" i="1"/>
  <c r="AF104" i="6"/>
  <c r="K104" i="6"/>
  <c r="AT121" i="1"/>
  <c r="AS121" i="1"/>
  <c r="AR121" i="1"/>
  <c r="AQ121" i="1"/>
  <c r="AP121" i="1"/>
  <c r="AO121" i="1"/>
  <c r="AN121" i="1"/>
  <c r="AM121" i="1"/>
  <c r="AL121" i="1"/>
  <c r="AT157" i="1"/>
  <c r="AS157" i="1"/>
  <c r="AR157" i="1"/>
  <c r="AQ157" i="1"/>
  <c r="AP157" i="1"/>
  <c r="AO157" i="1"/>
  <c r="AN157" i="1"/>
  <c r="AM157" i="1"/>
  <c r="AL157" i="1"/>
  <c r="BK41" i="1"/>
  <c r="BJ41" i="1"/>
  <c r="BI41" i="1"/>
  <c r="BH41" i="1"/>
  <c r="BG41" i="1"/>
  <c r="BF41" i="1"/>
  <c r="BE41" i="1"/>
  <c r="BD41" i="1"/>
  <c r="BC41" i="1"/>
  <c r="AC116" i="1"/>
  <c r="AF116" i="1"/>
  <c r="K116" i="1"/>
  <c r="BI18" i="1"/>
  <c r="BH18" i="1"/>
  <c r="BG18" i="1"/>
  <c r="BF18" i="1"/>
  <c r="BE18" i="1"/>
  <c r="BD18" i="1"/>
  <c r="BC18" i="1"/>
  <c r="BK18" i="1"/>
  <c r="BJ18" i="1"/>
  <c r="AC36" i="1"/>
  <c r="K36" i="1"/>
  <c r="AF36" i="1"/>
  <c r="AC104" i="1"/>
  <c r="AF104" i="1"/>
  <c r="K104" i="1"/>
  <c r="AT95" i="1"/>
  <c r="AS95" i="1"/>
  <c r="AR95" i="1"/>
  <c r="AQ95" i="1"/>
  <c r="AP95" i="1"/>
  <c r="AO95" i="1"/>
  <c r="AN95" i="1"/>
  <c r="AM95" i="1"/>
  <c r="AL95" i="1"/>
  <c r="AT128" i="1"/>
  <c r="AS128" i="1"/>
  <c r="AR128" i="1"/>
  <c r="AQ128" i="1"/>
  <c r="AP128" i="1"/>
  <c r="AO128" i="1"/>
  <c r="AN128" i="1"/>
  <c r="AM128" i="1"/>
  <c r="AL128" i="1"/>
  <c r="AT69" i="1"/>
  <c r="AS69" i="1"/>
  <c r="AR69" i="1"/>
  <c r="AQ69" i="1"/>
  <c r="AP69" i="1"/>
  <c r="AO69" i="1"/>
  <c r="AN69" i="1"/>
  <c r="AM69" i="1"/>
  <c r="AL69" i="1"/>
  <c r="AT90" i="1"/>
  <c r="AS90" i="1"/>
  <c r="AR90" i="1"/>
  <c r="AQ90" i="1"/>
  <c r="AP90" i="1"/>
  <c r="AO90" i="1"/>
  <c r="AN90" i="1"/>
  <c r="AM90" i="1"/>
  <c r="AL90" i="1"/>
  <c r="AT87" i="1"/>
  <c r="AS87" i="1"/>
  <c r="AR87" i="1"/>
  <c r="AQ87" i="1"/>
  <c r="AP87" i="1"/>
  <c r="AO87" i="1"/>
  <c r="AN87" i="1"/>
  <c r="AM87" i="1"/>
  <c r="AL87" i="1"/>
  <c r="AT38" i="1"/>
  <c r="AS38" i="1"/>
  <c r="AR38" i="1"/>
  <c r="AQ38" i="1"/>
  <c r="AP38" i="1"/>
  <c r="AO38" i="1"/>
  <c r="AN38" i="1"/>
  <c r="AM38" i="1"/>
  <c r="AL38" i="1"/>
  <c r="AT83" i="1"/>
  <c r="AS83" i="1"/>
  <c r="AR83" i="1"/>
  <c r="AQ83" i="1"/>
  <c r="AP83" i="1"/>
  <c r="AO83" i="1"/>
  <c r="AN83" i="1"/>
  <c r="AM83" i="1"/>
  <c r="AL83" i="1"/>
  <c r="AT118" i="1"/>
  <c r="AS118" i="1"/>
  <c r="AR118" i="1"/>
  <c r="AQ118" i="1"/>
  <c r="AP118" i="1"/>
  <c r="AO118" i="1"/>
  <c r="AN118" i="1"/>
  <c r="AM118" i="1"/>
  <c r="AL118" i="1"/>
  <c r="AT64" i="1"/>
  <c r="AS64" i="1"/>
  <c r="AR64" i="1"/>
  <c r="AQ64" i="1"/>
  <c r="AP64" i="1"/>
  <c r="AO64" i="1"/>
  <c r="AN64" i="1"/>
  <c r="AM64" i="1"/>
  <c r="AL64" i="1"/>
  <c r="AT27" i="1"/>
  <c r="AS27" i="1"/>
  <c r="AR27" i="1"/>
  <c r="AQ27" i="1"/>
  <c r="AP27" i="1"/>
  <c r="AO27" i="1"/>
  <c r="AN27" i="1"/>
  <c r="AM27" i="1"/>
  <c r="AL27" i="1"/>
  <c r="AC137" i="1"/>
  <c r="AF137" i="1"/>
  <c r="K137" i="1"/>
  <c r="AC98" i="7"/>
  <c r="AF98" i="7"/>
  <c r="K98" i="7"/>
  <c r="AF100" i="6"/>
  <c r="K100" i="6"/>
  <c r="K60" i="7"/>
  <c r="AC60" i="7"/>
  <c r="AF60" i="7"/>
  <c r="K37" i="6"/>
  <c r="AF37" i="6"/>
  <c r="K63" i="6"/>
  <c r="AF63" i="6"/>
  <c r="K55" i="6"/>
  <c r="AF55" i="6"/>
  <c r="AF96" i="6"/>
  <c r="K96" i="6"/>
  <c r="K165" i="6"/>
  <c r="AC165" i="6"/>
  <c r="AF165" i="6"/>
  <c r="AT51" i="1"/>
  <c r="AS51" i="1"/>
  <c r="AR51" i="1"/>
  <c r="AQ51" i="1"/>
  <c r="AP51" i="1"/>
  <c r="AO51" i="1"/>
  <c r="AN51" i="1"/>
  <c r="AM51" i="1"/>
  <c r="AL51" i="1"/>
  <c r="K123" i="6"/>
  <c r="AF123" i="6"/>
  <c r="AC123" i="6"/>
  <c r="K132" i="6"/>
  <c r="AC132" i="6"/>
  <c r="AF132" i="6"/>
  <c r="K108" i="6"/>
  <c r="AC108" i="6"/>
  <c r="AF108" i="6"/>
  <c r="AF171" i="6"/>
  <c r="K171" i="6"/>
  <c r="AC171" i="6"/>
  <c r="AC26" i="1"/>
  <c r="AF26" i="1"/>
  <c r="I26" i="1"/>
  <c r="BK33" i="1"/>
  <c r="BJ33" i="1"/>
  <c r="BI33" i="1"/>
  <c r="BH33" i="1"/>
  <c r="BG33" i="1"/>
  <c r="BF33" i="1"/>
  <c r="BE33" i="1"/>
  <c r="BD33" i="1"/>
  <c r="BC33" i="1"/>
  <c r="AT153" i="1"/>
  <c r="AS153" i="1"/>
  <c r="AR153" i="1"/>
  <c r="AQ153" i="1"/>
  <c r="AP153" i="1"/>
  <c r="AO153" i="1"/>
  <c r="AN153" i="1"/>
  <c r="AM153" i="1"/>
  <c r="AL153" i="1"/>
  <c r="AT168" i="1"/>
  <c r="AS168" i="1"/>
  <c r="AR168" i="1"/>
  <c r="AQ168" i="1"/>
  <c r="AP168" i="1"/>
  <c r="AO168" i="1"/>
  <c r="AN168" i="1"/>
  <c r="AM168" i="1"/>
  <c r="AL168" i="1"/>
  <c r="AT176" i="1"/>
  <c r="AS176" i="1"/>
  <c r="AR176" i="1"/>
  <c r="AQ176" i="1"/>
  <c r="AP176" i="1"/>
  <c r="AO176" i="1"/>
  <c r="AN176" i="1"/>
  <c r="AM176" i="1"/>
  <c r="AL176" i="1"/>
  <c r="AT184" i="1"/>
  <c r="AS184" i="1"/>
  <c r="AR184" i="1"/>
  <c r="AQ184" i="1"/>
  <c r="AP184" i="1"/>
  <c r="AO184" i="1"/>
  <c r="AN184" i="1"/>
  <c r="AM184" i="1"/>
  <c r="AL184" i="1"/>
  <c r="AT192" i="1"/>
  <c r="AS192" i="1"/>
  <c r="AR192" i="1"/>
  <c r="AQ192" i="1"/>
  <c r="AP192" i="1"/>
  <c r="AO192" i="1"/>
  <c r="AN192" i="1"/>
  <c r="AM192" i="1"/>
  <c r="AL192" i="1"/>
  <c r="AT200" i="1"/>
  <c r="AS200" i="1"/>
  <c r="AR200" i="1"/>
  <c r="AQ200" i="1"/>
  <c r="AP200" i="1"/>
  <c r="AO200" i="1"/>
  <c r="AN200" i="1"/>
  <c r="AM200" i="1"/>
  <c r="AL200" i="1"/>
  <c r="AT208" i="1"/>
  <c r="AS208" i="1"/>
  <c r="AR208" i="1"/>
  <c r="AQ208" i="1"/>
  <c r="AP208" i="1"/>
  <c r="AO208" i="1"/>
  <c r="AN208" i="1"/>
  <c r="AM208" i="1"/>
  <c r="AL208" i="1"/>
  <c r="AT216" i="1"/>
  <c r="AS216" i="1"/>
  <c r="AR216" i="1"/>
  <c r="AQ216" i="1"/>
  <c r="AP216" i="1"/>
  <c r="AO216" i="1"/>
  <c r="AN216" i="1"/>
  <c r="AM216" i="1"/>
  <c r="AL216" i="1"/>
  <c r="AT224" i="1"/>
  <c r="AS224" i="1"/>
  <c r="AR224" i="1"/>
  <c r="AQ224" i="1"/>
  <c r="AP224" i="1"/>
  <c r="AO224" i="1"/>
  <c r="AN224" i="1"/>
  <c r="AM224" i="1"/>
  <c r="AL224" i="1"/>
  <c r="AT232" i="1"/>
  <c r="AS232" i="1"/>
  <c r="AR232" i="1"/>
  <c r="AQ232" i="1"/>
  <c r="AP232" i="1"/>
  <c r="AO232" i="1"/>
  <c r="AN232" i="1"/>
  <c r="AM232" i="1"/>
  <c r="AL232" i="1"/>
  <c r="AT240" i="1"/>
  <c r="AS240" i="1"/>
  <c r="AR240" i="1"/>
  <c r="AQ240" i="1"/>
  <c r="AP240" i="1"/>
  <c r="AO240" i="1"/>
  <c r="AN240" i="1"/>
  <c r="AM240" i="1"/>
  <c r="AL240" i="1"/>
  <c r="AC108" i="1"/>
  <c r="AF108" i="1"/>
  <c r="K108" i="1"/>
  <c r="AT156" i="1"/>
  <c r="AS156" i="1"/>
  <c r="AR156" i="1"/>
  <c r="AQ156" i="1"/>
  <c r="AP156" i="1"/>
  <c r="AO156" i="1"/>
  <c r="AN156" i="1"/>
  <c r="AM156" i="1"/>
  <c r="AL156" i="1"/>
  <c r="BK39" i="1"/>
  <c r="BJ39" i="1"/>
  <c r="BI39" i="1"/>
  <c r="BH39" i="1"/>
  <c r="BG39" i="1"/>
  <c r="BF39" i="1"/>
  <c r="BE39" i="1"/>
  <c r="BD39" i="1"/>
  <c r="BC39" i="1"/>
  <c r="AC32" i="1"/>
  <c r="K32" i="1"/>
  <c r="AF32" i="1"/>
  <c r="AT147" i="1"/>
  <c r="AS147" i="1"/>
  <c r="AR147" i="1"/>
  <c r="AQ147" i="1"/>
  <c r="AP147" i="1"/>
  <c r="AO147" i="1"/>
  <c r="AN147" i="1"/>
  <c r="AM147" i="1"/>
  <c r="AL147" i="1"/>
  <c r="AC88" i="1"/>
  <c r="AF88" i="1"/>
  <c r="K88" i="1"/>
  <c r="AT125" i="1"/>
  <c r="AS125" i="1"/>
  <c r="AR125" i="1"/>
  <c r="AQ125" i="1"/>
  <c r="AP125" i="1"/>
  <c r="AO125" i="1"/>
  <c r="AN125" i="1"/>
  <c r="AM125" i="1"/>
  <c r="AL125" i="1"/>
  <c r="BK29" i="1"/>
  <c r="BJ29" i="1"/>
  <c r="BI29" i="1"/>
  <c r="BH29" i="1"/>
  <c r="BG29" i="1"/>
  <c r="BF29" i="1"/>
  <c r="BE29" i="1"/>
  <c r="BD29" i="1"/>
  <c r="BC29" i="1"/>
  <c r="AC24" i="1"/>
  <c r="I24" i="1"/>
  <c r="AF24" i="1"/>
  <c r="AR144" i="1"/>
  <c r="AQ144" i="1"/>
  <c r="AP144" i="1"/>
  <c r="AO144" i="1"/>
  <c r="AN144" i="1"/>
  <c r="AM144" i="1"/>
  <c r="AL144" i="1"/>
  <c r="AT144" i="1"/>
  <c r="AS144" i="1"/>
  <c r="BK16" i="1"/>
  <c r="BJ16" i="1"/>
  <c r="BI16" i="1"/>
  <c r="BH16" i="1"/>
  <c r="BG16" i="1"/>
  <c r="BF16" i="1"/>
  <c r="BE16" i="1"/>
  <c r="BD16" i="1"/>
  <c r="BC16" i="1"/>
  <c r="K159" i="6"/>
  <c r="AC159" i="6"/>
  <c r="AF159" i="6"/>
  <c r="AT88" i="1"/>
  <c r="AS88" i="1"/>
  <c r="AR88" i="1"/>
  <c r="AQ88" i="1"/>
  <c r="AP88" i="1"/>
  <c r="AO88" i="1"/>
  <c r="AN88" i="1"/>
  <c r="AM88" i="1"/>
  <c r="AL88" i="1"/>
  <c r="AT124" i="1"/>
  <c r="AS124" i="1"/>
  <c r="AR124" i="1"/>
  <c r="AQ124" i="1"/>
  <c r="AP124" i="1"/>
  <c r="AO124" i="1"/>
  <c r="AN124" i="1"/>
  <c r="AM124" i="1"/>
  <c r="AL124" i="1"/>
  <c r="AT49" i="1"/>
  <c r="AS49" i="1"/>
  <c r="AR49" i="1"/>
  <c r="AQ49" i="1"/>
  <c r="AP49" i="1"/>
  <c r="AO49" i="1"/>
  <c r="AN49" i="1"/>
  <c r="AM49" i="1"/>
  <c r="AL49" i="1"/>
  <c r="AT73" i="1"/>
  <c r="AS73" i="1"/>
  <c r="AR73" i="1"/>
  <c r="AQ73" i="1"/>
  <c r="AP73" i="1"/>
  <c r="AO73" i="1"/>
  <c r="AN73" i="1"/>
  <c r="AM73" i="1"/>
  <c r="AL73" i="1"/>
  <c r="AT80" i="1"/>
  <c r="AS80" i="1"/>
  <c r="AR80" i="1"/>
  <c r="AQ80" i="1"/>
  <c r="AP80" i="1"/>
  <c r="AO80" i="1"/>
  <c r="AN80" i="1"/>
  <c r="AM80" i="1"/>
  <c r="AL80" i="1"/>
  <c r="AT34" i="1"/>
  <c r="AS34" i="1"/>
  <c r="AR34" i="1"/>
  <c r="AQ34" i="1"/>
  <c r="AP34" i="1"/>
  <c r="AO34" i="1"/>
  <c r="AN34" i="1"/>
  <c r="AM34" i="1"/>
  <c r="AL34" i="1"/>
  <c r="AT72" i="1"/>
  <c r="AS72" i="1"/>
  <c r="AR72" i="1"/>
  <c r="AQ72" i="1"/>
  <c r="AP72" i="1"/>
  <c r="AO72" i="1"/>
  <c r="AN72" i="1"/>
  <c r="AM72" i="1"/>
  <c r="AL72" i="1"/>
  <c r="AT115" i="1"/>
  <c r="AS115" i="1"/>
  <c r="AR115" i="1"/>
  <c r="AQ115" i="1"/>
  <c r="AP115" i="1"/>
  <c r="AO115" i="1"/>
  <c r="AN115" i="1"/>
  <c r="AM115" i="1"/>
  <c r="AL115" i="1"/>
  <c r="AT61" i="1"/>
  <c r="AS61" i="1"/>
  <c r="AR61" i="1"/>
  <c r="AQ61" i="1"/>
  <c r="AP61" i="1"/>
  <c r="AO61" i="1"/>
  <c r="AN61" i="1"/>
  <c r="AM61" i="1"/>
  <c r="AL61" i="1"/>
  <c r="AT23" i="1"/>
  <c r="AS23" i="1"/>
  <c r="AR23" i="1"/>
  <c r="AQ23" i="1"/>
  <c r="AP23" i="1"/>
  <c r="AO23" i="1"/>
  <c r="AN23" i="1"/>
  <c r="AM23" i="1"/>
  <c r="AL23" i="1"/>
  <c r="AC58" i="1"/>
  <c r="AF58" i="1"/>
  <c r="K58" i="1"/>
  <c r="AF215" i="7"/>
  <c r="AC215" i="7"/>
  <c r="K215" i="7"/>
  <c r="K186" i="7"/>
  <c r="AC186" i="7"/>
  <c r="AF186" i="7"/>
  <c r="AC126" i="6"/>
  <c r="K126" i="6"/>
  <c r="AF126" i="6"/>
  <c r="AF39" i="6"/>
  <c r="K39" i="6"/>
  <c r="AC156" i="6"/>
  <c r="AF156" i="6"/>
  <c r="K156" i="6"/>
  <c r="AF106" i="6"/>
  <c r="K106" i="6"/>
  <c r="AC106" i="6"/>
  <c r="AF122" i="6"/>
  <c r="K122" i="6"/>
  <c r="AC122" i="6"/>
  <c r="K169" i="6"/>
  <c r="AC169" i="6"/>
  <c r="AF169" i="6"/>
  <c r="G146" i="6"/>
  <c r="AT70" i="1"/>
  <c r="AS70" i="1"/>
  <c r="AR70" i="1"/>
  <c r="AQ70" i="1"/>
  <c r="AP70" i="1"/>
  <c r="AO70" i="1"/>
  <c r="AN70" i="1"/>
  <c r="AM70" i="1"/>
  <c r="AL70" i="1"/>
  <c r="AC162" i="6"/>
  <c r="AF162" i="6"/>
  <c r="K162" i="6"/>
  <c r="K192" i="7"/>
  <c r="AC192" i="7"/>
  <c r="AF192" i="7"/>
  <c r="K232" i="6"/>
  <c r="AC232" i="6"/>
  <c r="AF232" i="6"/>
  <c r="AC74" i="7"/>
  <c r="AF74" i="7"/>
  <c r="K74" i="7"/>
  <c r="K175" i="6"/>
  <c r="AC175" i="6"/>
  <c r="AF175" i="6"/>
  <c r="AC30" i="1"/>
  <c r="AF30" i="1"/>
  <c r="K30" i="1"/>
  <c r="BK25" i="1"/>
  <c r="BJ25" i="1"/>
  <c r="BI25" i="1"/>
  <c r="BH25" i="1"/>
  <c r="BG25" i="1"/>
  <c r="BF25" i="1"/>
  <c r="BE25" i="1"/>
  <c r="BD25" i="1"/>
  <c r="BC25" i="1"/>
  <c r="AC67" i="1"/>
  <c r="J67" i="1"/>
  <c r="AF67" i="1"/>
  <c r="AT169" i="1"/>
  <c r="AS169" i="1"/>
  <c r="AR169" i="1"/>
  <c r="AQ169" i="1"/>
  <c r="AP169" i="1"/>
  <c r="AO169" i="1"/>
  <c r="AN169" i="1"/>
  <c r="AM169" i="1"/>
  <c r="AL169" i="1"/>
  <c r="AT177" i="1"/>
  <c r="AS177" i="1"/>
  <c r="AR177" i="1"/>
  <c r="AQ177" i="1"/>
  <c r="AP177" i="1"/>
  <c r="AO177" i="1"/>
  <c r="AN177" i="1"/>
  <c r="AM177" i="1"/>
  <c r="AL177" i="1"/>
  <c r="AT185" i="1"/>
  <c r="AS185" i="1"/>
  <c r="AR185" i="1"/>
  <c r="AQ185" i="1"/>
  <c r="AP185" i="1"/>
  <c r="AO185" i="1"/>
  <c r="AN185" i="1"/>
  <c r="AM185" i="1"/>
  <c r="AL185" i="1"/>
  <c r="AT193" i="1"/>
  <c r="AS193" i="1"/>
  <c r="AR193" i="1"/>
  <c r="AQ193" i="1"/>
  <c r="AP193" i="1"/>
  <c r="AO193" i="1"/>
  <c r="AN193" i="1"/>
  <c r="AM193" i="1"/>
  <c r="AL193" i="1"/>
  <c r="AT201" i="1"/>
  <c r="AS201" i="1"/>
  <c r="AR201" i="1"/>
  <c r="AQ201" i="1"/>
  <c r="AP201" i="1"/>
  <c r="AO201" i="1"/>
  <c r="AN201" i="1"/>
  <c r="AM201" i="1"/>
  <c r="AL201" i="1"/>
  <c r="AT209" i="1"/>
  <c r="AS209" i="1"/>
  <c r="AR209" i="1"/>
  <c r="AQ209" i="1"/>
  <c r="AP209" i="1"/>
  <c r="AO209" i="1"/>
  <c r="AN209" i="1"/>
  <c r="AM209" i="1"/>
  <c r="AL209" i="1"/>
  <c r="AT217" i="1"/>
  <c r="AS217" i="1"/>
  <c r="AR217" i="1"/>
  <c r="AQ217" i="1"/>
  <c r="AP217" i="1"/>
  <c r="AO217" i="1"/>
  <c r="AN217" i="1"/>
  <c r="AM217" i="1"/>
  <c r="AL217" i="1"/>
  <c r="AT225" i="1"/>
  <c r="AS225" i="1"/>
  <c r="AR225" i="1"/>
  <c r="AQ225" i="1"/>
  <c r="AP225" i="1"/>
  <c r="AO225" i="1"/>
  <c r="AN225" i="1"/>
  <c r="AM225" i="1"/>
  <c r="AL225" i="1"/>
  <c r="AT233" i="1"/>
  <c r="AS233" i="1"/>
  <c r="AR233" i="1"/>
  <c r="AQ233" i="1"/>
  <c r="AP233" i="1"/>
  <c r="AO233" i="1"/>
  <c r="AN233" i="1"/>
  <c r="AM233" i="1"/>
  <c r="AL233" i="1"/>
  <c r="AT241" i="1"/>
  <c r="AS241" i="1"/>
  <c r="AR241" i="1"/>
  <c r="AQ241" i="1"/>
  <c r="AP241" i="1"/>
  <c r="AO241" i="1"/>
  <c r="AN241" i="1"/>
  <c r="AM241" i="1"/>
  <c r="AL241" i="1"/>
  <c r="BK30" i="1"/>
  <c r="BJ30" i="1"/>
  <c r="BI30" i="1"/>
  <c r="BH30" i="1"/>
  <c r="BG30" i="1"/>
  <c r="BF30" i="1"/>
  <c r="BE30" i="1"/>
  <c r="BD30" i="1"/>
  <c r="BC30" i="1"/>
  <c r="BK35" i="1"/>
  <c r="BJ35" i="1"/>
  <c r="BI35" i="1"/>
  <c r="BH35" i="1"/>
  <c r="BG35" i="1"/>
  <c r="BF35" i="1"/>
  <c r="BE35" i="1"/>
  <c r="BD35" i="1"/>
  <c r="BC35" i="1"/>
  <c r="AT151" i="1"/>
  <c r="AS151" i="1"/>
  <c r="AR151" i="1"/>
  <c r="AQ151" i="1"/>
  <c r="AP151" i="1"/>
  <c r="AO151" i="1"/>
  <c r="AN151" i="1"/>
  <c r="AM151" i="1"/>
  <c r="AL151" i="1"/>
  <c r="AT50" i="1"/>
  <c r="AS50" i="1"/>
  <c r="AR50" i="1"/>
  <c r="AQ50" i="1"/>
  <c r="AP50" i="1"/>
  <c r="AO50" i="1"/>
  <c r="AN50" i="1"/>
  <c r="AM50" i="1"/>
  <c r="AL50" i="1"/>
  <c r="AT129" i="1"/>
  <c r="AS129" i="1"/>
  <c r="AR129" i="1"/>
  <c r="AQ129" i="1"/>
  <c r="AP129" i="1"/>
  <c r="AO129" i="1"/>
  <c r="AN129" i="1"/>
  <c r="AM129" i="1"/>
  <c r="AL129" i="1"/>
  <c r="BK21" i="1"/>
  <c r="BJ21" i="1"/>
  <c r="BI21" i="1"/>
  <c r="BH21" i="1"/>
  <c r="BG21" i="1"/>
  <c r="BF21" i="1"/>
  <c r="BE21" i="1"/>
  <c r="BD21" i="1"/>
  <c r="BC21" i="1"/>
  <c r="AS82" i="1"/>
  <c r="AR82" i="1"/>
  <c r="AQ82" i="1"/>
  <c r="AP82" i="1"/>
  <c r="AO82" i="1"/>
  <c r="AN82" i="1"/>
  <c r="AM82" i="1"/>
  <c r="AL82" i="1"/>
  <c r="AT82" i="1"/>
  <c r="AR148" i="1"/>
  <c r="AQ148" i="1"/>
  <c r="AP148" i="1"/>
  <c r="AO148" i="1"/>
  <c r="AN148" i="1"/>
  <c r="AM148" i="1"/>
  <c r="AL148" i="1"/>
  <c r="AS148" i="1"/>
  <c r="AT148" i="1"/>
  <c r="BK15" i="1"/>
  <c r="BJ15" i="1"/>
  <c r="BI15" i="1"/>
  <c r="BH15" i="1"/>
  <c r="BG15" i="1"/>
  <c r="BF15" i="1"/>
  <c r="BE15" i="1"/>
  <c r="BD15" i="1"/>
  <c r="BC15" i="1"/>
  <c r="AT63" i="1"/>
  <c r="AS63" i="1"/>
  <c r="AR63" i="1"/>
  <c r="AQ63" i="1"/>
  <c r="AP63" i="1"/>
  <c r="AO63" i="1"/>
  <c r="AN63" i="1"/>
  <c r="AM63" i="1"/>
  <c r="AL63" i="1"/>
  <c r="AT120" i="1"/>
  <c r="AS120" i="1"/>
  <c r="AR120" i="1"/>
  <c r="AQ120" i="1"/>
  <c r="AP120" i="1"/>
  <c r="AO120" i="1"/>
  <c r="AN120" i="1"/>
  <c r="AM120" i="1"/>
  <c r="AL120" i="1"/>
  <c r="AT45" i="1"/>
  <c r="AS45" i="1"/>
  <c r="AR45" i="1"/>
  <c r="AQ45" i="1"/>
  <c r="AP45" i="1"/>
  <c r="AO45" i="1"/>
  <c r="AN45" i="1"/>
  <c r="AM45" i="1"/>
  <c r="AL45" i="1"/>
  <c r="AT65" i="1"/>
  <c r="AS65" i="1"/>
  <c r="AQ65" i="1"/>
  <c r="AP65" i="1"/>
  <c r="AO65" i="1"/>
  <c r="AN65" i="1"/>
  <c r="AM65" i="1"/>
  <c r="AL65" i="1"/>
  <c r="AR65" i="1"/>
  <c r="AT76" i="1"/>
  <c r="AS76" i="1"/>
  <c r="AR76" i="1"/>
  <c r="AQ76" i="1"/>
  <c r="AP76" i="1"/>
  <c r="AO76" i="1"/>
  <c r="AN76" i="1"/>
  <c r="AM76" i="1"/>
  <c r="AL76" i="1"/>
  <c r="AT30" i="1"/>
  <c r="AS30" i="1"/>
  <c r="AR30" i="1"/>
  <c r="AQ30" i="1"/>
  <c r="AP30" i="1"/>
  <c r="AO30" i="1"/>
  <c r="AN30" i="1"/>
  <c r="AM30" i="1"/>
  <c r="AL30" i="1"/>
  <c r="AT52" i="1"/>
  <c r="AS52" i="1"/>
  <c r="AR52" i="1"/>
  <c r="AQ52" i="1"/>
  <c r="AP52" i="1"/>
  <c r="AO52" i="1"/>
  <c r="AN52" i="1"/>
  <c r="AM52" i="1"/>
  <c r="AL52" i="1"/>
  <c r="AT112" i="1"/>
  <c r="AS112" i="1"/>
  <c r="AR112" i="1"/>
  <c r="AQ112" i="1"/>
  <c r="AP112" i="1"/>
  <c r="AO112" i="1"/>
  <c r="AN112" i="1"/>
  <c r="AM112" i="1"/>
  <c r="AL112" i="1"/>
  <c r="AT58" i="1"/>
  <c r="AS58" i="1"/>
  <c r="AR58" i="1"/>
  <c r="AQ58" i="1"/>
  <c r="AP58" i="1"/>
  <c r="AO58" i="1"/>
  <c r="AN58" i="1"/>
  <c r="AM58" i="1"/>
  <c r="AL58" i="1"/>
  <c r="AT37" i="1"/>
  <c r="AS37" i="1"/>
  <c r="AR37" i="1"/>
  <c r="AQ37" i="1"/>
  <c r="AP37" i="1"/>
  <c r="AO37" i="1"/>
  <c r="AN37" i="1"/>
  <c r="AM37" i="1"/>
  <c r="AL37" i="1"/>
  <c r="AC93" i="1"/>
  <c r="AC64" i="1"/>
  <c r="AF64" i="1"/>
  <c r="K64" i="1"/>
  <c r="AT145" i="1"/>
  <c r="AS145" i="1"/>
  <c r="AR145" i="1"/>
  <c r="AQ145" i="1"/>
  <c r="AP145" i="1"/>
  <c r="AO145" i="1"/>
  <c r="AN145" i="1"/>
  <c r="AM145" i="1"/>
  <c r="AL145" i="1"/>
  <c r="AC28" i="7"/>
  <c r="AF36" i="6"/>
  <c r="K36" i="6"/>
  <c r="AC142" i="7"/>
  <c r="AF142" i="7"/>
  <c r="K142" i="7"/>
  <c r="AF130" i="6"/>
  <c r="K130" i="6"/>
  <c r="AC130" i="6"/>
  <c r="AF89" i="6"/>
  <c r="J89" i="6"/>
  <c r="K141" i="6"/>
  <c r="AC141" i="6"/>
  <c r="AF141" i="6"/>
  <c r="AC112" i="6"/>
  <c r="AF112" i="6"/>
  <c r="J112" i="6"/>
  <c r="AC136" i="6"/>
  <c r="AF136" i="6"/>
  <c r="K136" i="6"/>
  <c r="AC120" i="6"/>
  <c r="AF120" i="6"/>
  <c r="J120" i="6"/>
  <c r="AF73" i="6"/>
  <c r="K73" i="6"/>
  <c r="AC34" i="1"/>
  <c r="AF34" i="1"/>
  <c r="K34" i="1"/>
  <c r="K87" i="6"/>
  <c r="AF87" i="6"/>
  <c r="AT86" i="1"/>
  <c r="AS86" i="1"/>
  <c r="AR86" i="1"/>
  <c r="AQ86" i="1"/>
  <c r="AP86" i="1"/>
  <c r="AO86" i="1"/>
  <c r="AN86" i="1"/>
  <c r="AM86" i="1"/>
  <c r="AL86" i="1"/>
  <c r="AT117" i="1"/>
  <c r="AS117" i="1"/>
  <c r="AR117" i="1"/>
  <c r="AQ117" i="1"/>
  <c r="AP117" i="1"/>
  <c r="AO117" i="1"/>
  <c r="AN117" i="1"/>
  <c r="AM117" i="1"/>
  <c r="AL117" i="1"/>
  <c r="AT159" i="1"/>
  <c r="AS159" i="1"/>
  <c r="AR159" i="1"/>
  <c r="AQ159" i="1"/>
  <c r="AP159" i="1"/>
  <c r="AO159" i="1"/>
  <c r="AN159" i="1"/>
  <c r="AM159" i="1"/>
  <c r="AL159" i="1"/>
  <c r="BK9" i="1"/>
  <c r="BJ9" i="1"/>
  <c r="BI9" i="1"/>
  <c r="BH9" i="1"/>
  <c r="BG9" i="1"/>
  <c r="BF9" i="1"/>
  <c r="BE9" i="1"/>
  <c r="BD9" i="1"/>
  <c r="BC9" i="1"/>
  <c r="AT162" i="1"/>
  <c r="AS162" i="1"/>
  <c r="AR162" i="1"/>
  <c r="AQ162" i="1"/>
  <c r="AP162" i="1"/>
  <c r="AO162" i="1"/>
  <c r="AN162" i="1"/>
  <c r="AM162" i="1"/>
  <c r="AL162" i="1"/>
  <c r="AT186" i="1"/>
  <c r="AS186" i="1"/>
  <c r="AR186" i="1"/>
  <c r="AQ186" i="1"/>
  <c r="AP186" i="1"/>
  <c r="AO186" i="1"/>
  <c r="AN186" i="1"/>
  <c r="AM186" i="1"/>
  <c r="AL186" i="1"/>
  <c r="AT194" i="1"/>
  <c r="AS194" i="1"/>
  <c r="AR194" i="1"/>
  <c r="AQ194" i="1"/>
  <c r="AP194" i="1"/>
  <c r="AO194" i="1"/>
  <c r="AN194" i="1"/>
  <c r="AM194" i="1"/>
  <c r="AL194" i="1"/>
  <c r="AT202" i="1"/>
  <c r="AS202" i="1"/>
  <c r="AR202" i="1"/>
  <c r="AQ202" i="1"/>
  <c r="AP202" i="1"/>
  <c r="AO202" i="1"/>
  <c r="AN202" i="1"/>
  <c r="AM202" i="1"/>
  <c r="AL202" i="1"/>
  <c r="AT210" i="1"/>
  <c r="AS210" i="1"/>
  <c r="AR210" i="1"/>
  <c r="AQ210" i="1"/>
  <c r="AP210" i="1"/>
  <c r="AO210" i="1"/>
  <c r="AN210" i="1"/>
  <c r="AM210" i="1"/>
  <c r="AL210" i="1"/>
  <c r="AT218" i="1"/>
  <c r="AS218" i="1"/>
  <c r="AR218" i="1"/>
  <c r="AQ218" i="1"/>
  <c r="AP218" i="1"/>
  <c r="AO218" i="1"/>
  <c r="AN218" i="1"/>
  <c r="AM218" i="1"/>
  <c r="AL218" i="1"/>
  <c r="AT226" i="1"/>
  <c r="AS226" i="1"/>
  <c r="AR226" i="1"/>
  <c r="AQ226" i="1"/>
  <c r="AP226" i="1"/>
  <c r="AO226" i="1"/>
  <c r="AN226" i="1"/>
  <c r="AM226" i="1"/>
  <c r="AL226" i="1"/>
  <c r="AT234" i="1"/>
  <c r="AS234" i="1"/>
  <c r="AR234" i="1"/>
  <c r="AQ234" i="1"/>
  <c r="AP234" i="1"/>
  <c r="AO234" i="1"/>
  <c r="AN234" i="1"/>
  <c r="AM234" i="1"/>
  <c r="AL234" i="1"/>
  <c r="AT242" i="1"/>
  <c r="AS242" i="1"/>
  <c r="AR242" i="1"/>
  <c r="AQ242" i="1"/>
  <c r="AP242" i="1"/>
  <c r="AO242" i="1"/>
  <c r="AN242" i="1"/>
  <c r="AM242" i="1"/>
  <c r="AL242" i="1"/>
  <c r="BK22" i="1"/>
  <c r="BJ22" i="1"/>
  <c r="BI22" i="1"/>
  <c r="BH22" i="1"/>
  <c r="BG22" i="1"/>
  <c r="BF22" i="1"/>
  <c r="BE22" i="1"/>
  <c r="BD22" i="1"/>
  <c r="BC22" i="1"/>
  <c r="BK27" i="1"/>
  <c r="BJ27" i="1"/>
  <c r="BI27" i="1"/>
  <c r="BH27" i="1"/>
  <c r="BG27" i="1"/>
  <c r="BF27" i="1"/>
  <c r="BE27" i="1"/>
  <c r="BD27" i="1"/>
  <c r="BC27" i="1"/>
  <c r="AT133" i="1"/>
  <c r="AS133" i="1"/>
  <c r="AR133" i="1"/>
  <c r="AQ133" i="1"/>
  <c r="AP133" i="1"/>
  <c r="AO133" i="1"/>
  <c r="AN133" i="1"/>
  <c r="AM133" i="1"/>
  <c r="AL133" i="1"/>
  <c r="BK17" i="1"/>
  <c r="BJ17" i="1"/>
  <c r="BI17" i="1"/>
  <c r="BH17" i="1"/>
  <c r="BG17" i="1"/>
  <c r="BF17" i="1"/>
  <c r="BE17" i="1"/>
  <c r="BD17" i="1"/>
  <c r="BC17" i="1"/>
  <c r="BK6" i="1"/>
  <c r="BJ6" i="1"/>
  <c r="BI6" i="1"/>
  <c r="BH6" i="1"/>
  <c r="BG6" i="1"/>
  <c r="BF6" i="1"/>
  <c r="BE6" i="1"/>
  <c r="BD6" i="1"/>
  <c r="BC6" i="1"/>
  <c r="K197" i="6"/>
  <c r="AF197" i="6"/>
  <c r="AC197" i="6"/>
  <c r="AT60" i="1"/>
  <c r="AS60" i="1"/>
  <c r="AR60" i="1"/>
  <c r="AQ60" i="1"/>
  <c r="AP60" i="1"/>
  <c r="AO60" i="1"/>
  <c r="AN60" i="1"/>
  <c r="AM60" i="1"/>
  <c r="AL60" i="1"/>
  <c r="AT107" i="1"/>
  <c r="AS107" i="1"/>
  <c r="AR107" i="1"/>
  <c r="AQ107" i="1"/>
  <c r="AP107" i="1"/>
  <c r="AO107" i="1"/>
  <c r="AN107" i="1"/>
  <c r="AM107" i="1"/>
  <c r="AL107" i="1"/>
  <c r="AT41" i="1"/>
  <c r="AS41" i="1"/>
  <c r="AR41" i="1"/>
  <c r="AQ41" i="1"/>
  <c r="AP41" i="1"/>
  <c r="AO41" i="1"/>
  <c r="AN41" i="1"/>
  <c r="AM41" i="1"/>
  <c r="AL41" i="1"/>
  <c r="AT62" i="1"/>
  <c r="AS62" i="1"/>
  <c r="AR62" i="1"/>
  <c r="AQ62" i="1"/>
  <c r="AP62" i="1"/>
  <c r="AO62" i="1"/>
  <c r="AN62" i="1"/>
  <c r="AM62" i="1"/>
  <c r="AL62" i="1"/>
  <c r="AT68" i="1"/>
  <c r="AS68" i="1"/>
  <c r="AR68" i="1"/>
  <c r="AQ68" i="1"/>
  <c r="AP68" i="1"/>
  <c r="AO68" i="1"/>
  <c r="AN68" i="1"/>
  <c r="AM68" i="1"/>
  <c r="AL68" i="1"/>
  <c r="AT26" i="1"/>
  <c r="AS26" i="1"/>
  <c r="AR26" i="1"/>
  <c r="AQ26" i="1"/>
  <c r="AP26" i="1"/>
  <c r="AO26" i="1"/>
  <c r="AN26" i="1"/>
  <c r="AM26" i="1"/>
  <c r="AL26" i="1"/>
  <c r="AT139" i="1"/>
  <c r="AS139" i="1"/>
  <c r="AR139" i="1"/>
  <c r="AQ139" i="1"/>
  <c r="AP139" i="1"/>
  <c r="AO139" i="1"/>
  <c r="AN139" i="1"/>
  <c r="AM139" i="1"/>
  <c r="AL139" i="1"/>
  <c r="AT99" i="1"/>
  <c r="AS99" i="1"/>
  <c r="AR99" i="1"/>
  <c r="AQ99" i="1"/>
  <c r="AP99" i="1"/>
  <c r="AO99" i="1"/>
  <c r="AN99" i="1"/>
  <c r="AM99" i="1"/>
  <c r="AL99" i="1"/>
  <c r="AT55" i="1"/>
  <c r="AS55" i="1"/>
  <c r="AR55" i="1"/>
  <c r="AQ55" i="1"/>
  <c r="AP55" i="1"/>
  <c r="AO55" i="1"/>
  <c r="AN55" i="1"/>
  <c r="AM55" i="1"/>
  <c r="AL55" i="1"/>
  <c r="AT33" i="1"/>
  <c r="AS33" i="1"/>
  <c r="AR33" i="1"/>
  <c r="AQ33" i="1"/>
  <c r="AP33" i="1"/>
  <c r="AO33" i="1"/>
  <c r="AN33" i="1"/>
  <c r="AM33" i="1"/>
  <c r="AL33" i="1"/>
  <c r="AC139" i="1"/>
  <c r="K139" i="1"/>
  <c r="AF139" i="1"/>
  <c r="AJ58" i="1"/>
  <c r="AK58" i="1"/>
  <c r="AI58" i="1"/>
  <c r="AI185" i="1"/>
  <c r="AJ185" i="1"/>
  <c r="AK185" i="1"/>
  <c r="AJ68" i="1"/>
  <c r="AK68" i="1"/>
  <c r="AI68" i="1"/>
  <c r="AK186" i="1"/>
  <c r="AI186" i="1"/>
  <c r="AJ186" i="1"/>
  <c r="AI145" i="1"/>
  <c r="AJ145" i="1"/>
  <c r="AK145" i="1"/>
  <c r="AJ63" i="1"/>
  <c r="AI63" i="1"/>
  <c r="AK63" i="1"/>
  <c r="BA21" i="1"/>
  <c r="BB21" i="1"/>
  <c r="AJ33" i="1"/>
  <c r="AK33" i="1"/>
  <c r="AI33" i="1"/>
  <c r="AK162" i="1"/>
  <c r="AI162" i="1"/>
  <c r="AJ162" i="1"/>
  <c r="AJ86" i="1"/>
  <c r="AK86" i="1"/>
  <c r="AI86" i="1"/>
  <c r="AH86" i="1"/>
  <c r="BB30" i="1"/>
  <c r="BA30" i="1"/>
  <c r="AI177" i="1"/>
  <c r="AJ177" i="1"/>
  <c r="AK177" i="1"/>
  <c r="AJ88" i="1"/>
  <c r="AI88" i="1"/>
  <c r="AH88" i="1"/>
  <c r="AK88" i="1"/>
  <c r="AJ144" i="1"/>
  <c r="AK144" i="1"/>
  <c r="AI144" i="1"/>
  <c r="AK232" i="1"/>
  <c r="AI232" i="1"/>
  <c r="AJ232" i="1"/>
  <c r="AK192" i="1"/>
  <c r="AI192" i="1"/>
  <c r="AJ192" i="1"/>
  <c r="BB33" i="1"/>
  <c r="BA33" i="1"/>
  <c r="AJ51" i="1"/>
  <c r="AK51" i="1"/>
  <c r="AI51" i="1"/>
  <c r="AJ64" i="1"/>
  <c r="AK64" i="1"/>
  <c r="AI64" i="1"/>
  <c r="AK157" i="1"/>
  <c r="AI157" i="1"/>
  <c r="AJ157" i="1"/>
  <c r="AI199" i="1"/>
  <c r="AJ199" i="1"/>
  <c r="AK199" i="1"/>
  <c r="AI122" i="1"/>
  <c r="AJ122" i="1"/>
  <c r="AK122" i="1"/>
  <c r="AI77" i="1"/>
  <c r="AJ77" i="1"/>
  <c r="AK77" i="1"/>
  <c r="AI222" i="1"/>
  <c r="AJ222" i="1"/>
  <c r="AK222" i="1"/>
  <c r="AK182" i="1"/>
  <c r="AI182" i="1"/>
  <c r="AJ182" i="1"/>
  <c r="AJ28" i="1"/>
  <c r="AK28" i="1"/>
  <c r="AI28" i="1"/>
  <c r="AJ35" i="1"/>
  <c r="AK35" i="1"/>
  <c r="AI35" i="1"/>
  <c r="AH35" i="1"/>
  <c r="AI229" i="1"/>
  <c r="AJ229" i="1"/>
  <c r="AK229" i="1"/>
  <c r="AJ160" i="1"/>
  <c r="AK160" i="1"/>
  <c r="AI160" i="1"/>
  <c r="AJ43" i="1"/>
  <c r="AK43" i="1"/>
  <c r="AI43" i="1"/>
  <c r="AK113" i="1"/>
  <c r="AJ113" i="1"/>
  <c r="AI113" i="1"/>
  <c r="AI212" i="1"/>
  <c r="AJ212" i="1"/>
  <c r="AK212" i="1"/>
  <c r="AK172" i="1"/>
  <c r="AI172" i="1"/>
  <c r="AJ172" i="1"/>
  <c r="AJ89" i="1"/>
  <c r="AK89" i="1"/>
  <c r="AI89" i="1"/>
  <c r="AI104" i="1"/>
  <c r="AK104" i="1"/>
  <c r="AJ104" i="1"/>
  <c r="AJ46" i="1"/>
  <c r="AK46" i="1"/>
  <c r="AI46" i="1"/>
  <c r="AJ112" i="1"/>
  <c r="AK112" i="1"/>
  <c r="AI112" i="1"/>
  <c r="BA15" i="1"/>
  <c r="BB15" i="1"/>
  <c r="AI209" i="1"/>
  <c r="AJ209" i="1"/>
  <c r="AK209" i="1"/>
  <c r="AI169" i="1"/>
  <c r="AJ169" i="1"/>
  <c r="AK169" i="1"/>
  <c r="AJ70" i="1"/>
  <c r="AI70" i="1"/>
  <c r="AK70" i="1"/>
  <c r="AJ61" i="1"/>
  <c r="AK61" i="1"/>
  <c r="AI61" i="1"/>
  <c r="AH61" i="1"/>
  <c r="AJ80" i="1"/>
  <c r="AK80" i="1"/>
  <c r="AI80" i="1"/>
  <c r="AI147" i="1"/>
  <c r="AK147" i="1"/>
  <c r="AJ147" i="1"/>
  <c r="AI224" i="1"/>
  <c r="AJ224" i="1"/>
  <c r="AK224" i="1"/>
  <c r="AK184" i="1"/>
  <c r="AI184" i="1"/>
  <c r="AJ184" i="1"/>
  <c r="AJ118" i="1"/>
  <c r="AI118" i="1"/>
  <c r="AK118" i="1"/>
  <c r="AK90" i="1"/>
  <c r="AJ90" i="1"/>
  <c r="AI90" i="1"/>
  <c r="AJ121" i="1"/>
  <c r="AK121" i="1"/>
  <c r="AI121" i="1"/>
  <c r="AK231" i="1"/>
  <c r="AI231" i="1"/>
  <c r="AJ231" i="1"/>
  <c r="AK150" i="1"/>
  <c r="AI150" i="1"/>
  <c r="AJ150" i="1"/>
  <c r="AJ93" i="1"/>
  <c r="AK93" i="1"/>
  <c r="AI93" i="1"/>
  <c r="AJ132" i="1"/>
  <c r="AK132" i="1"/>
  <c r="AI132" i="1"/>
  <c r="AI214" i="1"/>
  <c r="AJ214" i="1"/>
  <c r="AK214" i="1"/>
  <c r="AK174" i="1"/>
  <c r="AI174" i="1"/>
  <c r="AJ174" i="1"/>
  <c r="BB37" i="1"/>
  <c r="BA37" i="1"/>
  <c r="AJ110" i="1"/>
  <c r="AK110" i="1"/>
  <c r="AI110" i="1"/>
  <c r="AJ24" i="1"/>
  <c r="AK24" i="1"/>
  <c r="AI24" i="1"/>
  <c r="AK221" i="1"/>
  <c r="AI221" i="1"/>
  <c r="AJ221" i="1"/>
  <c r="AI181" i="1"/>
  <c r="AJ181" i="1"/>
  <c r="AK181" i="1"/>
  <c r="AJ79" i="1"/>
  <c r="AK79" i="1"/>
  <c r="AI79" i="1"/>
  <c r="AH79" i="1"/>
  <c r="AI84" i="1"/>
  <c r="AJ84" i="1"/>
  <c r="AK84" i="1"/>
  <c r="BA42" i="1"/>
  <c r="BB42" i="1"/>
  <c r="BB32" i="1"/>
  <c r="BA32" i="1"/>
  <c r="AK244" i="1"/>
  <c r="AI244" i="1"/>
  <c r="AJ244" i="1"/>
  <c r="AK164" i="1"/>
  <c r="AI164" i="1"/>
  <c r="AH164" i="1"/>
  <c r="AA164" i="1" s="1"/>
  <c r="AE164" i="1" s="1"/>
  <c r="AJ164" i="1"/>
  <c r="AJ56" i="1"/>
  <c r="AK56" i="1"/>
  <c r="AI56" i="1"/>
  <c r="AH56" i="1"/>
  <c r="AA56" i="1" s="1"/>
  <c r="BB11" i="1"/>
  <c r="BA11" i="1"/>
  <c r="AI235" i="1"/>
  <c r="AJ235" i="1"/>
  <c r="AK235" i="1"/>
  <c r="AJ60" i="1"/>
  <c r="AK60" i="1"/>
  <c r="AI60" i="1"/>
  <c r="AK62" i="1"/>
  <c r="AJ62" i="1"/>
  <c r="AI62" i="1"/>
  <c r="AK202" i="1"/>
  <c r="AI202" i="1"/>
  <c r="AJ202" i="1"/>
  <c r="AI201" i="1"/>
  <c r="AJ201" i="1"/>
  <c r="AK201" i="1"/>
  <c r="AK73" i="1"/>
  <c r="AJ73" i="1"/>
  <c r="AI73" i="1"/>
  <c r="AH73" i="1"/>
  <c r="AI216" i="1"/>
  <c r="AJ216" i="1"/>
  <c r="AK216" i="1"/>
  <c r="AI69" i="1"/>
  <c r="AJ69" i="1"/>
  <c r="AK69" i="1"/>
  <c r="BA18" i="1"/>
  <c r="BB18" i="1"/>
  <c r="AI191" i="1"/>
  <c r="AJ191" i="1"/>
  <c r="AK191" i="1"/>
  <c r="AK206" i="1"/>
  <c r="AI206" i="1"/>
  <c r="AJ206" i="1"/>
  <c r="AJ100" i="1"/>
  <c r="AK100" i="1"/>
  <c r="AI100" i="1"/>
  <c r="BA34" i="1"/>
  <c r="BB34" i="1"/>
  <c r="AJ131" i="1"/>
  <c r="AK131" i="1"/>
  <c r="AI131" i="1"/>
  <c r="AI141" i="1"/>
  <c r="AJ141" i="1"/>
  <c r="AK141" i="1"/>
  <c r="BB13" i="1"/>
  <c r="BA13" i="1"/>
  <c r="AZ13" i="1"/>
  <c r="AX13" i="1" s="1"/>
  <c r="BB3" i="1"/>
  <c r="BA3" i="1"/>
  <c r="AI236" i="1"/>
  <c r="AJ236" i="1"/>
  <c r="AK236" i="1"/>
  <c r="AK204" i="1"/>
  <c r="AI204" i="1"/>
  <c r="AJ204" i="1"/>
  <c r="AJ57" i="1"/>
  <c r="AK57" i="1"/>
  <c r="AI57" i="1"/>
  <c r="AI227" i="1"/>
  <c r="AJ227" i="1"/>
  <c r="AK227" i="1"/>
  <c r="AI163" i="1"/>
  <c r="AJ163" i="1"/>
  <c r="AK163" i="1"/>
  <c r="AJ65" i="1"/>
  <c r="AK65" i="1"/>
  <c r="AI65" i="1"/>
  <c r="BA6" i="1"/>
  <c r="AZ6" i="1"/>
  <c r="AX6" i="1" s="1"/>
  <c r="BB6" i="1"/>
  <c r="AJ129" i="1"/>
  <c r="AK129" i="1"/>
  <c r="AI129" i="1"/>
  <c r="BB17" i="1"/>
  <c r="BA17" i="1"/>
  <c r="AZ17" i="1"/>
  <c r="AX17" i="1" s="1"/>
  <c r="AJ52" i="1"/>
  <c r="AK52" i="1"/>
  <c r="AI52" i="1"/>
  <c r="AK233" i="1"/>
  <c r="AI233" i="1"/>
  <c r="AJ233" i="1"/>
  <c r="AJ83" i="1"/>
  <c r="AK83" i="1"/>
  <c r="AI83" i="1"/>
  <c r="AK223" i="1"/>
  <c r="AI223" i="1"/>
  <c r="AJ223" i="1"/>
  <c r="AI183" i="1"/>
  <c r="AJ183" i="1"/>
  <c r="AK183" i="1"/>
  <c r="AJ161" i="1"/>
  <c r="AI161" i="1"/>
  <c r="AK161" i="1"/>
  <c r="AJ98" i="1"/>
  <c r="AI98" i="1"/>
  <c r="AH98" i="1"/>
  <c r="AK98" i="1"/>
  <c r="AI238" i="1"/>
  <c r="AK238" i="1"/>
  <c r="AJ238" i="1"/>
  <c r="AJ135" i="1"/>
  <c r="AK135" i="1"/>
  <c r="AI135" i="1"/>
  <c r="AJ75" i="1"/>
  <c r="AK75" i="1"/>
  <c r="AI75" i="1"/>
  <c r="AI81" i="1"/>
  <c r="AK81" i="1"/>
  <c r="AJ81" i="1"/>
  <c r="BB24" i="1"/>
  <c r="BA24" i="1"/>
  <c r="AK213" i="1"/>
  <c r="AI213" i="1"/>
  <c r="AJ213" i="1"/>
  <c r="AI173" i="1"/>
  <c r="AJ173" i="1"/>
  <c r="AK173" i="1"/>
  <c r="AI130" i="1"/>
  <c r="AJ130" i="1"/>
  <c r="AK130" i="1"/>
  <c r="AJ42" i="1"/>
  <c r="AK42" i="1"/>
  <c r="AI42" i="1"/>
  <c r="AI228" i="1"/>
  <c r="AJ228" i="1"/>
  <c r="AK228" i="1"/>
  <c r="AK196" i="1"/>
  <c r="AI196" i="1"/>
  <c r="AJ196" i="1"/>
  <c r="AI134" i="1"/>
  <c r="AJ134" i="1"/>
  <c r="AK134" i="1"/>
  <c r="AJ138" i="1"/>
  <c r="AK138" i="1"/>
  <c r="AI138" i="1"/>
  <c r="BB10" i="1"/>
  <c r="BA10" i="1"/>
  <c r="AJ55" i="1"/>
  <c r="AK55" i="1"/>
  <c r="AI55" i="1"/>
  <c r="AJ99" i="1"/>
  <c r="AK99" i="1"/>
  <c r="AI99" i="1"/>
  <c r="AI234" i="1"/>
  <c r="AJ234" i="1"/>
  <c r="AK234" i="1"/>
  <c r="AK241" i="1"/>
  <c r="AI241" i="1"/>
  <c r="AJ241" i="1"/>
  <c r="AK41" i="1"/>
  <c r="AI41" i="1"/>
  <c r="AJ41" i="1"/>
  <c r="BB9" i="1"/>
  <c r="BA9" i="1"/>
  <c r="AJ50" i="1"/>
  <c r="AK50" i="1"/>
  <c r="AI50" i="1"/>
  <c r="AI193" i="1"/>
  <c r="AH193" i="1"/>
  <c r="AJ193" i="1"/>
  <c r="AK193" i="1"/>
  <c r="AJ133" i="1"/>
  <c r="AK133" i="1"/>
  <c r="AI133" i="1"/>
  <c r="AI226" i="1"/>
  <c r="AJ226" i="1"/>
  <c r="AK226" i="1"/>
  <c r="AI159" i="1"/>
  <c r="AJ159" i="1"/>
  <c r="AK159" i="1"/>
  <c r="AJ30" i="1"/>
  <c r="AK30" i="1"/>
  <c r="AI30" i="1"/>
  <c r="AJ45" i="1"/>
  <c r="AK45" i="1"/>
  <c r="AI45" i="1"/>
  <c r="AJ148" i="1"/>
  <c r="AK148" i="1"/>
  <c r="AI148" i="1"/>
  <c r="AI151" i="1"/>
  <c r="AK151" i="1"/>
  <c r="AJ151" i="1"/>
  <c r="AK225" i="1"/>
  <c r="AI225" i="1"/>
  <c r="AJ225" i="1"/>
  <c r="AJ115" i="1"/>
  <c r="AK115" i="1"/>
  <c r="AI115" i="1"/>
  <c r="BB29" i="1"/>
  <c r="BA29" i="1"/>
  <c r="AK176" i="1"/>
  <c r="AI176" i="1"/>
  <c r="AJ176" i="1"/>
  <c r="BB4" i="1"/>
  <c r="BA4" i="1"/>
  <c r="AZ4" i="1"/>
  <c r="AX4" i="1"/>
  <c r="AJ101" i="1"/>
  <c r="AK101" i="1"/>
  <c r="AI101" i="1"/>
  <c r="AK215" i="1"/>
  <c r="AI215" i="1"/>
  <c r="AJ215" i="1"/>
  <c r="AI175" i="1"/>
  <c r="AJ175" i="1"/>
  <c r="AK175" i="1"/>
  <c r="AJ40" i="1"/>
  <c r="AK40" i="1"/>
  <c r="AI40" i="1"/>
  <c r="AH40" i="1"/>
  <c r="AK166" i="1"/>
  <c r="AI166" i="1"/>
  <c r="AJ166" i="1"/>
  <c r="AI126" i="1"/>
  <c r="AJ126" i="1"/>
  <c r="AK126" i="1"/>
  <c r="AJ136" i="1"/>
  <c r="AK136" i="1"/>
  <c r="AI136" i="1"/>
  <c r="AJ96" i="1"/>
  <c r="AK96" i="1"/>
  <c r="AI96" i="1"/>
  <c r="AI205" i="1"/>
  <c r="AJ205" i="1"/>
  <c r="AK205" i="1"/>
  <c r="AI165" i="1"/>
  <c r="AJ165" i="1"/>
  <c r="AK165" i="1"/>
  <c r="AJ106" i="1"/>
  <c r="AK106" i="1"/>
  <c r="AI106" i="1"/>
  <c r="AI220" i="1"/>
  <c r="AJ220" i="1"/>
  <c r="AK220" i="1"/>
  <c r="AJ119" i="1"/>
  <c r="AK119" i="1"/>
  <c r="AI119" i="1"/>
  <c r="AJ29" i="1"/>
  <c r="AK29" i="1"/>
  <c r="AI29" i="1"/>
  <c r="BB22" i="1"/>
  <c r="BA22" i="1"/>
  <c r="AI139" i="1"/>
  <c r="AK139" i="1"/>
  <c r="AJ139" i="1"/>
  <c r="AI107" i="1"/>
  <c r="AJ107" i="1"/>
  <c r="AK107" i="1"/>
  <c r="BB27" i="1"/>
  <c r="BA27" i="1"/>
  <c r="AZ27" i="1"/>
  <c r="AX27" i="1" s="1"/>
  <c r="AI218" i="1"/>
  <c r="AJ218" i="1"/>
  <c r="AK218" i="1"/>
  <c r="AK194" i="1"/>
  <c r="AI194" i="1"/>
  <c r="AJ194" i="1"/>
  <c r="AJ37" i="1"/>
  <c r="AK37" i="1"/>
  <c r="AI37" i="1"/>
  <c r="AJ120" i="1"/>
  <c r="AK120" i="1"/>
  <c r="AI120" i="1"/>
  <c r="BB25" i="1"/>
  <c r="BA25" i="1"/>
  <c r="AZ25" i="1"/>
  <c r="AX25" i="1" s="1"/>
  <c r="AJ72" i="1"/>
  <c r="AK72" i="1"/>
  <c r="AI72" i="1"/>
  <c r="AI49" i="1"/>
  <c r="AJ49" i="1"/>
  <c r="AK49" i="1"/>
  <c r="BA16" i="1"/>
  <c r="BB16" i="1"/>
  <c r="AJ125" i="1"/>
  <c r="AK125" i="1"/>
  <c r="AI125" i="1"/>
  <c r="AK208" i="1"/>
  <c r="AI208" i="1"/>
  <c r="AJ208" i="1"/>
  <c r="AJ38" i="1"/>
  <c r="AK38" i="1"/>
  <c r="AI38" i="1"/>
  <c r="AJ128" i="1"/>
  <c r="AK128" i="1"/>
  <c r="AI128" i="1"/>
  <c r="AI143" i="1"/>
  <c r="AK143" i="1"/>
  <c r="AJ143" i="1"/>
  <c r="BB38" i="1"/>
  <c r="BA38" i="1"/>
  <c r="AZ38" i="1"/>
  <c r="AX38" i="1"/>
  <c r="AI207" i="1"/>
  <c r="AJ207" i="1"/>
  <c r="AK207" i="1"/>
  <c r="AJ31" i="1"/>
  <c r="AK31" i="1"/>
  <c r="AI31" i="1"/>
  <c r="AJ97" i="1"/>
  <c r="AK97" i="1"/>
  <c r="AI97" i="1"/>
  <c r="AK137" i="1"/>
  <c r="AJ137" i="1"/>
  <c r="AI137" i="1"/>
  <c r="AH137" i="1"/>
  <c r="AA137" i="1" s="1"/>
  <c r="AK198" i="1"/>
  <c r="AI198" i="1"/>
  <c r="AJ198" i="1"/>
  <c r="BA5" i="1"/>
  <c r="BB5" i="1"/>
  <c r="AI197" i="1"/>
  <c r="AJ197" i="1"/>
  <c r="AK197" i="1"/>
  <c r="AK142" i="1"/>
  <c r="AI142" i="1"/>
  <c r="AJ142" i="1"/>
  <c r="AI155" i="1"/>
  <c r="AJ155" i="1"/>
  <c r="AK155" i="1"/>
  <c r="AJ48" i="1"/>
  <c r="AK48" i="1"/>
  <c r="AI48" i="1"/>
  <c r="AJ114" i="1"/>
  <c r="AI114" i="1"/>
  <c r="AK114" i="1"/>
  <c r="AJ47" i="1"/>
  <c r="AK47" i="1"/>
  <c r="AI47" i="1"/>
  <c r="AJ26" i="1"/>
  <c r="AK26" i="1"/>
  <c r="AI26" i="1"/>
  <c r="AJ82" i="1"/>
  <c r="AK82" i="1"/>
  <c r="AI82" i="1"/>
  <c r="AH82" i="1"/>
  <c r="AB82" i="1" s="1"/>
  <c r="AJ124" i="1"/>
  <c r="AK124" i="1"/>
  <c r="AI124" i="1"/>
  <c r="BB39" i="1"/>
  <c r="BA39" i="1"/>
  <c r="AK240" i="1"/>
  <c r="AI240" i="1"/>
  <c r="AJ240" i="1"/>
  <c r="AK168" i="1"/>
  <c r="AI168" i="1"/>
  <c r="AJ168" i="1"/>
  <c r="AJ87" i="1"/>
  <c r="AK87" i="1"/>
  <c r="AI87" i="1"/>
  <c r="AJ95" i="1"/>
  <c r="AK95" i="1"/>
  <c r="AI95" i="1"/>
  <c r="BB41" i="1"/>
  <c r="BA41" i="1"/>
  <c r="AK239" i="1"/>
  <c r="AI239" i="1"/>
  <c r="AJ239" i="1"/>
  <c r="AJ67" i="1"/>
  <c r="AK67" i="1"/>
  <c r="AI67" i="1"/>
  <c r="AK94" i="1"/>
  <c r="AJ94" i="1"/>
  <c r="AI94" i="1"/>
  <c r="AH94" i="1"/>
  <c r="BA26" i="1"/>
  <c r="BB26" i="1"/>
  <c r="AK32" i="1"/>
  <c r="AJ32" i="1"/>
  <c r="AI32" i="1"/>
  <c r="AI230" i="1"/>
  <c r="AK230" i="1"/>
  <c r="AJ230" i="1"/>
  <c r="AK146" i="1"/>
  <c r="AI146" i="1"/>
  <c r="AJ146" i="1"/>
  <c r="AJ39" i="1"/>
  <c r="AK39" i="1"/>
  <c r="AI39" i="1"/>
  <c r="AJ102" i="1"/>
  <c r="AK102" i="1"/>
  <c r="AI102" i="1"/>
  <c r="AI189" i="1"/>
  <c r="AJ189" i="1"/>
  <c r="AK189" i="1"/>
  <c r="AJ105" i="1"/>
  <c r="AK105" i="1"/>
  <c r="AI105" i="1"/>
  <c r="AH105" i="1"/>
  <c r="AK210" i="1"/>
  <c r="AI210" i="1"/>
  <c r="AJ210" i="1"/>
  <c r="BB35" i="1"/>
  <c r="BA35" i="1"/>
  <c r="AJ34" i="1"/>
  <c r="AK34" i="1"/>
  <c r="AI34" i="1"/>
  <c r="AI242" i="1"/>
  <c r="AJ242" i="1"/>
  <c r="AK242" i="1"/>
  <c r="AJ117" i="1"/>
  <c r="AK117" i="1"/>
  <c r="AI117" i="1"/>
  <c r="AJ76" i="1"/>
  <c r="AK76" i="1"/>
  <c r="AI76" i="1"/>
  <c r="AK217" i="1"/>
  <c r="AI217" i="1"/>
  <c r="AJ217" i="1"/>
  <c r="AJ23" i="1"/>
  <c r="AK23" i="1"/>
  <c r="AI23" i="1"/>
  <c r="AK156" i="1"/>
  <c r="AI156" i="1"/>
  <c r="AJ156" i="1"/>
  <c r="AK200" i="1"/>
  <c r="AI200" i="1"/>
  <c r="AJ200" i="1"/>
  <c r="AI153" i="1"/>
  <c r="AJ153" i="1"/>
  <c r="AK153" i="1"/>
  <c r="AJ27" i="1"/>
  <c r="AK27" i="1"/>
  <c r="AI27" i="1"/>
  <c r="AI167" i="1"/>
  <c r="AJ167" i="1"/>
  <c r="AK167" i="1"/>
  <c r="BB12" i="1"/>
  <c r="BA12" i="1"/>
  <c r="AK190" i="1"/>
  <c r="AI190" i="1"/>
  <c r="AJ190" i="1"/>
  <c r="AJ44" i="1"/>
  <c r="AK44" i="1"/>
  <c r="AI44" i="1"/>
  <c r="AJ111" i="1"/>
  <c r="AK111" i="1"/>
  <c r="AI111" i="1"/>
  <c r="AI237" i="1"/>
  <c r="AJ237" i="1"/>
  <c r="AK237" i="1"/>
  <c r="AJ25" i="1"/>
  <c r="AK25" i="1"/>
  <c r="AI25" i="1"/>
  <c r="AJ53" i="1"/>
  <c r="AK53" i="1"/>
  <c r="AI53" i="1"/>
  <c r="BB2" i="1"/>
  <c r="BA2" i="1"/>
  <c r="AJ154" i="1"/>
  <c r="AI154" i="1"/>
  <c r="AK154" i="1"/>
  <c r="AJ59" i="1"/>
  <c r="AK59" i="1"/>
  <c r="AI59" i="1"/>
  <c r="BB14" i="1"/>
  <c r="BA14" i="1"/>
  <c r="AZ14" i="1"/>
  <c r="AX14" i="1" s="1"/>
  <c r="AJ74" i="1"/>
  <c r="AK74" i="1"/>
  <c r="AI74" i="1"/>
  <c r="AI203" i="1"/>
  <c r="AJ203" i="1"/>
  <c r="AK203" i="1"/>
  <c r="AO174" i="8"/>
  <c r="AN174" i="8"/>
  <c r="AP174" i="8"/>
  <c r="AQ174" i="8"/>
  <c r="AP150" i="8"/>
  <c r="AO150" i="8"/>
  <c r="AN150" i="8"/>
  <c r="AH150" i="8" s="1"/>
  <c r="AQ150" i="8"/>
  <c r="AO216" i="8"/>
  <c r="AP216" i="8"/>
  <c r="AQ216" i="8"/>
  <c r="AP109" i="8"/>
  <c r="AO109" i="8"/>
  <c r="AN109" i="8"/>
  <c r="AH109" i="8" s="1"/>
  <c r="AQ109" i="8"/>
  <c r="AO223" i="8"/>
  <c r="AN223" i="8"/>
  <c r="AP223" i="8"/>
  <c r="AQ223" i="8"/>
  <c r="AP191" i="8"/>
  <c r="AO191" i="8"/>
  <c r="AN191" i="8"/>
  <c r="AQ191" i="8"/>
  <c r="AO156" i="8"/>
  <c r="AP156" i="8"/>
  <c r="AQ156" i="8"/>
  <c r="AO218" i="8"/>
  <c r="AP218" i="8"/>
  <c r="AQ218" i="8"/>
  <c r="AJ127" i="1"/>
  <c r="AK127" i="1"/>
  <c r="AI127" i="1"/>
  <c r="AO120" i="8"/>
  <c r="AP120" i="8"/>
  <c r="AQ120" i="8"/>
  <c r="AO107" i="8"/>
  <c r="AP107" i="8"/>
  <c r="AQ107" i="8"/>
  <c r="AO169" i="8"/>
  <c r="AP169" i="8"/>
  <c r="AQ169" i="8"/>
  <c r="AO112" i="8"/>
  <c r="AN112" i="8"/>
  <c r="AQ112" i="8"/>
  <c r="AP112" i="8"/>
  <c r="AO64" i="8"/>
  <c r="AN64" i="8"/>
  <c r="AQ64" i="8"/>
  <c r="AP64" i="8"/>
  <c r="AP84" i="8"/>
  <c r="AQ84" i="8"/>
  <c r="AO84" i="8"/>
  <c r="AN84" i="8"/>
  <c r="AP52" i="8"/>
  <c r="AQ52" i="8"/>
  <c r="AO52" i="8"/>
  <c r="AN52" i="8"/>
  <c r="AO225" i="8"/>
  <c r="AN225" i="8"/>
  <c r="AH225" i="8" s="1"/>
  <c r="AP225" i="8"/>
  <c r="AQ225" i="8"/>
  <c r="AO25" i="8"/>
  <c r="AP25" i="8"/>
  <c r="AQ25" i="8"/>
  <c r="AO160" i="8"/>
  <c r="AP160" i="8"/>
  <c r="AQ160" i="8"/>
  <c r="AO48" i="8"/>
  <c r="AQ48" i="8"/>
  <c r="AP48" i="8"/>
  <c r="AP117" i="8"/>
  <c r="AO117" i="8"/>
  <c r="AQ117" i="8"/>
  <c r="AP26" i="8"/>
  <c r="AO26" i="8"/>
  <c r="AN26" i="8"/>
  <c r="AQ26" i="8"/>
  <c r="AK91" i="7"/>
  <c r="AI91" i="7"/>
  <c r="AJ91" i="7"/>
  <c r="AJ78" i="1"/>
  <c r="AK78" i="1"/>
  <c r="AI78" i="1"/>
  <c r="AI179" i="1"/>
  <c r="AJ179" i="1"/>
  <c r="AK179" i="1"/>
  <c r="AJ91" i="1"/>
  <c r="AK91" i="1"/>
  <c r="AI91" i="1"/>
  <c r="AP33" i="8"/>
  <c r="AO33" i="8"/>
  <c r="AN33" i="8"/>
  <c r="AQ33" i="8"/>
  <c r="AO162" i="8"/>
  <c r="AP162" i="8"/>
  <c r="AQ162" i="8"/>
  <c r="AO137" i="8"/>
  <c r="AN137" i="8"/>
  <c r="AP137" i="8"/>
  <c r="AQ137" i="8"/>
  <c r="AO168" i="8"/>
  <c r="AP168" i="8"/>
  <c r="AQ168" i="8"/>
  <c r="AO209" i="8"/>
  <c r="AP209" i="8"/>
  <c r="AQ209" i="8"/>
  <c r="AO153" i="8"/>
  <c r="AP153" i="8"/>
  <c r="AQ153" i="8"/>
  <c r="AP73" i="8"/>
  <c r="AO73" i="8"/>
  <c r="AQ73" i="8"/>
  <c r="AO193" i="8"/>
  <c r="AP193" i="8"/>
  <c r="AQ193" i="8"/>
  <c r="AO30" i="8"/>
  <c r="AP30" i="8"/>
  <c r="AQ30" i="8"/>
  <c r="AK180" i="1"/>
  <c r="AI180" i="1"/>
  <c r="AJ180" i="1"/>
  <c r="AJ92" i="1"/>
  <c r="AK92" i="1"/>
  <c r="AI92" i="1"/>
  <c r="AI195" i="1"/>
  <c r="AJ195" i="1"/>
  <c r="AK195" i="1"/>
  <c r="AJ109" i="1"/>
  <c r="AK109" i="1"/>
  <c r="AI109" i="1"/>
  <c r="AP97" i="8"/>
  <c r="AO97" i="8"/>
  <c r="AN97" i="8"/>
  <c r="AQ97" i="8"/>
  <c r="AO66" i="8"/>
  <c r="AN66" i="8"/>
  <c r="AP66" i="8"/>
  <c r="AQ66" i="8"/>
  <c r="AO188" i="8"/>
  <c r="AP188" i="8"/>
  <c r="AQ188" i="8"/>
  <c r="AO110" i="8"/>
  <c r="AP110" i="8"/>
  <c r="AQ110" i="8"/>
  <c r="AP89" i="8"/>
  <c r="AO89" i="8"/>
  <c r="AN89" i="8"/>
  <c r="AQ89" i="8"/>
  <c r="AO208" i="8"/>
  <c r="AN208" i="8"/>
  <c r="AG208" i="8" s="1"/>
  <c r="AP208" i="8"/>
  <c r="AQ208" i="8"/>
  <c r="AO38" i="8"/>
  <c r="AP38" i="8"/>
  <c r="AQ38" i="8"/>
  <c r="AO27" i="8"/>
  <c r="AP27" i="8"/>
  <c r="AQ27" i="8"/>
  <c r="AO205" i="8"/>
  <c r="AP205" i="8"/>
  <c r="AQ205" i="8"/>
  <c r="AO37" i="8"/>
  <c r="AN37" i="8"/>
  <c r="AG37" i="8" s="1"/>
  <c r="AM37" i="8" s="1"/>
  <c r="AP37" i="8"/>
  <c r="AQ37" i="8"/>
  <c r="AO177" i="8"/>
  <c r="AP177" i="8"/>
  <c r="AQ177" i="8"/>
  <c r="AF146" i="6"/>
  <c r="AC146" i="6"/>
  <c r="K146" i="6"/>
  <c r="AI171" i="1"/>
  <c r="AH171" i="1"/>
  <c r="AJ171" i="1"/>
  <c r="AK171" i="1"/>
  <c r="AT31" i="7"/>
  <c r="AS31" i="7"/>
  <c r="AR31" i="7"/>
  <c r="AQ31" i="7"/>
  <c r="AP31" i="7"/>
  <c r="AO31" i="7"/>
  <c r="AN31" i="7"/>
  <c r="AM31" i="7"/>
  <c r="AL31" i="7"/>
  <c r="AT222" i="7"/>
  <c r="AS222" i="7"/>
  <c r="AR222" i="7"/>
  <c r="AQ222" i="7"/>
  <c r="AP222" i="7"/>
  <c r="AO222" i="7"/>
  <c r="AN222" i="7"/>
  <c r="AM222" i="7"/>
  <c r="AL222" i="7"/>
  <c r="AT88" i="7"/>
  <c r="AS88" i="7"/>
  <c r="AR88" i="7"/>
  <c r="AQ88" i="7"/>
  <c r="AP88" i="7"/>
  <c r="AO88" i="7"/>
  <c r="AN88" i="7"/>
  <c r="AM88" i="7"/>
  <c r="AL88" i="7"/>
  <c r="AT135" i="7"/>
  <c r="AS135" i="7"/>
  <c r="AR135" i="7"/>
  <c r="AQ135" i="7"/>
  <c r="AP135" i="7"/>
  <c r="AO135" i="7"/>
  <c r="AN135" i="7"/>
  <c r="AM135" i="7"/>
  <c r="AL135" i="7"/>
  <c r="AS175" i="7"/>
  <c r="AR175" i="7"/>
  <c r="AQ175" i="7"/>
  <c r="AP175" i="7"/>
  <c r="AO175" i="7"/>
  <c r="AN175" i="7"/>
  <c r="AM175" i="7"/>
  <c r="AL175" i="7"/>
  <c r="AT175" i="7"/>
  <c r="AT36" i="7"/>
  <c r="AS36" i="7"/>
  <c r="AR36" i="7"/>
  <c r="AQ36" i="7"/>
  <c r="AP36" i="7"/>
  <c r="AO36" i="7"/>
  <c r="AN36" i="7"/>
  <c r="AM36" i="7"/>
  <c r="AL36" i="7"/>
  <c r="AS136" i="7"/>
  <c r="AR136" i="7"/>
  <c r="AQ136" i="7"/>
  <c r="AP136" i="7"/>
  <c r="AO136" i="7"/>
  <c r="AN136" i="7"/>
  <c r="AM136" i="7"/>
  <c r="AL136" i="7"/>
  <c r="AT136" i="7"/>
  <c r="AT177" i="7"/>
  <c r="AS177" i="7"/>
  <c r="AR177" i="7"/>
  <c r="AQ177" i="7"/>
  <c r="AP177" i="7"/>
  <c r="AO177" i="7"/>
  <c r="AN177" i="7"/>
  <c r="AM177" i="7"/>
  <c r="AL177" i="7"/>
  <c r="AT172" i="7"/>
  <c r="AS172" i="7"/>
  <c r="AR172" i="7"/>
  <c r="AQ172" i="7"/>
  <c r="AP172" i="7"/>
  <c r="AO172" i="7"/>
  <c r="AN172" i="7"/>
  <c r="AM172" i="7"/>
  <c r="AL172" i="7"/>
  <c r="AT123" i="7"/>
  <c r="AS123" i="7"/>
  <c r="AR123" i="7"/>
  <c r="AQ123" i="7"/>
  <c r="AP123" i="7"/>
  <c r="AO123" i="7"/>
  <c r="AN123" i="7"/>
  <c r="AM123" i="7"/>
  <c r="AL123" i="7"/>
  <c r="BK42" i="7"/>
  <c r="BJ42" i="7"/>
  <c r="BI42" i="7"/>
  <c r="BH42" i="7"/>
  <c r="BG42" i="7"/>
  <c r="BF42" i="7"/>
  <c r="BE42" i="7"/>
  <c r="BD42" i="7"/>
  <c r="BC42" i="7"/>
  <c r="AT217" i="7"/>
  <c r="AS217" i="7"/>
  <c r="AR217" i="7"/>
  <c r="AQ217" i="7"/>
  <c r="AP217" i="7"/>
  <c r="AO217" i="7"/>
  <c r="AN217" i="7"/>
  <c r="AM217" i="7"/>
  <c r="AL217" i="7"/>
  <c r="AO55" i="8"/>
  <c r="AP55" i="8"/>
  <c r="AQ55" i="8"/>
  <c r="AP92" i="8"/>
  <c r="AO92" i="8"/>
  <c r="AN92" i="8"/>
  <c r="AQ92" i="8"/>
  <c r="AO204" i="8"/>
  <c r="AP204" i="8"/>
  <c r="AQ204" i="8"/>
  <c r="BA7" i="7"/>
  <c r="BB7" i="7"/>
  <c r="AP22" i="8"/>
  <c r="AO22" i="8"/>
  <c r="AN22" i="8"/>
  <c r="AQ22" i="8"/>
  <c r="AP133" i="8"/>
  <c r="AO133" i="8"/>
  <c r="AN133" i="8"/>
  <c r="AQ133" i="8"/>
  <c r="AO132" i="8"/>
  <c r="AN132" i="8"/>
  <c r="AH132" i="8" s="1"/>
  <c r="AP132" i="8"/>
  <c r="AQ132" i="8"/>
  <c r="AO53" i="8"/>
  <c r="AP53" i="8"/>
  <c r="AQ53" i="8"/>
  <c r="AP212" i="8"/>
  <c r="AO212" i="8"/>
  <c r="AN212" i="8"/>
  <c r="AQ212" i="8"/>
  <c r="AO124" i="8"/>
  <c r="AP124" i="8"/>
  <c r="AQ124" i="8"/>
  <c r="AO159" i="8"/>
  <c r="AN159" i="8"/>
  <c r="AP159" i="8"/>
  <c r="AQ159" i="8"/>
  <c r="AO203" i="8"/>
  <c r="AP203" i="8"/>
  <c r="AQ203" i="8"/>
  <c r="AP176" i="8"/>
  <c r="AO176" i="8"/>
  <c r="AN176" i="8"/>
  <c r="AQ176" i="8"/>
  <c r="AJ123" i="1"/>
  <c r="AK123" i="1"/>
  <c r="AI123" i="1"/>
  <c r="AO72" i="8"/>
  <c r="AN72" i="8"/>
  <c r="AP72" i="8"/>
  <c r="AQ72" i="8"/>
  <c r="AO175" i="8"/>
  <c r="AP175" i="8"/>
  <c r="AQ175" i="8"/>
  <c r="AO47" i="8"/>
  <c r="AP47" i="8"/>
  <c r="AQ47" i="8"/>
  <c r="AO119" i="8"/>
  <c r="AP119" i="8"/>
  <c r="AQ119" i="8"/>
  <c r="AO131" i="8"/>
  <c r="AN131" i="8"/>
  <c r="AP131" i="8"/>
  <c r="AQ131" i="8"/>
  <c r="AP146" i="8"/>
  <c r="AO146" i="8"/>
  <c r="AN146" i="8"/>
  <c r="AQ146" i="8"/>
  <c r="AP125" i="8"/>
  <c r="AO125" i="8"/>
  <c r="AN125" i="8"/>
  <c r="AQ125" i="8"/>
  <c r="AP31" i="8"/>
  <c r="AQ31" i="8"/>
  <c r="AO31" i="8"/>
  <c r="AN31" i="8"/>
  <c r="AO79" i="8"/>
  <c r="AN79" i="8"/>
  <c r="AH79" i="8" s="1"/>
  <c r="AP79" i="8"/>
  <c r="AQ79" i="8"/>
  <c r="AO90" i="8"/>
  <c r="AP90" i="8"/>
  <c r="AQ90" i="8"/>
  <c r="AP121" i="8"/>
  <c r="AO121" i="8"/>
  <c r="AN121" i="8"/>
  <c r="AQ121" i="8"/>
  <c r="AO23" i="8"/>
  <c r="AP23" i="8"/>
  <c r="AQ23" i="8"/>
  <c r="AO108" i="8"/>
  <c r="AN108" i="8"/>
  <c r="AP108" i="8"/>
  <c r="AQ108" i="8"/>
  <c r="AK21" i="1"/>
  <c r="AJ21" i="1"/>
  <c r="AI21" i="1"/>
  <c r="AJ103" i="1"/>
  <c r="AI103" i="1"/>
  <c r="AK103" i="1"/>
  <c r="AJ22" i="1"/>
  <c r="AK22" i="1"/>
  <c r="AI22" i="1"/>
  <c r="AJ140" i="1"/>
  <c r="AK140" i="1"/>
  <c r="AI140" i="1"/>
  <c r="AI243" i="1"/>
  <c r="AJ243" i="1"/>
  <c r="AK243" i="1"/>
  <c r="AK219" i="1"/>
  <c r="AI219" i="1"/>
  <c r="AJ219" i="1"/>
  <c r="AJ54" i="1"/>
  <c r="AK54" i="1"/>
  <c r="AI54" i="1"/>
  <c r="AH54" i="1"/>
  <c r="AO103" i="8"/>
  <c r="AN103" i="8"/>
  <c r="AH103" i="8" s="1"/>
  <c r="AP103" i="8"/>
  <c r="AQ103" i="8"/>
  <c r="AO85" i="8"/>
  <c r="AP85" i="8"/>
  <c r="AQ85" i="8"/>
  <c r="AO219" i="8"/>
  <c r="AP219" i="8"/>
  <c r="AQ219" i="8"/>
  <c r="AP214" i="8"/>
  <c r="AO214" i="8"/>
  <c r="AN214" i="8"/>
  <c r="AQ214" i="8"/>
  <c r="AO165" i="8"/>
  <c r="AN165" i="8"/>
  <c r="AP165" i="8"/>
  <c r="AQ165" i="8"/>
  <c r="AO58" i="8"/>
  <c r="AP58" i="8"/>
  <c r="AQ58" i="8"/>
  <c r="AO32" i="8"/>
  <c r="AP32" i="8"/>
  <c r="AQ32" i="8"/>
  <c r="AP195" i="8"/>
  <c r="AO195" i="8"/>
  <c r="AN195" i="8"/>
  <c r="AQ195" i="8"/>
  <c r="AO96" i="8"/>
  <c r="AN96" i="8"/>
  <c r="AP96" i="8"/>
  <c r="AQ96" i="8"/>
  <c r="AO42" i="8"/>
  <c r="AP42" i="8"/>
  <c r="AQ42" i="8"/>
  <c r="AO62" i="8"/>
  <c r="AP62" i="8"/>
  <c r="AQ62" i="8"/>
  <c r="AO118" i="8"/>
  <c r="AP118" i="8"/>
  <c r="AQ118" i="8"/>
  <c r="AO167" i="8"/>
  <c r="AN167" i="8"/>
  <c r="AP167" i="8"/>
  <c r="AQ167" i="8"/>
  <c r="AO78" i="8"/>
  <c r="AP78" i="8"/>
  <c r="AQ78" i="8"/>
  <c r="AJ116" i="1"/>
  <c r="AK116" i="1"/>
  <c r="AI116" i="1"/>
  <c r="BB40" i="1"/>
  <c r="BA40" i="1"/>
  <c r="AZ40" i="1"/>
  <c r="AX40" i="1" s="1"/>
  <c r="AK211" i="1"/>
  <c r="AI211" i="1"/>
  <c r="AJ211" i="1"/>
  <c r="AI187" i="1"/>
  <c r="AJ187" i="1"/>
  <c r="AK187" i="1"/>
  <c r="AO61" i="8"/>
  <c r="AP61" i="8"/>
  <c r="AQ61" i="8"/>
  <c r="AP224" i="8"/>
  <c r="AO224" i="8"/>
  <c r="AQ224" i="8"/>
  <c r="AO136" i="8"/>
  <c r="AP136" i="8"/>
  <c r="AQ136" i="8"/>
  <c r="AO83" i="8"/>
  <c r="AP83" i="8"/>
  <c r="AQ83" i="8"/>
  <c r="AP199" i="8"/>
  <c r="AO199" i="8"/>
  <c r="AN199" i="8"/>
  <c r="AH199" i="8" s="1"/>
  <c r="AQ199" i="8"/>
  <c r="AO196" i="8"/>
  <c r="AN196" i="8"/>
  <c r="AP196" i="8"/>
  <c r="AQ196" i="8"/>
  <c r="AO94" i="8"/>
  <c r="AP94" i="8"/>
  <c r="AQ94" i="8"/>
  <c r="AP68" i="8"/>
  <c r="AO68" i="8"/>
  <c r="AN68" i="8"/>
  <c r="AQ68" i="8"/>
  <c r="AP57" i="8"/>
  <c r="AO57" i="8"/>
  <c r="AN57" i="8"/>
  <c r="AQ57" i="8"/>
  <c r="AO86" i="8"/>
  <c r="AN86" i="8"/>
  <c r="AP86" i="8"/>
  <c r="AQ86" i="8"/>
  <c r="AS219" i="7"/>
  <c r="AR219" i="7"/>
  <c r="AQ219" i="7"/>
  <c r="AP219" i="7"/>
  <c r="AO219" i="7"/>
  <c r="AN219" i="7"/>
  <c r="AM219" i="7"/>
  <c r="AL219" i="7"/>
  <c r="AT219" i="7"/>
  <c r="AT53" i="7"/>
  <c r="AS53" i="7"/>
  <c r="AR53" i="7"/>
  <c r="AQ53" i="7"/>
  <c r="AP53" i="7"/>
  <c r="AO53" i="7"/>
  <c r="AN53" i="7"/>
  <c r="AM53" i="7"/>
  <c r="AL53" i="7"/>
  <c r="AT21" i="7"/>
  <c r="AS21" i="7"/>
  <c r="AR21" i="7"/>
  <c r="AQ21" i="7"/>
  <c r="AP21" i="7"/>
  <c r="AO21" i="7"/>
  <c r="AN21" i="7"/>
  <c r="AM21" i="7"/>
  <c r="AL21" i="7"/>
  <c r="AT80" i="7"/>
  <c r="AS80" i="7"/>
  <c r="AR80" i="7"/>
  <c r="AQ80" i="7"/>
  <c r="AP80" i="7"/>
  <c r="AO80" i="7"/>
  <c r="AN80" i="7"/>
  <c r="AM80" i="7"/>
  <c r="AL80" i="7"/>
  <c r="AT121" i="7"/>
  <c r="AS121" i="7"/>
  <c r="AR121" i="7"/>
  <c r="AQ121" i="7"/>
  <c r="AP121" i="7"/>
  <c r="AO121" i="7"/>
  <c r="AN121" i="7"/>
  <c r="AM121" i="7"/>
  <c r="AL121" i="7"/>
  <c r="AT101" i="7"/>
  <c r="AS101" i="7"/>
  <c r="AR101" i="7"/>
  <c r="AQ101" i="7"/>
  <c r="AP101" i="7"/>
  <c r="AO101" i="7"/>
  <c r="AN101" i="7"/>
  <c r="AM101" i="7"/>
  <c r="AL101" i="7"/>
  <c r="AT57" i="7"/>
  <c r="AS57" i="7"/>
  <c r="AR57" i="7"/>
  <c r="AQ57" i="7"/>
  <c r="AP57" i="7"/>
  <c r="AO57" i="7"/>
  <c r="AN57" i="7"/>
  <c r="AM57" i="7"/>
  <c r="AL57" i="7"/>
  <c r="AT151" i="7"/>
  <c r="AS151" i="7"/>
  <c r="AR151" i="7"/>
  <c r="AQ151" i="7"/>
  <c r="AP151" i="7"/>
  <c r="AO151" i="7"/>
  <c r="AN151" i="7"/>
  <c r="AM151" i="7"/>
  <c r="AL151" i="7"/>
  <c r="AT204" i="7"/>
  <c r="AS204" i="7"/>
  <c r="AR204" i="7"/>
  <c r="AQ204" i="7"/>
  <c r="AP204" i="7"/>
  <c r="AO204" i="7"/>
  <c r="AN204" i="7"/>
  <c r="AM204" i="7"/>
  <c r="AL204" i="7"/>
  <c r="AT59" i="7"/>
  <c r="AS59" i="7"/>
  <c r="AR59" i="7"/>
  <c r="AQ59" i="7"/>
  <c r="AP59" i="7"/>
  <c r="AO59" i="7"/>
  <c r="AN59" i="7"/>
  <c r="AM59" i="7"/>
  <c r="AL59" i="7"/>
  <c r="AT54" i="7"/>
  <c r="AS54" i="7"/>
  <c r="AR54" i="7"/>
  <c r="AQ54" i="7"/>
  <c r="AP54" i="7"/>
  <c r="AO54" i="7"/>
  <c r="AN54" i="7"/>
  <c r="AM54" i="7"/>
  <c r="AL54" i="7"/>
  <c r="AT137" i="7"/>
  <c r="AS137" i="7"/>
  <c r="AR137" i="7"/>
  <c r="AQ137" i="7"/>
  <c r="AP137" i="7"/>
  <c r="AO137" i="7"/>
  <c r="AN137" i="7"/>
  <c r="AM137" i="7"/>
  <c r="AL137" i="7"/>
  <c r="BK9" i="7"/>
  <c r="BJ9" i="7"/>
  <c r="BI9" i="7"/>
  <c r="BH9" i="7"/>
  <c r="BG9" i="7"/>
  <c r="BF9" i="7"/>
  <c r="BE9" i="7"/>
  <c r="BD9" i="7"/>
  <c r="BC9" i="7"/>
  <c r="AS120" i="7"/>
  <c r="AR120" i="7"/>
  <c r="AQ120" i="7"/>
  <c r="AP120" i="7"/>
  <c r="AO120" i="7"/>
  <c r="AN120" i="7"/>
  <c r="AM120" i="7"/>
  <c r="AL120" i="7"/>
  <c r="AT120" i="7"/>
  <c r="AT143" i="7"/>
  <c r="AS143" i="7"/>
  <c r="AR143" i="7"/>
  <c r="AQ143" i="7"/>
  <c r="AP143" i="7"/>
  <c r="AO143" i="7"/>
  <c r="AN143" i="7"/>
  <c r="AM143" i="7"/>
  <c r="AL143" i="7"/>
  <c r="AT164" i="7"/>
  <c r="AS164" i="7"/>
  <c r="AR164" i="7"/>
  <c r="AQ164" i="7"/>
  <c r="AP164" i="7"/>
  <c r="AO164" i="7"/>
  <c r="AN164" i="7"/>
  <c r="AM164" i="7"/>
  <c r="AL164" i="7"/>
  <c r="AT107" i="7"/>
  <c r="AS107" i="7"/>
  <c r="AR107" i="7"/>
  <c r="AQ107" i="7"/>
  <c r="AP107" i="7"/>
  <c r="AO107" i="7"/>
  <c r="AN107" i="7"/>
  <c r="AM107" i="7"/>
  <c r="AL107" i="7"/>
  <c r="AT142" i="7"/>
  <c r="AS142" i="7"/>
  <c r="AR142" i="7"/>
  <c r="AQ142" i="7"/>
  <c r="AP142" i="7"/>
  <c r="AO142" i="7"/>
  <c r="AN142" i="7"/>
  <c r="AM142" i="7"/>
  <c r="AL142" i="7"/>
  <c r="AT97" i="7"/>
  <c r="AS97" i="7"/>
  <c r="AR97" i="7"/>
  <c r="AQ97" i="7"/>
  <c r="AP97" i="7"/>
  <c r="AO97" i="7"/>
  <c r="AN97" i="7"/>
  <c r="AM97" i="7"/>
  <c r="AL97" i="7"/>
  <c r="AR230" i="7"/>
  <c r="AQ230" i="7"/>
  <c r="AP230" i="7"/>
  <c r="AO230" i="7"/>
  <c r="AN230" i="7"/>
  <c r="AM230" i="7"/>
  <c r="AL230" i="7"/>
  <c r="AT230" i="7"/>
  <c r="AS230" i="7"/>
  <c r="AS104" i="7"/>
  <c r="AR104" i="7"/>
  <c r="AQ104" i="7"/>
  <c r="AP104" i="7"/>
  <c r="AO104" i="7"/>
  <c r="AN104" i="7"/>
  <c r="AM104" i="7"/>
  <c r="AL104" i="7"/>
  <c r="AT104" i="7"/>
  <c r="AT108" i="7"/>
  <c r="AS108" i="7"/>
  <c r="AR108" i="7"/>
  <c r="AQ108" i="7"/>
  <c r="AP108" i="7"/>
  <c r="AO108" i="7"/>
  <c r="AN108" i="7"/>
  <c r="AM108" i="7"/>
  <c r="AL108" i="7"/>
  <c r="BK26" i="7"/>
  <c r="BJ26" i="7"/>
  <c r="BI26" i="7"/>
  <c r="BH26" i="7"/>
  <c r="BG26" i="7"/>
  <c r="BF26" i="7"/>
  <c r="BE26" i="7"/>
  <c r="BD26" i="7"/>
  <c r="BC26" i="7"/>
  <c r="AT155" i="7"/>
  <c r="AS155" i="7"/>
  <c r="AR155" i="7"/>
  <c r="AQ155" i="7"/>
  <c r="AP155" i="7"/>
  <c r="AO155" i="7"/>
  <c r="AN155" i="7"/>
  <c r="AM155" i="7"/>
  <c r="AL155" i="7"/>
  <c r="BK13" i="7"/>
  <c r="BJ13" i="7"/>
  <c r="BI13" i="7"/>
  <c r="BH13" i="7"/>
  <c r="BG13" i="7"/>
  <c r="BF13" i="7"/>
  <c r="BE13" i="7"/>
  <c r="BD13" i="7"/>
  <c r="BC13" i="7"/>
  <c r="AS191" i="7"/>
  <c r="AR191" i="7"/>
  <c r="AQ191" i="7"/>
  <c r="AP191" i="7"/>
  <c r="AO191" i="7"/>
  <c r="AN191" i="7"/>
  <c r="AM191" i="7"/>
  <c r="AL191" i="7"/>
  <c r="AT191" i="7"/>
  <c r="AZ144" i="8"/>
  <c r="AY144" i="8"/>
  <c r="AX144" i="8"/>
  <c r="AW144" i="8"/>
  <c r="AV144" i="8"/>
  <c r="AU144" i="8"/>
  <c r="AT144" i="8"/>
  <c r="AS144" i="8"/>
  <c r="AR144" i="8"/>
  <c r="BK6" i="7"/>
  <c r="BJ6" i="7"/>
  <c r="BI6" i="7"/>
  <c r="BH6" i="7"/>
  <c r="BG6" i="7"/>
  <c r="BF6" i="7"/>
  <c r="BE6" i="7"/>
  <c r="BD6" i="7"/>
  <c r="BC6" i="7"/>
  <c r="AZ154" i="8"/>
  <c r="AY154" i="8"/>
  <c r="AX154" i="8"/>
  <c r="AW154" i="8"/>
  <c r="AV154" i="8"/>
  <c r="AU154" i="8"/>
  <c r="AT154" i="8"/>
  <c r="AS154" i="8"/>
  <c r="AR154" i="8"/>
  <c r="AY98" i="8"/>
  <c r="AZ98" i="8"/>
  <c r="AX98" i="8"/>
  <c r="AW98" i="8"/>
  <c r="AV98" i="8"/>
  <c r="AU98" i="8"/>
  <c r="AT98" i="8"/>
  <c r="AS98" i="8"/>
  <c r="AR98" i="8"/>
  <c r="AZ45" i="8"/>
  <c r="AY45" i="8"/>
  <c r="AX45" i="8"/>
  <c r="AW45" i="8"/>
  <c r="AV45" i="8"/>
  <c r="AU45" i="8"/>
  <c r="AT45" i="8"/>
  <c r="AS45" i="8"/>
  <c r="AR45" i="8"/>
  <c r="AT188" i="7"/>
  <c r="AS188" i="7"/>
  <c r="AR188" i="7"/>
  <c r="AQ188" i="7"/>
  <c r="AP188" i="7"/>
  <c r="AO188" i="7"/>
  <c r="AN188" i="7"/>
  <c r="AM188" i="7"/>
  <c r="AL188" i="7"/>
  <c r="BK35" i="6"/>
  <c r="BJ35" i="6"/>
  <c r="BI35" i="6"/>
  <c r="BH35" i="6"/>
  <c r="BG35" i="6"/>
  <c r="BF35" i="6"/>
  <c r="BE35" i="6"/>
  <c r="BD35" i="6"/>
  <c r="BC35" i="6"/>
  <c r="BK30" i="6"/>
  <c r="BJ30" i="6"/>
  <c r="BI30" i="6"/>
  <c r="BH30" i="6"/>
  <c r="BG30" i="6"/>
  <c r="BF30" i="6"/>
  <c r="BE30" i="6"/>
  <c r="BD30" i="6"/>
  <c r="BC30" i="6"/>
  <c r="AT59" i="6"/>
  <c r="AS59" i="6"/>
  <c r="AR59" i="6"/>
  <c r="AQ59" i="6"/>
  <c r="AP59" i="6"/>
  <c r="AO59" i="6"/>
  <c r="AN59" i="6"/>
  <c r="AM59" i="6"/>
  <c r="AL59" i="6"/>
  <c r="BK27" i="6"/>
  <c r="BJ27" i="6"/>
  <c r="BI27" i="6"/>
  <c r="BH27" i="6"/>
  <c r="BG27" i="6"/>
  <c r="BF27" i="6"/>
  <c r="BE27" i="6"/>
  <c r="BD27" i="6"/>
  <c r="BC27" i="6"/>
  <c r="AT32" i="6"/>
  <c r="AS32" i="6"/>
  <c r="AR32" i="6"/>
  <c r="AQ32" i="6"/>
  <c r="AP32" i="6"/>
  <c r="AO32" i="6"/>
  <c r="AN32" i="6"/>
  <c r="AM32" i="6"/>
  <c r="AL32" i="6"/>
  <c r="AT66" i="6"/>
  <c r="AS66" i="6"/>
  <c r="AR66" i="6"/>
  <c r="AQ66" i="6"/>
  <c r="AP66" i="6"/>
  <c r="AO66" i="6"/>
  <c r="AN66" i="6"/>
  <c r="AM66" i="6"/>
  <c r="AL66" i="6"/>
  <c r="BK5" i="6"/>
  <c r="BJ5" i="6"/>
  <c r="BI5" i="6"/>
  <c r="BH5" i="6"/>
  <c r="BG5" i="6"/>
  <c r="BF5" i="6"/>
  <c r="BE5" i="6"/>
  <c r="BD5" i="6"/>
  <c r="BC5" i="6"/>
  <c r="AT74" i="6"/>
  <c r="AS74" i="6"/>
  <c r="AR74" i="6"/>
  <c r="AQ74" i="6"/>
  <c r="AP74" i="6"/>
  <c r="AO74" i="6"/>
  <c r="AN74" i="6"/>
  <c r="AM74" i="6"/>
  <c r="AL74" i="6"/>
  <c r="BK14" i="6"/>
  <c r="BJ14" i="6"/>
  <c r="BI14" i="6"/>
  <c r="BH14" i="6"/>
  <c r="BG14" i="6"/>
  <c r="BF14" i="6"/>
  <c r="BE14" i="6"/>
  <c r="BD14" i="6"/>
  <c r="BC14" i="6"/>
  <c r="AT52" i="6"/>
  <c r="AS52" i="6"/>
  <c r="AR52" i="6"/>
  <c r="AQ52" i="6"/>
  <c r="AP52" i="6"/>
  <c r="AO52" i="6"/>
  <c r="AN52" i="6"/>
  <c r="AM52" i="6"/>
  <c r="AL52" i="6"/>
  <c r="AT41" i="6"/>
  <c r="AS41" i="6"/>
  <c r="AR41" i="6"/>
  <c r="AQ41" i="6"/>
  <c r="AP41" i="6"/>
  <c r="AO41" i="6"/>
  <c r="AN41" i="6"/>
  <c r="AM41" i="6"/>
  <c r="AL41" i="6"/>
  <c r="AT62" i="6"/>
  <c r="AS62" i="6"/>
  <c r="AR62" i="6"/>
  <c r="AQ62" i="6"/>
  <c r="AP62" i="6"/>
  <c r="AO62" i="6"/>
  <c r="AN62" i="6"/>
  <c r="AM62" i="6"/>
  <c r="AL62" i="6"/>
  <c r="AT173" i="6"/>
  <c r="AS173" i="6"/>
  <c r="AR173" i="6"/>
  <c r="AQ173" i="6"/>
  <c r="AP173" i="6"/>
  <c r="AO173" i="6"/>
  <c r="AN173" i="6"/>
  <c r="AM173" i="6"/>
  <c r="AL173" i="6"/>
  <c r="AT179" i="6"/>
  <c r="AS179" i="6"/>
  <c r="AR179" i="6"/>
  <c r="AQ179" i="6"/>
  <c r="AP179" i="6"/>
  <c r="AO179" i="6"/>
  <c r="AN179" i="6"/>
  <c r="AM179" i="6"/>
  <c r="AL179" i="6"/>
  <c r="AT225" i="6"/>
  <c r="AS225" i="6"/>
  <c r="AR225" i="6"/>
  <c r="AQ225" i="6"/>
  <c r="AP225" i="6"/>
  <c r="AO225" i="6"/>
  <c r="AN225" i="6"/>
  <c r="AM225" i="6"/>
  <c r="AL225" i="6"/>
  <c r="AT212" i="6"/>
  <c r="AS212" i="6"/>
  <c r="AR212" i="6"/>
  <c r="AQ212" i="6"/>
  <c r="AP212" i="6"/>
  <c r="AO212" i="6"/>
  <c r="AN212" i="6"/>
  <c r="AM212" i="6"/>
  <c r="AL212" i="6"/>
  <c r="AT163" i="6"/>
  <c r="AS163" i="6"/>
  <c r="AR163" i="6"/>
  <c r="AQ163" i="6"/>
  <c r="AP163" i="6"/>
  <c r="AO163" i="6"/>
  <c r="AN163" i="6"/>
  <c r="AM163" i="6"/>
  <c r="AL163" i="6"/>
  <c r="AT226" i="6"/>
  <c r="AS226" i="6"/>
  <c r="AR226" i="6"/>
  <c r="AQ226" i="6"/>
  <c r="AP226" i="6"/>
  <c r="AO226" i="6"/>
  <c r="AN226" i="6"/>
  <c r="AM226" i="6"/>
  <c r="AL226" i="6"/>
  <c r="AT101" i="6"/>
  <c r="AS101" i="6"/>
  <c r="AR101" i="6"/>
  <c r="AQ101" i="6"/>
  <c r="AP101" i="6"/>
  <c r="AO101" i="6"/>
  <c r="AN101" i="6"/>
  <c r="AM101" i="6"/>
  <c r="AL101" i="6"/>
  <c r="AS94" i="6"/>
  <c r="AR94" i="6"/>
  <c r="AQ94" i="6"/>
  <c r="AP94" i="6"/>
  <c r="AO94" i="6"/>
  <c r="AN94" i="6"/>
  <c r="AM94" i="6"/>
  <c r="AL94" i="6"/>
  <c r="AT94" i="6"/>
  <c r="AT188" i="6"/>
  <c r="AS188" i="6"/>
  <c r="AR188" i="6"/>
  <c r="AQ188" i="6"/>
  <c r="AP188" i="6"/>
  <c r="AO188" i="6"/>
  <c r="AN188" i="6"/>
  <c r="AM188" i="6"/>
  <c r="AL188" i="6"/>
  <c r="AT167" i="6"/>
  <c r="AS167" i="6"/>
  <c r="AR167" i="6"/>
  <c r="AQ167" i="6"/>
  <c r="AP167" i="6"/>
  <c r="AO167" i="6"/>
  <c r="AN167" i="6"/>
  <c r="AM167" i="6"/>
  <c r="AL167" i="6"/>
  <c r="AT184" i="6"/>
  <c r="AS184" i="6"/>
  <c r="AR184" i="6"/>
  <c r="AQ184" i="6"/>
  <c r="AP184" i="6"/>
  <c r="AO184" i="6"/>
  <c r="AN184" i="6"/>
  <c r="AM184" i="6"/>
  <c r="AL184" i="6"/>
  <c r="AT193" i="6"/>
  <c r="AS193" i="6"/>
  <c r="AR193" i="6"/>
  <c r="AQ193" i="6"/>
  <c r="AP193" i="6"/>
  <c r="AO193" i="6"/>
  <c r="AN193" i="6"/>
  <c r="AM193" i="6"/>
  <c r="AL193" i="6"/>
  <c r="AT194" i="6"/>
  <c r="AS194" i="6"/>
  <c r="AR194" i="6"/>
  <c r="AQ194" i="6"/>
  <c r="AP194" i="6"/>
  <c r="AO194" i="6"/>
  <c r="AN194" i="6"/>
  <c r="AM194" i="6"/>
  <c r="AL194" i="6"/>
  <c r="AT147" i="6"/>
  <c r="AS147" i="6"/>
  <c r="AR147" i="6"/>
  <c r="AQ147" i="6"/>
  <c r="AP147" i="6"/>
  <c r="AO147" i="6"/>
  <c r="AN147" i="6"/>
  <c r="AM147" i="6"/>
  <c r="AL147" i="6"/>
  <c r="AT148" i="6"/>
  <c r="AS148" i="6"/>
  <c r="AR148" i="6"/>
  <c r="AQ148" i="6"/>
  <c r="AP148" i="6"/>
  <c r="AO148" i="6"/>
  <c r="AN148" i="6"/>
  <c r="AM148" i="6"/>
  <c r="AL148" i="6"/>
  <c r="AT82" i="6"/>
  <c r="AS82" i="6"/>
  <c r="AR82" i="6"/>
  <c r="AQ82" i="6"/>
  <c r="AP82" i="6"/>
  <c r="AO82" i="6"/>
  <c r="AN82" i="6"/>
  <c r="AM82" i="6"/>
  <c r="AL82" i="6"/>
  <c r="AS96" i="6"/>
  <c r="AR96" i="6"/>
  <c r="AQ96" i="6"/>
  <c r="AP96" i="6"/>
  <c r="AO96" i="6"/>
  <c r="AN96" i="6"/>
  <c r="AM96" i="6"/>
  <c r="AL96" i="6"/>
  <c r="AT96" i="6"/>
  <c r="AT112" i="6"/>
  <c r="AS112" i="6"/>
  <c r="AR112" i="6"/>
  <c r="AQ112" i="6"/>
  <c r="AP112" i="6"/>
  <c r="AO112" i="6"/>
  <c r="AN112" i="6"/>
  <c r="AM112" i="6"/>
  <c r="AL112" i="6"/>
  <c r="AT113" i="6"/>
  <c r="AS113" i="6"/>
  <c r="AR113" i="6"/>
  <c r="AQ113" i="6"/>
  <c r="AP113" i="6"/>
  <c r="AO113" i="6"/>
  <c r="AN113" i="6"/>
  <c r="AM113" i="6"/>
  <c r="AL113" i="6"/>
  <c r="AT81" i="6"/>
  <c r="AS81" i="6"/>
  <c r="AR81" i="6"/>
  <c r="AQ81" i="6"/>
  <c r="AP81" i="6"/>
  <c r="AO81" i="6"/>
  <c r="AN81" i="6"/>
  <c r="AM81" i="6"/>
  <c r="AL81" i="6"/>
  <c r="AY207" i="8"/>
  <c r="AX207" i="8"/>
  <c r="AW207" i="8"/>
  <c r="AV207" i="8"/>
  <c r="AU207" i="8"/>
  <c r="AT207" i="8"/>
  <c r="AS207" i="8"/>
  <c r="AR207" i="8"/>
  <c r="AZ207" i="8"/>
  <c r="AZ139" i="8"/>
  <c r="AY139" i="8"/>
  <c r="AX139" i="8"/>
  <c r="AW139" i="8"/>
  <c r="AV139" i="8"/>
  <c r="AU139" i="8"/>
  <c r="AT139" i="8"/>
  <c r="AS139" i="8"/>
  <c r="AR139" i="8"/>
  <c r="AZ102" i="8"/>
  <c r="AY102" i="8"/>
  <c r="AX102" i="8"/>
  <c r="AW102" i="8"/>
  <c r="AV102" i="8"/>
  <c r="AU102" i="8"/>
  <c r="AT102" i="8"/>
  <c r="AS102" i="8"/>
  <c r="AR102" i="8"/>
  <c r="AZ220" i="8"/>
  <c r="AY220" i="8"/>
  <c r="AX220" i="8"/>
  <c r="AW220" i="8"/>
  <c r="AV220" i="8"/>
  <c r="AU220" i="8"/>
  <c r="AT220" i="8"/>
  <c r="AS220" i="8"/>
  <c r="AR220" i="8"/>
  <c r="AS167" i="7"/>
  <c r="AP167" i="7"/>
  <c r="AO167" i="7"/>
  <c r="AN167" i="7"/>
  <c r="AM167" i="7"/>
  <c r="AL167" i="7"/>
  <c r="AT167" i="7"/>
  <c r="AR167" i="7"/>
  <c r="AQ167" i="7"/>
  <c r="AT23" i="7"/>
  <c r="AS23" i="7"/>
  <c r="AR23" i="7"/>
  <c r="AQ23" i="7"/>
  <c r="AP23" i="7"/>
  <c r="AO23" i="7"/>
  <c r="AN23" i="7"/>
  <c r="AM23" i="7"/>
  <c r="AL23" i="7"/>
  <c r="AZ181" i="8"/>
  <c r="AY181" i="8"/>
  <c r="AX181" i="8"/>
  <c r="AW181" i="8"/>
  <c r="AV181" i="8"/>
  <c r="AU181" i="8"/>
  <c r="AT181" i="8"/>
  <c r="AS181" i="8"/>
  <c r="AR181" i="8"/>
  <c r="AX113" i="8"/>
  <c r="AY113" i="8"/>
  <c r="AW113" i="8"/>
  <c r="AV113" i="8"/>
  <c r="AU113" i="8"/>
  <c r="AT113" i="8"/>
  <c r="AS113" i="8"/>
  <c r="AR113" i="8"/>
  <c r="AZ113" i="8"/>
  <c r="AY77" i="8"/>
  <c r="AX77" i="8"/>
  <c r="AW77" i="8"/>
  <c r="AV77" i="8"/>
  <c r="AU77" i="8"/>
  <c r="AT77" i="8"/>
  <c r="AS77" i="8"/>
  <c r="AR77" i="8"/>
  <c r="AZ77" i="8"/>
  <c r="AT94" i="7"/>
  <c r="AS94" i="7"/>
  <c r="AR94" i="7"/>
  <c r="AQ94" i="7"/>
  <c r="AP94" i="7"/>
  <c r="AO94" i="7"/>
  <c r="AN94" i="7"/>
  <c r="AM94" i="7"/>
  <c r="AL94" i="7"/>
  <c r="BK2" i="7"/>
  <c r="BJ2" i="7"/>
  <c r="BI2" i="7"/>
  <c r="BH2" i="7"/>
  <c r="BG2" i="7"/>
  <c r="BF2" i="7"/>
  <c r="BE2" i="7"/>
  <c r="BD2" i="7"/>
  <c r="BC2" i="7"/>
  <c r="AZ157" i="8"/>
  <c r="AY157" i="8"/>
  <c r="AX157" i="8"/>
  <c r="AW157" i="8"/>
  <c r="AV157" i="8"/>
  <c r="AU157" i="8"/>
  <c r="AT157" i="8"/>
  <c r="AS157" i="8"/>
  <c r="AR157" i="8"/>
  <c r="AZ80" i="8"/>
  <c r="AY80" i="8"/>
  <c r="AX80" i="8"/>
  <c r="AW80" i="8"/>
  <c r="AV80" i="8"/>
  <c r="AU80" i="8"/>
  <c r="AT80" i="8"/>
  <c r="AS80" i="8"/>
  <c r="AR80" i="8"/>
  <c r="AX28" i="8"/>
  <c r="AW28" i="8"/>
  <c r="AV28" i="8"/>
  <c r="AU28" i="8"/>
  <c r="AT28" i="8"/>
  <c r="AS28" i="8"/>
  <c r="AR28" i="8"/>
  <c r="AZ28" i="8"/>
  <c r="AY28" i="8"/>
  <c r="AC188" i="1"/>
  <c r="AF188" i="1"/>
  <c r="K188" i="1"/>
  <c r="AT206" i="7"/>
  <c r="AS206" i="7"/>
  <c r="AR206" i="7"/>
  <c r="AQ206" i="7"/>
  <c r="AP206" i="7"/>
  <c r="AO206" i="7"/>
  <c r="AN206" i="7"/>
  <c r="AM206" i="7"/>
  <c r="AL206" i="7"/>
  <c r="AS55" i="7"/>
  <c r="AR55" i="7"/>
  <c r="AT55" i="7"/>
  <c r="AQ55" i="7"/>
  <c r="AP55" i="7"/>
  <c r="AO55" i="7"/>
  <c r="AN55" i="7"/>
  <c r="AM55" i="7"/>
  <c r="AL55" i="7"/>
  <c r="BK36" i="7"/>
  <c r="BJ36" i="7"/>
  <c r="BI36" i="7"/>
  <c r="BH36" i="7"/>
  <c r="BG36" i="7"/>
  <c r="BF36" i="7"/>
  <c r="BE36" i="7"/>
  <c r="BD36" i="7"/>
  <c r="BC36" i="7"/>
  <c r="AT110" i="7"/>
  <c r="AS110" i="7"/>
  <c r="AR110" i="7"/>
  <c r="AQ110" i="7"/>
  <c r="AP110" i="7"/>
  <c r="AO110" i="7"/>
  <c r="AN110" i="7"/>
  <c r="AM110" i="7"/>
  <c r="AL110" i="7"/>
  <c r="AT42" i="7"/>
  <c r="AS42" i="7"/>
  <c r="AR42" i="7"/>
  <c r="AQ42" i="7"/>
  <c r="AP42" i="7"/>
  <c r="AO42" i="7"/>
  <c r="AN42" i="7"/>
  <c r="AM42" i="7"/>
  <c r="AL42" i="7"/>
  <c r="BK29" i="7"/>
  <c r="BJ29" i="7"/>
  <c r="BI29" i="7"/>
  <c r="BH29" i="7"/>
  <c r="BG29" i="7"/>
  <c r="BF29" i="7"/>
  <c r="BE29" i="7"/>
  <c r="BD29" i="7"/>
  <c r="BC29" i="7"/>
  <c r="AT150" i="7"/>
  <c r="AS150" i="7"/>
  <c r="AR150" i="7"/>
  <c r="AQ150" i="7"/>
  <c r="AP150" i="7"/>
  <c r="AO150" i="7"/>
  <c r="AN150" i="7"/>
  <c r="AM150" i="7"/>
  <c r="AL150" i="7"/>
  <c r="AT198" i="7"/>
  <c r="AS198" i="7"/>
  <c r="AR198" i="7"/>
  <c r="AQ198" i="7"/>
  <c r="AP198" i="7"/>
  <c r="AO198" i="7"/>
  <c r="AN198" i="7"/>
  <c r="AM198" i="7"/>
  <c r="AL198" i="7"/>
  <c r="AS39" i="7"/>
  <c r="AR39" i="7"/>
  <c r="AQ39" i="7"/>
  <c r="AP39" i="7"/>
  <c r="AO39" i="7"/>
  <c r="AN39" i="7"/>
  <c r="AM39" i="7"/>
  <c r="AL39" i="7"/>
  <c r="AT39" i="7"/>
  <c r="BK14" i="7"/>
  <c r="BJ14" i="7"/>
  <c r="BI14" i="7"/>
  <c r="BH14" i="7"/>
  <c r="BG14" i="7"/>
  <c r="BF14" i="7"/>
  <c r="BE14" i="7"/>
  <c r="BD14" i="7"/>
  <c r="BC14" i="7"/>
  <c r="AT227" i="7"/>
  <c r="AS227" i="7"/>
  <c r="AR227" i="7"/>
  <c r="AQ227" i="7"/>
  <c r="AP227" i="7"/>
  <c r="AO227" i="7"/>
  <c r="AN227" i="7"/>
  <c r="AM227" i="7"/>
  <c r="AL227" i="7"/>
  <c r="AT233" i="7"/>
  <c r="AS233" i="7"/>
  <c r="AR233" i="7"/>
  <c r="AQ233" i="7"/>
  <c r="AP233" i="7"/>
  <c r="AO233" i="7"/>
  <c r="AN233" i="7"/>
  <c r="AM233" i="7"/>
  <c r="AL233" i="7"/>
  <c r="AT189" i="7"/>
  <c r="AS189" i="7"/>
  <c r="AR189" i="7"/>
  <c r="AQ189" i="7"/>
  <c r="AP189" i="7"/>
  <c r="AO189" i="7"/>
  <c r="AN189" i="7"/>
  <c r="AM189" i="7"/>
  <c r="AL189" i="7"/>
  <c r="AZ101" i="8"/>
  <c r="AY101" i="8"/>
  <c r="AX101" i="8"/>
  <c r="AW101" i="8"/>
  <c r="AV101" i="8"/>
  <c r="AU101" i="8"/>
  <c r="AT101" i="8"/>
  <c r="AS101" i="8"/>
  <c r="AR101" i="8"/>
  <c r="AZ21" i="8"/>
  <c r="AY21" i="8"/>
  <c r="AX21" i="8"/>
  <c r="AW21" i="8"/>
  <c r="AV21" i="8"/>
  <c r="AU21" i="8"/>
  <c r="AT21" i="8"/>
  <c r="AS21" i="8"/>
  <c r="AR21" i="8"/>
  <c r="AZ145" i="8"/>
  <c r="AY145" i="8"/>
  <c r="AX145" i="8"/>
  <c r="AW145" i="8"/>
  <c r="AV145" i="8"/>
  <c r="AU145" i="8"/>
  <c r="AT145" i="8"/>
  <c r="AS145" i="8"/>
  <c r="AR145" i="8"/>
  <c r="AT226" i="7"/>
  <c r="AS226" i="7"/>
  <c r="AR226" i="7"/>
  <c r="AQ226" i="7"/>
  <c r="AP226" i="7"/>
  <c r="AO226" i="7"/>
  <c r="AN226" i="7"/>
  <c r="AM226" i="7"/>
  <c r="AL226" i="7"/>
  <c r="AZ75" i="8"/>
  <c r="AY75" i="8"/>
  <c r="AX75" i="8"/>
  <c r="AW75" i="8"/>
  <c r="AV75" i="8"/>
  <c r="AU75" i="8"/>
  <c r="AT75" i="8"/>
  <c r="AS75" i="8"/>
  <c r="AR75" i="8"/>
  <c r="AT45" i="7"/>
  <c r="AS45" i="7"/>
  <c r="AR45" i="7"/>
  <c r="AQ45" i="7"/>
  <c r="AP45" i="7"/>
  <c r="AO45" i="7"/>
  <c r="AN45" i="7"/>
  <c r="AM45" i="7"/>
  <c r="AL45" i="7"/>
  <c r="AZ200" i="8"/>
  <c r="AY200" i="8"/>
  <c r="AX200" i="8"/>
  <c r="AW200" i="8"/>
  <c r="AV200" i="8"/>
  <c r="AU200" i="8"/>
  <c r="AT200" i="8"/>
  <c r="AS200" i="8"/>
  <c r="AR200" i="8"/>
  <c r="AZ39" i="8"/>
  <c r="AY39" i="8"/>
  <c r="AX39" i="8"/>
  <c r="AW39" i="8"/>
  <c r="AV39" i="8"/>
  <c r="AU39" i="8"/>
  <c r="AT39" i="8"/>
  <c r="AS39" i="8"/>
  <c r="AR39" i="8"/>
  <c r="AZ67" i="8"/>
  <c r="AY67" i="8"/>
  <c r="AX67" i="8"/>
  <c r="AW67" i="8"/>
  <c r="AV67" i="8"/>
  <c r="AU67" i="8"/>
  <c r="AT67" i="8"/>
  <c r="AS67" i="8"/>
  <c r="AR67" i="8"/>
  <c r="AT229" i="7"/>
  <c r="AS229" i="7"/>
  <c r="AR229" i="7"/>
  <c r="AQ229" i="7"/>
  <c r="AP229" i="7"/>
  <c r="AO229" i="7"/>
  <c r="AN229" i="7"/>
  <c r="AM229" i="7"/>
  <c r="AL229" i="7"/>
  <c r="BJ28" i="6"/>
  <c r="BI28" i="6"/>
  <c r="BH28" i="6"/>
  <c r="BG28" i="6"/>
  <c r="BF28" i="6"/>
  <c r="BE28" i="6"/>
  <c r="BD28" i="6"/>
  <c r="BC28" i="6"/>
  <c r="BK28" i="6"/>
  <c r="AT31" i="6"/>
  <c r="AS31" i="6"/>
  <c r="AR31" i="6"/>
  <c r="AQ31" i="6"/>
  <c r="AP31" i="6"/>
  <c r="AO31" i="6"/>
  <c r="AN31" i="6"/>
  <c r="AM31" i="6"/>
  <c r="AL31" i="6"/>
  <c r="AT56" i="6"/>
  <c r="AS56" i="6"/>
  <c r="AR56" i="6"/>
  <c r="AQ56" i="6"/>
  <c r="AP56" i="6"/>
  <c r="AO56" i="6"/>
  <c r="AN56" i="6"/>
  <c r="AM56" i="6"/>
  <c r="AL56" i="6"/>
  <c r="BK22" i="6"/>
  <c r="BJ22" i="6"/>
  <c r="BI22" i="6"/>
  <c r="BH22" i="6"/>
  <c r="BG22" i="6"/>
  <c r="BF22" i="6"/>
  <c r="BE22" i="6"/>
  <c r="BD22" i="6"/>
  <c r="BC22" i="6"/>
  <c r="AT22" i="6"/>
  <c r="AS22" i="6"/>
  <c r="AR22" i="6"/>
  <c r="AQ22" i="6"/>
  <c r="AP22" i="6"/>
  <c r="AO22" i="6"/>
  <c r="AN22" i="6"/>
  <c r="AM22" i="6"/>
  <c r="AL22" i="6"/>
  <c r="AT64" i="6"/>
  <c r="AS64" i="6"/>
  <c r="AR64" i="6"/>
  <c r="AQ64" i="6"/>
  <c r="AP64" i="6"/>
  <c r="AO64" i="6"/>
  <c r="AN64" i="6"/>
  <c r="AM64" i="6"/>
  <c r="AL64" i="6"/>
  <c r="AT72" i="6"/>
  <c r="AS72" i="6"/>
  <c r="AR72" i="6"/>
  <c r="AQ72" i="6"/>
  <c r="AP72" i="6"/>
  <c r="AO72" i="6"/>
  <c r="AN72" i="6"/>
  <c r="AM72" i="6"/>
  <c r="AL72" i="6"/>
  <c r="AS63" i="6"/>
  <c r="AR63" i="6"/>
  <c r="AQ63" i="6"/>
  <c r="AP63" i="6"/>
  <c r="AO63" i="6"/>
  <c r="AN63" i="6"/>
  <c r="AM63" i="6"/>
  <c r="AL63" i="6"/>
  <c r="AT63" i="6"/>
  <c r="BK13" i="6"/>
  <c r="BJ13" i="6"/>
  <c r="BI13" i="6"/>
  <c r="BH13" i="6"/>
  <c r="BG13" i="6"/>
  <c r="BF13" i="6"/>
  <c r="BE13" i="6"/>
  <c r="BD13" i="6"/>
  <c r="BC13" i="6"/>
  <c r="AT44" i="6"/>
  <c r="AS44" i="6"/>
  <c r="AR44" i="6"/>
  <c r="AQ44" i="6"/>
  <c r="AP44" i="6"/>
  <c r="AO44" i="6"/>
  <c r="AN44" i="6"/>
  <c r="AM44" i="6"/>
  <c r="AL44" i="6"/>
  <c r="AT38" i="6"/>
  <c r="AS38" i="6"/>
  <c r="AR38" i="6"/>
  <c r="AQ38" i="6"/>
  <c r="AP38" i="6"/>
  <c r="AO38" i="6"/>
  <c r="AN38" i="6"/>
  <c r="AM38" i="6"/>
  <c r="AL38" i="6"/>
  <c r="AT54" i="6"/>
  <c r="AS54" i="6"/>
  <c r="AR54" i="6"/>
  <c r="AQ54" i="6"/>
  <c r="AP54" i="6"/>
  <c r="AO54" i="6"/>
  <c r="AN54" i="6"/>
  <c r="AM54" i="6"/>
  <c r="AL54" i="6"/>
  <c r="AS24" i="6"/>
  <c r="AR24" i="6"/>
  <c r="AQ24" i="6"/>
  <c r="AP24" i="6"/>
  <c r="AO24" i="6"/>
  <c r="AN24" i="6"/>
  <c r="AM24" i="6"/>
  <c r="AL24" i="6"/>
  <c r="AT24" i="6"/>
  <c r="AS190" i="6"/>
  <c r="AR190" i="6"/>
  <c r="AQ190" i="6"/>
  <c r="AP190" i="6"/>
  <c r="AO190" i="6"/>
  <c r="AN190" i="6"/>
  <c r="AM190" i="6"/>
  <c r="AL190" i="6"/>
  <c r="AT190" i="6"/>
  <c r="AT215" i="6"/>
  <c r="AS215" i="6"/>
  <c r="AR215" i="6"/>
  <c r="AQ215" i="6"/>
  <c r="AP215" i="6"/>
  <c r="AO215" i="6"/>
  <c r="AN215" i="6"/>
  <c r="AM215" i="6"/>
  <c r="AL215" i="6"/>
  <c r="AT189" i="6"/>
  <c r="AS189" i="6"/>
  <c r="AR189" i="6"/>
  <c r="AQ189" i="6"/>
  <c r="AP189" i="6"/>
  <c r="AO189" i="6"/>
  <c r="AN189" i="6"/>
  <c r="AM189" i="6"/>
  <c r="AL189" i="6"/>
  <c r="AT141" i="6"/>
  <c r="AS141" i="6"/>
  <c r="AR141" i="6"/>
  <c r="AQ141" i="6"/>
  <c r="AP141" i="6"/>
  <c r="AO141" i="6"/>
  <c r="AN141" i="6"/>
  <c r="AM141" i="6"/>
  <c r="AL141" i="6"/>
  <c r="AT218" i="6"/>
  <c r="AS218" i="6"/>
  <c r="AR218" i="6"/>
  <c r="AQ218" i="6"/>
  <c r="AP218" i="6"/>
  <c r="AO218" i="6"/>
  <c r="AN218" i="6"/>
  <c r="AM218" i="6"/>
  <c r="AL218" i="6"/>
  <c r="AT227" i="6"/>
  <c r="AS227" i="6"/>
  <c r="AR227" i="6"/>
  <c r="AQ227" i="6"/>
  <c r="AP227" i="6"/>
  <c r="AO227" i="6"/>
  <c r="AN227" i="6"/>
  <c r="AM227" i="6"/>
  <c r="AL227" i="6"/>
  <c r="AT187" i="6"/>
  <c r="AS187" i="6"/>
  <c r="AR187" i="6"/>
  <c r="AQ187" i="6"/>
  <c r="AP187" i="6"/>
  <c r="AO187" i="6"/>
  <c r="AN187" i="6"/>
  <c r="AM187" i="6"/>
  <c r="AL187" i="6"/>
  <c r="AS172" i="6"/>
  <c r="AR172" i="6"/>
  <c r="AQ172" i="6"/>
  <c r="AP172" i="6"/>
  <c r="AO172" i="6"/>
  <c r="AN172" i="6"/>
  <c r="AM172" i="6"/>
  <c r="AL172" i="6"/>
  <c r="AT172" i="6"/>
  <c r="AS159" i="6"/>
  <c r="AR159" i="6"/>
  <c r="AQ159" i="6"/>
  <c r="AP159" i="6"/>
  <c r="AO159" i="6"/>
  <c r="AN159" i="6"/>
  <c r="AM159" i="6"/>
  <c r="AL159" i="6"/>
  <c r="AT159" i="6"/>
  <c r="AT176" i="6"/>
  <c r="AS176" i="6"/>
  <c r="AR176" i="6"/>
  <c r="AQ176" i="6"/>
  <c r="AP176" i="6"/>
  <c r="AO176" i="6"/>
  <c r="AN176" i="6"/>
  <c r="AM176" i="6"/>
  <c r="AL176" i="6"/>
  <c r="AT185" i="6"/>
  <c r="AS185" i="6"/>
  <c r="AR185" i="6"/>
  <c r="AQ185" i="6"/>
  <c r="AP185" i="6"/>
  <c r="AO185" i="6"/>
  <c r="AN185" i="6"/>
  <c r="AM185" i="6"/>
  <c r="AL185" i="6"/>
  <c r="AT186" i="6"/>
  <c r="AS186" i="6"/>
  <c r="AR186" i="6"/>
  <c r="AQ186" i="6"/>
  <c r="AP186" i="6"/>
  <c r="AO186" i="6"/>
  <c r="AN186" i="6"/>
  <c r="AM186" i="6"/>
  <c r="AL186" i="6"/>
  <c r="AT139" i="6"/>
  <c r="AS139" i="6"/>
  <c r="AR139" i="6"/>
  <c r="AQ139" i="6"/>
  <c r="AP139" i="6"/>
  <c r="AO139" i="6"/>
  <c r="AN139" i="6"/>
  <c r="AM139" i="6"/>
  <c r="AL139" i="6"/>
  <c r="AT140" i="6"/>
  <c r="AS140" i="6"/>
  <c r="AR140" i="6"/>
  <c r="AQ140" i="6"/>
  <c r="AP140" i="6"/>
  <c r="AO140" i="6"/>
  <c r="AN140" i="6"/>
  <c r="AM140" i="6"/>
  <c r="AL140" i="6"/>
  <c r="AS78" i="6"/>
  <c r="AT78" i="6"/>
  <c r="AR78" i="6"/>
  <c r="AQ78" i="6"/>
  <c r="AP78" i="6"/>
  <c r="AO78" i="6"/>
  <c r="AN78" i="6"/>
  <c r="AM78" i="6"/>
  <c r="AL78" i="6"/>
  <c r="AT91" i="6"/>
  <c r="AS91" i="6"/>
  <c r="AR91" i="6"/>
  <c r="AQ91" i="6"/>
  <c r="AP91" i="6"/>
  <c r="AO91" i="6"/>
  <c r="AN91" i="6"/>
  <c r="AM91" i="6"/>
  <c r="AL91" i="6"/>
  <c r="AT104" i="6"/>
  <c r="AS104" i="6"/>
  <c r="AR104" i="6"/>
  <c r="AQ104" i="6"/>
  <c r="AP104" i="6"/>
  <c r="AO104" i="6"/>
  <c r="AN104" i="6"/>
  <c r="AM104" i="6"/>
  <c r="AL104" i="6"/>
  <c r="AT105" i="6"/>
  <c r="AS105" i="6"/>
  <c r="AR105" i="6"/>
  <c r="AQ105" i="6"/>
  <c r="AP105" i="6"/>
  <c r="AO105" i="6"/>
  <c r="AN105" i="6"/>
  <c r="AM105" i="6"/>
  <c r="AL105" i="6"/>
  <c r="AT92" i="6"/>
  <c r="AS92" i="6"/>
  <c r="AR92" i="6"/>
  <c r="AQ92" i="6"/>
  <c r="AP92" i="6"/>
  <c r="AO92" i="6"/>
  <c r="AN92" i="6"/>
  <c r="AM92" i="6"/>
  <c r="AL92" i="6"/>
  <c r="AT38" i="7"/>
  <c r="AS38" i="7"/>
  <c r="AR38" i="7"/>
  <c r="AQ38" i="7"/>
  <c r="AP38" i="7"/>
  <c r="AO38" i="7"/>
  <c r="AN38" i="7"/>
  <c r="AM38" i="7"/>
  <c r="AL38" i="7"/>
  <c r="AZ186" i="8"/>
  <c r="AY186" i="8"/>
  <c r="AX186" i="8"/>
  <c r="AW186" i="8"/>
  <c r="AV186" i="8"/>
  <c r="AU186" i="8"/>
  <c r="AT186" i="8"/>
  <c r="AS186" i="8"/>
  <c r="AR186" i="8"/>
  <c r="AZ189" i="8"/>
  <c r="AY189" i="8"/>
  <c r="AX189" i="8"/>
  <c r="AW189" i="8"/>
  <c r="AV189" i="8"/>
  <c r="AU189" i="8"/>
  <c r="AT189" i="8"/>
  <c r="AS189" i="8"/>
  <c r="AR189" i="8"/>
  <c r="AZ135" i="8"/>
  <c r="AY135" i="8"/>
  <c r="AX135" i="8"/>
  <c r="AW135" i="8"/>
  <c r="AV135" i="8"/>
  <c r="AU135" i="8"/>
  <c r="AT135" i="8"/>
  <c r="AS135" i="8"/>
  <c r="AR135" i="8"/>
  <c r="AT85" i="1"/>
  <c r="AS85" i="1"/>
  <c r="AR85" i="1"/>
  <c r="AQ85" i="1"/>
  <c r="AP85" i="1"/>
  <c r="AO85" i="1"/>
  <c r="AN85" i="1"/>
  <c r="AM85" i="1"/>
  <c r="AL85" i="1"/>
  <c r="AT56" i="7"/>
  <c r="AS56" i="7"/>
  <c r="AR56" i="7"/>
  <c r="AQ56" i="7"/>
  <c r="AP56" i="7"/>
  <c r="AO56" i="7"/>
  <c r="AN56" i="7"/>
  <c r="AM56" i="7"/>
  <c r="AL56" i="7"/>
  <c r="AT186" i="7"/>
  <c r="AS186" i="7"/>
  <c r="AR186" i="7"/>
  <c r="AQ186" i="7"/>
  <c r="AP186" i="7"/>
  <c r="AO186" i="7"/>
  <c r="AN186" i="7"/>
  <c r="AM186" i="7"/>
  <c r="AL186" i="7"/>
  <c r="AZ163" i="8"/>
  <c r="AY163" i="8"/>
  <c r="AX163" i="8"/>
  <c r="AW163" i="8"/>
  <c r="AV163" i="8"/>
  <c r="AU163" i="8"/>
  <c r="AT163" i="8"/>
  <c r="AS163" i="8"/>
  <c r="AR163" i="8"/>
  <c r="AZ71" i="8"/>
  <c r="AY71" i="8"/>
  <c r="AX71" i="8"/>
  <c r="AW71" i="8"/>
  <c r="AV71" i="8"/>
  <c r="AU71" i="8"/>
  <c r="AT71" i="8"/>
  <c r="AS71" i="8"/>
  <c r="AR71" i="8"/>
  <c r="AZ46" i="8"/>
  <c r="AY46" i="8"/>
  <c r="AX46" i="8"/>
  <c r="AW46" i="8"/>
  <c r="AV46" i="8"/>
  <c r="AU46" i="8"/>
  <c r="AT46" i="8"/>
  <c r="AS46" i="8"/>
  <c r="AR46" i="8"/>
  <c r="AT92" i="7"/>
  <c r="AS92" i="7"/>
  <c r="AR92" i="7"/>
  <c r="AQ92" i="7"/>
  <c r="AP92" i="7"/>
  <c r="AO92" i="7"/>
  <c r="AN92" i="7"/>
  <c r="AM92" i="7"/>
  <c r="AL92" i="7"/>
  <c r="AZ222" i="8"/>
  <c r="AY222" i="8"/>
  <c r="AX222" i="8"/>
  <c r="AW222" i="8"/>
  <c r="AV222" i="8"/>
  <c r="AU222" i="8"/>
  <c r="AT222" i="8"/>
  <c r="AS222" i="8"/>
  <c r="AR222" i="8"/>
  <c r="AY152" i="8"/>
  <c r="AX152" i="8"/>
  <c r="AW152" i="8"/>
  <c r="AV152" i="8"/>
  <c r="AU152" i="8"/>
  <c r="AT152" i="8"/>
  <c r="AS152" i="8"/>
  <c r="AR152" i="8"/>
  <c r="AZ152" i="8"/>
  <c r="AY114" i="8"/>
  <c r="AX114" i="8"/>
  <c r="AW114" i="8"/>
  <c r="AV114" i="8"/>
  <c r="AU114" i="8"/>
  <c r="AT114" i="8"/>
  <c r="AS114" i="8"/>
  <c r="AR114" i="8"/>
  <c r="AZ114" i="8"/>
  <c r="AT25" i="7"/>
  <c r="AS25" i="7"/>
  <c r="AR25" i="7"/>
  <c r="AQ25" i="7"/>
  <c r="AP25" i="7"/>
  <c r="AO25" i="7"/>
  <c r="AN25" i="7"/>
  <c r="AM25" i="7"/>
  <c r="AL25" i="7"/>
  <c r="BH11" i="7"/>
  <c r="BG11" i="7"/>
  <c r="BF11" i="7"/>
  <c r="BE11" i="7"/>
  <c r="BD11" i="7"/>
  <c r="BC11" i="7"/>
  <c r="BK11" i="7"/>
  <c r="BJ11" i="7"/>
  <c r="BI11" i="7"/>
  <c r="AT73" i="7"/>
  <c r="AS73" i="7"/>
  <c r="AR73" i="7"/>
  <c r="AQ73" i="7"/>
  <c r="AP73" i="7"/>
  <c r="AO73" i="7"/>
  <c r="AN73" i="7"/>
  <c r="AM73" i="7"/>
  <c r="AL73" i="7"/>
  <c r="AT190" i="7"/>
  <c r="AS190" i="7"/>
  <c r="AR190" i="7"/>
  <c r="AQ190" i="7"/>
  <c r="AP190" i="7"/>
  <c r="AO190" i="7"/>
  <c r="AN190" i="7"/>
  <c r="AM190" i="7"/>
  <c r="AL190" i="7"/>
  <c r="AS30" i="7"/>
  <c r="AR30" i="7"/>
  <c r="AQ30" i="7"/>
  <c r="AP30" i="7"/>
  <c r="AO30" i="7"/>
  <c r="AN30" i="7"/>
  <c r="AM30" i="7"/>
  <c r="AL30" i="7"/>
  <c r="AT30" i="7"/>
  <c r="AT71" i="7"/>
  <c r="AS71" i="7"/>
  <c r="AR71" i="7"/>
  <c r="AQ71" i="7"/>
  <c r="AP71" i="7"/>
  <c r="AO71" i="7"/>
  <c r="AN71" i="7"/>
  <c r="AM71" i="7"/>
  <c r="AL71" i="7"/>
  <c r="BK30" i="7"/>
  <c r="BJ30" i="7"/>
  <c r="BI30" i="7"/>
  <c r="BH30" i="7"/>
  <c r="BG30" i="7"/>
  <c r="BF30" i="7"/>
  <c r="BE30" i="7"/>
  <c r="BD30" i="7"/>
  <c r="BC30" i="7"/>
  <c r="AT214" i="7"/>
  <c r="AS214" i="7"/>
  <c r="AR214" i="7"/>
  <c r="AQ214" i="7"/>
  <c r="AP214" i="7"/>
  <c r="AO214" i="7"/>
  <c r="AN214" i="7"/>
  <c r="AM214" i="7"/>
  <c r="AL214" i="7"/>
  <c r="AS72" i="7"/>
  <c r="AR72" i="7"/>
  <c r="AQ72" i="7"/>
  <c r="AP72" i="7"/>
  <c r="AO72" i="7"/>
  <c r="AN72" i="7"/>
  <c r="AM72" i="7"/>
  <c r="AL72" i="7"/>
  <c r="AT72" i="7"/>
  <c r="BK10" i="7"/>
  <c r="BJ10" i="7"/>
  <c r="BI10" i="7"/>
  <c r="BH10" i="7"/>
  <c r="BG10" i="7"/>
  <c r="BF10" i="7"/>
  <c r="BE10" i="7"/>
  <c r="BD10" i="7"/>
  <c r="BC10" i="7"/>
  <c r="AT126" i="7"/>
  <c r="AS126" i="7"/>
  <c r="AR126" i="7"/>
  <c r="AQ126" i="7"/>
  <c r="AP126" i="7"/>
  <c r="AO126" i="7"/>
  <c r="AN126" i="7"/>
  <c r="AM126" i="7"/>
  <c r="AL126" i="7"/>
  <c r="AT58" i="7"/>
  <c r="AS58" i="7"/>
  <c r="AR58" i="7"/>
  <c r="AQ58" i="7"/>
  <c r="AP58" i="7"/>
  <c r="AO58" i="7"/>
  <c r="AN58" i="7"/>
  <c r="AM58" i="7"/>
  <c r="AL58" i="7"/>
  <c r="AT161" i="7"/>
  <c r="AS161" i="7"/>
  <c r="AR161" i="7"/>
  <c r="AQ161" i="7"/>
  <c r="AP161" i="7"/>
  <c r="AO161" i="7"/>
  <c r="AN161" i="7"/>
  <c r="AM161" i="7"/>
  <c r="AL161" i="7"/>
  <c r="AT232" i="7"/>
  <c r="AR232" i="7"/>
  <c r="AQ232" i="7"/>
  <c r="AP232" i="7"/>
  <c r="AO232" i="7"/>
  <c r="AN232" i="7"/>
  <c r="AM232" i="7"/>
  <c r="AL232" i="7"/>
  <c r="AS232" i="7"/>
  <c r="AR174" i="7"/>
  <c r="AQ174" i="7"/>
  <c r="AP174" i="7"/>
  <c r="AO174" i="7"/>
  <c r="AN174" i="7"/>
  <c r="AM174" i="7"/>
  <c r="AL174" i="7"/>
  <c r="AT174" i="7"/>
  <c r="AS174" i="7"/>
  <c r="AT111" i="7"/>
  <c r="AS111" i="7"/>
  <c r="AR111" i="7"/>
  <c r="AQ111" i="7"/>
  <c r="AP111" i="7"/>
  <c r="AO111" i="7"/>
  <c r="AN111" i="7"/>
  <c r="AM111" i="7"/>
  <c r="AL111" i="7"/>
  <c r="AT193" i="7"/>
  <c r="AS193" i="7"/>
  <c r="AR193" i="7"/>
  <c r="AQ193" i="7"/>
  <c r="AP193" i="7"/>
  <c r="AO193" i="7"/>
  <c r="AN193" i="7"/>
  <c r="AM193" i="7"/>
  <c r="AL193" i="7"/>
  <c r="AT140" i="7"/>
  <c r="AS140" i="7"/>
  <c r="AR140" i="7"/>
  <c r="AQ140" i="7"/>
  <c r="AP140" i="7"/>
  <c r="AO140" i="7"/>
  <c r="AN140" i="7"/>
  <c r="AM140" i="7"/>
  <c r="AL140" i="7"/>
  <c r="AT98" i="7"/>
  <c r="AS98" i="7"/>
  <c r="AR98" i="7"/>
  <c r="AQ98" i="7"/>
  <c r="AP98" i="7"/>
  <c r="AO98" i="7"/>
  <c r="AN98" i="7"/>
  <c r="AM98" i="7"/>
  <c r="AL98" i="7"/>
  <c r="AS84" i="7"/>
  <c r="AR84" i="7"/>
  <c r="AQ84" i="7"/>
  <c r="AP84" i="7"/>
  <c r="AO84" i="7"/>
  <c r="AN84" i="7"/>
  <c r="AM84" i="7"/>
  <c r="AL84" i="7"/>
  <c r="AT84" i="7"/>
  <c r="AT224" i="7"/>
  <c r="AS224" i="7"/>
  <c r="AR224" i="7"/>
  <c r="AQ224" i="7"/>
  <c r="AP224" i="7"/>
  <c r="AO224" i="7"/>
  <c r="AN224" i="7"/>
  <c r="AM224" i="7"/>
  <c r="AL224" i="7"/>
  <c r="AT166" i="7"/>
  <c r="AS166" i="7"/>
  <c r="AR166" i="7"/>
  <c r="AQ166" i="7"/>
  <c r="AP166" i="7"/>
  <c r="AO166" i="7"/>
  <c r="AN166" i="7"/>
  <c r="AM166" i="7"/>
  <c r="AL166" i="7"/>
  <c r="AT95" i="7"/>
  <c r="AS95" i="7"/>
  <c r="AR95" i="7"/>
  <c r="AQ95" i="7"/>
  <c r="AP95" i="7"/>
  <c r="AO95" i="7"/>
  <c r="AN95" i="7"/>
  <c r="AM95" i="7"/>
  <c r="AL95" i="7"/>
  <c r="AT147" i="7"/>
  <c r="AS147" i="7"/>
  <c r="AR147" i="7"/>
  <c r="AQ147" i="7"/>
  <c r="AP147" i="7"/>
  <c r="AO147" i="7"/>
  <c r="AN147" i="7"/>
  <c r="AM147" i="7"/>
  <c r="AL147" i="7"/>
  <c r="BF39" i="7"/>
  <c r="BE39" i="7"/>
  <c r="BD39" i="7"/>
  <c r="BC39" i="7"/>
  <c r="BK39" i="7"/>
  <c r="BJ39" i="7"/>
  <c r="BI39" i="7"/>
  <c r="BH39" i="7"/>
  <c r="BG39" i="7"/>
  <c r="AT171" i="7"/>
  <c r="AS171" i="7"/>
  <c r="AR171" i="7"/>
  <c r="AQ171" i="7"/>
  <c r="AP171" i="7"/>
  <c r="AO171" i="7"/>
  <c r="AN171" i="7"/>
  <c r="AM171" i="7"/>
  <c r="AL171" i="7"/>
  <c r="AS183" i="7"/>
  <c r="AT183" i="7"/>
  <c r="AR183" i="7"/>
  <c r="AQ183" i="7"/>
  <c r="AP183" i="7"/>
  <c r="AO183" i="7"/>
  <c r="AN183" i="7"/>
  <c r="AM183" i="7"/>
  <c r="AL183" i="7"/>
  <c r="AZ111" i="8"/>
  <c r="AY111" i="8"/>
  <c r="AX111" i="8"/>
  <c r="AW111" i="8"/>
  <c r="AV111" i="8"/>
  <c r="AU111" i="8"/>
  <c r="AT111" i="8"/>
  <c r="AS111" i="8"/>
  <c r="AR111" i="8"/>
  <c r="AZ194" i="8"/>
  <c r="AY194" i="8"/>
  <c r="AX194" i="8"/>
  <c r="AW194" i="8"/>
  <c r="AV194" i="8"/>
  <c r="AU194" i="8"/>
  <c r="AT194" i="8"/>
  <c r="AS194" i="8"/>
  <c r="AR194" i="8"/>
  <c r="AZ130" i="8"/>
  <c r="AY130" i="8"/>
  <c r="AX130" i="8"/>
  <c r="AW130" i="8"/>
  <c r="AV130" i="8"/>
  <c r="AU130" i="8"/>
  <c r="AT130" i="8"/>
  <c r="AS130" i="8"/>
  <c r="AR130" i="8"/>
  <c r="AT158" i="7"/>
  <c r="AS158" i="7"/>
  <c r="AR158" i="7"/>
  <c r="AQ158" i="7"/>
  <c r="AP158" i="7"/>
  <c r="AO158" i="7"/>
  <c r="AN158" i="7"/>
  <c r="AM158" i="7"/>
  <c r="AL158" i="7"/>
  <c r="AN180" i="7"/>
  <c r="AM180" i="7"/>
  <c r="AL180" i="7"/>
  <c r="AT180" i="7"/>
  <c r="AS180" i="7"/>
  <c r="AR180" i="7"/>
  <c r="AQ180" i="7"/>
  <c r="AP180" i="7"/>
  <c r="AO180" i="7"/>
  <c r="AV128" i="8"/>
  <c r="AU128" i="8"/>
  <c r="AT128" i="8"/>
  <c r="AS128" i="8"/>
  <c r="AR128" i="8"/>
  <c r="AZ128" i="8"/>
  <c r="AY128" i="8"/>
  <c r="AX128" i="8"/>
  <c r="AW128" i="8"/>
  <c r="AZ56" i="8"/>
  <c r="AY56" i="8"/>
  <c r="AX56" i="8"/>
  <c r="AW56" i="8"/>
  <c r="AV56" i="8"/>
  <c r="AU56" i="8"/>
  <c r="AT56" i="8"/>
  <c r="AS56" i="8"/>
  <c r="AR56" i="8"/>
  <c r="AW51" i="8"/>
  <c r="AV51" i="8"/>
  <c r="AU51" i="8"/>
  <c r="AT51" i="8"/>
  <c r="AS51" i="8"/>
  <c r="AR51" i="8"/>
  <c r="AZ51" i="8"/>
  <c r="AY51" i="8"/>
  <c r="AX51" i="8"/>
  <c r="AT221" i="7"/>
  <c r="AS221" i="7"/>
  <c r="AR221" i="7"/>
  <c r="AQ221" i="7"/>
  <c r="AP221" i="7"/>
  <c r="AO221" i="7"/>
  <c r="AN221" i="7"/>
  <c r="AM221" i="7"/>
  <c r="AL221" i="7"/>
  <c r="BK41" i="6"/>
  <c r="BJ41" i="6"/>
  <c r="BI41" i="6"/>
  <c r="BH41" i="6"/>
  <c r="BG41" i="6"/>
  <c r="BF41" i="6"/>
  <c r="BE41" i="6"/>
  <c r="BD41" i="6"/>
  <c r="BC41" i="6"/>
  <c r="AP23" i="6"/>
  <c r="AO23" i="6"/>
  <c r="AN23" i="6"/>
  <c r="AM23" i="6"/>
  <c r="AL23" i="6"/>
  <c r="AT23" i="6"/>
  <c r="AS23" i="6"/>
  <c r="AR23" i="6"/>
  <c r="AQ23" i="6"/>
  <c r="AT51" i="6"/>
  <c r="AS51" i="6"/>
  <c r="AR51" i="6"/>
  <c r="AQ51" i="6"/>
  <c r="AP51" i="6"/>
  <c r="AO51" i="6"/>
  <c r="AN51" i="6"/>
  <c r="AM51" i="6"/>
  <c r="AL51" i="6"/>
  <c r="BK20" i="6"/>
  <c r="BJ20" i="6"/>
  <c r="BI20" i="6"/>
  <c r="BH20" i="6"/>
  <c r="BG20" i="6"/>
  <c r="BF20" i="6"/>
  <c r="BE20" i="6"/>
  <c r="BD20" i="6"/>
  <c r="BC20" i="6"/>
  <c r="AT203" i="6"/>
  <c r="AS203" i="6"/>
  <c r="AR203" i="6"/>
  <c r="AQ203" i="6"/>
  <c r="AP203" i="6"/>
  <c r="AO203" i="6"/>
  <c r="AN203" i="6"/>
  <c r="AM203" i="6"/>
  <c r="AL203" i="6"/>
  <c r="BK40" i="6"/>
  <c r="BJ40" i="6"/>
  <c r="BI40" i="6"/>
  <c r="BH40" i="6"/>
  <c r="BG40" i="6"/>
  <c r="BF40" i="6"/>
  <c r="BE40" i="6"/>
  <c r="BD40" i="6"/>
  <c r="BC40" i="6"/>
  <c r="AT61" i="6"/>
  <c r="AS61" i="6"/>
  <c r="AR61" i="6"/>
  <c r="AQ61" i="6"/>
  <c r="AP61" i="6"/>
  <c r="AO61" i="6"/>
  <c r="AN61" i="6"/>
  <c r="AM61" i="6"/>
  <c r="AL61" i="6"/>
  <c r="AT55" i="6"/>
  <c r="AS55" i="6"/>
  <c r="AR55" i="6"/>
  <c r="AQ55" i="6"/>
  <c r="AP55" i="6"/>
  <c r="AO55" i="6"/>
  <c r="AN55" i="6"/>
  <c r="AM55" i="6"/>
  <c r="AL55" i="6"/>
  <c r="BK12" i="6"/>
  <c r="BJ12" i="6"/>
  <c r="BI12" i="6"/>
  <c r="BH12" i="6"/>
  <c r="BG12" i="6"/>
  <c r="BF12" i="6"/>
  <c r="BE12" i="6"/>
  <c r="BD12" i="6"/>
  <c r="BC12" i="6"/>
  <c r="AT33" i="6"/>
  <c r="AS33" i="6"/>
  <c r="AR33" i="6"/>
  <c r="AQ33" i="6"/>
  <c r="AP33" i="6"/>
  <c r="AO33" i="6"/>
  <c r="AN33" i="6"/>
  <c r="AM33" i="6"/>
  <c r="AL33" i="6"/>
  <c r="AT30" i="6"/>
  <c r="AS30" i="6"/>
  <c r="AR30" i="6"/>
  <c r="AQ30" i="6"/>
  <c r="AP30" i="6"/>
  <c r="AO30" i="6"/>
  <c r="AN30" i="6"/>
  <c r="AM30" i="6"/>
  <c r="AL30" i="6"/>
  <c r="AT46" i="6"/>
  <c r="AS46" i="6"/>
  <c r="AR46" i="6"/>
  <c r="AQ46" i="6"/>
  <c r="AP46" i="6"/>
  <c r="AO46" i="6"/>
  <c r="AN46" i="6"/>
  <c r="AM46" i="6"/>
  <c r="AL46" i="6"/>
  <c r="AT21" i="6"/>
  <c r="AS21" i="6"/>
  <c r="AR21" i="6"/>
  <c r="AQ21" i="6"/>
  <c r="AP21" i="6"/>
  <c r="AO21" i="6"/>
  <c r="AN21" i="6"/>
  <c r="AM21" i="6"/>
  <c r="AL21" i="6"/>
  <c r="AT208" i="6"/>
  <c r="AS208" i="6"/>
  <c r="AR208" i="6"/>
  <c r="AQ208" i="6"/>
  <c r="AP208" i="6"/>
  <c r="AO208" i="6"/>
  <c r="AN208" i="6"/>
  <c r="AM208" i="6"/>
  <c r="AL208" i="6"/>
  <c r="AT205" i="6"/>
  <c r="AS205" i="6"/>
  <c r="AR205" i="6"/>
  <c r="AQ205" i="6"/>
  <c r="AP205" i="6"/>
  <c r="AO205" i="6"/>
  <c r="AN205" i="6"/>
  <c r="AM205" i="6"/>
  <c r="AL205" i="6"/>
  <c r="AQ157" i="6"/>
  <c r="AP157" i="6"/>
  <c r="AO157" i="6"/>
  <c r="AN157" i="6"/>
  <c r="AM157" i="6"/>
  <c r="AL157" i="6"/>
  <c r="AT157" i="6"/>
  <c r="AS157" i="6"/>
  <c r="AR157" i="6"/>
  <c r="AT231" i="6"/>
  <c r="AS231" i="6"/>
  <c r="AR231" i="6"/>
  <c r="AQ231" i="6"/>
  <c r="AP231" i="6"/>
  <c r="AO231" i="6"/>
  <c r="AN231" i="6"/>
  <c r="AM231" i="6"/>
  <c r="AL231" i="6"/>
  <c r="AT210" i="6"/>
  <c r="AS210" i="6"/>
  <c r="AR210" i="6"/>
  <c r="AQ210" i="6"/>
  <c r="AP210" i="6"/>
  <c r="AO210" i="6"/>
  <c r="AN210" i="6"/>
  <c r="AM210" i="6"/>
  <c r="AL210" i="6"/>
  <c r="AT219" i="6"/>
  <c r="AS219" i="6"/>
  <c r="AR219" i="6"/>
  <c r="AQ219" i="6"/>
  <c r="AP219" i="6"/>
  <c r="AO219" i="6"/>
  <c r="AN219" i="6"/>
  <c r="AM219" i="6"/>
  <c r="AL219" i="6"/>
  <c r="AT171" i="6"/>
  <c r="AS171" i="6"/>
  <c r="AR171" i="6"/>
  <c r="AQ171" i="6"/>
  <c r="AP171" i="6"/>
  <c r="AO171" i="6"/>
  <c r="AN171" i="6"/>
  <c r="AM171" i="6"/>
  <c r="AL171" i="6"/>
  <c r="AQ156" i="6"/>
  <c r="AP156" i="6"/>
  <c r="AT156" i="6"/>
  <c r="AS156" i="6"/>
  <c r="AR156" i="6"/>
  <c r="AO156" i="6"/>
  <c r="AN156" i="6"/>
  <c r="AM156" i="6"/>
  <c r="AL156" i="6"/>
  <c r="AT153" i="6"/>
  <c r="AQ153" i="6"/>
  <c r="AP153" i="6"/>
  <c r="AO153" i="6"/>
  <c r="AN153" i="6"/>
  <c r="AM153" i="6"/>
  <c r="AL153" i="6"/>
  <c r="AS153" i="6"/>
  <c r="AR153" i="6"/>
  <c r="AT168" i="6"/>
  <c r="AS168" i="6"/>
  <c r="AR168" i="6"/>
  <c r="AQ168" i="6"/>
  <c r="AP168" i="6"/>
  <c r="AO168" i="6"/>
  <c r="AN168" i="6"/>
  <c r="AM168" i="6"/>
  <c r="AL168" i="6"/>
  <c r="AT177" i="6"/>
  <c r="AS177" i="6"/>
  <c r="AR177" i="6"/>
  <c r="AQ177" i="6"/>
  <c r="AP177" i="6"/>
  <c r="AO177" i="6"/>
  <c r="AN177" i="6"/>
  <c r="AM177" i="6"/>
  <c r="AL177" i="6"/>
  <c r="AT178" i="6"/>
  <c r="AS178" i="6"/>
  <c r="AR178" i="6"/>
  <c r="AQ178" i="6"/>
  <c r="AP178" i="6"/>
  <c r="AO178" i="6"/>
  <c r="AN178" i="6"/>
  <c r="AM178" i="6"/>
  <c r="AL178" i="6"/>
  <c r="AN131" i="6"/>
  <c r="AM131" i="6"/>
  <c r="AL131" i="6"/>
  <c r="AT131" i="6"/>
  <c r="AS131" i="6"/>
  <c r="AR131" i="6"/>
  <c r="AQ131" i="6"/>
  <c r="AP131" i="6"/>
  <c r="AO131" i="6"/>
  <c r="AR132" i="6"/>
  <c r="AQ132" i="6"/>
  <c r="AP132" i="6"/>
  <c r="AO132" i="6"/>
  <c r="AN132" i="6"/>
  <c r="AM132" i="6"/>
  <c r="AL132" i="6"/>
  <c r="AT132" i="6"/>
  <c r="AS132" i="6"/>
  <c r="AN143" i="6"/>
  <c r="AM143" i="6"/>
  <c r="AL143" i="6"/>
  <c r="AT143" i="6"/>
  <c r="AS143" i="6"/>
  <c r="AR143" i="6"/>
  <c r="AQ143" i="6"/>
  <c r="AP143" i="6"/>
  <c r="AO143" i="6"/>
  <c r="AT86" i="6"/>
  <c r="AS86" i="6"/>
  <c r="AR86" i="6"/>
  <c r="AQ86" i="6"/>
  <c r="AP86" i="6"/>
  <c r="AO86" i="6"/>
  <c r="AN86" i="6"/>
  <c r="AM86" i="6"/>
  <c r="AL86" i="6"/>
  <c r="AT98" i="6"/>
  <c r="AS98" i="6"/>
  <c r="AR98" i="6"/>
  <c r="AQ98" i="6"/>
  <c r="AP98" i="6"/>
  <c r="AO98" i="6"/>
  <c r="AN98" i="6"/>
  <c r="AM98" i="6"/>
  <c r="AL98" i="6"/>
  <c r="AQ88" i="6"/>
  <c r="AP88" i="6"/>
  <c r="AO88" i="6"/>
  <c r="AN88" i="6"/>
  <c r="AM88" i="6"/>
  <c r="AL88" i="6"/>
  <c r="AT88" i="6"/>
  <c r="AS88" i="6"/>
  <c r="AR88" i="6"/>
  <c r="AO84" i="6"/>
  <c r="AN84" i="6"/>
  <c r="AM84" i="6"/>
  <c r="AL84" i="6"/>
  <c r="AT84" i="6"/>
  <c r="AS84" i="6"/>
  <c r="AR84" i="6"/>
  <c r="AQ84" i="6"/>
  <c r="AP84" i="6"/>
  <c r="AT145" i="7"/>
  <c r="AS145" i="7"/>
  <c r="AR145" i="7"/>
  <c r="AQ145" i="7"/>
  <c r="AP145" i="7"/>
  <c r="AO145" i="7"/>
  <c r="AN145" i="7"/>
  <c r="AM145" i="7"/>
  <c r="AL145" i="7"/>
  <c r="AZ213" i="8"/>
  <c r="AY213" i="8"/>
  <c r="AX213" i="8"/>
  <c r="AW213" i="8"/>
  <c r="AV213" i="8"/>
  <c r="AU213" i="8"/>
  <c r="AT213" i="8"/>
  <c r="AS213" i="8"/>
  <c r="AR213" i="8"/>
  <c r="AZ116" i="8"/>
  <c r="AY116" i="8"/>
  <c r="AX116" i="8"/>
  <c r="AW116" i="8"/>
  <c r="AV116" i="8"/>
  <c r="AU116" i="8"/>
  <c r="AT116" i="8"/>
  <c r="AS116" i="8"/>
  <c r="AR116" i="8"/>
  <c r="AZ60" i="8"/>
  <c r="AY60" i="8"/>
  <c r="AX60" i="8"/>
  <c r="AW60" i="8"/>
  <c r="AV60" i="8"/>
  <c r="AU60" i="8"/>
  <c r="AT60" i="8"/>
  <c r="AS60" i="8"/>
  <c r="AR60" i="8"/>
  <c r="AT170" i="1"/>
  <c r="AS170" i="1"/>
  <c r="AR170" i="1"/>
  <c r="AQ170" i="1"/>
  <c r="AP170" i="1"/>
  <c r="AO170" i="1"/>
  <c r="AN170" i="1"/>
  <c r="AM170" i="1"/>
  <c r="AL170" i="1"/>
  <c r="AT78" i="7"/>
  <c r="AS78" i="7"/>
  <c r="AQ78" i="7"/>
  <c r="AP78" i="7"/>
  <c r="AO78" i="7"/>
  <c r="AN78" i="7"/>
  <c r="AM78" i="7"/>
  <c r="AL78" i="7"/>
  <c r="AR78" i="7"/>
  <c r="AZ185" i="8"/>
  <c r="AY185" i="8"/>
  <c r="AX185" i="8"/>
  <c r="AW185" i="8"/>
  <c r="AV185" i="8"/>
  <c r="AU185" i="8"/>
  <c r="AT185" i="8"/>
  <c r="AS185" i="8"/>
  <c r="AR185" i="8"/>
  <c r="AZ88" i="8"/>
  <c r="AY88" i="8"/>
  <c r="AX88" i="8"/>
  <c r="AW88" i="8"/>
  <c r="AV88" i="8"/>
  <c r="AU88" i="8"/>
  <c r="AT88" i="8"/>
  <c r="AS88" i="8"/>
  <c r="AR88" i="8"/>
  <c r="AZ54" i="8"/>
  <c r="AY54" i="8"/>
  <c r="AX54" i="8"/>
  <c r="AW54" i="8"/>
  <c r="AV54" i="8"/>
  <c r="AU54" i="8"/>
  <c r="AT54" i="8"/>
  <c r="AS54" i="8"/>
  <c r="AR54" i="8"/>
  <c r="BK20" i="7"/>
  <c r="BJ20" i="7"/>
  <c r="BI20" i="7"/>
  <c r="BH20" i="7"/>
  <c r="BG20" i="7"/>
  <c r="BF20" i="7"/>
  <c r="BE20" i="7"/>
  <c r="BD20" i="7"/>
  <c r="BC20" i="7"/>
  <c r="AV202" i="8"/>
  <c r="AU202" i="8"/>
  <c r="AT202" i="8"/>
  <c r="AS202" i="8"/>
  <c r="AR202" i="8"/>
  <c r="AZ202" i="8"/>
  <c r="AY202" i="8"/>
  <c r="AX202" i="8"/>
  <c r="AW202" i="8"/>
  <c r="AU138" i="8"/>
  <c r="AT138" i="8"/>
  <c r="AS138" i="8"/>
  <c r="AR138" i="8"/>
  <c r="AZ138" i="8"/>
  <c r="AY138" i="8"/>
  <c r="AX138" i="8"/>
  <c r="AW138" i="8"/>
  <c r="AV138" i="8"/>
  <c r="AT41" i="8"/>
  <c r="AS41" i="8"/>
  <c r="AR41" i="8"/>
  <c r="AZ41" i="8"/>
  <c r="AY41" i="8"/>
  <c r="AX41" i="8"/>
  <c r="AW41" i="8"/>
  <c r="AV41" i="8"/>
  <c r="AU41" i="8"/>
  <c r="AT218" i="7"/>
  <c r="AS218" i="7"/>
  <c r="AR218" i="7"/>
  <c r="AQ218" i="7"/>
  <c r="AP218" i="7"/>
  <c r="AO218" i="7"/>
  <c r="AN218" i="7"/>
  <c r="AM218" i="7"/>
  <c r="AL218" i="7"/>
  <c r="AO52" i="7"/>
  <c r="AN52" i="7"/>
  <c r="AM52" i="7"/>
  <c r="AL52" i="7"/>
  <c r="AT52" i="7"/>
  <c r="AS52" i="7"/>
  <c r="AR52" i="7"/>
  <c r="AQ52" i="7"/>
  <c r="AP52" i="7"/>
  <c r="AT216" i="7"/>
  <c r="AS216" i="7"/>
  <c r="AR216" i="7"/>
  <c r="AQ216" i="7"/>
  <c r="AP216" i="7"/>
  <c r="AO216" i="7"/>
  <c r="AN216" i="7"/>
  <c r="AM216" i="7"/>
  <c r="AL216" i="7"/>
  <c r="AR153" i="7"/>
  <c r="AQ153" i="7"/>
  <c r="AP153" i="7"/>
  <c r="AO153" i="7"/>
  <c r="AN153" i="7"/>
  <c r="AM153" i="7"/>
  <c r="AL153" i="7"/>
  <c r="AT153" i="7"/>
  <c r="AS153" i="7"/>
  <c r="AT79" i="7"/>
  <c r="AQ79" i="7"/>
  <c r="AP79" i="7"/>
  <c r="AO79" i="7"/>
  <c r="AN79" i="7"/>
  <c r="AM79" i="7"/>
  <c r="AL79" i="7"/>
  <c r="AS79" i="7"/>
  <c r="AR79" i="7"/>
  <c r="AT205" i="7"/>
  <c r="AS205" i="7"/>
  <c r="AR205" i="7"/>
  <c r="AQ205" i="7"/>
  <c r="AP205" i="7"/>
  <c r="AO205" i="7"/>
  <c r="AN205" i="7"/>
  <c r="AM205" i="7"/>
  <c r="AL205" i="7"/>
  <c r="BK5" i="7"/>
  <c r="BJ5" i="7"/>
  <c r="BI5" i="7"/>
  <c r="BH5" i="7"/>
  <c r="BG5" i="7"/>
  <c r="BF5" i="7"/>
  <c r="BE5" i="7"/>
  <c r="BD5" i="7"/>
  <c r="BC5" i="7"/>
  <c r="AT182" i="7"/>
  <c r="AS182" i="7"/>
  <c r="AR182" i="7"/>
  <c r="AQ182" i="7"/>
  <c r="AP182" i="7"/>
  <c r="AO182" i="7"/>
  <c r="AN182" i="7"/>
  <c r="AM182" i="7"/>
  <c r="AL182" i="7"/>
  <c r="AT127" i="7"/>
  <c r="AR127" i="7"/>
  <c r="AQ127" i="7"/>
  <c r="AP127" i="7"/>
  <c r="AO127" i="7"/>
  <c r="AN127" i="7"/>
  <c r="AM127" i="7"/>
  <c r="AL127" i="7"/>
  <c r="AS127" i="7"/>
  <c r="AT211" i="7"/>
  <c r="AS211" i="7"/>
  <c r="AR211" i="7"/>
  <c r="AQ211" i="7"/>
  <c r="AP211" i="7"/>
  <c r="AO211" i="7"/>
  <c r="AN211" i="7"/>
  <c r="AM211" i="7"/>
  <c r="AL211" i="7"/>
  <c r="AP157" i="7"/>
  <c r="AO157" i="7"/>
  <c r="AT157" i="7"/>
  <c r="AN157" i="7"/>
  <c r="AM157" i="7"/>
  <c r="AL157" i="7"/>
  <c r="AS157" i="7"/>
  <c r="AR157" i="7"/>
  <c r="AQ157" i="7"/>
  <c r="AT114" i="7"/>
  <c r="AS114" i="7"/>
  <c r="AR114" i="7"/>
  <c r="AQ114" i="7"/>
  <c r="AP114" i="7"/>
  <c r="AO114" i="7"/>
  <c r="AN114" i="7"/>
  <c r="AM114" i="7"/>
  <c r="AL114" i="7"/>
  <c r="AQ124" i="7"/>
  <c r="AP124" i="7"/>
  <c r="AO124" i="7"/>
  <c r="AN124" i="7"/>
  <c r="AM124" i="7"/>
  <c r="AL124" i="7"/>
  <c r="AT124" i="7"/>
  <c r="AS124" i="7"/>
  <c r="AR124" i="7"/>
  <c r="AT200" i="7"/>
  <c r="AS200" i="7"/>
  <c r="AR200" i="7"/>
  <c r="AQ200" i="7"/>
  <c r="AP200" i="7"/>
  <c r="AO200" i="7"/>
  <c r="AN200" i="7"/>
  <c r="AM200" i="7"/>
  <c r="AL200" i="7"/>
  <c r="AR51" i="7"/>
  <c r="AQ51" i="7"/>
  <c r="AN51" i="7"/>
  <c r="AM51" i="7"/>
  <c r="AL51" i="7"/>
  <c r="AP51" i="7"/>
  <c r="AO51" i="7"/>
  <c r="AT51" i="7"/>
  <c r="AS51" i="7"/>
  <c r="AT46" i="7"/>
  <c r="AS46" i="7"/>
  <c r="AR46" i="7"/>
  <c r="AQ46" i="7"/>
  <c r="AP46" i="7"/>
  <c r="AO46" i="7"/>
  <c r="AN46" i="7"/>
  <c r="AM46" i="7"/>
  <c r="AL46" i="7"/>
  <c r="BK33" i="7"/>
  <c r="BJ33" i="7"/>
  <c r="BI33" i="7"/>
  <c r="BH33" i="7"/>
  <c r="BG33" i="7"/>
  <c r="BF33" i="7"/>
  <c r="BE33" i="7"/>
  <c r="BD33" i="7"/>
  <c r="BC33" i="7"/>
  <c r="AT77" i="7"/>
  <c r="AS77" i="7"/>
  <c r="AR77" i="7"/>
  <c r="AQ77" i="7"/>
  <c r="AP77" i="7"/>
  <c r="AO77" i="7"/>
  <c r="AN77" i="7"/>
  <c r="AM77" i="7"/>
  <c r="AL77" i="7"/>
  <c r="AT32" i="7"/>
  <c r="AR32" i="7"/>
  <c r="AQ32" i="7"/>
  <c r="AP32" i="7"/>
  <c r="AO32" i="7"/>
  <c r="AN32" i="7"/>
  <c r="AM32" i="7"/>
  <c r="AL32" i="7"/>
  <c r="AS32" i="7"/>
  <c r="BH23" i="7"/>
  <c r="BG23" i="7"/>
  <c r="BF23" i="7"/>
  <c r="BE23" i="7"/>
  <c r="BD23" i="7"/>
  <c r="BC23" i="7"/>
  <c r="BK23" i="7"/>
  <c r="BJ23" i="7"/>
  <c r="BI23" i="7"/>
  <c r="AT192" i="7"/>
  <c r="AS192" i="7"/>
  <c r="AR192" i="7"/>
  <c r="AQ192" i="7"/>
  <c r="AP192" i="7"/>
  <c r="AO192" i="7"/>
  <c r="AN192" i="7"/>
  <c r="AM192" i="7"/>
  <c r="AL192" i="7"/>
  <c r="AO34" i="7"/>
  <c r="AN34" i="7"/>
  <c r="AM34" i="7"/>
  <c r="AL34" i="7"/>
  <c r="AT34" i="7"/>
  <c r="AS34" i="7"/>
  <c r="AR34" i="7"/>
  <c r="AQ34" i="7"/>
  <c r="AP34" i="7"/>
  <c r="AT29" i="7"/>
  <c r="AS29" i="7"/>
  <c r="AR29" i="7"/>
  <c r="AQ29" i="7"/>
  <c r="AP29" i="7"/>
  <c r="AO29" i="7"/>
  <c r="AN29" i="7"/>
  <c r="AM29" i="7"/>
  <c r="AL29" i="7"/>
  <c r="AT113" i="7"/>
  <c r="AS113" i="7"/>
  <c r="AQ113" i="7"/>
  <c r="AP113" i="7"/>
  <c r="AO113" i="7"/>
  <c r="AN113" i="7"/>
  <c r="AM113" i="7"/>
  <c r="AL113" i="7"/>
  <c r="AR113" i="7"/>
  <c r="BK34" i="7"/>
  <c r="BJ34" i="7"/>
  <c r="BI34" i="7"/>
  <c r="BH34" i="7"/>
  <c r="BG34" i="7"/>
  <c r="BF34" i="7"/>
  <c r="BE34" i="7"/>
  <c r="BD34" i="7"/>
  <c r="BC34" i="7"/>
  <c r="BK27" i="7"/>
  <c r="BJ27" i="7"/>
  <c r="BI27" i="7"/>
  <c r="BH27" i="7"/>
  <c r="BG27" i="7"/>
  <c r="BF27" i="7"/>
  <c r="BE27" i="7"/>
  <c r="BD27" i="7"/>
  <c r="BC27" i="7"/>
  <c r="AS163" i="7"/>
  <c r="AR163" i="7"/>
  <c r="AQ163" i="7"/>
  <c r="AP163" i="7"/>
  <c r="AO163" i="7"/>
  <c r="AN163" i="7"/>
  <c r="AM163" i="7"/>
  <c r="AL163" i="7"/>
  <c r="AT163" i="7"/>
  <c r="I15" i="8"/>
  <c r="J12" i="8"/>
  <c r="J13" i="8"/>
  <c r="AZ24" i="8"/>
  <c r="AY24" i="8"/>
  <c r="AX24" i="8"/>
  <c r="AW24" i="8"/>
  <c r="AV24" i="8"/>
  <c r="AU24" i="8"/>
  <c r="AT24" i="8"/>
  <c r="AS24" i="8"/>
  <c r="AR24" i="8"/>
  <c r="AZ141" i="8"/>
  <c r="AY141" i="8"/>
  <c r="AX141" i="8"/>
  <c r="AW141" i="8"/>
  <c r="AV141" i="8"/>
  <c r="AU141" i="8"/>
  <c r="AT141" i="8"/>
  <c r="AS141" i="8"/>
  <c r="AR141" i="8"/>
  <c r="AT40" i="7"/>
  <c r="AS40" i="7"/>
  <c r="AR40" i="7"/>
  <c r="AQ40" i="7"/>
  <c r="AP40" i="7"/>
  <c r="AO40" i="7"/>
  <c r="AN40" i="7"/>
  <c r="AM40" i="7"/>
  <c r="AL40" i="7"/>
  <c r="AT209" i="7"/>
  <c r="AS209" i="7"/>
  <c r="AR209" i="7"/>
  <c r="AQ209" i="7"/>
  <c r="AP209" i="7"/>
  <c r="AO209" i="7"/>
  <c r="AN209" i="7"/>
  <c r="AM209" i="7"/>
  <c r="AL209" i="7"/>
  <c r="AZ217" i="8"/>
  <c r="AY217" i="8"/>
  <c r="AX217" i="8"/>
  <c r="AW217" i="8"/>
  <c r="AV217" i="8"/>
  <c r="AU217" i="8"/>
  <c r="AT217" i="8"/>
  <c r="AS217" i="8"/>
  <c r="AR217" i="8"/>
  <c r="AZ129" i="8"/>
  <c r="AY129" i="8"/>
  <c r="AX129" i="8"/>
  <c r="AW129" i="8"/>
  <c r="AV129" i="8"/>
  <c r="AU129" i="8"/>
  <c r="AT129" i="8"/>
  <c r="AS129" i="8"/>
  <c r="AR129" i="8"/>
  <c r="AZ81" i="8"/>
  <c r="AY81" i="8"/>
  <c r="AX81" i="8"/>
  <c r="AW81" i="8"/>
  <c r="AV81" i="8"/>
  <c r="AU81" i="8"/>
  <c r="AT81" i="8"/>
  <c r="AS81" i="8"/>
  <c r="AR81" i="8"/>
  <c r="BK33" i="6"/>
  <c r="BJ33" i="6"/>
  <c r="BI33" i="6"/>
  <c r="BH33" i="6"/>
  <c r="BG33" i="6"/>
  <c r="BF33" i="6"/>
  <c r="BE33" i="6"/>
  <c r="BD33" i="6"/>
  <c r="BC33" i="6"/>
  <c r="BK24" i="6"/>
  <c r="BJ24" i="6"/>
  <c r="BI24" i="6"/>
  <c r="BH24" i="6"/>
  <c r="BG24" i="6"/>
  <c r="BF24" i="6"/>
  <c r="BE24" i="6"/>
  <c r="BD24" i="6"/>
  <c r="BC24" i="6"/>
  <c r="AQ48" i="6"/>
  <c r="AP48" i="6"/>
  <c r="AO48" i="6"/>
  <c r="AN48" i="6"/>
  <c r="AM48" i="6"/>
  <c r="AL48" i="6"/>
  <c r="AT48" i="6"/>
  <c r="AS48" i="6"/>
  <c r="AR48" i="6"/>
  <c r="BK3" i="6"/>
  <c r="BJ3" i="6"/>
  <c r="BI3" i="6"/>
  <c r="BH3" i="6"/>
  <c r="BG3" i="6"/>
  <c r="BF3" i="6"/>
  <c r="BE3" i="6"/>
  <c r="BD3" i="6"/>
  <c r="BC3" i="6"/>
  <c r="BK37" i="6"/>
  <c r="BJ37" i="6"/>
  <c r="BI37" i="6"/>
  <c r="BH37" i="6"/>
  <c r="BG37" i="6"/>
  <c r="BF37" i="6"/>
  <c r="BE37" i="6"/>
  <c r="BD37" i="6"/>
  <c r="BC37" i="6"/>
  <c r="BK16" i="6"/>
  <c r="BJ16" i="6"/>
  <c r="BI16" i="6"/>
  <c r="BH16" i="6"/>
  <c r="BG16" i="6"/>
  <c r="BF16" i="6"/>
  <c r="BE16" i="6"/>
  <c r="BD16" i="6"/>
  <c r="BC16" i="6"/>
  <c r="AP53" i="6"/>
  <c r="AO53" i="6"/>
  <c r="AN53" i="6"/>
  <c r="AM53" i="6"/>
  <c r="AL53" i="6"/>
  <c r="AT53" i="6"/>
  <c r="AS53" i="6"/>
  <c r="AR53" i="6"/>
  <c r="AQ53" i="6"/>
  <c r="AS47" i="6"/>
  <c r="AR47" i="6"/>
  <c r="AQ47" i="6"/>
  <c r="AP47" i="6"/>
  <c r="AO47" i="6"/>
  <c r="AN47" i="6"/>
  <c r="AM47" i="6"/>
  <c r="AL47" i="6"/>
  <c r="AT47" i="6"/>
  <c r="BK11" i="6"/>
  <c r="BJ11" i="6"/>
  <c r="BI11" i="6"/>
  <c r="BH11" i="6"/>
  <c r="BG11" i="6"/>
  <c r="BF11" i="6"/>
  <c r="BE11" i="6"/>
  <c r="BD11" i="6"/>
  <c r="BC11" i="6"/>
  <c r="AT25" i="6"/>
  <c r="AS25" i="6"/>
  <c r="AR25" i="6"/>
  <c r="AQ25" i="6"/>
  <c r="AP25" i="6"/>
  <c r="AO25" i="6"/>
  <c r="AN25" i="6"/>
  <c r="AM25" i="6"/>
  <c r="AL25" i="6"/>
  <c r="AT26" i="6"/>
  <c r="AS26" i="6"/>
  <c r="AR26" i="6"/>
  <c r="AQ26" i="6"/>
  <c r="AP26" i="6"/>
  <c r="AO26" i="6"/>
  <c r="AN26" i="6"/>
  <c r="AM26" i="6"/>
  <c r="AL26" i="6"/>
  <c r="AT35" i="6"/>
  <c r="AS35" i="6"/>
  <c r="AR35" i="6"/>
  <c r="AQ35" i="6"/>
  <c r="AP35" i="6"/>
  <c r="AO35" i="6"/>
  <c r="AN35" i="6"/>
  <c r="AM35" i="6"/>
  <c r="AL35" i="6"/>
  <c r="AS229" i="6"/>
  <c r="AR229" i="6"/>
  <c r="AQ229" i="6"/>
  <c r="AP229" i="6"/>
  <c r="AO229" i="6"/>
  <c r="AN229" i="6"/>
  <c r="AM229" i="6"/>
  <c r="AL229" i="6"/>
  <c r="AT229" i="6"/>
  <c r="AT233" i="6"/>
  <c r="AS233" i="6"/>
  <c r="AR233" i="6"/>
  <c r="AQ233" i="6"/>
  <c r="AP233" i="6"/>
  <c r="AO233" i="6"/>
  <c r="AN233" i="6"/>
  <c r="AM233" i="6"/>
  <c r="AL233" i="6"/>
  <c r="AO198" i="6"/>
  <c r="AN198" i="6"/>
  <c r="AM198" i="6"/>
  <c r="AL198" i="6"/>
  <c r="AT198" i="6"/>
  <c r="AS198" i="6"/>
  <c r="AR198" i="6"/>
  <c r="AQ198" i="6"/>
  <c r="AP198" i="6"/>
  <c r="AQ125" i="6"/>
  <c r="AP125" i="6"/>
  <c r="AO125" i="6"/>
  <c r="AN125" i="6"/>
  <c r="AM125" i="6"/>
  <c r="AL125" i="6"/>
  <c r="AT125" i="6"/>
  <c r="AS125" i="6"/>
  <c r="AR125" i="6"/>
  <c r="AS221" i="6"/>
  <c r="AR221" i="6"/>
  <c r="AQ221" i="6"/>
  <c r="AP221" i="6"/>
  <c r="AO221" i="6"/>
  <c r="AN221" i="6"/>
  <c r="AM221" i="6"/>
  <c r="AL221" i="6"/>
  <c r="AT221" i="6"/>
  <c r="AR196" i="6"/>
  <c r="AQ196" i="6"/>
  <c r="AP196" i="6"/>
  <c r="AO196" i="6"/>
  <c r="AN196" i="6"/>
  <c r="AM196" i="6"/>
  <c r="AL196" i="6"/>
  <c r="AT196" i="6"/>
  <c r="AS196" i="6"/>
  <c r="AT211" i="6"/>
  <c r="AS211" i="6"/>
  <c r="AR211" i="6"/>
  <c r="AQ211" i="6"/>
  <c r="AP211" i="6"/>
  <c r="AO211" i="6"/>
  <c r="AN211" i="6"/>
  <c r="AM211" i="6"/>
  <c r="AL211" i="6"/>
  <c r="AT155" i="6"/>
  <c r="AS155" i="6"/>
  <c r="AR155" i="6"/>
  <c r="AQ155" i="6"/>
  <c r="AP155" i="6"/>
  <c r="AO155" i="6"/>
  <c r="AN155" i="6"/>
  <c r="AM155" i="6"/>
  <c r="AL155" i="6"/>
  <c r="AT207" i="6"/>
  <c r="AS207" i="6"/>
  <c r="AR207" i="6"/>
  <c r="AQ207" i="6"/>
  <c r="AP207" i="6"/>
  <c r="AO207" i="6"/>
  <c r="AN207" i="6"/>
  <c r="AM207" i="6"/>
  <c r="AL207" i="6"/>
  <c r="AT146" i="6"/>
  <c r="AS146" i="6"/>
  <c r="AR146" i="6"/>
  <c r="AQ146" i="6"/>
  <c r="AP146" i="6"/>
  <c r="AO146" i="6"/>
  <c r="AN146" i="6"/>
  <c r="AM146" i="6"/>
  <c r="AL146" i="6"/>
  <c r="AT160" i="6"/>
  <c r="AS160" i="6"/>
  <c r="AR160" i="6"/>
  <c r="AQ160" i="6"/>
  <c r="AP160" i="6"/>
  <c r="AO160" i="6"/>
  <c r="AN160" i="6"/>
  <c r="AM160" i="6"/>
  <c r="AL160" i="6"/>
  <c r="AT169" i="6"/>
  <c r="AS169" i="6"/>
  <c r="AR169" i="6"/>
  <c r="AQ169" i="6"/>
  <c r="AP169" i="6"/>
  <c r="AO169" i="6"/>
  <c r="AN169" i="6"/>
  <c r="AM169" i="6"/>
  <c r="AL169" i="6"/>
  <c r="AT170" i="6"/>
  <c r="AS170" i="6"/>
  <c r="AR170" i="6"/>
  <c r="AQ170" i="6"/>
  <c r="AP170" i="6"/>
  <c r="AO170" i="6"/>
  <c r="AN170" i="6"/>
  <c r="AM170" i="6"/>
  <c r="AL170" i="6"/>
  <c r="AR123" i="6"/>
  <c r="AQ123" i="6"/>
  <c r="AP123" i="6"/>
  <c r="AO123" i="6"/>
  <c r="AN123" i="6"/>
  <c r="AM123" i="6"/>
  <c r="AL123" i="6"/>
  <c r="AT123" i="6"/>
  <c r="AS123" i="6"/>
  <c r="AP124" i="6"/>
  <c r="AO124" i="6"/>
  <c r="AN124" i="6"/>
  <c r="AM124" i="6"/>
  <c r="AL124" i="6"/>
  <c r="AT124" i="6"/>
  <c r="AS124" i="6"/>
  <c r="AR124" i="6"/>
  <c r="AQ124" i="6"/>
  <c r="AQ135" i="6"/>
  <c r="AP135" i="6"/>
  <c r="AO135" i="6"/>
  <c r="AN135" i="6"/>
  <c r="AM135" i="6"/>
  <c r="AL135" i="6"/>
  <c r="AT135" i="6"/>
  <c r="AS135" i="6"/>
  <c r="AR135" i="6"/>
  <c r="AT152" i="6"/>
  <c r="AS152" i="6"/>
  <c r="AR152" i="6"/>
  <c r="AQ152" i="6"/>
  <c r="AP152" i="6"/>
  <c r="AO152" i="6"/>
  <c r="AN152" i="6"/>
  <c r="AM152" i="6"/>
  <c r="AL152" i="6"/>
  <c r="AT93" i="6"/>
  <c r="AQ93" i="6"/>
  <c r="AP93" i="6"/>
  <c r="AO93" i="6"/>
  <c r="AN93" i="6"/>
  <c r="AM93" i="6"/>
  <c r="AL93" i="6"/>
  <c r="AS93" i="6"/>
  <c r="AR93" i="6"/>
  <c r="AT83" i="6"/>
  <c r="AS83" i="6"/>
  <c r="AR83" i="6"/>
  <c r="AQ83" i="6"/>
  <c r="AP83" i="6"/>
  <c r="AO83" i="6"/>
  <c r="AN83" i="6"/>
  <c r="AM83" i="6"/>
  <c r="AL83" i="6"/>
  <c r="AS76" i="6"/>
  <c r="AR76" i="6"/>
  <c r="AQ76" i="6"/>
  <c r="AP76" i="6"/>
  <c r="AO76" i="6"/>
  <c r="AN76" i="6"/>
  <c r="AM76" i="6"/>
  <c r="AL76" i="6"/>
  <c r="AT76" i="6"/>
  <c r="AT109" i="7"/>
  <c r="AS109" i="7"/>
  <c r="AR109" i="7"/>
  <c r="AQ109" i="7"/>
  <c r="AP109" i="7"/>
  <c r="AO109" i="7"/>
  <c r="AN109" i="7"/>
  <c r="AM109" i="7"/>
  <c r="AL109" i="7"/>
  <c r="AZ59" i="8"/>
  <c r="AY59" i="8"/>
  <c r="AX59" i="8"/>
  <c r="AW59" i="8"/>
  <c r="AV59" i="8"/>
  <c r="AU59" i="8"/>
  <c r="AT59" i="8"/>
  <c r="AS59" i="8"/>
  <c r="AR59" i="8"/>
  <c r="AV221" i="8"/>
  <c r="AU221" i="8"/>
  <c r="AT221" i="8"/>
  <c r="AS221" i="8"/>
  <c r="AR221" i="8"/>
  <c r="AZ221" i="8"/>
  <c r="AY221" i="8"/>
  <c r="AX221" i="8"/>
  <c r="AW221" i="8"/>
  <c r="AZ143" i="8"/>
  <c r="AY143" i="8"/>
  <c r="AX143" i="8"/>
  <c r="AW143" i="8"/>
  <c r="AV143" i="8"/>
  <c r="AU143" i="8"/>
  <c r="AT143" i="8"/>
  <c r="AS143" i="8"/>
  <c r="AR143" i="8"/>
  <c r="AZ93" i="8"/>
  <c r="AY93" i="8"/>
  <c r="AX93" i="8"/>
  <c r="AW93" i="8"/>
  <c r="AV93" i="8"/>
  <c r="AU93" i="8"/>
  <c r="AT93" i="8"/>
  <c r="AS93" i="8"/>
  <c r="AR93" i="8"/>
  <c r="K85" i="1"/>
  <c r="AF85" i="1"/>
  <c r="AC85" i="1"/>
  <c r="AO68" i="7"/>
  <c r="AN68" i="7"/>
  <c r="AM68" i="7"/>
  <c r="AL68" i="7"/>
  <c r="AT68" i="7"/>
  <c r="AS68" i="7"/>
  <c r="AR68" i="7"/>
  <c r="AQ68" i="7"/>
  <c r="AP68" i="7"/>
  <c r="AX158" i="8"/>
  <c r="AW158" i="8"/>
  <c r="AV158" i="8"/>
  <c r="AU158" i="8"/>
  <c r="AT158" i="8"/>
  <c r="AS158" i="8"/>
  <c r="AR158" i="8"/>
  <c r="AZ158" i="8"/>
  <c r="AY158" i="8"/>
  <c r="AU126" i="8"/>
  <c r="AY126" i="8"/>
  <c r="AX126" i="8"/>
  <c r="AW126" i="8"/>
  <c r="AZ126" i="8"/>
  <c r="AV126" i="8"/>
  <c r="AT126" i="8"/>
  <c r="AS126" i="8"/>
  <c r="AR126" i="8"/>
  <c r="AZ43" i="8"/>
  <c r="AY43" i="8"/>
  <c r="AX43" i="8"/>
  <c r="AW43" i="8"/>
  <c r="AV43" i="8"/>
  <c r="AU43" i="8"/>
  <c r="AT43" i="8"/>
  <c r="AS43" i="8"/>
  <c r="AR43" i="8"/>
  <c r="BG21" i="7"/>
  <c r="BF21" i="7"/>
  <c r="BE21" i="7"/>
  <c r="BD21" i="7"/>
  <c r="BC21" i="7"/>
  <c r="BK21" i="7"/>
  <c r="BJ21" i="7"/>
  <c r="BI21" i="7"/>
  <c r="BH21" i="7"/>
  <c r="AY184" i="8"/>
  <c r="AX184" i="8"/>
  <c r="AW184" i="8"/>
  <c r="AV184" i="8"/>
  <c r="AU184" i="8"/>
  <c r="AT184" i="8"/>
  <c r="AS184" i="8"/>
  <c r="AR184" i="8"/>
  <c r="AZ184" i="8"/>
  <c r="AZ148" i="8"/>
  <c r="AY148" i="8"/>
  <c r="AX148" i="8"/>
  <c r="AW148" i="8"/>
  <c r="AV148" i="8"/>
  <c r="AU148" i="8"/>
  <c r="AT148" i="8"/>
  <c r="AS148" i="8"/>
  <c r="AR148" i="8"/>
  <c r="AZ74" i="8"/>
  <c r="AY74" i="8"/>
  <c r="AX74" i="8"/>
  <c r="AW74" i="8"/>
  <c r="AV74" i="8"/>
  <c r="AU74" i="8"/>
  <c r="AT74" i="8"/>
  <c r="AS74" i="8"/>
  <c r="AR74" i="8"/>
  <c r="AT141" i="7"/>
  <c r="AS141" i="7"/>
  <c r="AR141" i="7"/>
  <c r="AQ141" i="7"/>
  <c r="AP141" i="7"/>
  <c r="AO141" i="7"/>
  <c r="AN141" i="7"/>
  <c r="AM141" i="7"/>
  <c r="AL141" i="7"/>
  <c r="AP203" i="7"/>
  <c r="AO203" i="7"/>
  <c r="AN203" i="7"/>
  <c r="AM203" i="7"/>
  <c r="AL203" i="7"/>
  <c r="AT203" i="7"/>
  <c r="AS203" i="7"/>
  <c r="AR203" i="7"/>
  <c r="AQ203" i="7"/>
  <c r="AT184" i="7"/>
  <c r="AS184" i="7"/>
  <c r="AR184" i="7"/>
  <c r="AQ184" i="7"/>
  <c r="AP184" i="7"/>
  <c r="AO184" i="7"/>
  <c r="AN184" i="7"/>
  <c r="AM184" i="7"/>
  <c r="AL184" i="7"/>
  <c r="AT22" i="7"/>
  <c r="AS22" i="7"/>
  <c r="AR22" i="7"/>
  <c r="AQ22" i="7"/>
  <c r="AP22" i="7"/>
  <c r="AO22" i="7"/>
  <c r="AN22" i="7"/>
  <c r="AM22" i="7"/>
  <c r="AL22" i="7"/>
  <c r="AQ75" i="7"/>
  <c r="AP75" i="7"/>
  <c r="AT75" i="7"/>
  <c r="AO75" i="7"/>
  <c r="AN75" i="7"/>
  <c r="AM75" i="7"/>
  <c r="AL75" i="7"/>
  <c r="AS75" i="7"/>
  <c r="AR75" i="7"/>
  <c r="AS154" i="7"/>
  <c r="AR154" i="7"/>
  <c r="AQ154" i="7"/>
  <c r="AP154" i="7"/>
  <c r="AO154" i="7"/>
  <c r="AN154" i="7"/>
  <c r="AM154" i="7"/>
  <c r="AL154" i="7"/>
  <c r="AT154" i="7"/>
  <c r="AT208" i="7"/>
  <c r="AS208" i="7"/>
  <c r="AR208" i="7"/>
  <c r="AQ208" i="7"/>
  <c r="AP208" i="7"/>
  <c r="AO208" i="7"/>
  <c r="AN208" i="7"/>
  <c r="AM208" i="7"/>
  <c r="AL208" i="7"/>
  <c r="AR67" i="7"/>
  <c r="AQ67" i="7"/>
  <c r="AP67" i="7"/>
  <c r="AO67" i="7"/>
  <c r="AN67" i="7"/>
  <c r="AM67" i="7"/>
  <c r="AL67" i="7"/>
  <c r="AT67" i="7"/>
  <c r="AS67" i="7"/>
  <c r="AT62" i="7"/>
  <c r="AS62" i="7"/>
  <c r="AR62" i="7"/>
  <c r="AQ62" i="7"/>
  <c r="AP62" i="7"/>
  <c r="AO62" i="7"/>
  <c r="AN62" i="7"/>
  <c r="AM62" i="7"/>
  <c r="AL62" i="7"/>
  <c r="AT76" i="7"/>
  <c r="AS76" i="7"/>
  <c r="AR76" i="7"/>
  <c r="AQ76" i="7"/>
  <c r="AP76" i="7"/>
  <c r="AO76" i="7"/>
  <c r="AN76" i="7"/>
  <c r="AM76" i="7"/>
  <c r="AL76" i="7"/>
  <c r="AP93" i="7"/>
  <c r="AO93" i="7"/>
  <c r="AN93" i="7"/>
  <c r="AM93" i="7"/>
  <c r="AL93" i="7"/>
  <c r="AT93" i="7"/>
  <c r="AS93" i="7"/>
  <c r="AR93" i="7"/>
  <c r="AQ93" i="7"/>
  <c r="AT49" i="7"/>
  <c r="AS49" i="7"/>
  <c r="AR49" i="7"/>
  <c r="AQ49" i="7"/>
  <c r="AP49" i="7"/>
  <c r="AO49" i="7"/>
  <c r="AN49" i="7"/>
  <c r="AM49" i="7"/>
  <c r="AL49" i="7"/>
  <c r="AS146" i="7"/>
  <c r="AR146" i="7"/>
  <c r="AQ146" i="7"/>
  <c r="AP146" i="7"/>
  <c r="AO146" i="7"/>
  <c r="AN146" i="7"/>
  <c r="AM146" i="7"/>
  <c r="AL146" i="7"/>
  <c r="AT146" i="7"/>
  <c r="AT168" i="7"/>
  <c r="AS168" i="7"/>
  <c r="AR168" i="7"/>
  <c r="AQ168" i="7"/>
  <c r="AP168" i="7"/>
  <c r="AO168" i="7"/>
  <c r="AN168" i="7"/>
  <c r="AM168" i="7"/>
  <c r="AL168" i="7"/>
  <c r="AT115" i="7"/>
  <c r="AS115" i="7"/>
  <c r="AR115" i="7"/>
  <c r="AQ115" i="7"/>
  <c r="AP115" i="7"/>
  <c r="AO115" i="7"/>
  <c r="AN115" i="7"/>
  <c r="AM115" i="7"/>
  <c r="AL115" i="7"/>
  <c r="AT60" i="7"/>
  <c r="AS60" i="7"/>
  <c r="AR60" i="7"/>
  <c r="AQ60" i="7"/>
  <c r="AP60" i="7"/>
  <c r="AO60" i="7"/>
  <c r="AN60" i="7"/>
  <c r="AM60" i="7"/>
  <c r="AL60" i="7"/>
  <c r="AR116" i="7"/>
  <c r="AQ116" i="7"/>
  <c r="AP116" i="7"/>
  <c r="AO116" i="7"/>
  <c r="AN116" i="7"/>
  <c r="AM116" i="7"/>
  <c r="AL116" i="7"/>
  <c r="AS116" i="7"/>
  <c r="AT116" i="7"/>
  <c r="AT234" i="7"/>
  <c r="AS234" i="7"/>
  <c r="AR234" i="7"/>
  <c r="AQ234" i="7"/>
  <c r="AP234" i="7"/>
  <c r="AO234" i="7"/>
  <c r="AN234" i="7"/>
  <c r="AM234" i="7"/>
  <c r="AL234" i="7"/>
  <c r="AS112" i="7"/>
  <c r="AR112" i="7"/>
  <c r="AQ112" i="7"/>
  <c r="AO112" i="7"/>
  <c r="AN112" i="7"/>
  <c r="AM112" i="7"/>
  <c r="AL112" i="7"/>
  <c r="AT112" i="7"/>
  <c r="AP112" i="7"/>
  <c r="AR100" i="7"/>
  <c r="AQ100" i="7"/>
  <c r="AP100" i="7"/>
  <c r="AO100" i="7"/>
  <c r="AN100" i="7"/>
  <c r="AM100" i="7"/>
  <c r="AL100" i="7"/>
  <c r="AS100" i="7"/>
  <c r="AT100" i="7"/>
  <c r="AT160" i="7"/>
  <c r="AS160" i="7"/>
  <c r="AR160" i="7"/>
  <c r="AQ160" i="7"/>
  <c r="AP160" i="7"/>
  <c r="AO160" i="7"/>
  <c r="AN160" i="7"/>
  <c r="AM160" i="7"/>
  <c r="AL160" i="7"/>
  <c r="AT99" i="7"/>
  <c r="AS99" i="7"/>
  <c r="AR99" i="7"/>
  <c r="AQ99" i="7"/>
  <c r="AP99" i="7"/>
  <c r="AO99" i="7"/>
  <c r="AN99" i="7"/>
  <c r="AM99" i="7"/>
  <c r="AL99" i="7"/>
  <c r="BK15" i="7"/>
  <c r="BJ15" i="7"/>
  <c r="BI15" i="7"/>
  <c r="BH15" i="7"/>
  <c r="BG15" i="7"/>
  <c r="BF15" i="7"/>
  <c r="BE15" i="7"/>
  <c r="BD15" i="7"/>
  <c r="BC15" i="7"/>
  <c r="AT64" i="7"/>
  <c r="AS64" i="7"/>
  <c r="AR64" i="7"/>
  <c r="AQ64" i="7"/>
  <c r="AP64" i="7"/>
  <c r="AO64" i="7"/>
  <c r="AN64" i="7"/>
  <c r="AM64" i="7"/>
  <c r="AL64" i="7"/>
  <c r="BK31" i="7"/>
  <c r="BJ31" i="7"/>
  <c r="BI31" i="7"/>
  <c r="BH31" i="7"/>
  <c r="BG31" i="7"/>
  <c r="BF31" i="7"/>
  <c r="BE31" i="7"/>
  <c r="BD31" i="7"/>
  <c r="BC31" i="7"/>
  <c r="BK19" i="7"/>
  <c r="BI19" i="7"/>
  <c r="BH19" i="7"/>
  <c r="BG19" i="7"/>
  <c r="BF19" i="7"/>
  <c r="BJ19" i="7"/>
  <c r="BE19" i="7"/>
  <c r="BD19" i="7"/>
  <c r="BC19" i="7"/>
  <c r="AT132" i="7"/>
  <c r="AS132" i="7"/>
  <c r="AR132" i="7"/>
  <c r="AQ132" i="7"/>
  <c r="AP132" i="7"/>
  <c r="AO132" i="7"/>
  <c r="AN132" i="7"/>
  <c r="AM132" i="7"/>
  <c r="AL132" i="7"/>
  <c r="AV171" i="8"/>
  <c r="AU171" i="8"/>
  <c r="AT171" i="8"/>
  <c r="AS171" i="8"/>
  <c r="AR171" i="8"/>
  <c r="AZ171" i="8"/>
  <c r="AY171" i="8"/>
  <c r="AX171" i="8"/>
  <c r="AW171" i="8"/>
  <c r="AT81" i="7"/>
  <c r="AS81" i="7"/>
  <c r="AR81" i="7"/>
  <c r="AQ81" i="7"/>
  <c r="AP81" i="7"/>
  <c r="AO81" i="7"/>
  <c r="AN81" i="7"/>
  <c r="AM81" i="7"/>
  <c r="AL81" i="7"/>
  <c r="AT195" i="7"/>
  <c r="AS195" i="7"/>
  <c r="AR195" i="7"/>
  <c r="AQ195" i="7"/>
  <c r="AP195" i="7"/>
  <c r="AO195" i="7"/>
  <c r="AN195" i="7"/>
  <c r="AM195" i="7"/>
  <c r="AL195" i="7"/>
  <c r="AZ211" i="8"/>
  <c r="AY211" i="8"/>
  <c r="AX211" i="8"/>
  <c r="AW211" i="8"/>
  <c r="AV211" i="8"/>
  <c r="AU211" i="8"/>
  <c r="AT211" i="8"/>
  <c r="AS211" i="8"/>
  <c r="AR211" i="8"/>
  <c r="AZ183" i="8"/>
  <c r="AY183" i="8"/>
  <c r="AX183" i="8"/>
  <c r="AW183" i="8"/>
  <c r="AV183" i="8"/>
  <c r="AU183" i="8"/>
  <c r="AT183" i="8"/>
  <c r="AS183" i="8"/>
  <c r="AR183" i="8"/>
  <c r="AZ127" i="8"/>
  <c r="AY127" i="8"/>
  <c r="AX127" i="8"/>
  <c r="AW127" i="8"/>
  <c r="AV127" i="8"/>
  <c r="AU127" i="8"/>
  <c r="AT127" i="8"/>
  <c r="AS127" i="8"/>
  <c r="AR127" i="8"/>
  <c r="BK23" i="6"/>
  <c r="BJ23" i="6"/>
  <c r="BI23" i="6"/>
  <c r="BH23" i="6"/>
  <c r="BG23" i="6"/>
  <c r="BF23" i="6"/>
  <c r="BE23" i="6"/>
  <c r="BD23" i="6"/>
  <c r="BC23" i="6"/>
  <c r="BK6" i="6"/>
  <c r="BJ6" i="6"/>
  <c r="BI6" i="6"/>
  <c r="BH6" i="6"/>
  <c r="BG6" i="6"/>
  <c r="BF6" i="6"/>
  <c r="BE6" i="6"/>
  <c r="BD6" i="6"/>
  <c r="BC6" i="6"/>
  <c r="AT43" i="6"/>
  <c r="AS43" i="6"/>
  <c r="AR43" i="6"/>
  <c r="AQ43" i="6"/>
  <c r="AP43" i="6"/>
  <c r="AO43" i="6"/>
  <c r="AN43" i="6"/>
  <c r="AM43" i="6"/>
  <c r="AL43" i="6"/>
  <c r="AT70" i="6"/>
  <c r="AS70" i="6"/>
  <c r="AR70" i="6"/>
  <c r="AQ70" i="6"/>
  <c r="AP70" i="6"/>
  <c r="AO70" i="6"/>
  <c r="AN70" i="6"/>
  <c r="AM70" i="6"/>
  <c r="AL70" i="6"/>
  <c r="BK32" i="6"/>
  <c r="BJ32" i="6"/>
  <c r="BI32" i="6"/>
  <c r="BH32" i="6"/>
  <c r="BG32" i="6"/>
  <c r="BF32" i="6"/>
  <c r="BE32" i="6"/>
  <c r="BD32" i="6"/>
  <c r="BC32" i="6"/>
  <c r="BK4" i="6"/>
  <c r="BJ4" i="6"/>
  <c r="BI4" i="6"/>
  <c r="BH4" i="6"/>
  <c r="BG4" i="6"/>
  <c r="BF4" i="6"/>
  <c r="BE4" i="6"/>
  <c r="BD4" i="6"/>
  <c r="BC4" i="6"/>
  <c r="AR45" i="6"/>
  <c r="AQ45" i="6"/>
  <c r="AP45" i="6"/>
  <c r="AO45" i="6"/>
  <c r="AN45" i="6"/>
  <c r="AM45" i="6"/>
  <c r="AL45" i="6"/>
  <c r="AT45" i="6"/>
  <c r="AS45" i="6"/>
  <c r="AP39" i="6"/>
  <c r="AO39" i="6"/>
  <c r="AN39" i="6"/>
  <c r="AM39" i="6"/>
  <c r="AL39" i="6"/>
  <c r="AT39" i="6"/>
  <c r="AS39" i="6"/>
  <c r="AR39" i="6"/>
  <c r="AQ39" i="6"/>
  <c r="BK10" i="6"/>
  <c r="BJ10" i="6"/>
  <c r="BI10" i="6"/>
  <c r="BH10" i="6"/>
  <c r="BG10" i="6"/>
  <c r="BF10" i="6"/>
  <c r="BE10" i="6"/>
  <c r="BD10" i="6"/>
  <c r="BC10" i="6"/>
  <c r="AT68" i="6"/>
  <c r="AS68" i="6"/>
  <c r="AR68" i="6"/>
  <c r="AQ68" i="6"/>
  <c r="AP68" i="6"/>
  <c r="AO68" i="6"/>
  <c r="AN68" i="6"/>
  <c r="AM68" i="6"/>
  <c r="AL68" i="6"/>
  <c r="BK19" i="6"/>
  <c r="BJ19" i="6"/>
  <c r="BI19" i="6"/>
  <c r="BH19" i="6"/>
  <c r="BG19" i="6"/>
  <c r="BF19" i="6"/>
  <c r="BE19" i="6"/>
  <c r="BD19" i="6"/>
  <c r="BC19" i="6"/>
  <c r="AT27" i="6"/>
  <c r="AS27" i="6"/>
  <c r="AR27" i="6"/>
  <c r="AQ27" i="6"/>
  <c r="AP27" i="6"/>
  <c r="AO27" i="6"/>
  <c r="AN27" i="6"/>
  <c r="AM27" i="6"/>
  <c r="AL27" i="6"/>
  <c r="AT80" i="6"/>
  <c r="AS80" i="6"/>
  <c r="AR80" i="6"/>
  <c r="AQ80" i="6"/>
  <c r="AP80" i="6"/>
  <c r="AO80" i="6"/>
  <c r="AN80" i="6"/>
  <c r="AM80" i="6"/>
  <c r="AL80" i="6"/>
  <c r="AS223" i="6"/>
  <c r="AR223" i="6"/>
  <c r="AQ223" i="6"/>
  <c r="AP223" i="6"/>
  <c r="AT223" i="6"/>
  <c r="AO223" i="6"/>
  <c r="AN223" i="6"/>
  <c r="AM223" i="6"/>
  <c r="AL223" i="6"/>
  <c r="AQ166" i="6"/>
  <c r="AP166" i="6"/>
  <c r="AO166" i="6"/>
  <c r="AN166" i="6"/>
  <c r="AM166" i="6"/>
  <c r="AL166" i="6"/>
  <c r="AT166" i="6"/>
  <c r="AS166" i="6"/>
  <c r="AR166" i="6"/>
  <c r="AT224" i="6"/>
  <c r="AS224" i="6"/>
  <c r="AR224" i="6"/>
  <c r="AQ224" i="6"/>
  <c r="AP224" i="6"/>
  <c r="AO224" i="6"/>
  <c r="AN224" i="6"/>
  <c r="AM224" i="6"/>
  <c r="AL224" i="6"/>
  <c r="AT209" i="6"/>
  <c r="AS209" i="6"/>
  <c r="AR209" i="6"/>
  <c r="AQ209" i="6"/>
  <c r="AP209" i="6"/>
  <c r="AO209" i="6"/>
  <c r="AN209" i="6"/>
  <c r="AM209" i="6"/>
  <c r="AL209" i="6"/>
  <c r="AT180" i="6"/>
  <c r="AS180" i="6"/>
  <c r="AR180" i="6"/>
  <c r="AQ180" i="6"/>
  <c r="AP180" i="6"/>
  <c r="AO180" i="6"/>
  <c r="AN180" i="6"/>
  <c r="AM180" i="6"/>
  <c r="AL180" i="6"/>
  <c r="AR197" i="6"/>
  <c r="AQ197" i="6"/>
  <c r="AP197" i="6"/>
  <c r="AO197" i="6"/>
  <c r="AN197" i="6"/>
  <c r="AM197" i="6"/>
  <c r="AL197" i="6"/>
  <c r="AT197" i="6"/>
  <c r="AS197" i="6"/>
  <c r="AO150" i="6"/>
  <c r="AN150" i="6"/>
  <c r="AM150" i="6"/>
  <c r="AL150" i="6"/>
  <c r="AS150" i="6"/>
  <c r="AR150" i="6"/>
  <c r="AT150" i="6"/>
  <c r="AQ150" i="6"/>
  <c r="AP150" i="6"/>
  <c r="AT199" i="6"/>
  <c r="AS199" i="6"/>
  <c r="AR199" i="6"/>
  <c r="AQ199" i="6"/>
  <c r="AP199" i="6"/>
  <c r="AO199" i="6"/>
  <c r="AN199" i="6"/>
  <c r="AM199" i="6"/>
  <c r="AL199" i="6"/>
  <c r="AT109" i="6"/>
  <c r="AS109" i="6"/>
  <c r="AR109" i="6"/>
  <c r="AQ109" i="6"/>
  <c r="AP109" i="6"/>
  <c r="AO109" i="6"/>
  <c r="AN109" i="6"/>
  <c r="AM109" i="6"/>
  <c r="AL109" i="6"/>
  <c r="AQ133" i="6"/>
  <c r="AP133" i="6"/>
  <c r="AO133" i="6"/>
  <c r="AN133" i="6"/>
  <c r="AM133" i="6"/>
  <c r="AL133" i="6"/>
  <c r="AT133" i="6"/>
  <c r="AS133" i="6"/>
  <c r="AR133" i="6"/>
  <c r="AT161" i="6"/>
  <c r="AS161" i="6"/>
  <c r="AR161" i="6"/>
  <c r="AQ161" i="6"/>
  <c r="AP161" i="6"/>
  <c r="AO161" i="6"/>
  <c r="AN161" i="6"/>
  <c r="AM161" i="6"/>
  <c r="AL161" i="6"/>
  <c r="AT162" i="6"/>
  <c r="AS162" i="6"/>
  <c r="AR162" i="6"/>
  <c r="AQ162" i="6"/>
  <c r="AP162" i="6"/>
  <c r="AO162" i="6"/>
  <c r="AN162" i="6"/>
  <c r="AM162" i="6"/>
  <c r="AL162" i="6"/>
  <c r="AR115" i="6"/>
  <c r="AQ115" i="6"/>
  <c r="AP115" i="6"/>
  <c r="AO115" i="6"/>
  <c r="AN115" i="6"/>
  <c r="AM115" i="6"/>
  <c r="AL115" i="6"/>
  <c r="AT115" i="6"/>
  <c r="AS115" i="6"/>
  <c r="AR116" i="6"/>
  <c r="AQ116" i="6"/>
  <c r="AP116" i="6"/>
  <c r="AO116" i="6"/>
  <c r="AN116" i="6"/>
  <c r="AM116" i="6"/>
  <c r="AL116" i="6"/>
  <c r="AT116" i="6"/>
  <c r="AS116" i="6"/>
  <c r="AT127" i="6"/>
  <c r="AS127" i="6"/>
  <c r="AR127" i="6"/>
  <c r="AQ127" i="6"/>
  <c r="AP127" i="6"/>
  <c r="AO127" i="6"/>
  <c r="AN127" i="6"/>
  <c r="AM127" i="6"/>
  <c r="AL127" i="6"/>
  <c r="AT144" i="6"/>
  <c r="AS144" i="6"/>
  <c r="AR144" i="6"/>
  <c r="AQ144" i="6"/>
  <c r="AP144" i="6"/>
  <c r="AO144" i="6"/>
  <c r="AN144" i="6"/>
  <c r="AM144" i="6"/>
  <c r="AL144" i="6"/>
  <c r="AT145" i="6"/>
  <c r="AS145" i="6"/>
  <c r="AR145" i="6"/>
  <c r="AQ145" i="6"/>
  <c r="AP145" i="6"/>
  <c r="AO145" i="6"/>
  <c r="AN145" i="6"/>
  <c r="AM145" i="6"/>
  <c r="AL145" i="6"/>
  <c r="AT79" i="6"/>
  <c r="AS79" i="6"/>
  <c r="AR79" i="6"/>
  <c r="AQ79" i="6"/>
  <c r="AP79" i="6"/>
  <c r="AO79" i="6"/>
  <c r="AN79" i="6"/>
  <c r="AM79" i="6"/>
  <c r="AL79" i="6"/>
  <c r="AT212" i="7"/>
  <c r="AS212" i="7"/>
  <c r="AR212" i="7"/>
  <c r="AQ212" i="7"/>
  <c r="AP212" i="7"/>
  <c r="AO212" i="7"/>
  <c r="AN212" i="7"/>
  <c r="AM212" i="7"/>
  <c r="AL212" i="7"/>
  <c r="AZ180" i="8"/>
  <c r="AY180" i="8"/>
  <c r="AX180" i="8"/>
  <c r="AW180" i="8"/>
  <c r="AV180" i="8"/>
  <c r="AU180" i="8"/>
  <c r="AT180" i="8"/>
  <c r="AS180" i="8"/>
  <c r="AR180" i="8"/>
  <c r="AZ87" i="8"/>
  <c r="AY87" i="8"/>
  <c r="AX87" i="8"/>
  <c r="AW87" i="8"/>
  <c r="AV87" i="8"/>
  <c r="AU87" i="8"/>
  <c r="AT87" i="8"/>
  <c r="AS87" i="8"/>
  <c r="AR87" i="8"/>
  <c r="AZ99" i="8"/>
  <c r="AY99" i="8"/>
  <c r="AX99" i="8"/>
  <c r="AW99" i="8"/>
  <c r="AV99" i="8"/>
  <c r="AU99" i="8"/>
  <c r="AT99" i="8"/>
  <c r="AS99" i="8"/>
  <c r="AR99" i="8"/>
  <c r="AC170" i="1"/>
  <c r="AF170" i="1"/>
  <c r="K170" i="1"/>
  <c r="AS96" i="7"/>
  <c r="AR96" i="7"/>
  <c r="AQ96" i="7"/>
  <c r="AP96" i="7"/>
  <c r="AO96" i="7"/>
  <c r="AN96" i="7"/>
  <c r="AM96" i="7"/>
  <c r="AL96" i="7"/>
  <c r="AT96" i="7"/>
  <c r="BK16" i="7"/>
  <c r="BJ16" i="7"/>
  <c r="BI16" i="7"/>
  <c r="BH16" i="7"/>
  <c r="BG16" i="7"/>
  <c r="BF16" i="7"/>
  <c r="BE16" i="7"/>
  <c r="BD16" i="7"/>
  <c r="BC16" i="7"/>
  <c r="BJ8" i="7"/>
  <c r="BI8" i="7"/>
  <c r="BH8" i="7"/>
  <c r="BG8" i="7"/>
  <c r="BF8" i="7"/>
  <c r="BE8" i="7"/>
  <c r="BD8" i="7"/>
  <c r="BC8" i="7"/>
  <c r="BK8" i="7"/>
  <c r="AZ210" i="8"/>
  <c r="AY210" i="8"/>
  <c r="AX210" i="8"/>
  <c r="AW210" i="8"/>
  <c r="AV210" i="8"/>
  <c r="AU210" i="8"/>
  <c r="AT210" i="8"/>
  <c r="AS210" i="8"/>
  <c r="AR210" i="8"/>
  <c r="AZ149" i="8"/>
  <c r="AY149" i="8"/>
  <c r="AX149" i="8"/>
  <c r="AW149" i="8"/>
  <c r="AV149" i="8"/>
  <c r="AU149" i="8"/>
  <c r="AT149" i="8"/>
  <c r="AS149" i="8"/>
  <c r="AR149" i="8"/>
  <c r="AZ49" i="8"/>
  <c r="AX49" i="8"/>
  <c r="AW49" i="8"/>
  <c r="AV49" i="8"/>
  <c r="AU49" i="8"/>
  <c r="AT49" i="8"/>
  <c r="AS49" i="8"/>
  <c r="AR49" i="8"/>
  <c r="AY49" i="8"/>
  <c r="AZ179" i="8"/>
  <c r="AY179" i="8"/>
  <c r="AX179" i="8"/>
  <c r="AW179" i="8"/>
  <c r="AV179" i="8"/>
  <c r="AU179" i="8"/>
  <c r="AT179" i="8"/>
  <c r="AS179" i="8"/>
  <c r="AR179" i="8"/>
  <c r="AY134" i="8"/>
  <c r="AX134" i="8"/>
  <c r="AW134" i="8"/>
  <c r="AV134" i="8"/>
  <c r="AU134" i="8"/>
  <c r="AT134" i="8"/>
  <c r="AS134" i="8"/>
  <c r="AR134" i="8"/>
  <c r="AZ134" i="8"/>
  <c r="AZ95" i="8"/>
  <c r="AY95" i="8"/>
  <c r="AX95" i="8"/>
  <c r="AW95" i="8"/>
  <c r="AV95" i="8"/>
  <c r="AU95" i="8"/>
  <c r="AT95" i="8"/>
  <c r="AS95" i="8"/>
  <c r="AR95" i="8"/>
  <c r="AB66" i="1"/>
  <c r="AA66" i="1"/>
  <c r="AS27" i="7"/>
  <c r="AR27" i="7"/>
  <c r="AQ27" i="7"/>
  <c r="AP27" i="7"/>
  <c r="AO27" i="7"/>
  <c r="AN27" i="7"/>
  <c r="AM27" i="7"/>
  <c r="AL27" i="7"/>
  <c r="AT27" i="7"/>
  <c r="AT48" i="7"/>
  <c r="AS48" i="7"/>
  <c r="AR48" i="7"/>
  <c r="AQ48" i="7"/>
  <c r="AP48" i="7"/>
  <c r="AO48" i="7"/>
  <c r="AN48" i="7"/>
  <c r="AM48" i="7"/>
  <c r="AL48" i="7"/>
  <c r="AT149" i="7"/>
  <c r="AS149" i="7"/>
  <c r="AR149" i="7"/>
  <c r="AQ149" i="7"/>
  <c r="AP149" i="7"/>
  <c r="AO149" i="7"/>
  <c r="AN149" i="7"/>
  <c r="AM149" i="7"/>
  <c r="AL149" i="7"/>
  <c r="AT83" i="7"/>
  <c r="AS83" i="7"/>
  <c r="AR83" i="7"/>
  <c r="AQ83" i="7"/>
  <c r="AP83" i="7"/>
  <c r="AO83" i="7"/>
  <c r="AN83" i="7"/>
  <c r="AM83" i="7"/>
  <c r="AL83" i="7"/>
  <c r="AT130" i="7"/>
  <c r="AS130" i="7"/>
  <c r="AR130" i="7"/>
  <c r="AQ130" i="7"/>
  <c r="AP130" i="7"/>
  <c r="AO130" i="7"/>
  <c r="AN130" i="7"/>
  <c r="AM130" i="7"/>
  <c r="AL130" i="7"/>
  <c r="AS187" i="7"/>
  <c r="AR187" i="7"/>
  <c r="AQ187" i="7"/>
  <c r="AP187" i="7"/>
  <c r="AO187" i="7"/>
  <c r="AN187" i="7"/>
  <c r="AM187" i="7"/>
  <c r="AL187" i="7"/>
  <c r="AT187" i="7"/>
  <c r="AT176" i="7"/>
  <c r="AS176" i="7"/>
  <c r="AR176" i="7"/>
  <c r="AQ176" i="7"/>
  <c r="AP176" i="7"/>
  <c r="AO176" i="7"/>
  <c r="AN176" i="7"/>
  <c r="AM176" i="7"/>
  <c r="AL176" i="7"/>
  <c r="AT131" i="7"/>
  <c r="AS131" i="7"/>
  <c r="AR131" i="7"/>
  <c r="AQ131" i="7"/>
  <c r="AP131" i="7"/>
  <c r="AO131" i="7"/>
  <c r="AN131" i="7"/>
  <c r="AM131" i="7"/>
  <c r="AL131" i="7"/>
  <c r="AS179" i="7"/>
  <c r="AR179" i="7"/>
  <c r="AQ179" i="7"/>
  <c r="AP179" i="7"/>
  <c r="AO179" i="7"/>
  <c r="AN179" i="7"/>
  <c r="AM179" i="7"/>
  <c r="AL179" i="7"/>
  <c r="AT179" i="7"/>
  <c r="AT165" i="7"/>
  <c r="AS165" i="7"/>
  <c r="AR165" i="7"/>
  <c r="AQ165" i="7"/>
  <c r="AP165" i="7"/>
  <c r="AO165" i="7"/>
  <c r="AN165" i="7"/>
  <c r="AM165" i="7"/>
  <c r="AL165" i="7"/>
  <c r="AT28" i="7"/>
  <c r="AS28" i="7"/>
  <c r="AR28" i="7"/>
  <c r="AQ28" i="7"/>
  <c r="AP28" i="7"/>
  <c r="AO28" i="7"/>
  <c r="AN28" i="7"/>
  <c r="AM28" i="7"/>
  <c r="AL28" i="7"/>
  <c r="AT128" i="7"/>
  <c r="AS128" i="7"/>
  <c r="AR128" i="7"/>
  <c r="AQ128" i="7"/>
  <c r="AP128" i="7"/>
  <c r="AO128" i="7"/>
  <c r="AN128" i="7"/>
  <c r="AM128" i="7"/>
  <c r="AL128" i="7"/>
  <c r="BI41" i="7"/>
  <c r="BK41" i="7"/>
  <c r="BH41" i="7"/>
  <c r="BG41" i="7"/>
  <c r="BF41" i="7"/>
  <c r="BE41" i="7"/>
  <c r="BD41" i="7"/>
  <c r="BC41" i="7"/>
  <c r="BJ41" i="7"/>
  <c r="AT118" i="7"/>
  <c r="AS118" i="7"/>
  <c r="AR118" i="7"/>
  <c r="AQ118" i="7"/>
  <c r="AP118" i="7"/>
  <c r="AO118" i="7"/>
  <c r="AN118" i="7"/>
  <c r="AM118" i="7"/>
  <c r="AL118" i="7"/>
  <c r="AT50" i="7"/>
  <c r="AS50" i="7"/>
  <c r="AR50" i="7"/>
  <c r="AQ50" i="7"/>
  <c r="AP50" i="7"/>
  <c r="AO50" i="7"/>
  <c r="AN50" i="7"/>
  <c r="AM50" i="7"/>
  <c r="AL50" i="7"/>
  <c r="BK37" i="7"/>
  <c r="BJ37" i="7"/>
  <c r="BI37" i="7"/>
  <c r="BH37" i="7"/>
  <c r="BG37" i="7"/>
  <c r="BF37" i="7"/>
  <c r="BE37" i="7"/>
  <c r="BD37" i="7"/>
  <c r="BC37" i="7"/>
  <c r="AT173" i="7"/>
  <c r="AS173" i="7"/>
  <c r="AR173" i="7"/>
  <c r="AQ173" i="7"/>
  <c r="AP173" i="7"/>
  <c r="AO173" i="7"/>
  <c r="AN173" i="7"/>
  <c r="AM173" i="7"/>
  <c r="AL173" i="7"/>
  <c r="AT202" i="7"/>
  <c r="AS202" i="7"/>
  <c r="AR202" i="7"/>
  <c r="AQ202" i="7"/>
  <c r="AP202" i="7"/>
  <c r="AO202" i="7"/>
  <c r="AN202" i="7"/>
  <c r="AM202" i="7"/>
  <c r="AL202" i="7"/>
  <c r="AT47" i="7"/>
  <c r="AS47" i="7"/>
  <c r="AR47" i="7"/>
  <c r="AQ47" i="7"/>
  <c r="AP47" i="7"/>
  <c r="AO47" i="7"/>
  <c r="AN47" i="7"/>
  <c r="AM47" i="7"/>
  <c r="AL47" i="7"/>
  <c r="BK28" i="7"/>
  <c r="BI28" i="7"/>
  <c r="BH28" i="7"/>
  <c r="BG28" i="7"/>
  <c r="BF28" i="7"/>
  <c r="BE28" i="7"/>
  <c r="BD28" i="7"/>
  <c r="BC28" i="7"/>
  <c r="BJ28" i="7"/>
  <c r="AT102" i="7"/>
  <c r="AS102" i="7"/>
  <c r="AR102" i="7"/>
  <c r="AQ102" i="7"/>
  <c r="AP102" i="7"/>
  <c r="AO102" i="7"/>
  <c r="AN102" i="7"/>
  <c r="AM102" i="7"/>
  <c r="AL102" i="7"/>
  <c r="AT33" i="7"/>
  <c r="AS33" i="7"/>
  <c r="AR33" i="7"/>
  <c r="AQ33" i="7"/>
  <c r="AP33" i="7"/>
  <c r="AO33" i="7"/>
  <c r="AN33" i="7"/>
  <c r="AM33" i="7"/>
  <c r="AL33" i="7"/>
  <c r="BK24" i="7"/>
  <c r="BJ24" i="7"/>
  <c r="BI24" i="7"/>
  <c r="BH24" i="7"/>
  <c r="BG24" i="7"/>
  <c r="BF24" i="7"/>
  <c r="BE24" i="7"/>
  <c r="BD24" i="7"/>
  <c r="BC24" i="7"/>
  <c r="AT139" i="7"/>
  <c r="AS139" i="7"/>
  <c r="AR139" i="7"/>
  <c r="AQ139" i="7"/>
  <c r="AP139" i="7"/>
  <c r="AO139" i="7"/>
  <c r="AN139" i="7"/>
  <c r="AM139" i="7"/>
  <c r="AL139" i="7"/>
  <c r="AT225" i="7"/>
  <c r="AS225" i="7"/>
  <c r="AR225" i="7"/>
  <c r="AQ225" i="7"/>
  <c r="AP225" i="7"/>
  <c r="AO225" i="7"/>
  <c r="AN225" i="7"/>
  <c r="AM225" i="7"/>
  <c r="AL225" i="7"/>
  <c r="AT181" i="7"/>
  <c r="AS181" i="7"/>
  <c r="AR181" i="7"/>
  <c r="AQ181" i="7"/>
  <c r="AP181" i="7"/>
  <c r="AO181" i="7"/>
  <c r="AN181" i="7"/>
  <c r="AM181" i="7"/>
  <c r="AL181" i="7"/>
  <c r="AT89" i="7"/>
  <c r="AS89" i="7"/>
  <c r="AR89" i="7"/>
  <c r="AQ89" i="7"/>
  <c r="AP89" i="7"/>
  <c r="AO89" i="7"/>
  <c r="AN89" i="7"/>
  <c r="AM89" i="7"/>
  <c r="AL89" i="7"/>
  <c r="AZ178" i="8"/>
  <c r="AY178" i="8"/>
  <c r="AX178" i="8"/>
  <c r="AW178" i="8"/>
  <c r="AV178" i="8"/>
  <c r="AU178" i="8"/>
  <c r="AT178" i="8"/>
  <c r="AS178" i="8"/>
  <c r="AR178" i="8"/>
  <c r="AZ206" i="8"/>
  <c r="AY206" i="8"/>
  <c r="AX206" i="8"/>
  <c r="AW206" i="8"/>
  <c r="AV206" i="8"/>
  <c r="AU206" i="8"/>
  <c r="AT206" i="8"/>
  <c r="AS206" i="8"/>
  <c r="AR206" i="8"/>
  <c r="AY215" i="8"/>
  <c r="AX215" i="8"/>
  <c r="AW215" i="8"/>
  <c r="AV215" i="8"/>
  <c r="AU215" i="8"/>
  <c r="AT215" i="8"/>
  <c r="AS215" i="8"/>
  <c r="AR215" i="8"/>
  <c r="AZ215" i="8"/>
  <c r="AY50" i="8"/>
  <c r="AX50" i="8"/>
  <c r="AZ50" i="8"/>
  <c r="AW50" i="8"/>
  <c r="AV50" i="8"/>
  <c r="AU50" i="8"/>
  <c r="AT50" i="8"/>
  <c r="AS50" i="8"/>
  <c r="AR50" i="8"/>
  <c r="AT178" i="1"/>
  <c r="AS178" i="1"/>
  <c r="AR178" i="1"/>
  <c r="AQ178" i="1"/>
  <c r="AP178" i="1"/>
  <c r="AO178" i="1"/>
  <c r="AN178" i="1"/>
  <c r="AM178" i="1"/>
  <c r="AL178" i="1"/>
  <c r="AT87" i="7"/>
  <c r="AS87" i="7"/>
  <c r="AR87" i="7"/>
  <c r="AQ87" i="7"/>
  <c r="AP87" i="7"/>
  <c r="AO87" i="7"/>
  <c r="AN87" i="7"/>
  <c r="AM87" i="7"/>
  <c r="AL87" i="7"/>
  <c r="BK21" i="6"/>
  <c r="BJ21" i="6"/>
  <c r="BI21" i="6"/>
  <c r="BH21" i="6"/>
  <c r="BG21" i="6"/>
  <c r="BF21" i="6"/>
  <c r="BE21" i="6"/>
  <c r="BD21" i="6"/>
  <c r="BC21" i="6"/>
  <c r="AT29" i="6"/>
  <c r="AS29" i="6"/>
  <c r="AR29" i="6"/>
  <c r="AQ29" i="6"/>
  <c r="AP29" i="6"/>
  <c r="AO29" i="6"/>
  <c r="AN29" i="6"/>
  <c r="AM29" i="6"/>
  <c r="AL29" i="6"/>
  <c r="AT217" i="6"/>
  <c r="AS217" i="6"/>
  <c r="AR217" i="6"/>
  <c r="AQ217" i="6"/>
  <c r="AP217" i="6"/>
  <c r="AO217" i="6"/>
  <c r="AN217" i="6"/>
  <c r="AM217" i="6"/>
  <c r="AL217" i="6"/>
  <c r="BK42" i="6"/>
  <c r="BJ42" i="6"/>
  <c r="BI42" i="6"/>
  <c r="BH42" i="6"/>
  <c r="BG42" i="6"/>
  <c r="BF42" i="6"/>
  <c r="BE42" i="6"/>
  <c r="BD42" i="6"/>
  <c r="BC42" i="6"/>
  <c r="AT58" i="6"/>
  <c r="AS58" i="6"/>
  <c r="AR58" i="6"/>
  <c r="AQ58" i="6"/>
  <c r="AP58" i="6"/>
  <c r="AO58" i="6"/>
  <c r="AN58" i="6"/>
  <c r="AM58" i="6"/>
  <c r="AL58" i="6"/>
  <c r="BK25" i="6"/>
  <c r="BJ25" i="6"/>
  <c r="BI25" i="6"/>
  <c r="BH25" i="6"/>
  <c r="BG25" i="6"/>
  <c r="BF25" i="6"/>
  <c r="BE25" i="6"/>
  <c r="BD25" i="6"/>
  <c r="BC25" i="6"/>
  <c r="AT42" i="6"/>
  <c r="AS42" i="6"/>
  <c r="AR42" i="6"/>
  <c r="AQ42" i="6"/>
  <c r="AP42" i="6"/>
  <c r="AO42" i="6"/>
  <c r="AN42" i="6"/>
  <c r="AM42" i="6"/>
  <c r="AL42" i="6"/>
  <c r="AT34" i="6"/>
  <c r="AS34" i="6"/>
  <c r="AR34" i="6"/>
  <c r="AQ34" i="6"/>
  <c r="AP34" i="6"/>
  <c r="AO34" i="6"/>
  <c r="AN34" i="6"/>
  <c r="AM34" i="6"/>
  <c r="AL34" i="6"/>
  <c r="AT36" i="6"/>
  <c r="AS36" i="6"/>
  <c r="AR36" i="6"/>
  <c r="AQ36" i="6"/>
  <c r="AP36" i="6"/>
  <c r="AO36" i="6"/>
  <c r="AN36" i="6"/>
  <c r="AM36" i="6"/>
  <c r="AL36" i="6"/>
  <c r="BK8" i="6"/>
  <c r="BJ8" i="6"/>
  <c r="BI8" i="6"/>
  <c r="BH8" i="6"/>
  <c r="BG8" i="6"/>
  <c r="BF8" i="6"/>
  <c r="BE8" i="6"/>
  <c r="BD8" i="6"/>
  <c r="BC8" i="6"/>
  <c r="AT65" i="6"/>
  <c r="AS65" i="6"/>
  <c r="AR65" i="6"/>
  <c r="AQ65" i="6"/>
  <c r="AP65" i="6"/>
  <c r="AO65" i="6"/>
  <c r="AN65" i="6"/>
  <c r="AM65" i="6"/>
  <c r="AL65" i="6"/>
  <c r="BK18" i="6"/>
  <c r="BJ18" i="6"/>
  <c r="BI18" i="6"/>
  <c r="BH18" i="6"/>
  <c r="BG18" i="6"/>
  <c r="BF18" i="6"/>
  <c r="BE18" i="6"/>
  <c r="BD18" i="6"/>
  <c r="BC18" i="6"/>
  <c r="AT216" i="6"/>
  <c r="AS216" i="6"/>
  <c r="AR216" i="6"/>
  <c r="AQ216" i="6"/>
  <c r="AP216" i="6"/>
  <c r="AO216" i="6"/>
  <c r="AN216" i="6"/>
  <c r="AM216" i="6"/>
  <c r="AL216" i="6"/>
  <c r="AS204" i="6"/>
  <c r="AR204" i="6"/>
  <c r="AQ204" i="6"/>
  <c r="AP204" i="6"/>
  <c r="AO204" i="6"/>
  <c r="AN204" i="6"/>
  <c r="AM204" i="6"/>
  <c r="AL204" i="6"/>
  <c r="AT204" i="6"/>
  <c r="AT213" i="6"/>
  <c r="AS213" i="6"/>
  <c r="AR213" i="6"/>
  <c r="AQ213" i="6"/>
  <c r="AP213" i="6"/>
  <c r="AO213" i="6"/>
  <c r="AN213" i="6"/>
  <c r="AM213" i="6"/>
  <c r="AL213" i="6"/>
  <c r="AT90" i="6"/>
  <c r="AS90" i="6"/>
  <c r="AR90" i="6"/>
  <c r="AQ90" i="6"/>
  <c r="AP90" i="6"/>
  <c r="AO90" i="6"/>
  <c r="AN90" i="6"/>
  <c r="AM90" i="6"/>
  <c r="AL90" i="6"/>
  <c r="AT214" i="6"/>
  <c r="AS214" i="6"/>
  <c r="AR214" i="6"/>
  <c r="AQ214" i="6"/>
  <c r="AP214" i="6"/>
  <c r="AO214" i="6"/>
  <c r="AN214" i="6"/>
  <c r="AM214" i="6"/>
  <c r="AL214" i="6"/>
  <c r="AT182" i="6"/>
  <c r="AS182" i="6"/>
  <c r="AR182" i="6"/>
  <c r="AQ182" i="6"/>
  <c r="AP182" i="6"/>
  <c r="AO182" i="6"/>
  <c r="AN182" i="6"/>
  <c r="AM182" i="6"/>
  <c r="AL182" i="6"/>
  <c r="AT164" i="6"/>
  <c r="AS164" i="6"/>
  <c r="AR164" i="6"/>
  <c r="AQ164" i="6"/>
  <c r="AP164" i="6"/>
  <c r="AO164" i="6"/>
  <c r="AN164" i="6"/>
  <c r="AM164" i="6"/>
  <c r="AL164" i="6"/>
  <c r="AT181" i="6"/>
  <c r="AS181" i="6"/>
  <c r="AR181" i="6"/>
  <c r="AQ181" i="6"/>
  <c r="AP181" i="6"/>
  <c r="AO181" i="6"/>
  <c r="AN181" i="6"/>
  <c r="AM181" i="6"/>
  <c r="AL181" i="6"/>
  <c r="AT134" i="6"/>
  <c r="AS134" i="6"/>
  <c r="AR134" i="6"/>
  <c r="AQ134" i="6"/>
  <c r="AP134" i="6"/>
  <c r="AO134" i="6"/>
  <c r="AN134" i="6"/>
  <c r="AM134" i="6"/>
  <c r="AL134" i="6"/>
  <c r="AT191" i="6"/>
  <c r="AS191" i="6"/>
  <c r="AR191" i="6"/>
  <c r="AQ191" i="6"/>
  <c r="AP191" i="6"/>
  <c r="AO191" i="6"/>
  <c r="AN191" i="6"/>
  <c r="AM191" i="6"/>
  <c r="AL191" i="6"/>
  <c r="AS102" i="6"/>
  <c r="AR102" i="6"/>
  <c r="AQ102" i="6"/>
  <c r="AP102" i="6"/>
  <c r="AO102" i="6"/>
  <c r="AN102" i="6"/>
  <c r="AM102" i="6"/>
  <c r="AL102" i="6"/>
  <c r="AT102" i="6"/>
  <c r="AS126" i="6"/>
  <c r="AR126" i="6"/>
  <c r="AQ126" i="6"/>
  <c r="AP126" i="6"/>
  <c r="AO126" i="6"/>
  <c r="AN126" i="6"/>
  <c r="AM126" i="6"/>
  <c r="AL126" i="6"/>
  <c r="AT126" i="6"/>
  <c r="AT130" i="6"/>
  <c r="AS130" i="6"/>
  <c r="AR130" i="6"/>
  <c r="AQ130" i="6"/>
  <c r="AP130" i="6"/>
  <c r="AO130" i="6"/>
  <c r="AN130" i="6"/>
  <c r="AM130" i="6"/>
  <c r="AL130" i="6"/>
  <c r="AT151" i="6"/>
  <c r="AS151" i="6"/>
  <c r="AR151" i="6"/>
  <c r="AQ151" i="6"/>
  <c r="AP151" i="6"/>
  <c r="AO151" i="6"/>
  <c r="AN151" i="6"/>
  <c r="AM151" i="6"/>
  <c r="AL151" i="6"/>
  <c r="AT107" i="6"/>
  <c r="AS107" i="6"/>
  <c r="AR107" i="6"/>
  <c r="AQ107" i="6"/>
  <c r="AP107" i="6"/>
  <c r="AO107" i="6"/>
  <c r="AN107" i="6"/>
  <c r="AM107" i="6"/>
  <c r="AL107" i="6"/>
  <c r="AR108" i="6"/>
  <c r="AQ108" i="6"/>
  <c r="AP108" i="6"/>
  <c r="AO108" i="6"/>
  <c r="AN108" i="6"/>
  <c r="AM108" i="6"/>
  <c r="AL108" i="6"/>
  <c r="AT108" i="6"/>
  <c r="AS108" i="6"/>
  <c r="AT119" i="6"/>
  <c r="AS119" i="6"/>
  <c r="AR119" i="6"/>
  <c r="AQ119" i="6"/>
  <c r="AP119" i="6"/>
  <c r="AO119" i="6"/>
  <c r="AN119" i="6"/>
  <c r="AM119" i="6"/>
  <c r="AL119" i="6"/>
  <c r="AT136" i="6"/>
  <c r="AS136" i="6"/>
  <c r="AR136" i="6"/>
  <c r="AQ136" i="6"/>
  <c r="AP136" i="6"/>
  <c r="AO136" i="6"/>
  <c r="AN136" i="6"/>
  <c r="AM136" i="6"/>
  <c r="AL136" i="6"/>
  <c r="AT137" i="6"/>
  <c r="AS137" i="6"/>
  <c r="AR137" i="6"/>
  <c r="AQ137" i="6"/>
  <c r="AP137" i="6"/>
  <c r="AO137" i="6"/>
  <c r="AN137" i="6"/>
  <c r="AM137" i="6"/>
  <c r="AL137" i="6"/>
  <c r="AT75" i="6"/>
  <c r="AS75" i="6"/>
  <c r="AR75" i="6"/>
  <c r="AQ75" i="6"/>
  <c r="AP75" i="6"/>
  <c r="AO75" i="6"/>
  <c r="AN75" i="6"/>
  <c r="AM75" i="6"/>
  <c r="AL75" i="6"/>
  <c r="AT156" i="7"/>
  <c r="AS156" i="7"/>
  <c r="AR156" i="7"/>
  <c r="AQ156" i="7"/>
  <c r="AP156" i="7"/>
  <c r="AO156" i="7"/>
  <c r="AN156" i="7"/>
  <c r="AM156" i="7"/>
  <c r="AL156" i="7"/>
  <c r="AZ164" i="8"/>
  <c r="AY164" i="8"/>
  <c r="AX164" i="8"/>
  <c r="AW164" i="8"/>
  <c r="AV164" i="8"/>
  <c r="AU164" i="8"/>
  <c r="AT164" i="8"/>
  <c r="AS164" i="8"/>
  <c r="AR164" i="8"/>
  <c r="AZ115" i="8"/>
  <c r="AY115" i="8"/>
  <c r="AX115" i="8"/>
  <c r="AW115" i="8"/>
  <c r="AV115" i="8"/>
  <c r="AU115" i="8"/>
  <c r="AT115" i="8"/>
  <c r="AS115" i="8"/>
  <c r="AR115" i="8"/>
  <c r="AY122" i="8"/>
  <c r="AZ122" i="8"/>
  <c r="AX122" i="8"/>
  <c r="AW122" i="8"/>
  <c r="AV122" i="8"/>
  <c r="AU122" i="8"/>
  <c r="AT122" i="8"/>
  <c r="AS122" i="8"/>
  <c r="AR122" i="8"/>
  <c r="AT162" i="7"/>
  <c r="AS162" i="7"/>
  <c r="AR162" i="7"/>
  <c r="AQ162" i="7"/>
  <c r="AP162" i="7"/>
  <c r="AO162" i="7"/>
  <c r="AN162" i="7"/>
  <c r="AM162" i="7"/>
  <c r="AL162" i="7"/>
  <c r="AT213" i="7"/>
  <c r="AS213" i="7"/>
  <c r="AR213" i="7"/>
  <c r="AQ213" i="7"/>
  <c r="AP213" i="7"/>
  <c r="AO213" i="7"/>
  <c r="AN213" i="7"/>
  <c r="AM213" i="7"/>
  <c r="AL213" i="7"/>
  <c r="AY29" i="8"/>
  <c r="AX29" i="8"/>
  <c r="AW29" i="8"/>
  <c r="AV29" i="8"/>
  <c r="AU29" i="8"/>
  <c r="AT29" i="8"/>
  <c r="AS29" i="8"/>
  <c r="AR29" i="8"/>
  <c r="AZ29" i="8"/>
  <c r="AZ35" i="8"/>
  <c r="AY35" i="8"/>
  <c r="AX35" i="8"/>
  <c r="AW35" i="8"/>
  <c r="AV35" i="8"/>
  <c r="AU35" i="8"/>
  <c r="AT35" i="8"/>
  <c r="AS35" i="8"/>
  <c r="AR35" i="8"/>
  <c r="AZ192" i="8"/>
  <c r="AY192" i="8"/>
  <c r="AX192" i="8"/>
  <c r="AW192" i="8"/>
  <c r="AV192" i="8"/>
  <c r="AU192" i="8"/>
  <c r="AT192" i="8"/>
  <c r="AS192" i="8"/>
  <c r="AR192" i="8"/>
  <c r="AZ166" i="8"/>
  <c r="AY166" i="8"/>
  <c r="AX166" i="8"/>
  <c r="AW166" i="8"/>
  <c r="AV166" i="8"/>
  <c r="AU166" i="8"/>
  <c r="AT166" i="8"/>
  <c r="AS166" i="8"/>
  <c r="AR166" i="8"/>
  <c r="AY82" i="8"/>
  <c r="AX82" i="8"/>
  <c r="AW82" i="8"/>
  <c r="AV82" i="8"/>
  <c r="AU82" i="8"/>
  <c r="AT82" i="8"/>
  <c r="AS82" i="8"/>
  <c r="AR82" i="8"/>
  <c r="AZ82" i="8"/>
  <c r="AY182" i="8"/>
  <c r="AZ182" i="8"/>
  <c r="AX182" i="8"/>
  <c r="AW182" i="8"/>
  <c r="AV182" i="8"/>
  <c r="AU182" i="8"/>
  <c r="AT182" i="8"/>
  <c r="AS182" i="8"/>
  <c r="AR182" i="8"/>
  <c r="AZ151" i="8"/>
  <c r="AY151" i="8"/>
  <c r="AX151" i="8"/>
  <c r="AW151" i="8"/>
  <c r="AV151" i="8"/>
  <c r="AU151" i="8"/>
  <c r="AT151" i="8"/>
  <c r="AS151" i="8"/>
  <c r="AR151" i="8"/>
  <c r="AX36" i="8"/>
  <c r="AW36" i="8"/>
  <c r="AV36" i="8"/>
  <c r="AZ36" i="8"/>
  <c r="AY36" i="8"/>
  <c r="AU36" i="8"/>
  <c r="AT36" i="8"/>
  <c r="AS36" i="8"/>
  <c r="AR36" i="8"/>
  <c r="AS44" i="7"/>
  <c r="AR44" i="7"/>
  <c r="AT44" i="7"/>
  <c r="AQ44" i="7"/>
  <c r="AP44" i="7"/>
  <c r="AO44" i="7"/>
  <c r="AN44" i="7"/>
  <c r="AM44" i="7"/>
  <c r="AL44" i="7"/>
  <c r="BK18" i="7"/>
  <c r="BJ18" i="7"/>
  <c r="BI18" i="7"/>
  <c r="BH18" i="7"/>
  <c r="BG18" i="7"/>
  <c r="BF18" i="7"/>
  <c r="BE18" i="7"/>
  <c r="BD18" i="7"/>
  <c r="BC18" i="7"/>
  <c r="AT86" i="7"/>
  <c r="AS86" i="7"/>
  <c r="AR86" i="7"/>
  <c r="AQ86" i="7"/>
  <c r="AP86" i="7"/>
  <c r="AO86" i="7"/>
  <c r="AN86" i="7"/>
  <c r="AM86" i="7"/>
  <c r="AL86" i="7"/>
  <c r="AT138" i="7"/>
  <c r="AS138" i="7"/>
  <c r="AR138" i="7"/>
  <c r="AQ138" i="7"/>
  <c r="AP138" i="7"/>
  <c r="AO138" i="7"/>
  <c r="AN138" i="7"/>
  <c r="AM138" i="7"/>
  <c r="AL138" i="7"/>
  <c r="AT65" i="7"/>
  <c r="AS65" i="7"/>
  <c r="AR65" i="7"/>
  <c r="AQ65" i="7"/>
  <c r="AP65" i="7"/>
  <c r="AO65" i="7"/>
  <c r="AN65" i="7"/>
  <c r="AM65" i="7"/>
  <c r="AL65" i="7"/>
  <c r="AT35" i="7"/>
  <c r="AS35" i="7"/>
  <c r="AR35" i="7"/>
  <c r="AQ35" i="7"/>
  <c r="AP35" i="7"/>
  <c r="AO35" i="7"/>
  <c r="AN35" i="7"/>
  <c r="AM35" i="7"/>
  <c r="AL35" i="7"/>
  <c r="AT134" i="7"/>
  <c r="AS134" i="7"/>
  <c r="AR134" i="7"/>
  <c r="AQ134" i="7"/>
  <c r="AP134" i="7"/>
  <c r="AO134" i="7"/>
  <c r="AN134" i="7"/>
  <c r="AM134" i="7"/>
  <c r="AL134" i="7"/>
  <c r="AT66" i="7"/>
  <c r="AS66" i="7"/>
  <c r="AR66" i="7"/>
  <c r="AQ66" i="7"/>
  <c r="AP66" i="7"/>
  <c r="AO66" i="7"/>
  <c r="AN66" i="7"/>
  <c r="AM66" i="7"/>
  <c r="AL66" i="7"/>
  <c r="AT144" i="7"/>
  <c r="AS144" i="7"/>
  <c r="AR144" i="7"/>
  <c r="AQ144" i="7"/>
  <c r="AP144" i="7"/>
  <c r="AO144" i="7"/>
  <c r="AN144" i="7"/>
  <c r="AM144" i="7"/>
  <c r="AL144" i="7"/>
  <c r="BK22" i="7"/>
  <c r="BJ22" i="7"/>
  <c r="BI22" i="7"/>
  <c r="BH22" i="7"/>
  <c r="BG22" i="7"/>
  <c r="BF22" i="7"/>
  <c r="BE22" i="7"/>
  <c r="BD22" i="7"/>
  <c r="BC22" i="7"/>
  <c r="AT210" i="7"/>
  <c r="AS210" i="7"/>
  <c r="AR210" i="7"/>
  <c r="AQ210" i="7"/>
  <c r="AP210" i="7"/>
  <c r="AO210" i="7"/>
  <c r="AN210" i="7"/>
  <c r="AM210" i="7"/>
  <c r="AL210" i="7"/>
  <c r="AT63" i="7"/>
  <c r="AS63" i="7"/>
  <c r="AR63" i="7"/>
  <c r="AQ63" i="7"/>
  <c r="AP63" i="7"/>
  <c r="AO63" i="7"/>
  <c r="AN63" i="7"/>
  <c r="AM63" i="7"/>
  <c r="AL63" i="7"/>
  <c r="AT201" i="7"/>
  <c r="AS201" i="7"/>
  <c r="AR201" i="7"/>
  <c r="AQ201" i="7"/>
  <c r="AP201" i="7"/>
  <c r="AO201" i="7"/>
  <c r="AN201" i="7"/>
  <c r="AM201" i="7"/>
  <c r="AL201" i="7"/>
  <c r="AT148" i="7"/>
  <c r="AS148" i="7"/>
  <c r="AR148" i="7"/>
  <c r="AQ148" i="7"/>
  <c r="AP148" i="7"/>
  <c r="AO148" i="7"/>
  <c r="AN148" i="7"/>
  <c r="AM148" i="7"/>
  <c r="AL148" i="7"/>
  <c r="AT106" i="7"/>
  <c r="AS106" i="7"/>
  <c r="AR106" i="7"/>
  <c r="AQ106" i="7"/>
  <c r="AP106" i="7"/>
  <c r="AO106" i="7"/>
  <c r="AN106" i="7"/>
  <c r="AM106" i="7"/>
  <c r="AL106" i="7"/>
  <c r="AT129" i="7"/>
  <c r="AS129" i="7"/>
  <c r="AR129" i="7"/>
  <c r="AQ129" i="7"/>
  <c r="AP129" i="7"/>
  <c r="AO129" i="7"/>
  <c r="AN129" i="7"/>
  <c r="AM129" i="7"/>
  <c r="AL129" i="7"/>
  <c r="AT228" i="7"/>
  <c r="AS228" i="7"/>
  <c r="AR228" i="7"/>
  <c r="AQ228" i="7"/>
  <c r="AP228" i="7"/>
  <c r="AO228" i="7"/>
  <c r="AN228" i="7"/>
  <c r="AM228" i="7"/>
  <c r="AL228" i="7"/>
  <c r="AT170" i="7"/>
  <c r="AS170" i="7"/>
  <c r="AR170" i="7"/>
  <c r="AQ170" i="7"/>
  <c r="AP170" i="7"/>
  <c r="AO170" i="7"/>
  <c r="AN170" i="7"/>
  <c r="AM170" i="7"/>
  <c r="AL170" i="7"/>
  <c r="AT103" i="7"/>
  <c r="AR103" i="7"/>
  <c r="AQ103" i="7"/>
  <c r="AP103" i="7"/>
  <c r="AO103" i="7"/>
  <c r="AN103" i="7"/>
  <c r="AM103" i="7"/>
  <c r="AL103" i="7"/>
  <c r="AS103" i="7"/>
  <c r="AT185" i="7"/>
  <c r="AS185" i="7"/>
  <c r="AR185" i="7"/>
  <c r="AQ185" i="7"/>
  <c r="AP185" i="7"/>
  <c r="AO185" i="7"/>
  <c r="AN185" i="7"/>
  <c r="AM185" i="7"/>
  <c r="AL185" i="7"/>
  <c r="AT133" i="7"/>
  <c r="AS133" i="7"/>
  <c r="AR133" i="7"/>
  <c r="AQ133" i="7"/>
  <c r="AP133" i="7"/>
  <c r="AO133" i="7"/>
  <c r="AN133" i="7"/>
  <c r="AM133" i="7"/>
  <c r="AL133" i="7"/>
  <c r="AT90" i="7"/>
  <c r="AS90" i="7"/>
  <c r="AR90" i="7"/>
  <c r="AQ90" i="7"/>
  <c r="AP90" i="7"/>
  <c r="AO90" i="7"/>
  <c r="AN90" i="7"/>
  <c r="AM90" i="7"/>
  <c r="AL90" i="7"/>
  <c r="AT199" i="7"/>
  <c r="AS199" i="7"/>
  <c r="AR199" i="7"/>
  <c r="AQ199" i="7"/>
  <c r="AP199" i="7"/>
  <c r="AO199" i="7"/>
  <c r="AN199" i="7"/>
  <c r="AM199" i="7"/>
  <c r="AL199" i="7"/>
  <c r="AS215" i="7"/>
  <c r="AR215" i="7"/>
  <c r="AQ215" i="7"/>
  <c r="AP215" i="7"/>
  <c r="AO215" i="7"/>
  <c r="AN215" i="7"/>
  <c r="AM215" i="7"/>
  <c r="AL215" i="7"/>
  <c r="AT215" i="7"/>
  <c r="AS223" i="7"/>
  <c r="AT223" i="7"/>
  <c r="AR223" i="7"/>
  <c r="AQ223" i="7"/>
  <c r="AP223" i="7"/>
  <c r="AO223" i="7"/>
  <c r="AN223" i="7"/>
  <c r="AM223" i="7"/>
  <c r="AL223" i="7"/>
  <c r="BK40" i="7"/>
  <c r="BJ40" i="7"/>
  <c r="BI40" i="7"/>
  <c r="BH40" i="7"/>
  <c r="BG40" i="7"/>
  <c r="BF40" i="7"/>
  <c r="BE40" i="7"/>
  <c r="BD40" i="7"/>
  <c r="BC40" i="7"/>
  <c r="BK35" i="7"/>
  <c r="BJ35" i="7"/>
  <c r="BI35" i="7"/>
  <c r="BH35" i="7"/>
  <c r="BG35" i="7"/>
  <c r="BF35" i="7"/>
  <c r="BE35" i="7"/>
  <c r="BD35" i="7"/>
  <c r="BC35" i="7"/>
  <c r="AZ170" i="8"/>
  <c r="AY170" i="8"/>
  <c r="AX170" i="8"/>
  <c r="AW170" i="8"/>
  <c r="AV170" i="8"/>
  <c r="AU170" i="8"/>
  <c r="AT170" i="8"/>
  <c r="AS170" i="8"/>
  <c r="AR170" i="8"/>
  <c r="AZ197" i="8"/>
  <c r="AY197" i="8"/>
  <c r="AX197" i="8"/>
  <c r="AW197" i="8"/>
  <c r="AV197" i="8"/>
  <c r="AU197" i="8"/>
  <c r="AT197" i="8"/>
  <c r="AS197" i="8"/>
  <c r="AR197" i="8"/>
  <c r="AZ140" i="8"/>
  <c r="AY140" i="8"/>
  <c r="AX140" i="8"/>
  <c r="AW140" i="8"/>
  <c r="AV140" i="8"/>
  <c r="AU140" i="8"/>
  <c r="AT140" i="8"/>
  <c r="AS140" i="8"/>
  <c r="AR140" i="8"/>
  <c r="AZ76" i="8"/>
  <c r="AY76" i="8"/>
  <c r="AX76" i="8"/>
  <c r="AW76" i="8"/>
  <c r="AV76" i="8"/>
  <c r="AU76" i="8"/>
  <c r="AT76" i="8"/>
  <c r="AS76" i="8"/>
  <c r="AR76" i="8"/>
  <c r="AT26" i="7"/>
  <c r="AS26" i="7"/>
  <c r="AR26" i="7"/>
  <c r="AQ26" i="7"/>
  <c r="AP26" i="7"/>
  <c r="AO26" i="7"/>
  <c r="AN26" i="7"/>
  <c r="AM26" i="7"/>
  <c r="AL26" i="7"/>
  <c r="BJ26" i="6"/>
  <c r="BI26" i="6"/>
  <c r="BH26" i="6"/>
  <c r="BG26" i="6"/>
  <c r="BF26" i="6"/>
  <c r="BE26" i="6"/>
  <c r="BD26" i="6"/>
  <c r="BC26" i="6"/>
  <c r="BK26" i="6"/>
  <c r="BJ38" i="6"/>
  <c r="BI38" i="6"/>
  <c r="BH38" i="6"/>
  <c r="BG38" i="6"/>
  <c r="BF38" i="6"/>
  <c r="BE38" i="6"/>
  <c r="BD38" i="6"/>
  <c r="BC38" i="6"/>
  <c r="BK38" i="6"/>
  <c r="BK39" i="6"/>
  <c r="BJ39" i="6"/>
  <c r="BI39" i="6"/>
  <c r="BH39" i="6"/>
  <c r="BG39" i="6"/>
  <c r="BF39" i="6"/>
  <c r="BE39" i="6"/>
  <c r="BD39" i="6"/>
  <c r="BC39" i="6"/>
  <c r="BK34" i="6"/>
  <c r="BJ34" i="6"/>
  <c r="BI34" i="6"/>
  <c r="BH34" i="6"/>
  <c r="BG34" i="6"/>
  <c r="BF34" i="6"/>
  <c r="BE34" i="6"/>
  <c r="BD34" i="6"/>
  <c r="BC34" i="6"/>
  <c r="AT50" i="6"/>
  <c r="AS50" i="6"/>
  <c r="AR50" i="6"/>
  <c r="AQ50" i="6"/>
  <c r="AP50" i="6"/>
  <c r="AO50" i="6"/>
  <c r="AN50" i="6"/>
  <c r="AM50" i="6"/>
  <c r="AL50" i="6"/>
  <c r="BK17" i="6"/>
  <c r="BJ17" i="6"/>
  <c r="BI17" i="6"/>
  <c r="BH17" i="6"/>
  <c r="BG17" i="6"/>
  <c r="BF17" i="6"/>
  <c r="BE17" i="6"/>
  <c r="BD17" i="6"/>
  <c r="BC17" i="6"/>
  <c r="AT40" i="6"/>
  <c r="AS40" i="6"/>
  <c r="AR40" i="6"/>
  <c r="AQ40" i="6"/>
  <c r="AP40" i="6"/>
  <c r="AO40" i="6"/>
  <c r="AN40" i="6"/>
  <c r="AM40" i="6"/>
  <c r="AL40" i="6"/>
  <c r="BJ9" i="6"/>
  <c r="BI9" i="6"/>
  <c r="BH9" i="6"/>
  <c r="BG9" i="6"/>
  <c r="BF9" i="6"/>
  <c r="BE9" i="6"/>
  <c r="BD9" i="6"/>
  <c r="BC9" i="6"/>
  <c r="BK9" i="6"/>
  <c r="AT28" i="6"/>
  <c r="AS28" i="6"/>
  <c r="AR28" i="6"/>
  <c r="AQ28" i="6"/>
  <c r="AP28" i="6"/>
  <c r="AO28" i="6"/>
  <c r="AN28" i="6"/>
  <c r="AM28" i="6"/>
  <c r="AL28" i="6"/>
  <c r="AT71" i="6"/>
  <c r="AR71" i="6"/>
  <c r="AS71" i="6"/>
  <c r="AQ71" i="6"/>
  <c r="AP71" i="6"/>
  <c r="AO71" i="6"/>
  <c r="AN71" i="6"/>
  <c r="AM71" i="6"/>
  <c r="AL71" i="6"/>
  <c r="AT57" i="6"/>
  <c r="AS57" i="6"/>
  <c r="AR57" i="6"/>
  <c r="AQ57" i="6"/>
  <c r="AP57" i="6"/>
  <c r="AO57" i="6"/>
  <c r="AN57" i="6"/>
  <c r="AM57" i="6"/>
  <c r="AL57" i="6"/>
  <c r="BK2" i="6"/>
  <c r="BJ2" i="6"/>
  <c r="BI2" i="6"/>
  <c r="BH2" i="6"/>
  <c r="BG2" i="6"/>
  <c r="BF2" i="6"/>
  <c r="BE2" i="6"/>
  <c r="BD2" i="6"/>
  <c r="BC2" i="6"/>
  <c r="AS174" i="6"/>
  <c r="AR174" i="6"/>
  <c r="AQ174" i="6"/>
  <c r="AP174" i="6"/>
  <c r="AO174" i="6"/>
  <c r="AN174" i="6"/>
  <c r="AM174" i="6"/>
  <c r="AL174" i="6"/>
  <c r="AT174" i="6"/>
  <c r="AT230" i="6"/>
  <c r="AS230" i="6"/>
  <c r="AR230" i="6"/>
  <c r="AQ230" i="6"/>
  <c r="AP230" i="6"/>
  <c r="AO230" i="6"/>
  <c r="AN230" i="6"/>
  <c r="AM230" i="6"/>
  <c r="AL230" i="6"/>
  <c r="AT158" i="6"/>
  <c r="AS158" i="6"/>
  <c r="AR158" i="6"/>
  <c r="AQ158" i="6"/>
  <c r="AP158" i="6"/>
  <c r="AO158" i="6"/>
  <c r="AN158" i="6"/>
  <c r="AM158" i="6"/>
  <c r="AL158" i="6"/>
  <c r="AT232" i="6"/>
  <c r="AS232" i="6"/>
  <c r="AR232" i="6"/>
  <c r="AQ232" i="6"/>
  <c r="AP232" i="6"/>
  <c r="AO232" i="6"/>
  <c r="AN232" i="6"/>
  <c r="AM232" i="6"/>
  <c r="AL232" i="6"/>
  <c r="AS206" i="6"/>
  <c r="AR206" i="6"/>
  <c r="AQ206" i="6"/>
  <c r="AP206" i="6"/>
  <c r="AO206" i="6"/>
  <c r="AN206" i="6"/>
  <c r="AM206" i="6"/>
  <c r="AL206" i="6"/>
  <c r="AT206" i="6"/>
  <c r="AS154" i="6"/>
  <c r="AT154" i="6"/>
  <c r="AR154" i="6"/>
  <c r="AQ154" i="6"/>
  <c r="AP154" i="6"/>
  <c r="AO154" i="6"/>
  <c r="AN154" i="6"/>
  <c r="AM154" i="6"/>
  <c r="AL154" i="6"/>
  <c r="AT149" i="6"/>
  <c r="AS149" i="6"/>
  <c r="AR149" i="6"/>
  <c r="AQ149" i="6"/>
  <c r="AP149" i="6"/>
  <c r="AO149" i="6"/>
  <c r="AN149" i="6"/>
  <c r="AM149" i="6"/>
  <c r="AL149" i="6"/>
  <c r="AT165" i="6"/>
  <c r="AS165" i="6"/>
  <c r="AR165" i="6"/>
  <c r="AQ165" i="6"/>
  <c r="AP165" i="6"/>
  <c r="AO165" i="6"/>
  <c r="AN165" i="6"/>
  <c r="AM165" i="6"/>
  <c r="AL165" i="6"/>
  <c r="AT114" i="6"/>
  <c r="AS114" i="6"/>
  <c r="AR114" i="6"/>
  <c r="AQ114" i="6"/>
  <c r="AP114" i="6"/>
  <c r="AO114" i="6"/>
  <c r="AN114" i="6"/>
  <c r="AM114" i="6"/>
  <c r="AL114" i="6"/>
  <c r="AT183" i="6"/>
  <c r="AS183" i="6"/>
  <c r="AR183" i="6"/>
  <c r="AQ183" i="6"/>
  <c r="AP183" i="6"/>
  <c r="AO183" i="6"/>
  <c r="AN183" i="6"/>
  <c r="AM183" i="6"/>
  <c r="AL183" i="6"/>
  <c r="AT200" i="6"/>
  <c r="AS200" i="6"/>
  <c r="AR200" i="6"/>
  <c r="AQ200" i="6"/>
  <c r="AP200" i="6"/>
  <c r="AO200" i="6"/>
  <c r="AN200" i="6"/>
  <c r="AM200" i="6"/>
  <c r="AL200" i="6"/>
  <c r="AT106" i="6"/>
  <c r="AS106" i="6"/>
  <c r="AR106" i="6"/>
  <c r="AQ106" i="6"/>
  <c r="AP106" i="6"/>
  <c r="AO106" i="6"/>
  <c r="AN106" i="6"/>
  <c r="AM106" i="6"/>
  <c r="AL106" i="6"/>
  <c r="AT95" i="6"/>
  <c r="AS95" i="6"/>
  <c r="AR95" i="6"/>
  <c r="AQ95" i="6"/>
  <c r="AP95" i="6"/>
  <c r="AO95" i="6"/>
  <c r="AN95" i="6"/>
  <c r="AM95" i="6"/>
  <c r="AL95" i="6"/>
  <c r="AT117" i="6"/>
  <c r="AS117" i="6"/>
  <c r="AR117" i="6"/>
  <c r="AQ117" i="6"/>
  <c r="AP117" i="6"/>
  <c r="AO117" i="6"/>
  <c r="AN117" i="6"/>
  <c r="AM117" i="6"/>
  <c r="AL117" i="6"/>
  <c r="AT99" i="6"/>
  <c r="AS99" i="6"/>
  <c r="AR99" i="6"/>
  <c r="AQ99" i="6"/>
  <c r="AP99" i="6"/>
  <c r="AO99" i="6"/>
  <c r="AN99" i="6"/>
  <c r="AM99" i="6"/>
  <c r="AL99" i="6"/>
  <c r="AT100" i="6"/>
  <c r="AS100" i="6"/>
  <c r="AR100" i="6"/>
  <c r="AQ100" i="6"/>
  <c r="AP100" i="6"/>
  <c r="AO100" i="6"/>
  <c r="AN100" i="6"/>
  <c r="AM100" i="6"/>
  <c r="AL100" i="6"/>
  <c r="AT111" i="6"/>
  <c r="AS111" i="6"/>
  <c r="AR111" i="6"/>
  <c r="AQ111" i="6"/>
  <c r="AP111" i="6"/>
  <c r="AO111" i="6"/>
  <c r="AN111" i="6"/>
  <c r="AM111" i="6"/>
  <c r="AL111" i="6"/>
  <c r="AT128" i="6"/>
  <c r="AS128" i="6"/>
  <c r="AR128" i="6"/>
  <c r="AQ128" i="6"/>
  <c r="AP128" i="6"/>
  <c r="AO128" i="6"/>
  <c r="AN128" i="6"/>
  <c r="AM128" i="6"/>
  <c r="AL128" i="6"/>
  <c r="AT129" i="6"/>
  <c r="AS129" i="6"/>
  <c r="AR129" i="6"/>
  <c r="AQ129" i="6"/>
  <c r="AP129" i="6"/>
  <c r="AO129" i="6"/>
  <c r="AN129" i="6"/>
  <c r="AM129" i="6"/>
  <c r="AL129" i="6"/>
  <c r="AR97" i="6"/>
  <c r="AQ97" i="6"/>
  <c r="AP97" i="6"/>
  <c r="AO97" i="6"/>
  <c r="AN97" i="6"/>
  <c r="AM97" i="6"/>
  <c r="AL97" i="6"/>
  <c r="AT97" i="6"/>
  <c r="AS97" i="6"/>
  <c r="BK4" i="7"/>
  <c r="BJ4" i="7"/>
  <c r="BI4" i="7"/>
  <c r="BH4" i="7"/>
  <c r="BG4" i="7"/>
  <c r="BF4" i="7"/>
  <c r="BE4" i="7"/>
  <c r="BD4" i="7"/>
  <c r="BC4" i="7"/>
  <c r="K19" i="8"/>
  <c r="AY190" i="8"/>
  <c r="AX190" i="8"/>
  <c r="AW190" i="8"/>
  <c r="AV190" i="8"/>
  <c r="AU190" i="8"/>
  <c r="AT190" i="8"/>
  <c r="AS190" i="8"/>
  <c r="AR190" i="8"/>
  <c r="AZ190" i="8"/>
  <c r="AZ40" i="8"/>
  <c r="AY40" i="8"/>
  <c r="AX40" i="8"/>
  <c r="AW40" i="8"/>
  <c r="AV40" i="8"/>
  <c r="AU40" i="8"/>
  <c r="AT40" i="8"/>
  <c r="AS40" i="8"/>
  <c r="AR40" i="8"/>
  <c r="AZ70" i="8"/>
  <c r="AY70" i="8"/>
  <c r="AX70" i="8"/>
  <c r="AW70" i="8"/>
  <c r="AV70" i="8"/>
  <c r="AU70" i="8"/>
  <c r="AT70" i="8"/>
  <c r="AS70" i="8"/>
  <c r="AR70" i="8"/>
  <c r="AT125" i="7"/>
  <c r="AS125" i="7"/>
  <c r="AR125" i="7"/>
  <c r="AQ125" i="7"/>
  <c r="AP125" i="7"/>
  <c r="AO125" i="7"/>
  <c r="AN125" i="7"/>
  <c r="AM125" i="7"/>
  <c r="AL125" i="7"/>
  <c r="AZ187" i="8"/>
  <c r="AY187" i="8"/>
  <c r="AX187" i="8"/>
  <c r="AW187" i="8"/>
  <c r="AV187" i="8"/>
  <c r="AU187" i="8"/>
  <c r="AT187" i="8"/>
  <c r="AS187" i="8"/>
  <c r="AR187" i="8"/>
  <c r="AY142" i="8"/>
  <c r="AX142" i="8"/>
  <c r="AW142" i="8"/>
  <c r="AV142" i="8"/>
  <c r="AU142" i="8"/>
  <c r="AT142" i="8"/>
  <c r="AS142" i="8"/>
  <c r="AR142" i="8"/>
  <c r="AZ142" i="8"/>
  <c r="AZ106" i="8"/>
  <c r="AY106" i="8"/>
  <c r="AX106" i="8"/>
  <c r="AW106" i="8"/>
  <c r="AV106" i="8"/>
  <c r="AU106" i="8"/>
  <c r="AT106" i="8"/>
  <c r="AS106" i="8"/>
  <c r="AR106" i="8"/>
  <c r="AT82" i="7"/>
  <c r="AS82" i="7"/>
  <c r="AR82" i="7"/>
  <c r="AQ82" i="7"/>
  <c r="AP82" i="7"/>
  <c r="AO82" i="7"/>
  <c r="AN82" i="7"/>
  <c r="AM82" i="7"/>
  <c r="AL82" i="7"/>
  <c r="AZ173" i="8"/>
  <c r="AY173" i="8"/>
  <c r="AX173" i="8"/>
  <c r="AW173" i="8"/>
  <c r="AV173" i="8"/>
  <c r="AU173" i="8"/>
  <c r="AT173" i="8"/>
  <c r="AS173" i="8"/>
  <c r="AR173" i="8"/>
  <c r="AZ105" i="8"/>
  <c r="AY105" i="8"/>
  <c r="AX105" i="8"/>
  <c r="AW105" i="8"/>
  <c r="AV105" i="8"/>
  <c r="AU105" i="8"/>
  <c r="AT105" i="8"/>
  <c r="AS105" i="8"/>
  <c r="AR105" i="8"/>
  <c r="AY69" i="8"/>
  <c r="AX69" i="8"/>
  <c r="AW69" i="8"/>
  <c r="AV69" i="8"/>
  <c r="AU69" i="8"/>
  <c r="AT69" i="8"/>
  <c r="AS69" i="8"/>
  <c r="AR69" i="8"/>
  <c r="AZ69" i="8"/>
  <c r="AT188" i="1"/>
  <c r="AS188" i="1"/>
  <c r="AR188" i="1"/>
  <c r="AQ188" i="1"/>
  <c r="AP188" i="1"/>
  <c r="AO188" i="1"/>
  <c r="AN188" i="1"/>
  <c r="AM188" i="1"/>
  <c r="AL188" i="1"/>
  <c r="AR159" i="7"/>
  <c r="AQ159" i="7"/>
  <c r="AP159" i="7"/>
  <c r="AO159" i="7"/>
  <c r="AN159" i="7"/>
  <c r="AM159" i="7"/>
  <c r="AL159" i="7"/>
  <c r="AT159" i="7"/>
  <c r="AS159" i="7"/>
  <c r="AT117" i="7"/>
  <c r="AS117" i="7"/>
  <c r="AR117" i="7"/>
  <c r="AQ117" i="7"/>
  <c r="AP117" i="7"/>
  <c r="AO117" i="7"/>
  <c r="AN117" i="7"/>
  <c r="AM117" i="7"/>
  <c r="AL117" i="7"/>
  <c r="AT74" i="7"/>
  <c r="AS74" i="7"/>
  <c r="AR74" i="7"/>
  <c r="AQ74" i="7"/>
  <c r="AP74" i="7"/>
  <c r="AO74" i="7"/>
  <c r="AN74" i="7"/>
  <c r="AM74" i="7"/>
  <c r="AL74" i="7"/>
  <c r="BK3" i="7"/>
  <c r="BJ3" i="7"/>
  <c r="BI3" i="7"/>
  <c r="BH3" i="7"/>
  <c r="BG3" i="7"/>
  <c r="BF3" i="7"/>
  <c r="BE3" i="7"/>
  <c r="BD3" i="7"/>
  <c r="BC3" i="7"/>
  <c r="AS231" i="7"/>
  <c r="AR231" i="7"/>
  <c r="AQ231" i="7"/>
  <c r="AP231" i="7"/>
  <c r="AO231" i="7"/>
  <c r="AN231" i="7"/>
  <c r="AM231" i="7"/>
  <c r="AL231" i="7"/>
  <c r="AT231" i="7"/>
  <c r="AT70" i="7"/>
  <c r="AS70" i="7"/>
  <c r="AR70" i="7"/>
  <c r="AQ70" i="7"/>
  <c r="AP70" i="7"/>
  <c r="AO70" i="7"/>
  <c r="AN70" i="7"/>
  <c r="AM70" i="7"/>
  <c r="AL70" i="7"/>
  <c r="AT122" i="7"/>
  <c r="AS122" i="7"/>
  <c r="AR122" i="7"/>
  <c r="AQ122" i="7"/>
  <c r="AP122" i="7"/>
  <c r="AO122" i="7"/>
  <c r="AN122" i="7"/>
  <c r="AM122" i="7"/>
  <c r="AL122" i="7"/>
  <c r="AT169" i="7"/>
  <c r="AS169" i="7"/>
  <c r="AR169" i="7"/>
  <c r="AQ169" i="7"/>
  <c r="AP169" i="7"/>
  <c r="AO169" i="7"/>
  <c r="AN169" i="7"/>
  <c r="AM169" i="7"/>
  <c r="AL169" i="7"/>
  <c r="BK12" i="7"/>
  <c r="BJ12" i="7"/>
  <c r="BI12" i="7"/>
  <c r="BH12" i="7"/>
  <c r="BG12" i="7"/>
  <c r="BF12" i="7"/>
  <c r="BE12" i="7"/>
  <c r="BD12" i="7"/>
  <c r="BC12" i="7"/>
  <c r="AT178" i="7"/>
  <c r="AS178" i="7"/>
  <c r="AR178" i="7"/>
  <c r="AQ178" i="7"/>
  <c r="AP178" i="7"/>
  <c r="AO178" i="7"/>
  <c r="AN178" i="7"/>
  <c r="AM178" i="7"/>
  <c r="AL178" i="7"/>
  <c r="AT119" i="7"/>
  <c r="AS119" i="7"/>
  <c r="AR119" i="7"/>
  <c r="AQ119" i="7"/>
  <c r="AP119" i="7"/>
  <c r="AO119" i="7"/>
  <c r="AN119" i="7"/>
  <c r="AM119" i="7"/>
  <c r="AL119" i="7"/>
  <c r="BK38" i="7"/>
  <c r="BJ38" i="7"/>
  <c r="BI38" i="7"/>
  <c r="BH38" i="7"/>
  <c r="BG38" i="7"/>
  <c r="BF38" i="7"/>
  <c r="BE38" i="7"/>
  <c r="BD38" i="7"/>
  <c r="BC38" i="7"/>
  <c r="AT85" i="7"/>
  <c r="AS85" i="7"/>
  <c r="AR85" i="7"/>
  <c r="AQ85" i="7"/>
  <c r="AP85" i="7"/>
  <c r="AO85" i="7"/>
  <c r="AN85" i="7"/>
  <c r="AM85" i="7"/>
  <c r="AL85" i="7"/>
  <c r="AT41" i="7"/>
  <c r="AR41" i="7"/>
  <c r="AS41" i="7"/>
  <c r="AQ41" i="7"/>
  <c r="AP41" i="7"/>
  <c r="AO41" i="7"/>
  <c r="AN41" i="7"/>
  <c r="AM41" i="7"/>
  <c r="AL41" i="7"/>
  <c r="AT105" i="7"/>
  <c r="AS105" i="7"/>
  <c r="AR105" i="7"/>
  <c r="AQ105" i="7"/>
  <c r="AP105" i="7"/>
  <c r="AO105" i="7"/>
  <c r="AN105" i="7"/>
  <c r="AM105" i="7"/>
  <c r="AL105" i="7"/>
  <c r="AT196" i="7"/>
  <c r="AR196" i="7"/>
  <c r="AQ196" i="7"/>
  <c r="AP196" i="7"/>
  <c r="AO196" i="7"/>
  <c r="AN196" i="7"/>
  <c r="AM196" i="7"/>
  <c r="AL196" i="7"/>
  <c r="AS196" i="7"/>
  <c r="AR43" i="7"/>
  <c r="AQ43" i="7"/>
  <c r="AP43" i="7"/>
  <c r="AO43" i="7"/>
  <c r="AN43" i="7"/>
  <c r="AM43" i="7"/>
  <c r="AL43" i="7"/>
  <c r="AT43" i="7"/>
  <c r="AS43" i="7"/>
  <c r="AT37" i="7"/>
  <c r="AR37" i="7"/>
  <c r="AQ37" i="7"/>
  <c r="AP37" i="7"/>
  <c r="AO37" i="7"/>
  <c r="AN37" i="7"/>
  <c r="AM37" i="7"/>
  <c r="AL37" i="7"/>
  <c r="AS37" i="7"/>
  <c r="BK25" i="7"/>
  <c r="BJ25" i="7"/>
  <c r="BI25" i="7"/>
  <c r="BH25" i="7"/>
  <c r="BG25" i="7"/>
  <c r="BF25" i="7"/>
  <c r="BE25" i="7"/>
  <c r="BD25" i="7"/>
  <c r="BC25" i="7"/>
  <c r="AT69" i="7"/>
  <c r="AS69" i="7"/>
  <c r="AR69" i="7"/>
  <c r="AQ69" i="7"/>
  <c r="AP69" i="7"/>
  <c r="AO69" i="7"/>
  <c r="AN69" i="7"/>
  <c r="AM69" i="7"/>
  <c r="AL69" i="7"/>
  <c r="AT24" i="7"/>
  <c r="AS24" i="7"/>
  <c r="AR24" i="7"/>
  <c r="AQ24" i="7"/>
  <c r="AP24" i="7"/>
  <c r="AO24" i="7"/>
  <c r="AN24" i="7"/>
  <c r="AM24" i="7"/>
  <c r="AL24" i="7"/>
  <c r="AT152" i="7"/>
  <c r="AS152" i="7"/>
  <c r="AR152" i="7"/>
  <c r="AQ152" i="7"/>
  <c r="AP152" i="7"/>
  <c r="AO152" i="7"/>
  <c r="AN152" i="7"/>
  <c r="AM152" i="7"/>
  <c r="AL152" i="7"/>
  <c r="AT197" i="7"/>
  <c r="AS197" i="7"/>
  <c r="AR197" i="7"/>
  <c r="AQ197" i="7"/>
  <c r="AP197" i="7"/>
  <c r="AO197" i="7"/>
  <c r="AN197" i="7"/>
  <c r="AM197" i="7"/>
  <c r="AL197" i="7"/>
  <c r="AT207" i="7"/>
  <c r="AS207" i="7"/>
  <c r="AR207" i="7"/>
  <c r="AQ207" i="7"/>
  <c r="AP207" i="7"/>
  <c r="AO207" i="7"/>
  <c r="AN207" i="7"/>
  <c r="AM207" i="7"/>
  <c r="AL207" i="7"/>
  <c r="BK17" i="7"/>
  <c r="BJ17" i="7"/>
  <c r="BI17" i="7"/>
  <c r="BH17" i="7"/>
  <c r="BG17" i="7"/>
  <c r="BF17" i="7"/>
  <c r="BE17" i="7"/>
  <c r="BD17" i="7"/>
  <c r="BC17" i="7"/>
  <c r="BK32" i="7"/>
  <c r="BJ32" i="7"/>
  <c r="BI32" i="7"/>
  <c r="BH32" i="7"/>
  <c r="BG32" i="7"/>
  <c r="BF32" i="7"/>
  <c r="BE32" i="7"/>
  <c r="BD32" i="7"/>
  <c r="BC32" i="7"/>
  <c r="AZ147" i="8"/>
  <c r="AY147" i="8"/>
  <c r="AX147" i="8"/>
  <c r="AW147" i="8"/>
  <c r="AV147" i="8"/>
  <c r="AU147" i="8"/>
  <c r="AT147" i="8"/>
  <c r="AS147" i="8"/>
  <c r="AR147" i="8"/>
  <c r="J19" i="8"/>
  <c r="J14" i="8"/>
  <c r="AZ161" i="8"/>
  <c r="AY161" i="8"/>
  <c r="AX161" i="8"/>
  <c r="AW161" i="8"/>
  <c r="AV161" i="8"/>
  <c r="AU161" i="8"/>
  <c r="AT161" i="8"/>
  <c r="AS161" i="8"/>
  <c r="AR161" i="8"/>
  <c r="AZ104" i="8"/>
  <c r="AY104" i="8"/>
  <c r="AX104" i="8"/>
  <c r="AW104" i="8"/>
  <c r="AV104" i="8"/>
  <c r="AU104" i="8"/>
  <c r="AT104" i="8"/>
  <c r="AS104" i="8"/>
  <c r="AR104" i="8"/>
  <c r="AZ123" i="8"/>
  <c r="AY123" i="8"/>
  <c r="AX123" i="8"/>
  <c r="AW123" i="8"/>
  <c r="AV123" i="8"/>
  <c r="AU123" i="8"/>
  <c r="AT123" i="8"/>
  <c r="AS123" i="8"/>
  <c r="AR123" i="8"/>
  <c r="AC178" i="1"/>
  <c r="AF178" i="1"/>
  <c r="K178" i="1"/>
  <c r="AT61" i="7"/>
  <c r="AS61" i="7"/>
  <c r="AR61" i="7"/>
  <c r="AQ61" i="7"/>
  <c r="AP61" i="7"/>
  <c r="AO61" i="7"/>
  <c r="AN61" i="7"/>
  <c r="AM61" i="7"/>
  <c r="AL61" i="7"/>
  <c r="BK36" i="6"/>
  <c r="BJ36" i="6"/>
  <c r="BI36" i="6"/>
  <c r="BH36" i="6"/>
  <c r="BG36" i="6"/>
  <c r="BF36" i="6"/>
  <c r="BE36" i="6"/>
  <c r="BD36" i="6"/>
  <c r="BC36" i="6"/>
  <c r="BK31" i="6"/>
  <c r="BJ31" i="6"/>
  <c r="BI31" i="6"/>
  <c r="BH31" i="6"/>
  <c r="BG31" i="6"/>
  <c r="BF31" i="6"/>
  <c r="BE31" i="6"/>
  <c r="BD31" i="6"/>
  <c r="BC31" i="6"/>
  <c r="AT67" i="6"/>
  <c r="AS67" i="6"/>
  <c r="AR67" i="6"/>
  <c r="AQ67" i="6"/>
  <c r="AP67" i="6"/>
  <c r="AO67" i="6"/>
  <c r="AN67" i="6"/>
  <c r="AM67" i="6"/>
  <c r="AL67" i="6"/>
  <c r="BK29" i="6"/>
  <c r="BJ29" i="6"/>
  <c r="BI29" i="6"/>
  <c r="BH29" i="6"/>
  <c r="BG29" i="6"/>
  <c r="BF29" i="6"/>
  <c r="BE29" i="6"/>
  <c r="BD29" i="6"/>
  <c r="BC29" i="6"/>
  <c r="AS37" i="6"/>
  <c r="AR37" i="6"/>
  <c r="AQ37" i="6"/>
  <c r="AP37" i="6"/>
  <c r="AO37" i="6"/>
  <c r="AN37" i="6"/>
  <c r="AM37" i="6"/>
  <c r="AL37" i="6"/>
  <c r="AT37" i="6"/>
  <c r="AT69" i="6"/>
  <c r="AS69" i="6"/>
  <c r="AR69" i="6"/>
  <c r="AQ69" i="6"/>
  <c r="AP69" i="6"/>
  <c r="AO69" i="6"/>
  <c r="AN69" i="6"/>
  <c r="AM69" i="6"/>
  <c r="AL69" i="6"/>
  <c r="AT228" i="6"/>
  <c r="AS228" i="6"/>
  <c r="AR228" i="6"/>
  <c r="AQ228" i="6"/>
  <c r="AP228" i="6"/>
  <c r="AO228" i="6"/>
  <c r="AN228" i="6"/>
  <c r="AM228" i="6"/>
  <c r="AL228" i="6"/>
  <c r="BJ7" i="6"/>
  <c r="BI7" i="6"/>
  <c r="BH7" i="6"/>
  <c r="BG7" i="6"/>
  <c r="BF7" i="6"/>
  <c r="BE7" i="6"/>
  <c r="BD7" i="6"/>
  <c r="BC7" i="6"/>
  <c r="BK7" i="6"/>
  <c r="BK15" i="6"/>
  <c r="BJ15" i="6"/>
  <c r="BI15" i="6"/>
  <c r="BH15" i="6"/>
  <c r="BG15" i="6"/>
  <c r="BF15" i="6"/>
  <c r="BE15" i="6"/>
  <c r="BD15" i="6"/>
  <c r="BC15" i="6"/>
  <c r="AT60" i="6"/>
  <c r="AS60" i="6"/>
  <c r="AR60" i="6"/>
  <c r="AQ60" i="6"/>
  <c r="AP60" i="6"/>
  <c r="AO60" i="6"/>
  <c r="AN60" i="6"/>
  <c r="AM60" i="6"/>
  <c r="AL60" i="6"/>
  <c r="AT49" i="6"/>
  <c r="AS49" i="6"/>
  <c r="AR49" i="6"/>
  <c r="AQ49" i="6"/>
  <c r="AP49" i="6"/>
  <c r="AO49" i="6"/>
  <c r="AN49" i="6"/>
  <c r="AM49" i="6"/>
  <c r="AL49" i="6"/>
  <c r="AT73" i="6"/>
  <c r="AS73" i="6"/>
  <c r="AR73" i="6"/>
  <c r="AQ73" i="6"/>
  <c r="AP73" i="6"/>
  <c r="AO73" i="6"/>
  <c r="AN73" i="6"/>
  <c r="AM73" i="6"/>
  <c r="AL73" i="6"/>
  <c r="AT142" i="6"/>
  <c r="AS142" i="6"/>
  <c r="AR142" i="6"/>
  <c r="AQ142" i="6"/>
  <c r="AP142" i="6"/>
  <c r="AO142" i="6"/>
  <c r="AN142" i="6"/>
  <c r="AM142" i="6"/>
  <c r="AL142" i="6"/>
  <c r="AT220" i="6"/>
  <c r="AS220" i="6"/>
  <c r="AR220" i="6"/>
  <c r="AQ220" i="6"/>
  <c r="AP220" i="6"/>
  <c r="AO220" i="6"/>
  <c r="AN220" i="6"/>
  <c r="AM220" i="6"/>
  <c r="AL220" i="6"/>
  <c r="AT122" i="6"/>
  <c r="AS122" i="6"/>
  <c r="AR122" i="6"/>
  <c r="AQ122" i="6"/>
  <c r="AP122" i="6"/>
  <c r="AO122" i="6"/>
  <c r="AN122" i="6"/>
  <c r="AM122" i="6"/>
  <c r="AL122" i="6"/>
  <c r="AT222" i="6"/>
  <c r="AS222" i="6"/>
  <c r="AR222" i="6"/>
  <c r="AQ222" i="6"/>
  <c r="AP222" i="6"/>
  <c r="AO222" i="6"/>
  <c r="AN222" i="6"/>
  <c r="AM222" i="6"/>
  <c r="AL222" i="6"/>
  <c r="AT195" i="6"/>
  <c r="AS195" i="6"/>
  <c r="AR195" i="6"/>
  <c r="AQ195" i="6"/>
  <c r="AP195" i="6"/>
  <c r="AO195" i="6"/>
  <c r="AN195" i="6"/>
  <c r="AM195" i="6"/>
  <c r="AL195" i="6"/>
  <c r="AS234" i="6"/>
  <c r="AR234" i="6"/>
  <c r="AQ234" i="6"/>
  <c r="AP234" i="6"/>
  <c r="AO234" i="6"/>
  <c r="AN234" i="6"/>
  <c r="AM234" i="6"/>
  <c r="AL234" i="6"/>
  <c r="AT234" i="6"/>
  <c r="AT138" i="6"/>
  <c r="AS138" i="6"/>
  <c r="AR138" i="6"/>
  <c r="AQ138" i="6"/>
  <c r="AP138" i="6"/>
  <c r="AO138" i="6"/>
  <c r="AN138" i="6"/>
  <c r="AM138" i="6"/>
  <c r="AL138" i="6"/>
  <c r="AS118" i="6"/>
  <c r="AR118" i="6"/>
  <c r="AQ118" i="6"/>
  <c r="AP118" i="6"/>
  <c r="AO118" i="6"/>
  <c r="AN118" i="6"/>
  <c r="AM118" i="6"/>
  <c r="AL118" i="6"/>
  <c r="AT118" i="6"/>
  <c r="AT85" i="6"/>
  <c r="AS85" i="6"/>
  <c r="AR85" i="6"/>
  <c r="AQ85" i="6"/>
  <c r="AP85" i="6"/>
  <c r="AO85" i="6"/>
  <c r="AN85" i="6"/>
  <c r="AM85" i="6"/>
  <c r="AL85" i="6"/>
  <c r="AT175" i="6"/>
  <c r="AS175" i="6"/>
  <c r="AR175" i="6"/>
  <c r="AQ175" i="6"/>
  <c r="AP175" i="6"/>
  <c r="AO175" i="6"/>
  <c r="AN175" i="6"/>
  <c r="AM175" i="6"/>
  <c r="AL175" i="6"/>
  <c r="AT192" i="6"/>
  <c r="AS192" i="6"/>
  <c r="AR192" i="6"/>
  <c r="AQ192" i="6"/>
  <c r="AP192" i="6"/>
  <c r="AO192" i="6"/>
  <c r="AN192" i="6"/>
  <c r="AM192" i="6"/>
  <c r="AL192" i="6"/>
  <c r="AT201" i="6"/>
  <c r="AS201" i="6"/>
  <c r="AR201" i="6"/>
  <c r="AQ201" i="6"/>
  <c r="AP201" i="6"/>
  <c r="AO201" i="6"/>
  <c r="AN201" i="6"/>
  <c r="AM201" i="6"/>
  <c r="AL201" i="6"/>
  <c r="AT202" i="6"/>
  <c r="AS202" i="6"/>
  <c r="AR202" i="6"/>
  <c r="AQ202" i="6"/>
  <c r="AP202" i="6"/>
  <c r="AO202" i="6"/>
  <c r="AN202" i="6"/>
  <c r="AM202" i="6"/>
  <c r="AL202" i="6"/>
  <c r="AT110" i="6"/>
  <c r="AS110" i="6"/>
  <c r="AR110" i="6"/>
  <c r="AQ110" i="6"/>
  <c r="AP110" i="6"/>
  <c r="AO110" i="6"/>
  <c r="AN110" i="6"/>
  <c r="AM110" i="6"/>
  <c r="AL110" i="6"/>
  <c r="AT77" i="6"/>
  <c r="AS77" i="6"/>
  <c r="AR77" i="6"/>
  <c r="AQ77" i="6"/>
  <c r="AP77" i="6"/>
  <c r="AO77" i="6"/>
  <c r="AN77" i="6"/>
  <c r="AM77" i="6"/>
  <c r="AL77" i="6"/>
  <c r="AT87" i="6"/>
  <c r="AS87" i="6"/>
  <c r="AR87" i="6"/>
  <c r="AQ87" i="6"/>
  <c r="AP87" i="6"/>
  <c r="AO87" i="6"/>
  <c r="AN87" i="6"/>
  <c r="AM87" i="6"/>
  <c r="AL87" i="6"/>
  <c r="AT103" i="6"/>
  <c r="AS103" i="6"/>
  <c r="AR103" i="6"/>
  <c r="AQ103" i="6"/>
  <c r="AP103" i="6"/>
  <c r="AO103" i="6"/>
  <c r="AN103" i="6"/>
  <c r="AM103" i="6"/>
  <c r="AL103" i="6"/>
  <c r="AT120" i="6"/>
  <c r="AS120" i="6"/>
  <c r="AR120" i="6"/>
  <c r="AQ120" i="6"/>
  <c r="AP120" i="6"/>
  <c r="AO120" i="6"/>
  <c r="AN120" i="6"/>
  <c r="AM120" i="6"/>
  <c r="AL120" i="6"/>
  <c r="AT121" i="6"/>
  <c r="AS121" i="6"/>
  <c r="AR121" i="6"/>
  <c r="AQ121" i="6"/>
  <c r="AP121" i="6"/>
  <c r="AO121" i="6"/>
  <c r="AN121" i="6"/>
  <c r="AM121" i="6"/>
  <c r="AL121" i="6"/>
  <c r="AS89" i="6"/>
  <c r="AR89" i="6"/>
  <c r="AQ89" i="6"/>
  <c r="AP89" i="6"/>
  <c r="AO89" i="6"/>
  <c r="AN89" i="6"/>
  <c r="AM89" i="6"/>
  <c r="AL89" i="6"/>
  <c r="AT89" i="6"/>
  <c r="AZ201" i="8"/>
  <c r="AY201" i="8"/>
  <c r="AX201" i="8"/>
  <c r="AW201" i="8"/>
  <c r="AV201" i="8"/>
  <c r="AU201" i="8"/>
  <c r="AT201" i="8"/>
  <c r="AS201" i="8"/>
  <c r="AR201" i="8"/>
  <c r="AY172" i="8"/>
  <c r="AX172" i="8"/>
  <c r="AW172" i="8"/>
  <c r="AV172" i="8"/>
  <c r="AU172" i="8"/>
  <c r="AT172" i="8"/>
  <c r="AS172" i="8"/>
  <c r="AR172" i="8"/>
  <c r="AZ172" i="8"/>
  <c r="AZ65" i="8"/>
  <c r="AY65" i="8"/>
  <c r="AX65" i="8"/>
  <c r="AW65" i="8"/>
  <c r="AV65" i="8"/>
  <c r="AU65" i="8"/>
  <c r="AT65" i="8"/>
  <c r="AS65" i="8"/>
  <c r="AR65" i="8"/>
  <c r="AZ91" i="8"/>
  <c r="AY91" i="8"/>
  <c r="AX91" i="8"/>
  <c r="AW91" i="8"/>
  <c r="AV91" i="8"/>
  <c r="AU91" i="8"/>
  <c r="AT91" i="8"/>
  <c r="AS91" i="8"/>
  <c r="AR91" i="8"/>
  <c r="AT220" i="7"/>
  <c r="AS220" i="7"/>
  <c r="AR220" i="7"/>
  <c r="AQ220" i="7"/>
  <c r="AP220" i="7"/>
  <c r="AO220" i="7"/>
  <c r="AN220" i="7"/>
  <c r="AM220" i="7"/>
  <c r="AL220" i="7"/>
  <c r="AZ198" i="8"/>
  <c r="AY198" i="8"/>
  <c r="AX198" i="8"/>
  <c r="AW198" i="8"/>
  <c r="AV198" i="8"/>
  <c r="AU198" i="8"/>
  <c r="AT198" i="8"/>
  <c r="AS198" i="8"/>
  <c r="AR198" i="8"/>
  <c r="AZ100" i="8"/>
  <c r="AY100" i="8"/>
  <c r="AX100" i="8"/>
  <c r="AW100" i="8"/>
  <c r="AV100" i="8"/>
  <c r="AU100" i="8"/>
  <c r="AT100" i="8"/>
  <c r="AS100" i="8"/>
  <c r="AR100" i="8"/>
  <c r="AZ44" i="8"/>
  <c r="AY44" i="8"/>
  <c r="AX44" i="8"/>
  <c r="AW44" i="8"/>
  <c r="AV44" i="8"/>
  <c r="AU44" i="8"/>
  <c r="AT44" i="8"/>
  <c r="AS44" i="8"/>
  <c r="AR44" i="8"/>
  <c r="AT194" i="7"/>
  <c r="AS194" i="7"/>
  <c r="AR194" i="7"/>
  <c r="AQ194" i="7"/>
  <c r="AP194" i="7"/>
  <c r="AO194" i="7"/>
  <c r="AN194" i="7"/>
  <c r="AM194" i="7"/>
  <c r="AL194" i="7"/>
  <c r="AZ155" i="8"/>
  <c r="AY155" i="8"/>
  <c r="AX155" i="8"/>
  <c r="AW155" i="8"/>
  <c r="AV155" i="8"/>
  <c r="AU155" i="8"/>
  <c r="AT155" i="8"/>
  <c r="AS155" i="8"/>
  <c r="AR155" i="8"/>
  <c r="AZ63" i="8"/>
  <c r="AY63" i="8"/>
  <c r="AX63" i="8"/>
  <c r="AW63" i="8"/>
  <c r="AV63" i="8"/>
  <c r="AU63" i="8"/>
  <c r="AT63" i="8"/>
  <c r="AS63" i="8"/>
  <c r="AR63" i="8"/>
  <c r="AY34" i="8"/>
  <c r="AX34" i="8"/>
  <c r="AW34" i="8"/>
  <c r="AV34" i="8"/>
  <c r="AU34" i="8"/>
  <c r="AT34" i="8"/>
  <c r="AS34" i="8"/>
  <c r="AR34" i="8"/>
  <c r="AZ34" i="8"/>
  <c r="AI89" i="6"/>
  <c r="AJ89" i="6"/>
  <c r="AK89" i="6"/>
  <c r="AI169" i="7"/>
  <c r="AK169" i="7"/>
  <c r="AJ169" i="7"/>
  <c r="BB17" i="7"/>
  <c r="BA17" i="7"/>
  <c r="AI117" i="7"/>
  <c r="AJ117" i="7"/>
  <c r="AK117" i="7"/>
  <c r="AO70" i="8"/>
  <c r="AP70" i="8"/>
  <c r="AQ70" i="8"/>
  <c r="AI232" i="6"/>
  <c r="AJ232" i="6"/>
  <c r="AK232" i="6"/>
  <c r="AO197" i="8"/>
  <c r="AN197" i="8"/>
  <c r="AP197" i="8"/>
  <c r="AQ197" i="8"/>
  <c r="AO34" i="8"/>
  <c r="AP34" i="8"/>
  <c r="AQ34" i="8"/>
  <c r="AJ118" i="6"/>
  <c r="AK118" i="6"/>
  <c r="AI118" i="6"/>
  <c r="AH118" i="6"/>
  <c r="BA31" i="6"/>
  <c r="BB31" i="6"/>
  <c r="AI207" i="7"/>
  <c r="AK207" i="7"/>
  <c r="AJ207" i="7"/>
  <c r="AI196" i="7"/>
  <c r="AK196" i="7"/>
  <c r="AJ196" i="7"/>
  <c r="BA38" i="7"/>
  <c r="BB38" i="7"/>
  <c r="AI122" i="7"/>
  <c r="AK122" i="7"/>
  <c r="AJ122" i="7"/>
  <c r="AJ117" i="6"/>
  <c r="AK117" i="6"/>
  <c r="AI117" i="6"/>
  <c r="AH117" i="6"/>
  <c r="AI158" i="6"/>
  <c r="AJ158" i="6"/>
  <c r="AK158" i="6"/>
  <c r="AJ71" i="6"/>
  <c r="AI71" i="6"/>
  <c r="AK71" i="6"/>
  <c r="BA17" i="6"/>
  <c r="BB17" i="6"/>
  <c r="BA26" i="6"/>
  <c r="BB26" i="6"/>
  <c r="AO170" i="8"/>
  <c r="AP170" i="8"/>
  <c r="AQ170" i="8"/>
  <c r="AI223" i="7"/>
  <c r="AK223" i="7"/>
  <c r="AJ223" i="7"/>
  <c r="AI185" i="7"/>
  <c r="AJ185" i="7"/>
  <c r="AK185" i="7"/>
  <c r="AI228" i="7"/>
  <c r="AJ228" i="7"/>
  <c r="AK228" i="7"/>
  <c r="AI63" i="7"/>
  <c r="AJ63" i="7"/>
  <c r="AK63" i="7"/>
  <c r="AI134" i="7"/>
  <c r="AK134" i="7"/>
  <c r="AJ134" i="7"/>
  <c r="AI44" i="7"/>
  <c r="AJ44" i="7"/>
  <c r="AK44" i="7"/>
  <c r="AP115" i="8"/>
  <c r="AO115" i="8"/>
  <c r="AQ115" i="8"/>
  <c r="AJ119" i="6"/>
  <c r="AI119" i="6"/>
  <c r="AH119" i="6"/>
  <c r="AK119" i="6"/>
  <c r="AJ130" i="6"/>
  <c r="AK130" i="6"/>
  <c r="AI130" i="6"/>
  <c r="AH130" i="6"/>
  <c r="AJ134" i="6"/>
  <c r="AK134" i="6"/>
  <c r="AI134" i="6"/>
  <c r="AH134" i="6"/>
  <c r="AJ216" i="6"/>
  <c r="AI216" i="6"/>
  <c r="AK216" i="6"/>
  <c r="AI29" i="6"/>
  <c r="AJ29" i="6"/>
  <c r="AK29" i="6"/>
  <c r="AI89" i="7"/>
  <c r="AJ89" i="7"/>
  <c r="AK89" i="7"/>
  <c r="AI33" i="7"/>
  <c r="AK33" i="7"/>
  <c r="AJ33" i="7"/>
  <c r="AI173" i="7"/>
  <c r="AK173" i="7"/>
  <c r="AJ173" i="7"/>
  <c r="AI149" i="7"/>
  <c r="AJ149" i="7"/>
  <c r="AK149" i="7"/>
  <c r="AO134" i="8"/>
  <c r="AP134" i="8"/>
  <c r="AQ134" i="8"/>
  <c r="AJ79" i="6"/>
  <c r="AK79" i="6"/>
  <c r="AI79" i="6"/>
  <c r="AH79" i="6"/>
  <c r="AJ116" i="6"/>
  <c r="AI116" i="6"/>
  <c r="AK116" i="6"/>
  <c r="AI39" i="6"/>
  <c r="AH39" i="6"/>
  <c r="AK39" i="6"/>
  <c r="AJ39" i="6"/>
  <c r="AI70" i="6"/>
  <c r="AJ70" i="6"/>
  <c r="AK70" i="6"/>
  <c r="AI195" i="7"/>
  <c r="AJ195" i="7"/>
  <c r="AK195" i="7"/>
  <c r="AJ132" i="7"/>
  <c r="AI132" i="7"/>
  <c r="AK132" i="7"/>
  <c r="AK115" i="7"/>
  <c r="AI115" i="7"/>
  <c r="AJ115" i="7"/>
  <c r="AO74" i="8"/>
  <c r="AP74" i="8"/>
  <c r="AQ74" i="8"/>
  <c r="AJ135" i="6"/>
  <c r="AI135" i="6"/>
  <c r="AH135" i="6"/>
  <c r="AK135" i="6"/>
  <c r="AI169" i="6"/>
  <c r="AH169" i="6"/>
  <c r="AB169" i="6" s="1"/>
  <c r="AJ169" i="6"/>
  <c r="AK169" i="6"/>
  <c r="AI196" i="6"/>
  <c r="AJ196" i="6"/>
  <c r="AK196" i="6"/>
  <c r="AP24" i="8"/>
  <c r="AO24" i="8"/>
  <c r="AN24" i="8"/>
  <c r="AQ24" i="8"/>
  <c r="BA34" i="7"/>
  <c r="BB34" i="7"/>
  <c r="BB5" i="7"/>
  <c r="BA5" i="7"/>
  <c r="BB20" i="7"/>
  <c r="BA20" i="7"/>
  <c r="AI231" i="6"/>
  <c r="AJ231" i="6"/>
  <c r="AK231" i="6"/>
  <c r="BB41" i="6"/>
  <c r="BA41" i="6"/>
  <c r="AZ41" i="6"/>
  <c r="AX41" i="6" s="1"/>
  <c r="AO111" i="8"/>
  <c r="AN111" i="8"/>
  <c r="AP111" i="8"/>
  <c r="AQ111" i="8"/>
  <c r="AJ84" i="7"/>
  <c r="AI84" i="7"/>
  <c r="AH84" i="7"/>
  <c r="AB84" i="7" s="1"/>
  <c r="AK84" i="7"/>
  <c r="AJ111" i="7"/>
  <c r="AK111" i="7"/>
  <c r="AI111" i="7"/>
  <c r="AJ190" i="7"/>
  <c r="AK190" i="7"/>
  <c r="AI190" i="7"/>
  <c r="AH190" i="7"/>
  <c r="AB190" i="7" s="1"/>
  <c r="BA32" i="7"/>
  <c r="BB32" i="7"/>
  <c r="AI49" i="6"/>
  <c r="AK49" i="6"/>
  <c r="AJ49" i="6"/>
  <c r="AI85" i="7"/>
  <c r="AJ85" i="7"/>
  <c r="AK85" i="7"/>
  <c r="AO69" i="8"/>
  <c r="AN69" i="8"/>
  <c r="AP69" i="8"/>
  <c r="AQ69" i="8"/>
  <c r="AJ99" i="6"/>
  <c r="AK99" i="6"/>
  <c r="AI99" i="6"/>
  <c r="AI57" i="6"/>
  <c r="AK57" i="6"/>
  <c r="AJ57" i="6"/>
  <c r="AI133" i="7"/>
  <c r="AJ133" i="7"/>
  <c r="AK133" i="7"/>
  <c r="AJ110" i="6"/>
  <c r="AK110" i="6"/>
  <c r="AI110" i="6"/>
  <c r="AP123" i="8"/>
  <c r="AO123" i="8"/>
  <c r="AN123" i="8"/>
  <c r="AH123" i="8" s="1"/>
  <c r="AQ123" i="8"/>
  <c r="AO63" i="8"/>
  <c r="AP63" i="8"/>
  <c r="AQ63" i="8"/>
  <c r="AP100" i="8"/>
  <c r="AO100" i="8"/>
  <c r="AN100" i="8"/>
  <c r="AQ100" i="8"/>
  <c r="AP65" i="8"/>
  <c r="AO65" i="8"/>
  <c r="AQ65" i="8"/>
  <c r="AI202" i="6"/>
  <c r="AJ202" i="6"/>
  <c r="AK202" i="6"/>
  <c r="AJ138" i="6"/>
  <c r="AK138" i="6"/>
  <c r="AI138" i="6"/>
  <c r="AH138" i="6"/>
  <c r="AJ60" i="6"/>
  <c r="AI60" i="6"/>
  <c r="AH60" i="6"/>
  <c r="AK60" i="6"/>
  <c r="AK69" i="6"/>
  <c r="AI69" i="6"/>
  <c r="AJ69" i="6"/>
  <c r="AO104" i="8"/>
  <c r="AP104" i="8"/>
  <c r="AQ104" i="8"/>
  <c r="AI197" i="7"/>
  <c r="AK197" i="7"/>
  <c r="AJ197" i="7"/>
  <c r="AI70" i="7"/>
  <c r="AJ70" i="7"/>
  <c r="AK70" i="7"/>
  <c r="AO142" i="8"/>
  <c r="AN142" i="8"/>
  <c r="AP142" i="8"/>
  <c r="AQ142" i="8"/>
  <c r="AJ97" i="6"/>
  <c r="AK97" i="6"/>
  <c r="AI97" i="6"/>
  <c r="AJ95" i="6"/>
  <c r="AI95" i="6"/>
  <c r="AH95" i="6"/>
  <c r="AK95" i="6"/>
  <c r="AJ149" i="6"/>
  <c r="AK149" i="6"/>
  <c r="AI149" i="6"/>
  <c r="AH149" i="6"/>
  <c r="AJ230" i="6"/>
  <c r="AI230" i="6"/>
  <c r="AK230" i="6"/>
  <c r="AK50" i="6"/>
  <c r="AJ50" i="6"/>
  <c r="AI50" i="6"/>
  <c r="AJ26" i="7"/>
  <c r="AK26" i="7"/>
  <c r="AI26" i="7"/>
  <c r="AH26" i="7"/>
  <c r="AJ210" i="7"/>
  <c r="AI210" i="7"/>
  <c r="AK210" i="7"/>
  <c r="AO29" i="8"/>
  <c r="AN29" i="8"/>
  <c r="AP29" i="8"/>
  <c r="AQ29" i="8"/>
  <c r="AJ181" i="6"/>
  <c r="AI181" i="6"/>
  <c r="AH181" i="6"/>
  <c r="AK181" i="6"/>
  <c r="BA25" i="6"/>
  <c r="BB25" i="6"/>
  <c r="BB21" i="6"/>
  <c r="BA21" i="6"/>
  <c r="AI181" i="7"/>
  <c r="AK181" i="7"/>
  <c r="AJ181" i="7"/>
  <c r="AI102" i="7"/>
  <c r="AK102" i="7"/>
  <c r="AJ102" i="7"/>
  <c r="AI179" i="7"/>
  <c r="AH179" i="7"/>
  <c r="AJ179" i="7"/>
  <c r="AK179" i="7"/>
  <c r="BB8" i="7"/>
  <c r="BA8" i="7"/>
  <c r="AO99" i="8"/>
  <c r="AP99" i="8"/>
  <c r="AQ99" i="8"/>
  <c r="AJ133" i="6"/>
  <c r="AK133" i="6"/>
  <c r="AI133" i="6"/>
  <c r="AI224" i="6"/>
  <c r="AJ224" i="6"/>
  <c r="AK224" i="6"/>
  <c r="AJ80" i="6"/>
  <c r="AK80" i="6"/>
  <c r="AI80" i="6"/>
  <c r="AH80" i="6"/>
  <c r="BB15" i="7"/>
  <c r="BA15" i="7"/>
  <c r="AJ67" i="7"/>
  <c r="AK67" i="7"/>
  <c r="AI67" i="7"/>
  <c r="AO148" i="8"/>
  <c r="AP148" i="8"/>
  <c r="AQ148" i="8"/>
  <c r="AJ83" i="6"/>
  <c r="AK83" i="6"/>
  <c r="AI83" i="6"/>
  <c r="AH83" i="6"/>
  <c r="AJ160" i="6"/>
  <c r="AI160" i="6"/>
  <c r="AK160" i="6"/>
  <c r="AI198" i="6"/>
  <c r="AJ198" i="6"/>
  <c r="AK198" i="6"/>
  <c r="AI47" i="6"/>
  <c r="AJ47" i="6"/>
  <c r="AK47" i="6"/>
  <c r="AI48" i="6"/>
  <c r="AJ48" i="6"/>
  <c r="AK48" i="6"/>
  <c r="AO217" i="8"/>
  <c r="AN217" i="8"/>
  <c r="AP217" i="8"/>
  <c r="AQ217" i="8"/>
  <c r="AI77" i="7"/>
  <c r="AJ77" i="7"/>
  <c r="AK77" i="7"/>
  <c r="AJ200" i="7"/>
  <c r="AK200" i="7"/>
  <c r="AI200" i="7"/>
  <c r="AJ88" i="6"/>
  <c r="AK88" i="6"/>
  <c r="AI88" i="6"/>
  <c r="AH88" i="6"/>
  <c r="AI55" i="6"/>
  <c r="AH55" i="6"/>
  <c r="AJ55" i="6"/>
  <c r="AK55" i="6"/>
  <c r="AJ95" i="7"/>
  <c r="AK95" i="7"/>
  <c r="AI95" i="7"/>
  <c r="AI98" i="7"/>
  <c r="AJ98" i="7"/>
  <c r="AK98" i="7"/>
  <c r="AI58" i="7"/>
  <c r="AK58" i="7"/>
  <c r="AJ58" i="7"/>
  <c r="AJ214" i="7"/>
  <c r="AK214" i="7"/>
  <c r="AI214" i="7"/>
  <c r="AJ194" i="7"/>
  <c r="AI194" i="7"/>
  <c r="AK194" i="7"/>
  <c r="AJ122" i="6"/>
  <c r="AK122" i="6"/>
  <c r="AI122" i="6"/>
  <c r="AH122" i="6"/>
  <c r="AP44" i="8"/>
  <c r="AO44" i="8"/>
  <c r="AN44" i="8"/>
  <c r="AQ44" i="8"/>
  <c r="AP155" i="8"/>
  <c r="AO155" i="8"/>
  <c r="AQ155" i="8"/>
  <c r="AI220" i="6"/>
  <c r="AJ220" i="6"/>
  <c r="AK220" i="6"/>
  <c r="AI105" i="7"/>
  <c r="AJ105" i="7"/>
  <c r="AK105" i="7"/>
  <c r="AJ119" i="7"/>
  <c r="AI119" i="7"/>
  <c r="AK119" i="7"/>
  <c r="AJ159" i="7"/>
  <c r="AI159" i="7"/>
  <c r="AK159" i="7"/>
  <c r="AP105" i="8"/>
  <c r="AO105" i="8"/>
  <c r="AN105" i="8"/>
  <c r="AQ105" i="8"/>
  <c r="AO40" i="8"/>
  <c r="AP40" i="8"/>
  <c r="AQ40" i="8"/>
  <c r="AJ129" i="6"/>
  <c r="AK129" i="6"/>
  <c r="AI129" i="6"/>
  <c r="AH129" i="6"/>
  <c r="AJ106" i="6"/>
  <c r="AK106" i="6"/>
  <c r="AI106" i="6"/>
  <c r="AI154" i="6"/>
  <c r="AJ154" i="6"/>
  <c r="AK154" i="6"/>
  <c r="BA34" i="6"/>
  <c r="BB34" i="6"/>
  <c r="AI129" i="7"/>
  <c r="AJ129" i="7"/>
  <c r="AK129" i="7"/>
  <c r="AI35" i="7"/>
  <c r="AJ35" i="7"/>
  <c r="AK35" i="7"/>
  <c r="AO82" i="8"/>
  <c r="AP82" i="8"/>
  <c r="AQ82" i="8"/>
  <c r="AI213" i="7"/>
  <c r="AJ213" i="7"/>
  <c r="AK213" i="7"/>
  <c r="AO164" i="8"/>
  <c r="AN164" i="8"/>
  <c r="AP164" i="8"/>
  <c r="AQ164" i="8"/>
  <c r="AI164" i="6"/>
  <c r="AJ164" i="6"/>
  <c r="AK164" i="6"/>
  <c r="BA18" i="6"/>
  <c r="BB18" i="6"/>
  <c r="AJ87" i="7"/>
  <c r="AK87" i="7"/>
  <c r="AI87" i="7"/>
  <c r="AI225" i="7"/>
  <c r="AK225" i="7"/>
  <c r="AJ225" i="7"/>
  <c r="BB41" i="7"/>
  <c r="BA41" i="7"/>
  <c r="AK131" i="7"/>
  <c r="AI131" i="7"/>
  <c r="AJ131" i="7"/>
  <c r="AO179" i="8"/>
  <c r="AP179" i="8"/>
  <c r="AQ179" i="8"/>
  <c r="BB16" i="7"/>
  <c r="BA16" i="7"/>
  <c r="AJ145" i="6"/>
  <c r="AK145" i="6"/>
  <c r="AI145" i="6"/>
  <c r="AJ115" i="6"/>
  <c r="AK115" i="6"/>
  <c r="AI115" i="6"/>
  <c r="AJ109" i="6"/>
  <c r="AK109" i="6"/>
  <c r="AI109" i="6"/>
  <c r="AH109" i="6"/>
  <c r="AO127" i="8"/>
  <c r="AP127" i="8"/>
  <c r="AQ127" i="8"/>
  <c r="AI81" i="7"/>
  <c r="AJ81" i="7"/>
  <c r="AK81" i="7"/>
  <c r="AJ234" i="7"/>
  <c r="AI234" i="7"/>
  <c r="AH234" i="7"/>
  <c r="AB234" i="7" s="1"/>
  <c r="AK234" i="7"/>
  <c r="AI168" i="7"/>
  <c r="AJ168" i="7"/>
  <c r="AK168" i="7"/>
  <c r="AI93" i="7"/>
  <c r="AJ93" i="7"/>
  <c r="AK93" i="7"/>
  <c r="AJ68" i="7"/>
  <c r="AI68" i="7"/>
  <c r="AK68" i="7"/>
  <c r="AO221" i="8"/>
  <c r="AP221" i="8"/>
  <c r="AQ221" i="8"/>
  <c r="AJ124" i="6"/>
  <c r="AI124" i="6"/>
  <c r="AH124" i="6"/>
  <c r="AK124" i="6"/>
  <c r="AJ146" i="6"/>
  <c r="AK146" i="6"/>
  <c r="AI146" i="6"/>
  <c r="AH146" i="6"/>
  <c r="AI221" i="6"/>
  <c r="AH221" i="6"/>
  <c r="AJ221" i="6"/>
  <c r="AK221" i="6"/>
  <c r="AI233" i="6"/>
  <c r="AJ233" i="6"/>
  <c r="AK233" i="6"/>
  <c r="BB24" i="6"/>
  <c r="BA24" i="6"/>
  <c r="AZ24" i="6"/>
  <c r="AX24" i="6" s="1"/>
  <c r="AJ34" i="7"/>
  <c r="AI34" i="7"/>
  <c r="AK34" i="7"/>
  <c r="BA33" i="7"/>
  <c r="BB33" i="7"/>
  <c r="AI211" i="7"/>
  <c r="AJ211" i="7"/>
  <c r="AK211" i="7"/>
  <c r="AJ153" i="7"/>
  <c r="AI153" i="7"/>
  <c r="AK153" i="7"/>
  <c r="AI177" i="6"/>
  <c r="AJ177" i="6"/>
  <c r="AK177" i="6"/>
  <c r="AJ61" i="6"/>
  <c r="AK61" i="6"/>
  <c r="AI61" i="6"/>
  <c r="AH61" i="6"/>
  <c r="AI221" i="7"/>
  <c r="AJ221" i="7"/>
  <c r="AK221" i="7"/>
  <c r="AI228" i="6"/>
  <c r="AH228" i="6"/>
  <c r="AJ228" i="6"/>
  <c r="AK228" i="6"/>
  <c r="AI67" i="6"/>
  <c r="AJ67" i="6"/>
  <c r="AK67" i="6"/>
  <c r="BA36" i="6"/>
  <c r="BB36" i="6"/>
  <c r="AJ103" i="6"/>
  <c r="AI103" i="6"/>
  <c r="AK103" i="6"/>
  <c r="AI61" i="7"/>
  <c r="AJ61" i="7"/>
  <c r="AK61" i="7"/>
  <c r="AO173" i="8"/>
  <c r="AP173" i="8"/>
  <c r="AQ173" i="8"/>
  <c r="AI128" i="6"/>
  <c r="AJ128" i="6"/>
  <c r="AK128" i="6"/>
  <c r="AI174" i="6"/>
  <c r="AH174" i="6"/>
  <c r="AJ174" i="6"/>
  <c r="AK174" i="6"/>
  <c r="BA39" i="6"/>
  <c r="BB39" i="6"/>
  <c r="AP76" i="8"/>
  <c r="AO76" i="8"/>
  <c r="AN76" i="8"/>
  <c r="AG76" i="8" s="1"/>
  <c r="AQ76" i="8"/>
  <c r="BA35" i="7"/>
  <c r="BB35" i="7"/>
  <c r="AI106" i="7"/>
  <c r="AK106" i="7"/>
  <c r="AJ106" i="7"/>
  <c r="BA22" i="7"/>
  <c r="BB22" i="7"/>
  <c r="AI65" i="7"/>
  <c r="AJ65" i="7"/>
  <c r="AK65" i="7"/>
  <c r="AP166" i="8"/>
  <c r="AO166" i="8"/>
  <c r="AN166" i="8"/>
  <c r="AQ166" i="8"/>
  <c r="AI156" i="7"/>
  <c r="AJ156" i="7"/>
  <c r="AK156" i="7"/>
  <c r="AJ126" i="6"/>
  <c r="AK126" i="6"/>
  <c r="AI126" i="6"/>
  <c r="AI182" i="6"/>
  <c r="AJ182" i="6"/>
  <c r="AK182" i="6"/>
  <c r="AI213" i="6"/>
  <c r="AJ213" i="6"/>
  <c r="AK213" i="6"/>
  <c r="AI65" i="6"/>
  <c r="AK65" i="6"/>
  <c r="AJ65" i="6"/>
  <c r="AK58" i="6"/>
  <c r="AJ58" i="6"/>
  <c r="AI58" i="6"/>
  <c r="AH58" i="6"/>
  <c r="AK178" i="1"/>
  <c r="AI178" i="1"/>
  <c r="AH178" i="1"/>
  <c r="AJ178" i="1"/>
  <c r="AO215" i="8"/>
  <c r="AP215" i="8"/>
  <c r="AQ215" i="8"/>
  <c r="BB28" i="7"/>
  <c r="BA28" i="7"/>
  <c r="AZ28" i="7"/>
  <c r="AX28" i="7" s="1"/>
  <c r="AI176" i="7"/>
  <c r="AK176" i="7"/>
  <c r="AJ176" i="7"/>
  <c r="AI48" i="7"/>
  <c r="AK48" i="7"/>
  <c r="AJ48" i="7"/>
  <c r="AO87" i="8"/>
  <c r="AP87" i="8"/>
  <c r="AQ87" i="8"/>
  <c r="AI43" i="6"/>
  <c r="AH43" i="6"/>
  <c r="AJ43" i="6"/>
  <c r="AK43" i="6"/>
  <c r="AP183" i="8"/>
  <c r="AO183" i="8"/>
  <c r="AN183" i="8"/>
  <c r="AH183" i="8" s="1"/>
  <c r="AQ183" i="8"/>
  <c r="AJ99" i="7"/>
  <c r="AK99" i="7"/>
  <c r="AI99" i="7"/>
  <c r="AK208" i="7"/>
  <c r="AI208" i="7"/>
  <c r="AJ208" i="7"/>
  <c r="AI203" i="7"/>
  <c r="AJ203" i="7"/>
  <c r="AK203" i="7"/>
  <c r="AO184" i="8"/>
  <c r="AP184" i="8"/>
  <c r="AQ184" i="8"/>
  <c r="AO59" i="8"/>
  <c r="AP59" i="8"/>
  <c r="AQ59" i="8"/>
  <c r="AJ53" i="6"/>
  <c r="AI53" i="6"/>
  <c r="AH53" i="6"/>
  <c r="AK53" i="6"/>
  <c r="AI209" i="7"/>
  <c r="AJ209" i="7"/>
  <c r="AK209" i="7"/>
  <c r="AJ192" i="7"/>
  <c r="AK192" i="7"/>
  <c r="AI192" i="7"/>
  <c r="AI168" i="6"/>
  <c r="AJ168" i="6"/>
  <c r="AK168" i="6"/>
  <c r="AI171" i="6"/>
  <c r="AJ171" i="6"/>
  <c r="AK171" i="6"/>
  <c r="BA20" i="6"/>
  <c r="AZ20" i="6"/>
  <c r="AX20" i="6"/>
  <c r="BB20" i="6"/>
  <c r="AI69" i="7"/>
  <c r="AJ69" i="7"/>
  <c r="AK69" i="7"/>
  <c r="AJ121" i="6"/>
  <c r="AK121" i="6"/>
  <c r="AI121" i="6"/>
  <c r="AH121" i="6"/>
  <c r="AI201" i="6"/>
  <c r="AH201" i="6"/>
  <c r="AB201" i="6" s="1"/>
  <c r="AJ201" i="6"/>
  <c r="AK201" i="6"/>
  <c r="AJ37" i="7"/>
  <c r="AI37" i="7"/>
  <c r="AK37" i="7"/>
  <c r="AP172" i="8"/>
  <c r="AO172" i="8"/>
  <c r="AN172" i="8"/>
  <c r="AQ172" i="8"/>
  <c r="BB15" i="6"/>
  <c r="BA15" i="6"/>
  <c r="AZ15" i="6"/>
  <c r="AX15" i="6"/>
  <c r="AI41" i="7"/>
  <c r="AJ41" i="7"/>
  <c r="AK41" i="7"/>
  <c r="AP187" i="8"/>
  <c r="AO187" i="8"/>
  <c r="AN187" i="8"/>
  <c r="AQ187" i="8"/>
  <c r="AJ87" i="6"/>
  <c r="AK87" i="6"/>
  <c r="AI87" i="6"/>
  <c r="AH87" i="6"/>
  <c r="AI195" i="6"/>
  <c r="AH195" i="6"/>
  <c r="AJ195" i="6"/>
  <c r="AK195" i="6"/>
  <c r="AI37" i="6"/>
  <c r="AJ37" i="6"/>
  <c r="AK37" i="6"/>
  <c r="AK152" i="7"/>
  <c r="AI152" i="7"/>
  <c r="AJ152" i="7"/>
  <c r="BB12" i="7"/>
  <c r="BA12" i="7"/>
  <c r="AZ12" i="7"/>
  <c r="AX12" i="7" s="1"/>
  <c r="AI231" i="7"/>
  <c r="AJ231" i="7"/>
  <c r="AK231" i="7"/>
  <c r="AO190" i="8"/>
  <c r="AP190" i="8"/>
  <c r="AQ190" i="8"/>
  <c r="AJ111" i="6"/>
  <c r="AI111" i="6"/>
  <c r="AH111" i="6"/>
  <c r="AK111" i="6"/>
  <c r="AI200" i="6"/>
  <c r="AH200" i="6"/>
  <c r="AJ200" i="6"/>
  <c r="AK200" i="6"/>
  <c r="BA2" i="6"/>
  <c r="BB2" i="6"/>
  <c r="AI28" i="6"/>
  <c r="AJ28" i="6"/>
  <c r="AK28" i="6"/>
  <c r="AI215" i="7"/>
  <c r="AK215" i="7"/>
  <c r="AJ215" i="7"/>
  <c r="AJ103" i="7"/>
  <c r="AK103" i="7"/>
  <c r="AI103" i="7"/>
  <c r="AI138" i="7"/>
  <c r="AK138" i="7"/>
  <c r="AJ138" i="7"/>
  <c r="AP151" i="8"/>
  <c r="AO151" i="8"/>
  <c r="AN151" i="8"/>
  <c r="AH151" i="8" s="1"/>
  <c r="AQ151" i="8"/>
  <c r="AJ162" i="7"/>
  <c r="AI162" i="7"/>
  <c r="AK162" i="7"/>
  <c r="AJ75" i="6"/>
  <c r="AK75" i="6"/>
  <c r="AI75" i="6"/>
  <c r="AJ108" i="6"/>
  <c r="AI108" i="6"/>
  <c r="AH108" i="6"/>
  <c r="AK108" i="6"/>
  <c r="BB8" i="6"/>
  <c r="BA8" i="6"/>
  <c r="AZ8" i="6"/>
  <c r="AX8" i="6"/>
  <c r="AI139" i="7"/>
  <c r="AH139" i="7"/>
  <c r="AB139" i="7" s="1"/>
  <c r="AK139" i="7"/>
  <c r="AJ139" i="7"/>
  <c r="BB37" i="7"/>
  <c r="BA37" i="7"/>
  <c r="AP49" i="8"/>
  <c r="AO49" i="8"/>
  <c r="AQ49" i="8"/>
  <c r="AI96" i="7"/>
  <c r="AJ96" i="7"/>
  <c r="AK96" i="7"/>
  <c r="AO180" i="8"/>
  <c r="AP180" i="8"/>
  <c r="AQ180" i="8"/>
  <c r="AI144" i="6"/>
  <c r="AJ144" i="6"/>
  <c r="AK144" i="6"/>
  <c r="AI162" i="6"/>
  <c r="AH162" i="6"/>
  <c r="AJ162" i="6"/>
  <c r="AK162" i="6"/>
  <c r="AJ199" i="6"/>
  <c r="AI199" i="6"/>
  <c r="AH199" i="6"/>
  <c r="AK199" i="6"/>
  <c r="BB10" i="6"/>
  <c r="BA10" i="6"/>
  <c r="AZ10" i="6"/>
  <c r="AX10" i="6"/>
  <c r="BA4" i="6"/>
  <c r="AZ4" i="6"/>
  <c r="AX4" i="6" s="1"/>
  <c r="BB4" i="6"/>
  <c r="BA6" i="6"/>
  <c r="BB6" i="6"/>
  <c r="AJ76" i="7"/>
  <c r="AK76" i="7"/>
  <c r="AI76" i="7"/>
  <c r="AJ22" i="7"/>
  <c r="AI22" i="7"/>
  <c r="AK22" i="7"/>
  <c r="AI141" i="7"/>
  <c r="AJ141" i="7"/>
  <c r="AK141" i="7"/>
  <c r="AJ93" i="6"/>
  <c r="AK93" i="6"/>
  <c r="AI93" i="6"/>
  <c r="AH93" i="6"/>
  <c r="AJ123" i="6"/>
  <c r="AK123" i="6"/>
  <c r="AI123" i="6"/>
  <c r="AI207" i="6"/>
  <c r="AJ207" i="6"/>
  <c r="AK207" i="6"/>
  <c r="AI229" i="6"/>
  <c r="AJ229" i="6"/>
  <c r="AK229" i="6"/>
  <c r="AI25" i="6"/>
  <c r="AJ25" i="6"/>
  <c r="AK25" i="6"/>
  <c r="BA16" i="6"/>
  <c r="AZ16" i="6"/>
  <c r="AX16" i="6" s="1"/>
  <c r="BB16" i="6"/>
  <c r="BB33" i="6"/>
  <c r="BA33" i="6"/>
  <c r="AZ33" i="6"/>
  <c r="AX33" i="6"/>
  <c r="AI113" i="7"/>
  <c r="AJ113" i="7"/>
  <c r="AK113" i="7"/>
  <c r="AJ46" i="7"/>
  <c r="AI46" i="7"/>
  <c r="AK46" i="7"/>
  <c r="AJ124" i="7"/>
  <c r="AI124" i="7"/>
  <c r="AH124" i="7"/>
  <c r="AA124" i="7" s="1"/>
  <c r="AK124" i="7"/>
  <c r="AJ127" i="7"/>
  <c r="AK127" i="7"/>
  <c r="AI127" i="7"/>
  <c r="AK216" i="7"/>
  <c r="AI216" i="7"/>
  <c r="AJ216" i="7"/>
  <c r="AO88" i="8"/>
  <c r="AP88" i="8"/>
  <c r="AQ88" i="8"/>
  <c r="AJ205" i="6"/>
  <c r="AI205" i="6"/>
  <c r="AH205" i="6"/>
  <c r="AK205" i="6"/>
  <c r="AI30" i="6"/>
  <c r="AJ30" i="6"/>
  <c r="AK30" i="6"/>
  <c r="AI171" i="7"/>
  <c r="AJ171" i="7"/>
  <c r="AK171" i="7"/>
  <c r="AJ77" i="6"/>
  <c r="AI77" i="6"/>
  <c r="AH77" i="6"/>
  <c r="AB77" i="6" s="1"/>
  <c r="AK77" i="6"/>
  <c r="AI74" i="7"/>
  <c r="AJ74" i="7"/>
  <c r="AK74" i="7"/>
  <c r="AJ120" i="6"/>
  <c r="AI120" i="6"/>
  <c r="AH120" i="6"/>
  <c r="AB120" i="6" s="1"/>
  <c r="AK120" i="6"/>
  <c r="AO161" i="8"/>
  <c r="AN161" i="8"/>
  <c r="AP161" i="8"/>
  <c r="AQ161" i="8"/>
  <c r="AO198" i="8"/>
  <c r="AP198" i="8"/>
  <c r="AQ198" i="8"/>
  <c r="AI234" i="6"/>
  <c r="AJ234" i="6"/>
  <c r="AK234" i="6"/>
  <c r="AJ178" i="7"/>
  <c r="AI178" i="7"/>
  <c r="AK178" i="7"/>
  <c r="AK188" i="1"/>
  <c r="AI188" i="1"/>
  <c r="AJ188" i="1"/>
  <c r="AP201" i="8"/>
  <c r="AO201" i="8"/>
  <c r="AN201" i="8"/>
  <c r="AQ201" i="8"/>
  <c r="AJ192" i="6"/>
  <c r="AI192" i="6"/>
  <c r="AH192" i="6"/>
  <c r="AB192" i="6" s="1"/>
  <c r="AK192" i="6"/>
  <c r="AJ142" i="6"/>
  <c r="AK142" i="6"/>
  <c r="AI142" i="6"/>
  <c r="AH142" i="6"/>
  <c r="AO147" i="8"/>
  <c r="AN147" i="8"/>
  <c r="AP147" i="8"/>
  <c r="AQ147" i="8"/>
  <c r="AI220" i="7"/>
  <c r="AJ220" i="7"/>
  <c r="AK220" i="7"/>
  <c r="AI175" i="6"/>
  <c r="AJ175" i="6"/>
  <c r="AK175" i="6"/>
  <c r="AJ222" i="6"/>
  <c r="AI222" i="6"/>
  <c r="AH222" i="6"/>
  <c r="AK222" i="6"/>
  <c r="AI73" i="6"/>
  <c r="AH73" i="6"/>
  <c r="AJ73" i="6"/>
  <c r="AK73" i="6"/>
  <c r="BA7" i="6"/>
  <c r="BB7" i="6"/>
  <c r="BA29" i="6"/>
  <c r="BB29" i="6"/>
  <c r="AI24" i="7"/>
  <c r="AJ24" i="7"/>
  <c r="AK24" i="7"/>
  <c r="BA3" i="7"/>
  <c r="BB3" i="7"/>
  <c r="AI82" i="7"/>
  <c r="AK82" i="7"/>
  <c r="AJ82" i="7"/>
  <c r="AJ183" i="6"/>
  <c r="AI183" i="6"/>
  <c r="AH183" i="6"/>
  <c r="AK183" i="6"/>
  <c r="AO140" i="8"/>
  <c r="AP140" i="8"/>
  <c r="AQ140" i="8"/>
  <c r="AI199" i="7"/>
  <c r="AK199" i="7"/>
  <c r="AJ199" i="7"/>
  <c r="AJ148" i="7"/>
  <c r="AK148" i="7"/>
  <c r="AI148" i="7"/>
  <c r="AI86" i="7"/>
  <c r="AK86" i="7"/>
  <c r="AJ86" i="7"/>
  <c r="AO192" i="8"/>
  <c r="AP192" i="8"/>
  <c r="AQ192" i="8"/>
  <c r="AO122" i="8"/>
  <c r="AP122" i="8"/>
  <c r="AQ122" i="8"/>
  <c r="AJ137" i="6"/>
  <c r="AK137" i="6"/>
  <c r="AI137" i="6"/>
  <c r="AJ107" i="6"/>
  <c r="AK107" i="6"/>
  <c r="AI107" i="6"/>
  <c r="AI204" i="6"/>
  <c r="AJ204" i="6"/>
  <c r="AK204" i="6"/>
  <c r="AI36" i="6"/>
  <c r="AK36" i="6"/>
  <c r="AJ36" i="6"/>
  <c r="BA42" i="6"/>
  <c r="AZ42" i="6"/>
  <c r="AX42" i="6"/>
  <c r="BB42" i="6"/>
  <c r="AP206" i="8"/>
  <c r="AO206" i="8"/>
  <c r="AN206" i="8"/>
  <c r="AQ206" i="8"/>
  <c r="AI47" i="7"/>
  <c r="AJ47" i="7"/>
  <c r="AK47" i="7"/>
  <c r="AI128" i="7"/>
  <c r="AJ128" i="7"/>
  <c r="AK128" i="7"/>
  <c r="AI187" i="7"/>
  <c r="AJ187" i="7"/>
  <c r="AK187" i="7"/>
  <c r="AJ127" i="6"/>
  <c r="AI127" i="6"/>
  <c r="AH127" i="6"/>
  <c r="AK127" i="6"/>
  <c r="AI161" i="6"/>
  <c r="AJ161" i="6"/>
  <c r="AK161" i="6"/>
  <c r="AI27" i="6"/>
  <c r="AH27" i="6"/>
  <c r="AA27" i="6" s="1"/>
  <c r="AE27" i="6" s="1"/>
  <c r="AJ27" i="6"/>
  <c r="AK27" i="6"/>
  <c r="BA32" i="6"/>
  <c r="BB32" i="6"/>
  <c r="AJ62" i="7"/>
  <c r="AI62" i="7"/>
  <c r="AK62" i="7"/>
  <c r="AI109" i="7"/>
  <c r="AJ109" i="7"/>
  <c r="AK109" i="7"/>
  <c r="AI155" i="6"/>
  <c r="AJ155" i="6"/>
  <c r="AK155" i="6"/>
  <c r="BB11" i="6"/>
  <c r="BA11" i="6"/>
  <c r="AZ11" i="6"/>
  <c r="AX11" i="6" s="1"/>
  <c r="AI40" i="7"/>
  <c r="AJ40" i="7"/>
  <c r="AK40" i="7"/>
  <c r="AI163" i="7"/>
  <c r="AJ163" i="7"/>
  <c r="AK163" i="7"/>
  <c r="BA23" i="7"/>
  <c r="BB23" i="7"/>
  <c r="AI114" i="7"/>
  <c r="AH114" i="7"/>
  <c r="AJ114" i="7"/>
  <c r="AK114" i="7"/>
  <c r="AK170" i="1"/>
  <c r="AI170" i="1"/>
  <c r="AH170" i="1"/>
  <c r="AJ170" i="1"/>
  <c r="AJ86" i="6"/>
  <c r="AK86" i="6"/>
  <c r="AI86" i="6"/>
  <c r="AH86" i="6"/>
  <c r="AJ208" i="6"/>
  <c r="AI208" i="6"/>
  <c r="AH208" i="6"/>
  <c r="AK208" i="6"/>
  <c r="AI51" i="6"/>
  <c r="AH51" i="6"/>
  <c r="AJ51" i="6"/>
  <c r="AK51" i="6"/>
  <c r="AO56" i="8"/>
  <c r="AP56" i="8"/>
  <c r="AQ56" i="8"/>
  <c r="AI158" i="7"/>
  <c r="AJ158" i="7"/>
  <c r="AK158" i="7"/>
  <c r="AJ85" i="6"/>
  <c r="AK85" i="6"/>
  <c r="AI85" i="6"/>
  <c r="AH85" i="6"/>
  <c r="AI125" i="7"/>
  <c r="AJ125" i="7"/>
  <c r="AK125" i="7"/>
  <c r="BB4" i="7"/>
  <c r="BA4" i="7"/>
  <c r="AJ100" i="6"/>
  <c r="AI100" i="6"/>
  <c r="AH100" i="6"/>
  <c r="AK100" i="6"/>
  <c r="AJ114" i="6"/>
  <c r="AK114" i="6"/>
  <c r="AI114" i="6"/>
  <c r="AI206" i="6"/>
  <c r="AJ206" i="6"/>
  <c r="AK206" i="6"/>
  <c r="BA9" i="6"/>
  <c r="BB9" i="6"/>
  <c r="BA38" i="6"/>
  <c r="AZ38" i="6"/>
  <c r="AX38" i="6" s="1"/>
  <c r="BB38" i="6"/>
  <c r="BA40" i="7"/>
  <c r="BB40" i="7"/>
  <c r="AI90" i="7"/>
  <c r="AK90" i="7"/>
  <c r="AJ90" i="7"/>
  <c r="AI144" i="7"/>
  <c r="AJ144" i="7"/>
  <c r="AK144" i="7"/>
  <c r="AP36" i="8"/>
  <c r="AO36" i="8"/>
  <c r="AN36" i="8"/>
  <c r="AQ36" i="8"/>
  <c r="AO182" i="8"/>
  <c r="AP182" i="8"/>
  <c r="AQ182" i="8"/>
  <c r="AO35" i="8"/>
  <c r="AN35" i="8"/>
  <c r="AP35" i="8"/>
  <c r="AQ35" i="8"/>
  <c r="AJ151" i="6"/>
  <c r="AI151" i="6"/>
  <c r="AH151" i="6"/>
  <c r="AK151" i="6"/>
  <c r="AJ102" i="6"/>
  <c r="AK102" i="6"/>
  <c r="AI102" i="6"/>
  <c r="AH102" i="6"/>
  <c r="AJ214" i="6"/>
  <c r="AI214" i="6"/>
  <c r="AH214" i="6"/>
  <c r="AK214" i="6"/>
  <c r="AJ34" i="6"/>
  <c r="AI34" i="6"/>
  <c r="AK34" i="6"/>
  <c r="AJ217" i="6"/>
  <c r="AI217" i="6"/>
  <c r="AH217" i="6"/>
  <c r="AK217" i="6"/>
  <c r="AO50" i="8"/>
  <c r="AP50" i="8"/>
  <c r="AQ50" i="8"/>
  <c r="AO178" i="8"/>
  <c r="AP178" i="8"/>
  <c r="AQ178" i="8"/>
  <c r="AJ202" i="7"/>
  <c r="AI202" i="7"/>
  <c r="AK202" i="7"/>
  <c r="AI50" i="7"/>
  <c r="AK50" i="7"/>
  <c r="AJ50" i="7"/>
  <c r="AI28" i="7"/>
  <c r="AJ28" i="7"/>
  <c r="AK28" i="7"/>
  <c r="AI130" i="7"/>
  <c r="AK130" i="7"/>
  <c r="AJ130" i="7"/>
  <c r="AP95" i="8"/>
  <c r="AO95" i="8"/>
  <c r="AQ95" i="8"/>
  <c r="AO149" i="8"/>
  <c r="AP149" i="8"/>
  <c r="AQ149" i="8"/>
  <c r="AI180" i="6"/>
  <c r="AJ180" i="6"/>
  <c r="AK180" i="6"/>
  <c r="BA31" i="7"/>
  <c r="BB31" i="7"/>
  <c r="AI160" i="7"/>
  <c r="AJ160" i="7"/>
  <c r="AK160" i="7"/>
  <c r="AJ116" i="7"/>
  <c r="AI116" i="7"/>
  <c r="AK116" i="7"/>
  <c r="AI146" i="7"/>
  <c r="AJ146" i="7"/>
  <c r="AK146" i="7"/>
  <c r="AI154" i="7"/>
  <c r="AJ154" i="7"/>
  <c r="AK154" i="7"/>
  <c r="BB21" i="7"/>
  <c r="BA21" i="7"/>
  <c r="AZ21" i="7"/>
  <c r="AX21" i="7" s="1"/>
  <c r="AO93" i="8"/>
  <c r="AP93" i="8"/>
  <c r="AQ93" i="8"/>
  <c r="AI152" i="6"/>
  <c r="AH152" i="6"/>
  <c r="AJ152" i="6"/>
  <c r="AK152" i="6"/>
  <c r="AI170" i="6"/>
  <c r="AJ170" i="6"/>
  <c r="AK170" i="6"/>
  <c r="AI211" i="6"/>
  <c r="AJ211" i="6"/>
  <c r="AK211" i="6"/>
  <c r="AI35" i="6"/>
  <c r="AJ35" i="6"/>
  <c r="AK35" i="6"/>
  <c r="BA37" i="6"/>
  <c r="AZ37" i="6"/>
  <c r="AX37" i="6" s="1"/>
  <c r="BB37" i="6"/>
  <c r="AP81" i="8"/>
  <c r="AO81" i="8"/>
  <c r="AN81" i="8"/>
  <c r="AG81" i="8" s="1"/>
  <c r="AJ81" i="8" s="1"/>
  <c r="AQ81" i="8"/>
  <c r="BA27" i="7"/>
  <c r="BB27" i="7"/>
  <c r="AJ29" i="7"/>
  <c r="AI29" i="7"/>
  <c r="AK29" i="7"/>
  <c r="AJ79" i="7"/>
  <c r="AK79" i="7"/>
  <c r="AI79" i="7"/>
  <c r="AP60" i="8"/>
  <c r="AO60" i="8"/>
  <c r="AN60" i="8"/>
  <c r="AH60" i="8" s="1"/>
  <c r="AQ60" i="8"/>
  <c r="AJ33" i="6"/>
  <c r="AI33" i="6"/>
  <c r="AK33" i="6"/>
  <c r="AP130" i="8"/>
  <c r="AO130" i="8"/>
  <c r="AN130" i="8"/>
  <c r="AQ130" i="8"/>
  <c r="BA39" i="7"/>
  <c r="BB39" i="7"/>
  <c r="AI30" i="7"/>
  <c r="AJ30" i="7"/>
  <c r="AK30" i="7"/>
  <c r="AI25" i="7"/>
  <c r="AK25" i="7"/>
  <c r="AJ25" i="7"/>
  <c r="AO91" i="8"/>
  <c r="AP91" i="8"/>
  <c r="AQ91" i="8"/>
  <c r="AJ43" i="7"/>
  <c r="AK43" i="7"/>
  <c r="AI43" i="7"/>
  <c r="BA25" i="7"/>
  <c r="AZ25" i="7"/>
  <c r="AX25" i="7" s="1"/>
  <c r="BB25" i="7"/>
  <c r="AO106" i="8"/>
  <c r="AP106" i="8"/>
  <c r="AQ106" i="8"/>
  <c r="AJ165" i="6"/>
  <c r="AI165" i="6"/>
  <c r="AH165" i="6"/>
  <c r="AA165" i="6" s="1"/>
  <c r="AK165" i="6"/>
  <c r="AI40" i="6"/>
  <c r="AH40" i="6"/>
  <c r="AJ40" i="6"/>
  <c r="AK40" i="6"/>
  <c r="AJ170" i="7"/>
  <c r="AI170" i="7"/>
  <c r="AH170" i="7"/>
  <c r="AK170" i="7"/>
  <c r="AI201" i="7"/>
  <c r="AJ201" i="7"/>
  <c r="AK201" i="7"/>
  <c r="AI66" i="7"/>
  <c r="AK66" i="7"/>
  <c r="AJ66" i="7"/>
  <c r="BA18" i="7"/>
  <c r="BB18" i="7"/>
  <c r="AI136" i="6"/>
  <c r="AJ136" i="6"/>
  <c r="AK136" i="6"/>
  <c r="AI191" i="6"/>
  <c r="AJ191" i="6"/>
  <c r="AK191" i="6"/>
  <c r="AJ90" i="6"/>
  <c r="AK90" i="6"/>
  <c r="AI90" i="6"/>
  <c r="AK42" i="6"/>
  <c r="AI42" i="6"/>
  <c r="AH42" i="6"/>
  <c r="AJ42" i="6"/>
  <c r="BA24" i="7"/>
  <c r="BB24" i="7"/>
  <c r="AI118" i="7"/>
  <c r="AJ118" i="7"/>
  <c r="AK118" i="7"/>
  <c r="AI165" i="7"/>
  <c r="AH165" i="7"/>
  <c r="AK165" i="7"/>
  <c r="AJ165" i="7"/>
  <c r="AK83" i="7"/>
  <c r="AI83" i="7"/>
  <c r="AJ83" i="7"/>
  <c r="AI27" i="7"/>
  <c r="AJ27" i="7"/>
  <c r="AK27" i="7"/>
  <c r="AP210" i="8"/>
  <c r="AO210" i="8"/>
  <c r="AQ210" i="8"/>
  <c r="AI212" i="7"/>
  <c r="AJ212" i="7"/>
  <c r="AK212" i="7"/>
  <c r="AI209" i="6"/>
  <c r="AJ209" i="6"/>
  <c r="AK209" i="6"/>
  <c r="BA19" i="6"/>
  <c r="BB19" i="6"/>
  <c r="BA23" i="6"/>
  <c r="BB23" i="6"/>
  <c r="AI64" i="7"/>
  <c r="AJ64" i="7"/>
  <c r="AK64" i="7"/>
  <c r="AI60" i="7"/>
  <c r="AJ60" i="7"/>
  <c r="AK60" i="7"/>
  <c r="AI49" i="7"/>
  <c r="AJ49" i="7"/>
  <c r="AK49" i="7"/>
  <c r="AO43" i="8"/>
  <c r="AP43" i="8"/>
  <c r="AQ43" i="8"/>
  <c r="AO143" i="8"/>
  <c r="AP143" i="8"/>
  <c r="AQ143" i="8"/>
  <c r="AJ76" i="6"/>
  <c r="AK76" i="6"/>
  <c r="AI76" i="6"/>
  <c r="BA3" i="6"/>
  <c r="BB3" i="6"/>
  <c r="AO129" i="8"/>
  <c r="AP129" i="8"/>
  <c r="AQ129" i="8"/>
  <c r="AP141" i="8"/>
  <c r="AO141" i="8"/>
  <c r="AQ141" i="8"/>
  <c r="AI32" i="7"/>
  <c r="AJ32" i="7"/>
  <c r="AK32" i="7"/>
  <c r="AJ182" i="7"/>
  <c r="AK182" i="7"/>
  <c r="AI182" i="7"/>
  <c r="AJ218" i="7"/>
  <c r="AK218" i="7"/>
  <c r="AI218" i="7"/>
  <c r="AO185" i="8"/>
  <c r="AN185" i="8"/>
  <c r="AP185" i="8"/>
  <c r="AQ185" i="8"/>
  <c r="AO116" i="8"/>
  <c r="AP116" i="8"/>
  <c r="AQ116" i="8"/>
  <c r="AI178" i="6"/>
  <c r="AJ178" i="6"/>
  <c r="AK178" i="6"/>
  <c r="AO194" i="8"/>
  <c r="AP194" i="8"/>
  <c r="AQ194" i="8"/>
  <c r="AI161" i="7"/>
  <c r="AK161" i="7"/>
  <c r="AJ161" i="7"/>
  <c r="BB19" i="7"/>
  <c r="BA19" i="7"/>
  <c r="AP138" i="8"/>
  <c r="AO138" i="8"/>
  <c r="AN138" i="8"/>
  <c r="AQ138" i="8"/>
  <c r="AJ71" i="7"/>
  <c r="AK71" i="7"/>
  <c r="AI71" i="7"/>
  <c r="AI215" i="6"/>
  <c r="AJ215" i="6"/>
  <c r="AK215" i="6"/>
  <c r="AI193" i="6"/>
  <c r="AJ193" i="6"/>
  <c r="AK193" i="6"/>
  <c r="AJ54" i="7"/>
  <c r="AI54" i="7"/>
  <c r="AK54" i="7"/>
  <c r="AI31" i="7"/>
  <c r="AK31" i="7"/>
  <c r="AJ31" i="7"/>
  <c r="AJ166" i="7"/>
  <c r="AI166" i="7"/>
  <c r="AK166" i="7"/>
  <c r="AO163" i="8"/>
  <c r="AN163" i="8"/>
  <c r="AP163" i="8"/>
  <c r="AQ163" i="8"/>
  <c r="AO186" i="8"/>
  <c r="AP186" i="8"/>
  <c r="AQ186" i="8"/>
  <c r="AJ91" i="6"/>
  <c r="AK91" i="6"/>
  <c r="AI91" i="6"/>
  <c r="AH91" i="6"/>
  <c r="AI54" i="6"/>
  <c r="AJ54" i="6"/>
  <c r="AK54" i="6"/>
  <c r="AI63" i="6"/>
  <c r="AH63" i="6"/>
  <c r="AK63" i="6"/>
  <c r="AJ63" i="6"/>
  <c r="AO75" i="8"/>
  <c r="AP75" i="8"/>
  <c r="AQ75" i="8"/>
  <c r="AJ150" i="7"/>
  <c r="AK150" i="7"/>
  <c r="AI150" i="7"/>
  <c r="AH150" i="7"/>
  <c r="AP28" i="8"/>
  <c r="AO28" i="8"/>
  <c r="AN28" i="8"/>
  <c r="AG28" i="8" s="1"/>
  <c r="AQ28" i="8"/>
  <c r="AO139" i="8"/>
  <c r="AN139" i="8"/>
  <c r="AP139" i="8"/>
  <c r="AQ139" i="8"/>
  <c r="AJ184" i="6"/>
  <c r="AI184" i="6"/>
  <c r="AH184" i="6"/>
  <c r="AB184" i="6" s="1"/>
  <c r="AK184" i="6"/>
  <c r="AJ173" i="6"/>
  <c r="AI173" i="6"/>
  <c r="AH173" i="6"/>
  <c r="AA173" i="6" s="1"/>
  <c r="AE173" i="6" s="1"/>
  <c r="AK173" i="6"/>
  <c r="AI74" i="6"/>
  <c r="AJ74" i="6"/>
  <c r="AK74" i="6"/>
  <c r="AI120" i="7"/>
  <c r="AJ120" i="7"/>
  <c r="AK120" i="7"/>
  <c r="AI217" i="7"/>
  <c r="AK217" i="7"/>
  <c r="AJ217" i="7"/>
  <c r="AI172" i="7"/>
  <c r="AJ172" i="7"/>
  <c r="AK172" i="7"/>
  <c r="AJ132" i="6"/>
  <c r="AI132" i="6"/>
  <c r="AH132" i="6"/>
  <c r="AA132" i="6" s="1"/>
  <c r="AK132" i="6"/>
  <c r="BB10" i="7"/>
  <c r="BA10" i="7"/>
  <c r="AP189" i="8"/>
  <c r="AO189" i="8"/>
  <c r="AN189" i="8"/>
  <c r="AH189" i="8" s="1"/>
  <c r="AQ189" i="8"/>
  <c r="BA22" i="6"/>
  <c r="BB22" i="6"/>
  <c r="AO102" i="8"/>
  <c r="AP102" i="8"/>
  <c r="AQ102" i="8"/>
  <c r="BA27" i="6"/>
  <c r="BB27" i="6"/>
  <c r="AJ142" i="7"/>
  <c r="AK142" i="7"/>
  <c r="AI142" i="7"/>
  <c r="AI219" i="7"/>
  <c r="AJ219" i="7"/>
  <c r="AK219" i="7"/>
  <c r="AJ197" i="6"/>
  <c r="AI197" i="6"/>
  <c r="AH197" i="6"/>
  <c r="AK197" i="6"/>
  <c r="AI166" i="6"/>
  <c r="AJ166" i="6"/>
  <c r="AK166" i="6"/>
  <c r="AJ45" i="6"/>
  <c r="AI45" i="6"/>
  <c r="AK45" i="6"/>
  <c r="AO202" i="8"/>
  <c r="AP202" i="8"/>
  <c r="AQ202" i="8"/>
  <c r="AJ131" i="6"/>
  <c r="AK131" i="6"/>
  <c r="AI131" i="6"/>
  <c r="AH131" i="6"/>
  <c r="AI21" i="6"/>
  <c r="AJ21" i="6"/>
  <c r="AK21" i="6"/>
  <c r="AI23" i="6"/>
  <c r="AH23" i="6"/>
  <c r="AJ23" i="6"/>
  <c r="AK23" i="6"/>
  <c r="AO51" i="8"/>
  <c r="AP51" i="8"/>
  <c r="AQ51" i="8"/>
  <c r="AJ186" i="7"/>
  <c r="AI186" i="7"/>
  <c r="AK186" i="7"/>
  <c r="AI38" i="7"/>
  <c r="AJ38" i="7"/>
  <c r="AK38" i="7"/>
  <c r="AJ78" i="6"/>
  <c r="AK78" i="6"/>
  <c r="AI78" i="6"/>
  <c r="AJ176" i="6"/>
  <c r="AI176" i="6"/>
  <c r="AH176" i="6"/>
  <c r="AK176" i="6"/>
  <c r="AI38" i="6"/>
  <c r="AK38" i="6"/>
  <c r="AJ38" i="6"/>
  <c r="AJ72" i="6"/>
  <c r="AI72" i="6"/>
  <c r="AH72" i="6"/>
  <c r="AK72" i="6"/>
  <c r="AI56" i="6"/>
  <c r="AH56" i="6"/>
  <c r="AJ56" i="6"/>
  <c r="AK56" i="6"/>
  <c r="AO67" i="8"/>
  <c r="AP67" i="8"/>
  <c r="AQ67" i="8"/>
  <c r="AI189" i="7"/>
  <c r="AJ189" i="7"/>
  <c r="AK189" i="7"/>
  <c r="BB29" i="7"/>
  <c r="BA29" i="7"/>
  <c r="AO80" i="8"/>
  <c r="AN80" i="8"/>
  <c r="AQ80" i="8"/>
  <c r="AP80" i="8"/>
  <c r="AJ96" i="6"/>
  <c r="AK96" i="6"/>
  <c r="AI96" i="6"/>
  <c r="AH96" i="6"/>
  <c r="AJ167" i="6"/>
  <c r="AI167" i="6"/>
  <c r="AH167" i="6"/>
  <c r="AK167" i="6"/>
  <c r="AI163" i="6"/>
  <c r="AH163" i="6"/>
  <c r="AJ163" i="6"/>
  <c r="AK163" i="6"/>
  <c r="BB5" i="6"/>
  <c r="BA5" i="6"/>
  <c r="AZ5" i="6"/>
  <c r="AX5" i="6"/>
  <c r="BA35" i="6"/>
  <c r="BB35" i="6"/>
  <c r="AI191" i="7"/>
  <c r="AK191" i="7"/>
  <c r="AJ191" i="7"/>
  <c r="AI104" i="7"/>
  <c r="AJ104" i="7"/>
  <c r="AK104" i="7"/>
  <c r="AK107" i="7"/>
  <c r="AI107" i="7"/>
  <c r="AJ107" i="7"/>
  <c r="AJ59" i="7"/>
  <c r="AI59" i="7"/>
  <c r="AK59" i="7"/>
  <c r="AI177" i="7"/>
  <c r="AJ177" i="7"/>
  <c r="AK177" i="7"/>
  <c r="AJ150" i="6"/>
  <c r="AK150" i="6"/>
  <c r="AI150" i="6"/>
  <c r="AH150" i="6"/>
  <c r="AJ84" i="6"/>
  <c r="AI84" i="6"/>
  <c r="AH84" i="6"/>
  <c r="AA84" i="6" s="1"/>
  <c r="AK84" i="6"/>
  <c r="AI203" i="6"/>
  <c r="AJ203" i="6"/>
  <c r="AK203" i="6"/>
  <c r="AO71" i="8"/>
  <c r="AN71" i="8"/>
  <c r="AP71" i="8"/>
  <c r="AQ71" i="8"/>
  <c r="AJ227" i="6"/>
  <c r="AI227" i="6"/>
  <c r="AH227" i="6"/>
  <c r="AK227" i="6"/>
  <c r="AJ198" i="7"/>
  <c r="AK198" i="7"/>
  <c r="AI198" i="7"/>
  <c r="AH198" i="7"/>
  <c r="AO77" i="8"/>
  <c r="AP77" i="8"/>
  <c r="AQ77" i="8"/>
  <c r="AJ108" i="7"/>
  <c r="AI108" i="7"/>
  <c r="AK108" i="7"/>
  <c r="AI121" i="7"/>
  <c r="AJ121" i="7"/>
  <c r="AK121" i="7"/>
  <c r="AI36" i="7"/>
  <c r="AJ36" i="7"/>
  <c r="AK36" i="7"/>
  <c r="K14" i="8"/>
  <c r="K15" i="8"/>
  <c r="J15" i="8"/>
  <c r="K12" i="8"/>
  <c r="K13" i="8"/>
  <c r="AI180" i="7"/>
  <c r="AJ180" i="7"/>
  <c r="AK180" i="7"/>
  <c r="AK224" i="7"/>
  <c r="AI224" i="7"/>
  <c r="AJ224" i="7"/>
  <c r="AI72" i="7"/>
  <c r="AH72" i="7"/>
  <c r="AJ72" i="7"/>
  <c r="AK72" i="7"/>
  <c r="AO152" i="8"/>
  <c r="AP152" i="8"/>
  <c r="AQ152" i="8"/>
  <c r="AI56" i="7"/>
  <c r="AJ56" i="7"/>
  <c r="AK56" i="7"/>
  <c r="AJ92" i="6"/>
  <c r="AK92" i="6"/>
  <c r="AI92" i="6"/>
  <c r="AH92" i="6"/>
  <c r="AJ218" i="6"/>
  <c r="AI218" i="6"/>
  <c r="AK218" i="6"/>
  <c r="AI31" i="6"/>
  <c r="AH31" i="6"/>
  <c r="AK31" i="6"/>
  <c r="AJ31" i="6"/>
  <c r="AI233" i="7"/>
  <c r="AJ233" i="7"/>
  <c r="AK233" i="7"/>
  <c r="AJ206" i="7"/>
  <c r="AK206" i="7"/>
  <c r="AI206" i="7"/>
  <c r="AO157" i="8"/>
  <c r="AN157" i="8"/>
  <c r="AP157" i="8"/>
  <c r="AQ157" i="8"/>
  <c r="AP113" i="8"/>
  <c r="AO113" i="8"/>
  <c r="AN113" i="8"/>
  <c r="AQ113" i="8"/>
  <c r="AO207" i="8"/>
  <c r="AP207" i="8"/>
  <c r="AQ207" i="8"/>
  <c r="AJ82" i="6"/>
  <c r="AI82" i="6"/>
  <c r="AH82" i="6"/>
  <c r="AA82" i="6" s="1"/>
  <c r="AK82" i="6"/>
  <c r="AI188" i="6"/>
  <c r="AH188" i="6"/>
  <c r="AJ188" i="6"/>
  <c r="AK188" i="6"/>
  <c r="AI62" i="6"/>
  <c r="AJ62" i="6"/>
  <c r="AK62" i="6"/>
  <c r="AK66" i="6"/>
  <c r="AI66" i="6"/>
  <c r="AJ66" i="6"/>
  <c r="AI59" i="6"/>
  <c r="AJ59" i="6"/>
  <c r="AK59" i="6"/>
  <c r="AO154" i="8"/>
  <c r="AN154" i="8"/>
  <c r="AP154" i="8"/>
  <c r="AQ154" i="8"/>
  <c r="BA13" i="7"/>
  <c r="BB13" i="7"/>
  <c r="BB9" i="7"/>
  <c r="BA9" i="7"/>
  <c r="AZ9" i="7"/>
  <c r="AX9" i="7"/>
  <c r="AI80" i="7"/>
  <c r="AJ80" i="7"/>
  <c r="AK80" i="7"/>
  <c r="AI175" i="7"/>
  <c r="AJ175" i="7"/>
  <c r="AK175" i="7"/>
  <c r="AI205" i="7"/>
  <c r="AJ205" i="7"/>
  <c r="AK205" i="7"/>
  <c r="AI156" i="6"/>
  <c r="AH156" i="6"/>
  <c r="AJ156" i="6"/>
  <c r="AK156" i="6"/>
  <c r="AI73" i="7"/>
  <c r="AJ73" i="7"/>
  <c r="AK73" i="7"/>
  <c r="AI104" i="6"/>
  <c r="AJ104" i="6"/>
  <c r="AK104" i="6"/>
  <c r="AI223" i="6"/>
  <c r="AJ223" i="6"/>
  <c r="AK223" i="6"/>
  <c r="AO211" i="8"/>
  <c r="AN211" i="8"/>
  <c r="AH211" i="8" s="1"/>
  <c r="AP211" i="8"/>
  <c r="AQ211" i="8"/>
  <c r="AP171" i="8"/>
  <c r="AO171" i="8"/>
  <c r="AN171" i="8"/>
  <c r="AQ171" i="8"/>
  <c r="AJ100" i="7"/>
  <c r="AI100" i="7"/>
  <c r="AK100" i="7"/>
  <c r="AK75" i="7"/>
  <c r="AJ75" i="7"/>
  <c r="AI75" i="7"/>
  <c r="AJ184" i="7"/>
  <c r="AK184" i="7"/>
  <c r="AI184" i="7"/>
  <c r="AP158" i="8"/>
  <c r="AO158" i="8"/>
  <c r="AN158" i="8"/>
  <c r="AQ158" i="8"/>
  <c r="AJ125" i="6"/>
  <c r="AK125" i="6"/>
  <c r="AI125" i="6"/>
  <c r="AH125" i="6"/>
  <c r="AK157" i="7"/>
  <c r="AI157" i="7"/>
  <c r="AJ157" i="7"/>
  <c r="AO213" i="8"/>
  <c r="AN213" i="8"/>
  <c r="AQ213" i="8"/>
  <c r="AP213" i="8"/>
  <c r="BA40" i="6"/>
  <c r="BB40" i="6"/>
  <c r="AJ140" i="7"/>
  <c r="AI140" i="7"/>
  <c r="AK140" i="7"/>
  <c r="BA11" i="7"/>
  <c r="AZ11" i="7"/>
  <c r="AX11" i="7" s="1"/>
  <c r="BB11" i="7"/>
  <c r="AP222" i="8"/>
  <c r="AO222" i="8"/>
  <c r="AN222" i="8"/>
  <c r="AQ222" i="8"/>
  <c r="AJ85" i="1"/>
  <c r="AK85" i="1"/>
  <c r="AI85" i="1"/>
  <c r="AH85" i="1"/>
  <c r="AI159" i="6"/>
  <c r="AH159" i="6"/>
  <c r="AJ159" i="6"/>
  <c r="AK159" i="6"/>
  <c r="AI190" i="6"/>
  <c r="AJ190" i="6"/>
  <c r="AK190" i="6"/>
  <c r="AJ44" i="6"/>
  <c r="AK44" i="6"/>
  <c r="AI44" i="6"/>
  <c r="AH44" i="6"/>
  <c r="AI64" i="6"/>
  <c r="AJ64" i="6"/>
  <c r="AK64" i="6"/>
  <c r="AJ226" i="7"/>
  <c r="AI226" i="7"/>
  <c r="AK226" i="7"/>
  <c r="AI227" i="7"/>
  <c r="AJ227" i="7"/>
  <c r="AK227" i="7"/>
  <c r="AI42" i="7"/>
  <c r="AJ42" i="7"/>
  <c r="AK42" i="7"/>
  <c r="BA2" i="7"/>
  <c r="BB2" i="7"/>
  <c r="AI148" i="6"/>
  <c r="AJ148" i="6"/>
  <c r="AK148" i="6"/>
  <c r="AI212" i="6"/>
  <c r="AJ212" i="6"/>
  <c r="AK212" i="6"/>
  <c r="AI41" i="6"/>
  <c r="AJ41" i="6"/>
  <c r="AK41" i="6"/>
  <c r="AI188" i="7"/>
  <c r="AK188" i="7"/>
  <c r="AJ188" i="7"/>
  <c r="BB6" i="7"/>
  <c r="BA6" i="7"/>
  <c r="AI155" i="7"/>
  <c r="AJ155" i="7"/>
  <c r="AK155" i="7"/>
  <c r="AK164" i="7"/>
  <c r="AI164" i="7"/>
  <c r="AJ164" i="7"/>
  <c r="AI204" i="7"/>
  <c r="AJ204" i="7"/>
  <c r="AK204" i="7"/>
  <c r="AI21" i="7"/>
  <c r="AJ21" i="7"/>
  <c r="AK21" i="7"/>
  <c r="AJ135" i="7"/>
  <c r="AK135" i="7"/>
  <c r="AI135" i="7"/>
  <c r="AI78" i="7"/>
  <c r="AJ78" i="7"/>
  <c r="AK78" i="7"/>
  <c r="AO114" i="8"/>
  <c r="AP114" i="8"/>
  <c r="AQ114" i="8"/>
  <c r="AI185" i="6"/>
  <c r="AJ185" i="6"/>
  <c r="AK185" i="6"/>
  <c r="AI68" i="6"/>
  <c r="AK68" i="6"/>
  <c r="AJ68" i="6"/>
  <c r="AI26" i="6"/>
  <c r="AH26" i="6"/>
  <c r="AJ26" i="6"/>
  <c r="AK26" i="6"/>
  <c r="AJ51" i="7"/>
  <c r="AI51" i="7"/>
  <c r="AH51" i="7"/>
  <c r="AA51" i="7" s="1"/>
  <c r="AK51" i="7"/>
  <c r="AP41" i="8"/>
  <c r="AO41" i="8"/>
  <c r="AN41" i="8"/>
  <c r="AQ41" i="8"/>
  <c r="AO54" i="8"/>
  <c r="AP54" i="8"/>
  <c r="AQ54" i="8"/>
  <c r="AJ145" i="7"/>
  <c r="AI145" i="7"/>
  <c r="AK145" i="7"/>
  <c r="AJ98" i="6"/>
  <c r="AK98" i="6"/>
  <c r="AI98" i="6"/>
  <c r="AJ143" i="6"/>
  <c r="AI143" i="6"/>
  <c r="AH143" i="6"/>
  <c r="AK143" i="6"/>
  <c r="AJ157" i="6"/>
  <c r="AI157" i="6"/>
  <c r="AH157" i="6"/>
  <c r="AK157" i="6"/>
  <c r="AI46" i="6"/>
  <c r="AH46" i="6"/>
  <c r="AA46" i="6" s="1"/>
  <c r="AE46" i="6" s="1"/>
  <c r="AJ46" i="6"/>
  <c r="AK46" i="6"/>
  <c r="BB12" i="6"/>
  <c r="BA12" i="6"/>
  <c r="AZ12" i="6"/>
  <c r="AX12" i="6"/>
  <c r="AI183" i="7"/>
  <c r="AK183" i="7"/>
  <c r="AJ183" i="7"/>
  <c r="AI147" i="7"/>
  <c r="AK147" i="7"/>
  <c r="AJ147" i="7"/>
  <c r="AJ174" i="7"/>
  <c r="AK174" i="7"/>
  <c r="AI174" i="7"/>
  <c r="AJ92" i="7"/>
  <c r="AI92" i="7"/>
  <c r="AK92" i="7"/>
  <c r="AJ105" i="6"/>
  <c r="AK105" i="6"/>
  <c r="AI105" i="6"/>
  <c r="AH105" i="6"/>
  <c r="AB105" i="6" s="1"/>
  <c r="AJ140" i="6"/>
  <c r="AI140" i="6"/>
  <c r="AK140" i="6"/>
  <c r="AJ141" i="6"/>
  <c r="AK141" i="6"/>
  <c r="AI141" i="6"/>
  <c r="AJ22" i="6"/>
  <c r="AK22" i="6"/>
  <c r="AI22" i="6"/>
  <c r="AH22" i="6"/>
  <c r="AO39" i="8"/>
  <c r="AP39" i="8"/>
  <c r="AQ39" i="8"/>
  <c r="AO145" i="8"/>
  <c r="AN145" i="8"/>
  <c r="AP145" i="8"/>
  <c r="AQ145" i="8"/>
  <c r="BA14" i="7"/>
  <c r="BB14" i="7"/>
  <c r="AI110" i="7"/>
  <c r="AK110" i="7"/>
  <c r="AJ110" i="7"/>
  <c r="AI94" i="7"/>
  <c r="AH94" i="7"/>
  <c r="AJ94" i="7"/>
  <c r="AK94" i="7"/>
  <c r="AI167" i="7"/>
  <c r="AJ167" i="7"/>
  <c r="AK167" i="7"/>
  <c r="AJ81" i="6"/>
  <c r="AK81" i="6"/>
  <c r="AI81" i="6"/>
  <c r="AH81" i="6"/>
  <c r="AJ147" i="6"/>
  <c r="AK147" i="6"/>
  <c r="AI147" i="6"/>
  <c r="AH147" i="6"/>
  <c r="AJ94" i="6"/>
  <c r="AK94" i="6"/>
  <c r="AI94" i="6"/>
  <c r="AI225" i="6"/>
  <c r="AJ225" i="6"/>
  <c r="AK225" i="6"/>
  <c r="AO45" i="8"/>
  <c r="AP45" i="8"/>
  <c r="AQ45" i="8"/>
  <c r="BA26" i="7"/>
  <c r="BB26" i="7"/>
  <c r="AJ230" i="7"/>
  <c r="AI230" i="7"/>
  <c r="AK230" i="7"/>
  <c r="AI137" i="7"/>
  <c r="AJ137" i="7"/>
  <c r="AK137" i="7"/>
  <c r="AI151" i="7"/>
  <c r="AK151" i="7"/>
  <c r="AJ151" i="7"/>
  <c r="AI53" i="7"/>
  <c r="AJ53" i="7"/>
  <c r="AK53" i="7"/>
  <c r="BB42" i="7"/>
  <c r="BA42" i="7"/>
  <c r="AZ42" i="7"/>
  <c r="AX42" i="7" s="1"/>
  <c r="AI112" i="7"/>
  <c r="AJ112" i="7"/>
  <c r="AK112" i="7"/>
  <c r="AI52" i="7"/>
  <c r="AJ52" i="7"/>
  <c r="AK52" i="7"/>
  <c r="AO128" i="8"/>
  <c r="AP128" i="8"/>
  <c r="AQ128" i="8"/>
  <c r="AI45" i="7"/>
  <c r="AJ45" i="7"/>
  <c r="AK45" i="7"/>
  <c r="AO126" i="8"/>
  <c r="AP126" i="8"/>
  <c r="AQ126" i="8"/>
  <c r="AI153" i="6"/>
  <c r="AJ153" i="6"/>
  <c r="AK153" i="6"/>
  <c r="AI219" i="6"/>
  <c r="AJ219" i="6"/>
  <c r="AK219" i="6"/>
  <c r="AI126" i="7"/>
  <c r="AH126" i="7"/>
  <c r="AB126" i="7" s="1"/>
  <c r="AK126" i="7"/>
  <c r="AJ126" i="7"/>
  <c r="AO46" i="8"/>
  <c r="AP46" i="8"/>
  <c r="AQ46" i="8"/>
  <c r="AJ139" i="6"/>
  <c r="AK139" i="6"/>
  <c r="AI139" i="6"/>
  <c r="AH139" i="6"/>
  <c r="AI172" i="6"/>
  <c r="AJ172" i="6"/>
  <c r="AK172" i="6"/>
  <c r="BB13" i="6"/>
  <c r="BA13" i="6"/>
  <c r="BA28" i="6"/>
  <c r="BB28" i="6"/>
  <c r="AP21" i="8"/>
  <c r="AO21" i="8"/>
  <c r="AQ21" i="8"/>
  <c r="BB36" i="7"/>
  <c r="BA36" i="7"/>
  <c r="AP181" i="8"/>
  <c r="AO181" i="8"/>
  <c r="AN181" i="8"/>
  <c r="AQ181" i="8"/>
  <c r="AJ113" i="6"/>
  <c r="AK113" i="6"/>
  <c r="AI113" i="6"/>
  <c r="AI194" i="6"/>
  <c r="AJ194" i="6"/>
  <c r="AK194" i="6"/>
  <c r="AJ101" i="6"/>
  <c r="AK101" i="6"/>
  <c r="AI101" i="6"/>
  <c r="AH101" i="6"/>
  <c r="AI179" i="6"/>
  <c r="AJ179" i="6"/>
  <c r="AK179" i="6"/>
  <c r="AJ52" i="6"/>
  <c r="AI52" i="6"/>
  <c r="AK52" i="6"/>
  <c r="AI32" i="6"/>
  <c r="AJ32" i="6"/>
  <c r="AK32" i="6"/>
  <c r="AO98" i="8"/>
  <c r="AP98" i="8"/>
  <c r="AQ98" i="8"/>
  <c r="AO144" i="8"/>
  <c r="AP144" i="8"/>
  <c r="AQ144" i="8"/>
  <c r="AI97" i="7"/>
  <c r="AJ97" i="7"/>
  <c r="AK97" i="7"/>
  <c r="AI57" i="7"/>
  <c r="AJ57" i="7"/>
  <c r="AK57" i="7"/>
  <c r="AI136" i="7"/>
  <c r="AJ136" i="7"/>
  <c r="AK136" i="7"/>
  <c r="AI88" i="7"/>
  <c r="AJ88" i="7"/>
  <c r="AK88" i="7"/>
  <c r="AI210" i="6"/>
  <c r="AH210" i="6"/>
  <c r="AJ210" i="6"/>
  <c r="AK210" i="6"/>
  <c r="AP101" i="8"/>
  <c r="AO101" i="8"/>
  <c r="AN101" i="8"/>
  <c r="AQ101" i="8"/>
  <c r="AI193" i="7"/>
  <c r="AJ193" i="7"/>
  <c r="AK193" i="7"/>
  <c r="AK232" i="7"/>
  <c r="AI232" i="7"/>
  <c r="AJ232" i="7"/>
  <c r="BA30" i="7"/>
  <c r="AZ30" i="7"/>
  <c r="AX30" i="7" s="1"/>
  <c r="BB30" i="7"/>
  <c r="AO135" i="8"/>
  <c r="AP135" i="8"/>
  <c r="AQ135" i="8"/>
  <c r="AI186" i="6"/>
  <c r="AJ186" i="6"/>
  <c r="AK186" i="6"/>
  <c r="AI187" i="6"/>
  <c r="AH187" i="6"/>
  <c r="AJ187" i="6"/>
  <c r="AK187" i="6"/>
  <c r="AJ189" i="6"/>
  <c r="AI189" i="6"/>
  <c r="AH189" i="6"/>
  <c r="AK189" i="6"/>
  <c r="AI24" i="6"/>
  <c r="AJ24" i="6"/>
  <c r="AK24" i="6"/>
  <c r="AI229" i="7"/>
  <c r="AK229" i="7"/>
  <c r="AJ229" i="7"/>
  <c r="AO200" i="8"/>
  <c r="AN200" i="8"/>
  <c r="AH200" i="8" s="1"/>
  <c r="AP200" i="8"/>
  <c r="AQ200" i="8"/>
  <c r="AI39" i="7"/>
  <c r="AJ39" i="7"/>
  <c r="AK39" i="7"/>
  <c r="AI55" i="7"/>
  <c r="AJ55" i="7"/>
  <c r="AK55" i="7"/>
  <c r="AI23" i="7"/>
  <c r="AK23" i="7"/>
  <c r="AJ23" i="7"/>
  <c r="AO220" i="8"/>
  <c r="AN220" i="8"/>
  <c r="AG220" i="8" s="1"/>
  <c r="AP220" i="8"/>
  <c r="AQ220" i="8"/>
  <c r="AJ112" i="6"/>
  <c r="AI112" i="6"/>
  <c r="AH112" i="6"/>
  <c r="AK112" i="6"/>
  <c r="AJ226" i="6"/>
  <c r="AI226" i="6"/>
  <c r="AH226" i="6"/>
  <c r="AK226" i="6"/>
  <c r="BB14" i="6"/>
  <c r="BA14" i="6"/>
  <c r="AZ14" i="6"/>
  <c r="AX14" i="6" s="1"/>
  <c r="BA30" i="6"/>
  <c r="BB30" i="6"/>
  <c r="AI143" i="7"/>
  <c r="AK143" i="7"/>
  <c r="AJ143" i="7"/>
  <c r="AI101" i="7"/>
  <c r="AJ101" i="7"/>
  <c r="AK101" i="7"/>
  <c r="AI123" i="7"/>
  <c r="AK123" i="7"/>
  <c r="AJ123" i="7"/>
  <c r="AJ222" i="7"/>
  <c r="AI222" i="7"/>
  <c r="AK222" i="7"/>
  <c r="AG57" i="8"/>
  <c r="AK57" i="8" s="1"/>
  <c r="AH57" i="8"/>
  <c r="AN83" i="8"/>
  <c r="AH83" i="8" s="1"/>
  <c r="AN62" i="8"/>
  <c r="AH62" i="8" s="1"/>
  <c r="AH195" i="8"/>
  <c r="AG195" i="8"/>
  <c r="AM195" i="8" s="1"/>
  <c r="AN219" i="8"/>
  <c r="AH140" i="1"/>
  <c r="AN110" i="8"/>
  <c r="AG97" i="8"/>
  <c r="AK97" i="8" s="1"/>
  <c r="AH97" i="8"/>
  <c r="AH92" i="1"/>
  <c r="AN30" i="8"/>
  <c r="AN160" i="8"/>
  <c r="AH160" i="8" s="1"/>
  <c r="AN107" i="8"/>
  <c r="AH107" i="8" s="1"/>
  <c r="AN216" i="8"/>
  <c r="AH27" i="1"/>
  <c r="AA27" i="1" s="1"/>
  <c r="AE27" i="1" s="1"/>
  <c r="AH217" i="1"/>
  <c r="AH189" i="1"/>
  <c r="AA189" i="1" s="1"/>
  <c r="AH146" i="1"/>
  <c r="AH87" i="1"/>
  <c r="AA87" i="1" s="1"/>
  <c r="AH29" i="1"/>
  <c r="AA29" i="1" s="1"/>
  <c r="AE29" i="1" s="1"/>
  <c r="AH220" i="1"/>
  <c r="AH30" i="1"/>
  <c r="AH226" i="1"/>
  <c r="AH241" i="1"/>
  <c r="AH55" i="1"/>
  <c r="AA55" i="1" s="1"/>
  <c r="AD55" i="1" s="1"/>
  <c r="AH228" i="1"/>
  <c r="AH57" i="1"/>
  <c r="AH236" i="1"/>
  <c r="AH131" i="1"/>
  <c r="AH214" i="1"/>
  <c r="AH150" i="1"/>
  <c r="AH112" i="1"/>
  <c r="AH104" i="1"/>
  <c r="AB104" i="1" s="1"/>
  <c r="AH160" i="1"/>
  <c r="AH185" i="1"/>
  <c r="AN61" i="8"/>
  <c r="AH21" i="1"/>
  <c r="AN23" i="8"/>
  <c r="AN119" i="8"/>
  <c r="AG119" i="8" s="1"/>
  <c r="AN124" i="8"/>
  <c r="AN205" i="8"/>
  <c r="AN153" i="8"/>
  <c r="AH91" i="1"/>
  <c r="AN117" i="8"/>
  <c r="AN218" i="8"/>
  <c r="AH59" i="1"/>
  <c r="AH53" i="1"/>
  <c r="AB53" i="1" s="1"/>
  <c r="AH237" i="1"/>
  <c r="AH190" i="1"/>
  <c r="AH210" i="1"/>
  <c r="AH102" i="1"/>
  <c r="AZ26" i="1"/>
  <c r="AX26" i="1"/>
  <c r="AH239" i="1"/>
  <c r="AZ39" i="1"/>
  <c r="AX39" i="1" s="1"/>
  <c r="AH26" i="1"/>
  <c r="AH142" i="1"/>
  <c r="AH198" i="1"/>
  <c r="AH31" i="1"/>
  <c r="AZ16" i="1"/>
  <c r="AX16" i="1"/>
  <c r="AH194" i="1"/>
  <c r="AA194" i="1" s="1"/>
  <c r="AH106" i="1"/>
  <c r="AH205" i="1"/>
  <c r="AH115" i="1"/>
  <c r="AH151" i="1"/>
  <c r="AH133" i="1"/>
  <c r="AH42" i="1"/>
  <c r="AH173" i="1"/>
  <c r="AB173" i="1" s="1"/>
  <c r="AH81" i="1"/>
  <c r="AZ3" i="1"/>
  <c r="AX3" i="1" s="1"/>
  <c r="AH206" i="1"/>
  <c r="AH244" i="1"/>
  <c r="AH84" i="1"/>
  <c r="AH221" i="1"/>
  <c r="AZ37" i="1"/>
  <c r="AX37" i="1" s="1"/>
  <c r="AH132" i="1"/>
  <c r="AB132" i="1" s="1"/>
  <c r="AH89" i="1"/>
  <c r="AA89" i="1" s="1"/>
  <c r="AH212" i="1"/>
  <c r="AH28" i="1"/>
  <c r="AA28" i="1"/>
  <c r="AE28" i="1" s="1"/>
  <c r="AH222" i="1"/>
  <c r="AH51" i="1"/>
  <c r="AZ21" i="1"/>
  <c r="AX21" i="1"/>
  <c r="AH186" i="1"/>
  <c r="AH58" i="1"/>
  <c r="AH196" i="8"/>
  <c r="AG196" i="8"/>
  <c r="AH167" i="8"/>
  <c r="AG167" i="8"/>
  <c r="AH165" i="8"/>
  <c r="AG165" i="8"/>
  <c r="AG79" i="8"/>
  <c r="AH146" i="8"/>
  <c r="AG146" i="8"/>
  <c r="AM146" i="8" s="1"/>
  <c r="AH72" i="8"/>
  <c r="AG72" i="8"/>
  <c r="AB171" i="1"/>
  <c r="AA171" i="1"/>
  <c r="AH208" i="8"/>
  <c r="AG84" i="8"/>
  <c r="AH84" i="8"/>
  <c r="AH112" i="8"/>
  <c r="AG112" i="8"/>
  <c r="AH223" i="8"/>
  <c r="AG223" i="8"/>
  <c r="AJ223" i="8" s="1"/>
  <c r="AB94" i="1"/>
  <c r="AA94" i="1"/>
  <c r="AA61" i="1"/>
  <c r="AB61" i="1"/>
  <c r="AH68" i="8"/>
  <c r="AG68" i="8"/>
  <c r="AN136" i="8"/>
  <c r="AN42" i="8"/>
  <c r="AN85" i="8"/>
  <c r="AH219" i="1"/>
  <c r="AG121" i="8"/>
  <c r="AJ121" i="8" s="1"/>
  <c r="AH121" i="8"/>
  <c r="AG31" i="8"/>
  <c r="AH31" i="8"/>
  <c r="AN203" i="8"/>
  <c r="AN55" i="8"/>
  <c r="AN177" i="8"/>
  <c r="AN188" i="8"/>
  <c r="AN193" i="8"/>
  <c r="AN25" i="8"/>
  <c r="AN120" i="8"/>
  <c r="AH203" i="1"/>
  <c r="AA105" i="1"/>
  <c r="AB105" i="1"/>
  <c r="AB137" i="1"/>
  <c r="AH208" i="1"/>
  <c r="AH175" i="1"/>
  <c r="AH213" i="1"/>
  <c r="AH183" i="1"/>
  <c r="AA183" i="1"/>
  <c r="AE183" i="1"/>
  <c r="AH233" i="1"/>
  <c r="AH201" i="1"/>
  <c r="AH231" i="1"/>
  <c r="AH224" i="1"/>
  <c r="AH162" i="1"/>
  <c r="AH187" i="1"/>
  <c r="AB187" i="1" s="1"/>
  <c r="AN32" i="8"/>
  <c r="AH214" i="8"/>
  <c r="AG214" i="8"/>
  <c r="AN47" i="8"/>
  <c r="AG133" i="8"/>
  <c r="AH133" i="8"/>
  <c r="AN27" i="8"/>
  <c r="AH180" i="1"/>
  <c r="AA180" i="1" s="1"/>
  <c r="AN209" i="8"/>
  <c r="AH127" i="1"/>
  <c r="AN156" i="8"/>
  <c r="AH74" i="1"/>
  <c r="AH25" i="1"/>
  <c r="AB25" i="1" s="1"/>
  <c r="AH23" i="1"/>
  <c r="AH39" i="1"/>
  <c r="AH230" i="1"/>
  <c r="AH168" i="1"/>
  <c r="AA168" i="1" s="1"/>
  <c r="AH47" i="1"/>
  <c r="AA47" i="1" s="1"/>
  <c r="AH128" i="1"/>
  <c r="AH49" i="1"/>
  <c r="AH166" i="1"/>
  <c r="AH234" i="1"/>
  <c r="AH196" i="1"/>
  <c r="AB98" i="1"/>
  <c r="AA98" i="1"/>
  <c r="AH163" i="1"/>
  <c r="AA163" i="1" s="1"/>
  <c r="AH204" i="1"/>
  <c r="AA204" i="1" s="1"/>
  <c r="AZ34" i="1"/>
  <c r="AX34" i="1"/>
  <c r="AH174" i="1"/>
  <c r="AH93" i="1"/>
  <c r="AH77" i="1"/>
  <c r="AH157" i="1"/>
  <c r="AA157" i="1" s="1"/>
  <c r="AH144" i="1"/>
  <c r="AH177" i="1"/>
  <c r="AN224" i="8"/>
  <c r="AN118" i="8"/>
  <c r="AN204" i="8"/>
  <c r="AN73" i="8"/>
  <c r="AN162" i="8"/>
  <c r="AG162" i="8" s="1"/>
  <c r="AN48" i="8"/>
  <c r="AH48" i="8" s="1"/>
  <c r="AN169" i="8"/>
  <c r="AH154" i="1"/>
  <c r="AA154" i="1" s="1"/>
  <c r="AH44" i="1"/>
  <c r="AH153" i="1"/>
  <c r="AH117" i="1"/>
  <c r="AH32" i="1"/>
  <c r="AH67" i="1"/>
  <c r="AH95" i="1"/>
  <c r="AA95" i="1" s="1"/>
  <c r="AH197" i="1"/>
  <c r="AB197" i="1" s="1"/>
  <c r="AH125" i="1"/>
  <c r="AH72" i="1"/>
  <c r="AA72" i="1" s="1"/>
  <c r="AH37" i="1"/>
  <c r="AH218" i="1"/>
  <c r="AH139" i="1"/>
  <c r="AA139" i="1" s="1"/>
  <c r="AE139" i="1" s="1"/>
  <c r="AH136" i="1"/>
  <c r="AH215" i="1"/>
  <c r="AB215" i="1" s="1"/>
  <c r="AH176" i="1"/>
  <c r="AH225" i="1"/>
  <c r="AB225" i="1" s="1"/>
  <c r="AH45" i="1"/>
  <c r="AH159" i="1"/>
  <c r="AH41" i="1"/>
  <c r="AB41" i="1" s="1"/>
  <c r="AH99" i="1"/>
  <c r="AH138" i="1"/>
  <c r="AA138" i="1" s="1"/>
  <c r="AZ24" i="1"/>
  <c r="AX24" i="1" s="1"/>
  <c r="AH135" i="1"/>
  <c r="AH223" i="1"/>
  <c r="AH52" i="1"/>
  <c r="AH100" i="1"/>
  <c r="AB100" i="1" s="1"/>
  <c r="AH191" i="1"/>
  <c r="AH216" i="1"/>
  <c r="AH202" i="1"/>
  <c r="AB202" i="1" s="1"/>
  <c r="AH121" i="1"/>
  <c r="AH209" i="1"/>
  <c r="AA209" i="1" s="1"/>
  <c r="AH172" i="1"/>
  <c r="AH43" i="1"/>
  <c r="AB43" i="1" s="1"/>
  <c r="AH229" i="1"/>
  <c r="AH182" i="1"/>
  <c r="AA182" i="1" s="1"/>
  <c r="AE182" i="1" s="1"/>
  <c r="AZ30" i="1"/>
  <c r="AX30" i="1"/>
  <c r="AH33" i="1"/>
  <c r="AA33" i="1" s="1"/>
  <c r="AE33" i="1" s="1"/>
  <c r="AG86" i="8"/>
  <c r="AH86" i="8"/>
  <c r="AH96" i="8"/>
  <c r="AG96" i="8"/>
  <c r="AG103" i="8"/>
  <c r="AH108" i="8"/>
  <c r="AG108" i="8"/>
  <c r="AK108" i="8" s="1"/>
  <c r="AH159" i="8"/>
  <c r="AG159" i="8"/>
  <c r="AH37" i="8"/>
  <c r="AG66" i="8"/>
  <c r="AH66" i="8"/>
  <c r="AG26" i="8"/>
  <c r="AH26" i="8"/>
  <c r="AG225" i="8"/>
  <c r="AH191" i="8"/>
  <c r="AG191" i="8"/>
  <c r="AJ191" i="8" s="1"/>
  <c r="AA82" i="1"/>
  <c r="AB193" i="1"/>
  <c r="AA193" i="1"/>
  <c r="AB35" i="1"/>
  <c r="AA35" i="1"/>
  <c r="AN94" i="8"/>
  <c r="AN78" i="8"/>
  <c r="AH78" i="8" s="1"/>
  <c r="AN58" i="8"/>
  <c r="AG58" i="8" s="1"/>
  <c r="AB54" i="1"/>
  <c r="AA54" i="1"/>
  <c r="AH243" i="1"/>
  <c r="AN90" i="8"/>
  <c r="AG125" i="8"/>
  <c r="AH125" i="8"/>
  <c r="AN175" i="8"/>
  <c r="AH175" i="8" s="1"/>
  <c r="AH176" i="8"/>
  <c r="AG176" i="8"/>
  <c r="AN53" i="8"/>
  <c r="AH92" i="8"/>
  <c r="AG92" i="8"/>
  <c r="AK92" i="8" s="1"/>
  <c r="AN38" i="8"/>
  <c r="AH195" i="1"/>
  <c r="AB195" i="1" s="1"/>
  <c r="AN168" i="8"/>
  <c r="AH33" i="8"/>
  <c r="AG33" i="8"/>
  <c r="AH52" i="8"/>
  <c r="AG52" i="8"/>
  <c r="AM52" i="8"/>
  <c r="AG64" i="8"/>
  <c r="AH64" i="8"/>
  <c r="AH167" i="1"/>
  <c r="AA167" i="1" s="1"/>
  <c r="AH200" i="1"/>
  <c r="AH240" i="1"/>
  <c r="AB240" i="1" s="1"/>
  <c r="AH155" i="1"/>
  <c r="AA155" i="1" s="1"/>
  <c r="AZ5" i="1"/>
  <c r="AX5" i="1"/>
  <c r="AH227" i="1"/>
  <c r="AH141" i="1"/>
  <c r="AZ18" i="1"/>
  <c r="AX18" i="1" s="1"/>
  <c r="AH235" i="1"/>
  <c r="AH181" i="1"/>
  <c r="AH184" i="1"/>
  <c r="AZ15" i="1"/>
  <c r="AX15" i="1" s="1"/>
  <c r="AH122" i="1"/>
  <c r="AB122" i="1" s="1"/>
  <c r="AH192" i="1"/>
  <c r="AB192" i="1" s="1"/>
  <c r="AA192" i="1"/>
  <c r="AH145" i="1"/>
  <c r="AE35" i="1"/>
  <c r="AD35" i="1"/>
  <c r="AB44" i="1"/>
  <c r="AA44" i="1"/>
  <c r="AD44" i="1" s="1"/>
  <c r="AA25" i="1"/>
  <c r="AH218" i="8"/>
  <c r="AG218" i="8"/>
  <c r="AB236" i="1"/>
  <c r="AA236" i="1"/>
  <c r="AB74" i="1"/>
  <c r="AA74" i="1"/>
  <c r="AB201" i="1"/>
  <c r="AA201" i="1"/>
  <c r="AM31" i="8"/>
  <c r="AJ31" i="8"/>
  <c r="AK31" i="8"/>
  <c r="AB89" i="1"/>
  <c r="AG107" i="8"/>
  <c r="AM107" i="8" s="1"/>
  <c r="AB155" i="1"/>
  <c r="AA197" i="1"/>
  <c r="AB204" i="1"/>
  <c r="AB58" i="1"/>
  <c r="AA58" i="1"/>
  <c r="AA132" i="1"/>
  <c r="AB102" i="1"/>
  <c r="AA102" i="1"/>
  <c r="AA91" i="1"/>
  <c r="AB91" i="1"/>
  <c r="AB228" i="1"/>
  <c r="AA228" i="1"/>
  <c r="AG160" i="8"/>
  <c r="AJ195" i="8"/>
  <c r="AK195" i="8"/>
  <c r="AH24" i="6"/>
  <c r="AH181" i="8"/>
  <c r="AG181" i="8"/>
  <c r="AJ181" i="8" s="1"/>
  <c r="AZ28" i="6"/>
  <c r="AX28" i="6" s="1"/>
  <c r="AN45" i="8"/>
  <c r="AH185" i="6"/>
  <c r="AH212" i="6"/>
  <c r="AH104" i="6"/>
  <c r="AN207" i="8"/>
  <c r="AB167" i="6"/>
  <c r="AA167" i="6"/>
  <c r="AH38" i="6"/>
  <c r="AA38" i="6"/>
  <c r="AE38" i="6"/>
  <c r="AH178" i="6"/>
  <c r="AA178" i="6" s="1"/>
  <c r="AE178" i="6" s="1"/>
  <c r="AH76" i="6"/>
  <c r="AN43" i="8"/>
  <c r="AH209" i="6"/>
  <c r="AH90" i="6"/>
  <c r="AH136" i="6"/>
  <c r="AB165" i="6"/>
  <c r="AH211" i="6"/>
  <c r="AZ9" i="6"/>
  <c r="AX9" i="6" s="1"/>
  <c r="AA100" i="6"/>
  <c r="AB100" i="6"/>
  <c r="AH204" i="6"/>
  <c r="AN140" i="8"/>
  <c r="AH175" i="6"/>
  <c r="AH234" i="6"/>
  <c r="AA234" i="6" s="1"/>
  <c r="AA120" i="6"/>
  <c r="AH123" i="6"/>
  <c r="AZ6" i="6"/>
  <c r="AX6" i="6" s="1"/>
  <c r="AN180" i="8"/>
  <c r="AG151" i="8"/>
  <c r="AN190" i="8"/>
  <c r="AH168" i="6"/>
  <c r="AB53" i="6"/>
  <c r="AA53" i="6"/>
  <c r="AB58" i="6"/>
  <c r="AA58" i="6"/>
  <c r="AH213" i="6"/>
  <c r="AB213" i="6" s="1"/>
  <c r="AH76" i="8"/>
  <c r="AH145" i="6"/>
  <c r="AN82" i="8"/>
  <c r="AZ34" i="6"/>
  <c r="AX34" i="6" s="1"/>
  <c r="AH105" i="7"/>
  <c r="AG44" i="8"/>
  <c r="AH44" i="8"/>
  <c r="AH47" i="6"/>
  <c r="AH133" i="6"/>
  <c r="AH197" i="7"/>
  <c r="AB60" i="6"/>
  <c r="AA60" i="6"/>
  <c r="AN63" i="8"/>
  <c r="AH49" i="6"/>
  <c r="AN74" i="8"/>
  <c r="AN134" i="8"/>
  <c r="AH196" i="7"/>
  <c r="AB243" i="1"/>
  <c r="AA243" i="1"/>
  <c r="AB72" i="1"/>
  <c r="AG224" i="8"/>
  <c r="AH224" i="8"/>
  <c r="AB208" i="1"/>
  <c r="AA208" i="1"/>
  <c r="AG42" i="8"/>
  <c r="AH42" i="8"/>
  <c r="AB101" i="6"/>
  <c r="AA101" i="6"/>
  <c r="AA195" i="1"/>
  <c r="AE195" i="1" s="1"/>
  <c r="AB223" i="1"/>
  <c r="AA223" i="1"/>
  <c r="AJ84" i="8"/>
  <c r="AM84" i="8"/>
  <c r="AK84" i="8"/>
  <c r="AJ52" i="8"/>
  <c r="AK52" i="8"/>
  <c r="AH38" i="8"/>
  <c r="AG38" i="8"/>
  <c r="AK191" i="8"/>
  <c r="AM191" i="8"/>
  <c r="AM108" i="8"/>
  <c r="AJ108" i="8"/>
  <c r="AB135" i="1"/>
  <c r="AA135" i="1"/>
  <c r="AB176" i="1"/>
  <c r="AA176" i="1"/>
  <c r="AH169" i="8"/>
  <c r="AG169" i="8"/>
  <c r="AB144" i="1"/>
  <c r="AA144" i="1"/>
  <c r="AE144" i="1" s="1"/>
  <c r="AB128" i="1"/>
  <c r="AA128" i="1"/>
  <c r="AG27" i="8"/>
  <c r="AH27" i="8"/>
  <c r="AB162" i="1"/>
  <c r="AA162" i="1"/>
  <c r="AD162" i="1" s="1"/>
  <c r="AH55" i="8"/>
  <c r="AG55" i="8"/>
  <c r="AM68" i="8"/>
  <c r="AK68" i="8"/>
  <c r="AJ68" i="8"/>
  <c r="AA122" i="1"/>
  <c r="AD122" i="1" s="1"/>
  <c r="AA240" i="1"/>
  <c r="AH58" i="8"/>
  <c r="AM66" i="8"/>
  <c r="AK66" i="8"/>
  <c r="AJ66" i="8"/>
  <c r="AJ86" i="8"/>
  <c r="AM86" i="8"/>
  <c r="AK86" i="8"/>
  <c r="AB121" i="1"/>
  <c r="AA121" i="1"/>
  <c r="AB163" i="1"/>
  <c r="AB203" i="1"/>
  <c r="AA203" i="1"/>
  <c r="AB42" i="1"/>
  <c r="AA42" i="1"/>
  <c r="AB31" i="1"/>
  <c r="AA31" i="1"/>
  <c r="AB210" i="1"/>
  <c r="AA210" i="1"/>
  <c r="AH153" i="8"/>
  <c r="AG153" i="8"/>
  <c r="AB87" i="1"/>
  <c r="AG30" i="8"/>
  <c r="AH30" i="8"/>
  <c r="AH186" i="6"/>
  <c r="AN144" i="8"/>
  <c r="AH52" i="6"/>
  <c r="AZ13" i="6"/>
  <c r="AX13" i="6" s="1"/>
  <c r="AH219" i="6"/>
  <c r="AH141" i="6"/>
  <c r="AH98" i="6"/>
  <c r="AN54" i="8"/>
  <c r="AH64" i="6"/>
  <c r="AB64" i="6" s="1"/>
  <c r="AH59" i="6"/>
  <c r="AB59" i="6" s="1"/>
  <c r="AH218" i="6"/>
  <c r="AH203" i="6"/>
  <c r="AZ35" i="6"/>
  <c r="AX35" i="6"/>
  <c r="AH166" i="6"/>
  <c r="AZ22" i="6"/>
  <c r="AX22" i="6" s="1"/>
  <c r="AN141" i="8"/>
  <c r="AH33" i="6"/>
  <c r="AA33" i="6"/>
  <c r="AE33" i="6" s="1"/>
  <c r="AN93" i="8"/>
  <c r="AZ31" i="7"/>
  <c r="AX31" i="7" s="1"/>
  <c r="AN95" i="8"/>
  <c r="AN178" i="8"/>
  <c r="AH34" i="6"/>
  <c r="AN182" i="8"/>
  <c r="AH161" i="6"/>
  <c r="AH107" i="6"/>
  <c r="AN122" i="8"/>
  <c r="AH188" i="1"/>
  <c r="AH25" i="6"/>
  <c r="AH75" i="6"/>
  <c r="AN87" i="8"/>
  <c r="AH128" i="6"/>
  <c r="AH103" i="6"/>
  <c r="AN127" i="8"/>
  <c r="AZ21" i="6"/>
  <c r="AX21" i="6" s="1"/>
  <c r="AH50" i="6"/>
  <c r="AN65" i="8"/>
  <c r="AH116" i="6"/>
  <c r="AH33" i="7"/>
  <c r="AA33" i="7" s="1"/>
  <c r="AE33" i="7" s="1"/>
  <c r="AH216" i="6"/>
  <c r="AH71" i="6"/>
  <c r="AH232" i="6"/>
  <c r="AJ125" i="8"/>
  <c r="AM125" i="8"/>
  <c r="AK125" i="8"/>
  <c r="AJ37" i="8"/>
  <c r="AK37" i="8"/>
  <c r="AH156" i="8"/>
  <c r="AG156" i="8"/>
  <c r="AH120" i="8"/>
  <c r="AG120" i="8"/>
  <c r="AB198" i="1"/>
  <c r="AA198" i="1"/>
  <c r="AA210" i="6"/>
  <c r="AB210" i="6"/>
  <c r="AG145" i="8"/>
  <c r="AH145" i="8"/>
  <c r="AA26" i="6"/>
  <c r="AB26" i="6"/>
  <c r="AB44" i="6"/>
  <c r="AA44" i="6"/>
  <c r="AA159" i="6"/>
  <c r="AB159" i="6"/>
  <c r="AG213" i="8"/>
  <c r="AH213" i="8"/>
  <c r="AH158" i="8"/>
  <c r="AG158" i="8"/>
  <c r="AA188" i="6"/>
  <c r="AB188" i="6"/>
  <c r="AG113" i="8"/>
  <c r="AH113" i="8"/>
  <c r="AB227" i="6"/>
  <c r="AA227" i="6"/>
  <c r="AA96" i="6"/>
  <c r="AB96" i="6"/>
  <c r="AB176" i="6"/>
  <c r="AA176" i="6"/>
  <c r="AE176" i="6" s="1"/>
  <c r="AB23" i="6"/>
  <c r="AA23" i="6"/>
  <c r="AB151" i="6"/>
  <c r="AA151" i="6"/>
  <c r="AB170" i="1"/>
  <c r="AA170" i="1"/>
  <c r="AA73" i="6"/>
  <c r="AB73" i="6"/>
  <c r="AA162" i="6"/>
  <c r="AB162" i="6"/>
  <c r="AB200" i="6"/>
  <c r="AA200" i="6"/>
  <c r="AA201" i="6"/>
  <c r="AB228" i="6"/>
  <c r="AA228" i="6"/>
  <c r="AA234" i="7"/>
  <c r="AE234" i="7" s="1"/>
  <c r="AB109" i="6"/>
  <c r="AA109" i="6"/>
  <c r="AA122" i="6"/>
  <c r="AB122" i="6"/>
  <c r="AH217" i="8"/>
  <c r="AG217" i="8"/>
  <c r="AA80" i="6"/>
  <c r="AB80" i="6"/>
  <c r="AG29" i="8"/>
  <c r="AH29" i="8"/>
  <c r="AH142" i="8"/>
  <c r="AG142" i="8"/>
  <c r="AH69" i="8"/>
  <c r="AG69" i="8"/>
  <c r="AM69" i="8" s="1"/>
  <c r="AA84" i="7"/>
  <c r="AA169" i="6"/>
  <c r="AB138" i="1"/>
  <c r="AM133" i="8"/>
  <c r="AK133" i="8"/>
  <c r="AJ133" i="8"/>
  <c r="AA213" i="1"/>
  <c r="AB213" i="1"/>
  <c r="AM72" i="8"/>
  <c r="AK72" i="8"/>
  <c r="AJ72" i="8"/>
  <c r="AA221" i="1"/>
  <c r="AB221" i="1"/>
  <c r="AB190" i="1"/>
  <c r="AA190" i="1"/>
  <c r="AG62" i="8"/>
  <c r="AA112" i="6"/>
  <c r="AB112" i="6"/>
  <c r="AG90" i="8"/>
  <c r="AH90" i="8"/>
  <c r="AA99" i="1"/>
  <c r="AB99" i="1"/>
  <c r="AG73" i="8"/>
  <c r="AH73" i="8"/>
  <c r="AB127" i="1"/>
  <c r="AA127" i="1"/>
  <c r="AD127" i="1" s="1"/>
  <c r="AB175" i="1"/>
  <c r="AA175" i="1"/>
  <c r="AG203" i="8"/>
  <c r="AH203" i="8"/>
  <c r="AB151" i="1"/>
  <c r="AA151" i="1"/>
  <c r="AB237" i="1"/>
  <c r="AA237" i="1"/>
  <c r="AE237" i="1" s="1"/>
  <c r="AH124" i="8"/>
  <c r="AG124" i="8"/>
  <c r="AB226" i="1"/>
  <c r="AA226" i="1"/>
  <c r="AB189" i="1"/>
  <c r="AG83" i="8"/>
  <c r="AZ30" i="6"/>
  <c r="AX30" i="6"/>
  <c r="AH57" i="7"/>
  <c r="AH194" i="6"/>
  <c r="AN46" i="8"/>
  <c r="AH225" i="6"/>
  <c r="AH41" i="8"/>
  <c r="AG41" i="8"/>
  <c r="AN114" i="8"/>
  <c r="AH148" i="6"/>
  <c r="AH227" i="7"/>
  <c r="AB85" i="1"/>
  <c r="AA85" i="1"/>
  <c r="AH73" i="7"/>
  <c r="AZ13" i="7"/>
  <c r="AX13" i="7" s="1"/>
  <c r="AH66" i="6"/>
  <c r="AB66" i="6" s="1"/>
  <c r="AB92" i="6"/>
  <c r="AA92" i="6"/>
  <c r="AN152" i="8"/>
  <c r="AB84" i="6"/>
  <c r="AH177" i="7"/>
  <c r="AN202" i="8"/>
  <c r="AH202" i="8" s="1"/>
  <c r="AG189" i="8"/>
  <c r="AN186" i="8"/>
  <c r="AN116" i="8"/>
  <c r="AH49" i="7"/>
  <c r="AZ23" i="6"/>
  <c r="AX23" i="6" s="1"/>
  <c r="AH170" i="6"/>
  <c r="AG36" i="8"/>
  <c r="AH36" i="8"/>
  <c r="AH206" i="6"/>
  <c r="AH155" i="6"/>
  <c r="AZ32" i="6"/>
  <c r="AX32" i="6" s="1"/>
  <c r="AA127" i="6"/>
  <c r="AD127" i="6" s="1"/>
  <c r="AB127" i="6"/>
  <c r="AA192" i="6"/>
  <c r="AD192" i="6" s="1"/>
  <c r="AN198" i="8"/>
  <c r="AN88" i="8"/>
  <c r="AB124" i="7"/>
  <c r="AB93" i="6"/>
  <c r="AA93" i="6"/>
  <c r="AH231" i="7"/>
  <c r="AH37" i="6"/>
  <c r="AH187" i="8"/>
  <c r="AG187" i="8"/>
  <c r="AH172" i="8"/>
  <c r="AG172" i="8"/>
  <c r="AH182" i="6"/>
  <c r="AG166" i="8"/>
  <c r="AJ166" i="8" s="1"/>
  <c r="AH166" i="8"/>
  <c r="AZ39" i="6"/>
  <c r="AX39" i="6" s="1"/>
  <c r="AH177" i="6"/>
  <c r="AH233" i="6"/>
  <c r="AA124" i="6"/>
  <c r="AE124" i="6" s="1"/>
  <c r="AB124" i="6"/>
  <c r="AH154" i="6"/>
  <c r="AA154" i="6" s="1"/>
  <c r="AE154" i="6" s="1"/>
  <c r="AH220" i="6"/>
  <c r="AH198" i="6"/>
  <c r="AB95" i="6"/>
  <c r="AA95" i="6"/>
  <c r="AN104" i="8"/>
  <c r="AA190" i="7"/>
  <c r="AH231" i="6"/>
  <c r="AB79" i="6"/>
  <c r="AA79" i="6"/>
  <c r="AH149" i="7"/>
  <c r="AN170" i="8"/>
  <c r="AN34" i="8"/>
  <c r="AB200" i="1"/>
  <c r="AA200" i="1"/>
  <c r="AE200" i="1" s="1"/>
  <c r="AA202" i="1"/>
  <c r="AH162" i="8"/>
  <c r="AB168" i="1"/>
  <c r="AB92" i="1"/>
  <c r="AA92" i="1"/>
  <c r="AG200" i="8"/>
  <c r="AG94" i="8"/>
  <c r="AH94" i="8"/>
  <c r="AA32" i="1"/>
  <c r="AE32" i="1" s="1"/>
  <c r="AB32" i="1"/>
  <c r="AH47" i="8"/>
  <c r="AG47" i="8"/>
  <c r="AB224" i="1"/>
  <c r="AA224" i="1"/>
  <c r="AG25" i="8"/>
  <c r="AH25" i="8"/>
  <c r="AA84" i="1"/>
  <c r="AB84" i="1"/>
  <c r="AB185" i="1"/>
  <c r="AA185" i="1"/>
  <c r="AB227" i="1"/>
  <c r="AA227" i="1"/>
  <c r="AE82" i="1"/>
  <c r="AD82" i="1"/>
  <c r="AK159" i="8"/>
  <c r="AB191" i="1"/>
  <c r="AA191" i="1"/>
  <c r="AB218" i="1"/>
  <c r="AA218" i="1"/>
  <c r="AH204" i="8"/>
  <c r="AG204" i="8"/>
  <c r="AK204" i="8" s="1"/>
  <c r="AB196" i="1"/>
  <c r="AA196" i="1"/>
  <c r="AH209" i="8"/>
  <c r="AG209" i="8"/>
  <c r="AM112" i="8"/>
  <c r="AB222" i="1"/>
  <c r="AA222" i="1"/>
  <c r="AB244" i="1"/>
  <c r="AA244" i="1"/>
  <c r="AD244" i="1" s="1"/>
  <c r="AA26" i="1"/>
  <c r="AB26" i="1"/>
  <c r="AB214" i="1"/>
  <c r="AA214" i="1"/>
  <c r="AA30" i="1"/>
  <c r="AB30" i="1"/>
  <c r="AM97" i="8"/>
  <c r="AJ97" i="8"/>
  <c r="AH55" i="7"/>
  <c r="AN135" i="8"/>
  <c r="AG135" i="8" s="1"/>
  <c r="AJ135" i="8" s="1"/>
  <c r="AH193" i="7"/>
  <c r="AN98" i="8"/>
  <c r="AH113" i="6"/>
  <c r="AH153" i="6"/>
  <c r="AA153" i="6" s="1"/>
  <c r="AH94" i="6"/>
  <c r="AA157" i="6"/>
  <c r="AB157" i="6"/>
  <c r="AH21" i="7"/>
  <c r="AA21" i="7" s="1"/>
  <c r="AH157" i="7"/>
  <c r="AH175" i="7"/>
  <c r="AH233" i="7"/>
  <c r="AH180" i="7"/>
  <c r="AB180" i="7" s="1"/>
  <c r="AH36" i="7"/>
  <c r="AB72" i="6"/>
  <c r="AA72" i="6"/>
  <c r="AH78" i="6"/>
  <c r="AZ27" i="6"/>
  <c r="AX27" i="6" s="1"/>
  <c r="AH172" i="7"/>
  <c r="AA172" i="7"/>
  <c r="AE172" i="7" s="1"/>
  <c r="AH193" i="6"/>
  <c r="AG138" i="8"/>
  <c r="AH138" i="8"/>
  <c r="AZ24" i="7"/>
  <c r="AX24" i="7" s="1"/>
  <c r="AN106" i="8"/>
  <c r="AG106" i="8" s="1"/>
  <c r="AJ106" i="8" s="1"/>
  <c r="AN91" i="8"/>
  <c r="AZ39" i="7"/>
  <c r="AX39" i="7" s="1"/>
  <c r="AH180" i="6"/>
  <c r="AN50" i="8"/>
  <c r="AB214" i="6"/>
  <c r="AA214" i="6"/>
  <c r="AZ40" i="7"/>
  <c r="AX40" i="7" s="1"/>
  <c r="AH114" i="6"/>
  <c r="AB114" i="6" s="1"/>
  <c r="AH158" i="7"/>
  <c r="AB208" i="6"/>
  <c r="AA208" i="6"/>
  <c r="AH137" i="6"/>
  <c r="AN192" i="8"/>
  <c r="AB222" i="6"/>
  <c r="AA222" i="6"/>
  <c r="AH74" i="7"/>
  <c r="AH229" i="6"/>
  <c r="AH138" i="7"/>
  <c r="AB138" i="7" s="1"/>
  <c r="AN59" i="8"/>
  <c r="AH208" i="7"/>
  <c r="AA208" i="7" s="1"/>
  <c r="AH48" i="7"/>
  <c r="AN215" i="8"/>
  <c r="AH126" i="6"/>
  <c r="AH106" i="7"/>
  <c r="AN173" i="8"/>
  <c r="AZ36" i="6"/>
  <c r="AX36" i="6" s="1"/>
  <c r="AZ18" i="6"/>
  <c r="AX18" i="6"/>
  <c r="AH106" i="6"/>
  <c r="AN40" i="8"/>
  <c r="AN148" i="8"/>
  <c r="AZ25" i="6"/>
  <c r="AX25" i="6" s="1"/>
  <c r="AH100" i="8"/>
  <c r="AG100" i="8"/>
  <c r="AH110" i="6"/>
  <c r="AH57" i="6"/>
  <c r="AB135" i="6"/>
  <c r="AA135" i="6"/>
  <c r="AH70" i="6"/>
  <c r="AH89" i="7"/>
  <c r="AH134" i="7"/>
  <c r="AA134" i="7" s="1"/>
  <c r="AN70" i="8"/>
  <c r="AA67" i="1"/>
  <c r="AE67" i="1" s="1"/>
  <c r="AB67" i="1"/>
  <c r="AD98" i="1"/>
  <c r="AE98" i="1"/>
  <c r="AK223" i="8"/>
  <c r="AK167" i="8"/>
  <c r="AJ167" i="8"/>
  <c r="AM167" i="8"/>
  <c r="AB133" i="1"/>
  <c r="AA133" i="1"/>
  <c r="AG205" i="8"/>
  <c r="AH205" i="8"/>
  <c r="AA146" i="1"/>
  <c r="AB146" i="1"/>
  <c r="AB189" i="6"/>
  <c r="AA189" i="6"/>
  <c r="AB81" i="6"/>
  <c r="AA81" i="6"/>
  <c r="AA141" i="1"/>
  <c r="AB141" i="1"/>
  <c r="AK103" i="8"/>
  <c r="AB216" i="1"/>
  <c r="AA216" i="1"/>
  <c r="AB230" i="1"/>
  <c r="AA230" i="1"/>
  <c r="AE230" i="1" s="1"/>
  <c r="AB51" i="1"/>
  <c r="AA51" i="1"/>
  <c r="AB142" i="1"/>
  <c r="AA142" i="1"/>
  <c r="AA150" i="1"/>
  <c r="AB150" i="1"/>
  <c r="AM33" i="8"/>
  <c r="AK33" i="8"/>
  <c r="AJ33" i="8"/>
  <c r="AB117" i="1"/>
  <c r="AA117" i="1"/>
  <c r="AB39" i="1"/>
  <c r="AA39" i="1"/>
  <c r="AJ214" i="8"/>
  <c r="AM214" i="8"/>
  <c r="AK214" i="8"/>
  <c r="AA231" i="1"/>
  <c r="AB231" i="1"/>
  <c r="AA219" i="1"/>
  <c r="AB219" i="1"/>
  <c r="AA115" i="1"/>
  <c r="AB115" i="1"/>
  <c r="AA145" i="1"/>
  <c r="AB145" i="1"/>
  <c r="AB184" i="1"/>
  <c r="AA184" i="1"/>
  <c r="AH53" i="8"/>
  <c r="AG53" i="8"/>
  <c r="AJ53" i="8" s="1"/>
  <c r="AM26" i="8"/>
  <c r="AJ26" i="8"/>
  <c r="AK26" i="8"/>
  <c r="AB229" i="1"/>
  <c r="AA229" i="1"/>
  <c r="AA100" i="1"/>
  <c r="AB159" i="1"/>
  <c r="AA159" i="1"/>
  <c r="AD159" i="1" s="1"/>
  <c r="AB37" i="1"/>
  <c r="AA37" i="1"/>
  <c r="AB153" i="1"/>
  <c r="AA153" i="1"/>
  <c r="AH118" i="8"/>
  <c r="AG118" i="8"/>
  <c r="AB93" i="1"/>
  <c r="AA93" i="1"/>
  <c r="AD93" i="1" s="1"/>
  <c r="AB234" i="1"/>
  <c r="AA234" i="1"/>
  <c r="AB23" i="1"/>
  <c r="AA23" i="1"/>
  <c r="AD23" i="1" s="1"/>
  <c r="AB180" i="1"/>
  <c r="AH193" i="8"/>
  <c r="AG193" i="8"/>
  <c r="AG85" i="8"/>
  <c r="AH85" i="8"/>
  <c r="AM208" i="8"/>
  <c r="AB206" i="1"/>
  <c r="AA206" i="1"/>
  <c r="AB205" i="1"/>
  <c r="AA205" i="1"/>
  <c r="AB59" i="1"/>
  <c r="AA59" i="1"/>
  <c r="AG23" i="8"/>
  <c r="AH23" i="8"/>
  <c r="AB131" i="1"/>
  <c r="AA131" i="1"/>
  <c r="AB220" i="1"/>
  <c r="AA220" i="1"/>
  <c r="AE220" i="1" s="1"/>
  <c r="AH110" i="8"/>
  <c r="AG110" i="8"/>
  <c r="AM57" i="8"/>
  <c r="AJ57" i="8"/>
  <c r="AH179" i="6"/>
  <c r="AN21" i="8"/>
  <c r="AH172" i="6"/>
  <c r="AA172" i="6"/>
  <c r="AE172" i="6" s="1"/>
  <c r="AH112" i="7"/>
  <c r="AH151" i="7"/>
  <c r="AN39" i="8"/>
  <c r="AH140" i="6"/>
  <c r="AB140" i="6" s="1"/>
  <c r="AH174" i="7"/>
  <c r="AH183" i="7"/>
  <c r="AH145" i="7"/>
  <c r="AH68" i="6"/>
  <c r="AH41" i="6"/>
  <c r="AZ2" i="7"/>
  <c r="AX2" i="7"/>
  <c r="AH226" i="7"/>
  <c r="AH223" i="6"/>
  <c r="AN77" i="8"/>
  <c r="AH59" i="7"/>
  <c r="AH21" i="6"/>
  <c r="AH45" i="6"/>
  <c r="AZ10" i="7"/>
  <c r="AX10" i="7"/>
  <c r="AH74" i="6"/>
  <c r="AH54" i="6"/>
  <c r="AB54" i="6" s="1"/>
  <c r="AN194" i="8"/>
  <c r="AN129" i="8"/>
  <c r="AN143" i="8"/>
  <c r="AZ19" i="6"/>
  <c r="AX19" i="6"/>
  <c r="AN210" i="8"/>
  <c r="AH191" i="6"/>
  <c r="AH66" i="7"/>
  <c r="AZ27" i="7"/>
  <c r="AX27" i="7" s="1"/>
  <c r="AH35" i="6"/>
  <c r="AH47" i="7"/>
  <c r="AB47" i="7" s="1"/>
  <c r="AH36" i="6"/>
  <c r="AH199" i="7"/>
  <c r="AZ29" i="6"/>
  <c r="AX29" i="6" s="1"/>
  <c r="AH30" i="6"/>
  <c r="AB30" i="6" s="1"/>
  <c r="AH216" i="7"/>
  <c r="AH144" i="6"/>
  <c r="AN49" i="8"/>
  <c r="AH162" i="7"/>
  <c r="AH103" i="7"/>
  <c r="AH28" i="6"/>
  <c r="AA28" i="6" s="1"/>
  <c r="AE28" i="6" s="1"/>
  <c r="AH171" i="6"/>
  <c r="AH65" i="6"/>
  <c r="AH221" i="7"/>
  <c r="AH93" i="7"/>
  <c r="AH115" i="6"/>
  <c r="AH213" i="7"/>
  <c r="AB213" i="7" s="1"/>
  <c r="AN155" i="8"/>
  <c r="AH58" i="7"/>
  <c r="AH48" i="6"/>
  <c r="AB48" i="6" s="1"/>
  <c r="AH160" i="6"/>
  <c r="AN99" i="8"/>
  <c r="AH102" i="7"/>
  <c r="AH230" i="6"/>
  <c r="AH97" i="6"/>
  <c r="AH70" i="7"/>
  <c r="AB70" i="7" s="1"/>
  <c r="AH69" i="6"/>
  <c r="AH99" i="6"/>
  <c r="AH85" i="7"/>
  <c r="AH132" i="7"/>
  <c r="AN115" i="8"/>
  <c r="AH185" i="7"/>
  <c r="AB185" i="7" s="1"/>
  <c r="AZ26" i="6"/>
  <c r="AX26" i="6" s="1"/>
  <c r="AH158" i="6"/>
  <c r="AB158" i="6" s="1"/>
  <c r="AZ31" i="6"/>
  <c r="AX31" i="6"/>
  <c r="AA52" i="1"/>
  <c r="AE52" i="1"/>
  <c r="AB52" i="1"/>
  <c r="AB166" i="1"/>
  <c r="AA166" i="1"/>
  <c r="AD94" i="1"/>
  <c r="AE94" i="1"/>
  <c r="AB160" i="1"/>
  <c r="AA160" i="1"/>
  <c r="AH220" i="8"/>
  <c r="AB139" i="6"/>
  <c r="AA139" i="6"/>
  <c r="AE139" i="6" s="1"/>
  <c r="AA126" i="7"/>
  <c r="AB22" i="6"/>
  <c r="AA22" i="6"/>
  <c r="AB51" i="7"/>
  <c r="AB125" i="6"/>
  <c r="AA125" i="6"/>
  <c r="AH171" i="8"/>
  <c r="AG171" i="8"/>
  <c r="AA156" i="6"/>
  <c r="AB156" i="6"/>
  <c r="AH154" i="8"/>
  <c r="AG154" i="8"/>
  <c r="AH157" i="8"/>
  <c r="AG157" i="8"/>
  <c r="AB198" i="7"/>
  <c r="AA198" i="7"/>
  <c r="AH71" i="8"/>
  <c r="AG71" i="8"/>
  <c r="AM71" i="8" s="1"/>
  <c r="AB150" i="6"/>
  <c r="AA150" i="6"/>
  <c r="AA163" i="6"/>
  <c r="AB163" i="6"/>
  <c r="AB131" i="6"/>
  <c r="AA131" i="6"/>
  <c r="AH139" i="8"/>
  <c r="AG139" i="8"/>
  <c r="AB91" i="6"/>
  <c r="AA91" i="6"/>
  <c r="AH163" i="8"/>
  <c r="AG163" i="8"/>
  <c r="AH185" i="8"/>
  <c r="AG185" i="8"/>
  <c r="AB42" i="6"/>
  <c r="AA42" i="6"/>
  <c r="AB40" i="6"/>
  <c r="AA40" i="6"/>
  <c r="AE40" i="6" s="1"/>
  <c r="AG130" i="8"/>
  <c r="AK130" i="8" s="1"/>
  <c r="AH130" i="8"/>
  <c r="AA152" i="6"/>
  <c r="AB152" i="6"/>
  <c r="AB217" i="6"/>
  <c r="AA217" i="6"/>
  <c r="AD217" i="6" s="1"/>
  <c r="AA102" i="6"/>
  <c r="AB102" i="6"/>
  <c r="AH35" i="8"/>
  <c r="AG35" i="8"/>
  <c r="AK35" i="8" s="1"/>
  <c r="AA86" i="6"/>
  <c r="AB86" i="6"/>
  <c r="AH201" i="8"/>
  <c r="AG201" i="8"/>
  <c r="AM201" i="8" s="1"/>
  <c r="AH161" i="8"/>
  <c r="AG161" i="8"/>
  <c r="AA77" i="6"/>
  <c r="AE77" i="6" s="1"/>
  <c r="AA199" i="6"/>
  <c r="AB199" i="6"/>
  <c r="AB195" i="6"/>
  <c r="AA195" i="6"/>
  <c r="AD195" i="6" s="1"/>
  <c r="AA43" i="6"/>
  <c r="AB43" i="6"/>
  <c r="AA178" i="1"/>
  <c r="AE178" i="1" s="1"/>
  <c r="AB178" i="1"/>
  <c r="AB174" i="6"/>
  <c r="AA174" i="6"/>
  <c r="AE174" i="6" s="1"/>
  <c r="AA61" i="6"/>
  <c r="AE61" i="6" s="1"/>
  <c r="AB61" i="6"/>
  <c r="AA221" i="6"/>
  <c r="AB221" i="6"/>
  <c r="AH105" i="8"/>
  <c r="AG105" i="8"/>
  <c r="AA55" i="6"/>
  <c r="AB55" i="6"/>
  <c r="AA181" i="6"/>
  <c r="AD181" i="6" s="1"/>
  <c r="AB181" i="6"/>
  <c r="AB26" i="7"/>
  <c r="AA26" i="7"/>
  <c r="AG111" i="8"/>
  <c r="AH111" i="8"/>
  <c r="AA130" i="6"/>
  <c r="AB130" i="6"/>
  <c r="AB117" i="6"/>
  <c r="AA117" i="6"/>
  <c r="AA118" i="6"/>
  <c r="AB118" i="6"/>
  <c r="AG197" i="8"/>
  <c r="AH197" i="8"/>
  <c r="AB181" i="1"/>
  <c r="AA181" i="1"/>
  <c r="AM176" i="8"/>
  <c r="AK176" i="8"/>
  <c r="AJ176" i="8"/>
  <c r="AB45" i="1"/>
  <c r="AA45" i="1"/>
  <c r="AB174" i="1"/>
  <c r="AA174" i="1"/>
  <c r="AG32" i="8"/>
  <c r="AH32" i="8"/>
  <c r="AE105" i="1"/>
  <c r="AD105" i="1"/>
  <c r="AE171" i="1"/>
  <c r="AD171" i="1"/>
  <c r="AK196" i="8"/>
  <c r="AJ196" i="8"/>
  <c r="AM196" i="8"/>
  <c r="AA239" i="1"/>
  <c r="AD239" i="1" s="1"/>
  <c r="AB239" i="1"/>
  <c r="AA21" i="1"/>
  <c r="AB21" i="1"/>
  <c r="AH216" i="8"/>
  <c r="AG216" i="8"/>
  <c r="AB140" i="1"/>
  <c r="AA140" i="1"/>
  <c r="AB187" i="6"/>
  <c r="AA187" i="6"/>
  <c r="AE187" i="6" s="1"/>
  <c r="AB235" i="1"/>
  <c r="AA235" i="1"/>
  <c r="AD235" i="1" s="1"/>
  <c r="AJ64" i="8"/>
  <c r="AM64" i="8"/>
  <c r="AK64" i="8"/>
  <c r="AE54" i="1"/>
  <c r="AD54" i="1"/>
  <c r="AB172" i="1"/>
  <c r="AA172" i="1"/>
  <c r="AB125" i="1"/>
  <c r="AA125" i="1"/>
  <c r="AE125" i="1" s="1"/>
  <c r="AB177" i="1"/>
  <c r="AA177" i="1"/>
  <c r="AB49" i="1"/>
  <c r="AA49" i="1"/>
  <c r="AH136" i="8"/>
  <c r="AG136" i="8"/>
  <c r="AG117" i="8"/>
  <c r="AH117" i="8"/>
  <c r="AG61" i="8"/>
  <c r="AH61" i="8"/>
  <c r="AA104" i="1"/>
  <c r="AB57" i="1"/>
  <c r="AA57" i="1"/>
  <c r="AD57" i="1" s="1"/>
  <c r="AG219" i="8"/>
  <c r="AM219" i="8" s="1"/>
  <c r="AH219" i="8"/>
  <c r="AB226" i="6"/>
  <c r="AA226" i="6"/>
  <c r="AH39" i="7"/>
  <c r="AH32" i="6"/>
  <c r="AB32" i="6" s="1"/>
  <c r="AN126" i="8"/>
  <c r="AN128" i="8"/>
  <c r="AH128" i="8" s="1"/>
  <c r="AB147" i="6"/>
  <c r="AA147" i="6"/>
  <c r="AE147" i="6" s="1"/>
  <c r="AH167" i="7"/>
  <c r="AZ14" i="7"/>
  <c r="AX14" i="7"/>
  <c r="AA105" i="6"/>
  <c r="AA143" i="6"/>
  <c r="AE143" i="6" s="1"/>
  <c r="AB143" i="6"/>
  <c r="AH204" i="7"/>
  <c r="AH190" i="6"/>
  <c r="AH222" i="8"/>
  <c r="AG222" i="8"/>
  <c r="AJ222" i="8" s="1"/>
  <c r="AZ40" i="6"/>
  <c r="AX40" i="6" s="1"/>
  <c r="AH80" i="7"/>
  <c r="AB80" i="7" s="1"/>
  <c r="AH62" i="6"/>
  <c r="AB31" i="6"/>
  <c r="AA31" i="6"/>
  <c r="AD31" i="6" s="1"/>
  <c r="AH121" i="7"/>
  <c r="AB121" i="7" s="1"/>
  <c r="AG80" i="8"/>
  <c r="AH80" i="8"/>
  <c r="AN67" i="8"/>
  <c r="AN51" i="8"/>
  <c r="AG51" i="8" s="1"/>
  <c r="AH219" i="7"/>
  <c r="AB219" i="7" s="1"/>
  <c r="AN102" i="8"/>
  <c r="AG102" i="8" s="1"/>
  <c r="AN75" i="8"/>
  <c r="AH215" i="6"/>
  <c r="AH32" i="7"/>
  <c r="AA32" i="7" s="1"/>
  <c r="AB32" i="7"/>
  <c r="AZ3" i="6"/>
  <c r="AX3" i="6" s="1"/>
  <c r="AH81" i="8"/>
  <c r="AH160" i="7"/>
  <c r="AN149" i="8"/>
  <c r="AH144" i="7"/>
  <c r="AB85" i="6"/>
  <c r="AA85" i="6"/>
  <c r="AN56" i="8"/>
  <c r="AH56" i="8" s="1"/>
  <c r="AG56" i="8"/>
  <c r="AH187" i="7"/>
  <c r="AG206" i="8"/>
  <c r="AJ206" i="8" s="1"/>
  <c r="AH206" i="8"/>
  <c r="AZ7" i="6"/>
  <c r="AX7" i="6"/>
  <c r="AA142" i="6"/>
  <c r="AE142" i="6" s="1"/>
  <c r="AB142" i="6"/>
  <c r="AB205" i="6"/>
  <c r="AA205" i="6"/>
  <c r="AH207" i="6"/>
  <c r="AA108" i="6"/>
  <c r="AD108" i="6" s="1"/>
  <c r="AB108" i="6"/>
  <c r="AZ2" i="6"/>
  <c r="AX2" i="6" s="1"/>
  <c r="AH152" i="7"/>
  <c r="AB152" i="7" s="1"/>
  <c r="AA87" i="6"/>
  <c r="AB87" i="6"/>
  <c r="AH41" i="7"/>
  <c r="AN184" i="8"/>
  <c r="AH65" i="7"/>
  <c r="AH61" i="7"/>
  <c r="AA61" i="7" s="1"/>
  <c r="AH67" i="6"/>
  <c r="AA67" i="6"/>
  <c r="AE67" i="6" s="1"/>
  <c r="AA146" i="6"/>
  <c r="AE146" i="6" s="1"/>
  <c r="AB146" i="6"/>
  <c r="AN221" i="8"/>
  <c r="AH221" i="8" s="1"/>
  <c r="AN179" i="8"/>
  <c r="AH164" i="6"/>
  <c r="AB164" i="6" s="1"/>
  <c r="AB129" i="6"/>
  <c r="AA129" i="6"/>
  <c r="AA88" i="6"/>
  <c r="AB88" i="6"/>
  <c r="AH77" i="7"/>
  <c r="AB77" i="7" s="1"/>
  <c r="AB83" i="6"/>
  <c r="AA83" i="6"/>
  <c r="AE83" i="6" s="1"/>
  <c r="AH224" i="6"/>
  <c r="AB149" i="6"/>
  <c r="AA149" i="6"/>
  <c r="AD149" i="6" s="1"/>
  <c r="AH202" i="6"/>
  <c r="AH196" i="6"/>
  <c r="AA39" i="6"/>
  <c r="AE39" i="6" s="1"/>
  <c r="AB39" i="6"/>
  <c r="AH29" i="6"/>
  <c r="AA29" i="6" s="1"/>
  <c r="AE29" i="6" s="1"/>
  <c r="AH63" i="7"/>
  <c r="AB63" i="7" s="1"/>
  <c r="AZ17" i="6"/>
  <c r="AX17" i="6" s="1"/>
  <c r="AH117" i="7"/>
  <c r="AH89" i="6"/>
  <c r="AA89" i="6" s="1"/>
  <c r="AD146" i="6"/>
  <c r="AK206" i="8"/>
  <c r="AH102" i="8"/>
  <c r="AD139" i="6"/>
  <c r="AA48" i="6"/>
  <c r="AG21" i="8"/>
  <c r="AH21" i="8"/>
  <c r="AA164" i="6"/>
  <c r="AE31" i="6"/>
  <c r="AD130" i="6"/>
  <c r="AE130" i="6"/>
  <c r="AE181" i="6"/>
  <c r="AM130" i="8"/>
  <c r="AJ130" i="8"/>
  <c r="AD52" i="1"/>
  <c r="AA30" i="6"/>
  <c r="AA54" i="6"/>
  <c r="AA140" i="6"/>
  <c r="AE140" i="6" s="1"/>
  <c r="AB179" i="6"/>
  <c r="AA179" i="6"/>
  <c r="AD220" i="1"/>
  <c r="AE184" i="1"/>
  <c r="AD184" i="1"/>
  <c r="AD230" i="1"/>
  <c r="AE146" i="1"/>
  <c r="AD146" i="1"/>
  <c r="AD67" i="1"/>
  <c r="AB89" i="7"/>
  <c r="AA89" i="7"/>
  <c r="AG59" i="8"/>
  <c r="AH59" i="8"/>
  <c r="AB233" i="7"/>
  <c r="AA233" i="7"/>
  <c r="AB193" i="7"/>
  <c r="AA193" i="7"/>
  <c r="AE196" i="1"/>
  <c r="AD196" i="1"/>
  <c r="AD84" i="1"/>
  <c r="AE84" i="1"/>
  <c r="AG34" i="8"/>
  <c r="AH34" i="8"/>
  <c r="AB149" i="7"/>
  <c r="AA149" i="7"/>
  <c r="AG104" i="8"/>
  <c r="AH104" i="8"/>
  <c r="AH198" i="8"/>
  <c r="AG198" i="8"/>
  <c r="AJ198" i="8" s="1"/>
  <c r="AJ189" i="8"/>
  <c r="AJ124" i="8"/>
  <c r="AK124" i="8"/>
  <c r="AM124" i="8"/>
  <c r="AE175" i="1"/>
  <c r="AD175" i="1"/>
  <c r="AE190" i="1"/>
  <c r="AD190" i="1"/>
  <c r="AD44" i="6"/>
  <c r="AE44" i="6"/>
  <c r="AA50" i="6"/>
  <c r="AB50" i="6"/>
  <c r="AB188" i="1"/>
  <c r="AA188" i="1"/>
  <c r="AA166" i="6"/>
  <c r="AB166" i="6"/>
  <c r="AG144" i="8"/>
  <c r="AH144" i="8"/>
  <c r="AE31" i="1"/>
  <c r="AD31" i="1"/>
  <c r="AE162" i="1"/>
  <c r="AA196" i="7"/>
  <c r="AB196" i="7"/>
  <c r="AB197" i="7"/>
  <c r="AA197" i="7"/>
  <c r="AB105" i="7"/>
  <c r="AA105" i="7"/>
  <c r="AA213" i="6"/>
  <c r="AK151" i="8"/>
  <c r="AJ151" i="8"/>
  <c r="AM151" i="8"/>
  <c r="AB234" i="6"/>
  <c r="AA104" i="6"/>
  <c r="AB104" i="6"/>
  <c r="AE201" i="1"/>
  <c r="AD201" i="1"/>
  <c r="AE44" i="1"/>
  <c r="AE149" i="6"/>
  <c r="AE87" i="6"/>
  <c r="AD87" i="6"/>
  <c r="AA121" i="7"/>
  <c r="AD121" i="7" s="1"/>
  <c r="AG128" i="8"/>
  <c r="AE239" i="1"/>
  <c r="AD174" i="6"/>
  <c r="AB221" i="7"/>
  <c r="AA221" i="7"/>
  <c r="AB223" i="6"/>
  <c r="AA223" i="6"/>
  <c r="AA224" i="6"/>
  <c r="AE224" i="6" s="1"/>
  <c r="AB224" i="6"/>
  <c r="AB61" i="7"/>
  <c r="AA219" i="7"/>
  <c r="AE219" i="7" s="1"/>
  <c r="AD83" i="6"/>
  <c r="AM222" i="8"/>
  <c r="AK222" i="8"/>
  <c r="AA32" i="6"/>
  <c r="AD32" i="6" s="1"/>
  <c r="AE57" i="1"/>
  <c r="AE177" i="1"/>
  <c r="AD177" i="1"/>
  <c r="AD77" i="6"/>
  <c r="AD40" i="6"/>
  <c r="AE131" i="6"/>
  <c r="AD131" i="6"/>
  <c r="AE198" i="7"/>
  <c r="AD198" i="7"/>
  <c r="AB97" i="6"/>
  <c r="AA97" i="6"/>
  <c r="AH155" i="8"/>
  <c r="AG155" i="8"/>
  <c r="AA171" i="6"/>
  <c r="AB171" i="6"/>
  <c r="AA66" i="7"/>
  <c r="AB66" i="7"/>
  <c r="AG39" i="8"/>
  <c r="AH39" i="8"/>
  <c r="AM118" i="8"/>
  <c r="AE231" i="1"/>
  <c r="AD231" i="1"/>
  <c r="AB70" i="6"/>
  <c r="AA70" i="6"/>
  <c r="AE70" i="6" s="1"/>
  <c r="AD222" i="6"/>
  <c r="AE222" i="6"/>
  <c r="AH91" i="8"/>
  <c r="AG91" i="8"/>
  <c r="AE30" i="1"/>
  <c r="AD30" i="1"/>
  <c r="AD79" i="6"/>
  <c r="AE79" i="6"/>
  <c r="AB233" i="6"/>
  <c r="AA233" i="6"/>
  <c r="AE192" i="6"/>
  <c r="AB170" i="6"/>
  <c r="AA170" i="6"/>
  <c r="AE84" i="6"/>
  <c r="AD84" i="6"/>
  <c r="AJ90" i="8"/>
  <c r="AM90" i="8"/>
  <c r="AK90" i="8"/>
  <c r="AD169" i="6"/>
  <c r="AE169" i="6"/>
  <c r="AE80" i="6"/>
  <c r="AD80" i="6"/>
  <c r="AE96" i="6"/>
  <c r="AD96" i="6"/>
  <c r="AB216" i="6"/>
  <c r="AA216" i="6"/>
  <c r="AA128" i="6"/>
  <c r="AB128" i="6"/>
  <c r="AH122" i="8"/>
  <c r="AG122" i="8"/>
  <c r="AB186" i="6"/>
  <c r="AA186" i="6"/>
  <c r="AE55" i="1"/>
  <c r="AJ224" i="8"/>
  <c r="AM224" i="8"/>
  <c r="AK224" i="8"/>
  <c r="AD58" i="6"/>
  <c r="AE58" i="6"/>
  <c r="AA175" i="6"/>
  <c r="AE175" i="6" s="1"/>
  <c r="AB175" i="6"/>
  <c r="AA136" i="6"/>
  <c r="AB136" i="6"/>
  <c r="AE228" i="1"/>
  <c r="AD228" i="1"/>
  <c r="AA185" i="7"/>
  <c r="AE185" i="7" s="1"/>
  <c r="AA213" i="7"/>
  <c r="AB199" i="7"/>
  <c r="AA199" i="7"/>
  <c r="AD199" i="7" s="1"/>
  <c r="AB41" i="6"/>
  <c r="AA41" i="6"/>
  <c r="AE131" i="1"/>
  <c r="AD131" i="1"/>
  <c r="AE206" i="1"/>
  <c r="AD206" i="1"/>
  <c r="AE51" i="1"/>
  <c r="AD51" i="1"/>
  <c r="AE141" i="1"/>
  <c r="AD141" i="1"/>
  <c r="AK205" i="8"/>
  <c r="AJ205" i="8"/>
  <c r="AM205" i="8"/>
  <c r="AE135" i="6"/>
  <c r="AD135" i="6"/>
  <c r="AD214" i="6"/>
  <c r="AE214" i="6"/>
  <c r="AD72" i="6"/>
  <c r="AE72" i="6"/>
  <c r="AE157" i="6"/>
  <c r="AD157" i="6"/>
  <c r="AB55" i="7"/>
  <c r="AA55" i="7"/>
  <c r="AE214" i="1"/>
  <c r="AD214" i="1"/>
  <c r="AD32" i="1"/>
  <c r="AK172" i="8"/>
  <c r="AJ172" i="8"/>
  <c r="AM172" i="8"/>
  <c r="AB206" i="6"/>
  <c r="AA206" i="6"/>
  <c r="AE206" i="6" s="1"/>
  <c r="AG152" i="8"/>
  <c r="AH152" i="8"/>
  <c r="AE85" i="1"/>
  <c r="AD85" i="1"/>
  <c r="AD237" i="1"/>
  <c r="AE127" i="1"/>
  <c r="AE138" i="1"/>
  <c r="AD138" i="1"/>
  <c r="AM142" i="8"/>
  <c r="AJ142" i="8"/>
  <c r="AK142" i="8"/>
  <c r="AK217" i="8"/>
  <c r="AJ217" i="8"/>
  <c r="AM217" i="8"/>
  <c r="AD109" i="6"/>
  <c r="AE109" i="6"/>
  <c r="AD23" i="6"/>
  <c r="AE23" i="6"/>
  <c r="AD227" i="6"/>
  <c r="AE227" i="6"/>
  <c r="AJ158" i="8"/>
  <c r="AK158" i="8"/>
  <c r="AM158" i="8"/>
  <c r="AK120" i="8"/>
  <c r="AJ120" i="8"/>
  <c r="AM120" i="8"/>
  <c r="AA107" i="6"/>
  <c r="AB107" i="6"/>
  <c r="AH93" i="8"/>
  <c r="AG93" i="8"/>
  <c r="AH54" i="8"/>
  <c r="AG54" i="8"/>
  <c r="AE42" i="1"/>
  <c r="AD42" i="1"/>
  <c r="AM55" i="8"/>
  <c r="AK55" i="8"/>
  <c r="AJ55" i="8"/>
  <c r="AG134" i="8"/>
  <c r="AH134" i="8"/>
  <c r="AB133" i="6"/>
  <c r="AA133" i="6"/>
  <c r="AD133" i="6" s="1"/>
  <c r="AG82" i="8"/>
  <c r="AH82" i="8"/>
  <c r="AH180" i="8"/>
  <c r="AG180" i="8"/>
  <c r="AE100" i="6"/>
  <c r="AD100" i="6"/>
  <c r="AA90" i="6"/>
  <c r="AB90" i="6"/>
  <c r="AD167" i="6"/>
  <c r="AE167" i="6"/>
  <c r="AB212" i="6"/>
  <c r="AA212" i="6"/>
  <c r="AJ107" i="8"/>
  <c r="AE74" i="1"/>
  <c r="AD74" i="1"/>
  <c r="AB39" i="7"/>
  <c r="AA39" i="7"/>
  <c r="AA77" i="7"/>
  <c r="AE77" i="7" s="1"/>
  <c r="AK161" i="8"/>
  <c r="AJ161" i="8"/>
  <c r="AM161" i="8"/>
  <c r="AA103" i="7"/>
  <c r="AB103" i="7"/>
  <c r="AA36" i="6"/>
  <c r="AE36" i="6" s="1"/>
  <c r="AB36" i="6"/>
  <c r="AH210" i="8"/>
  <c r="AG210" i="8"/>
  <c r="AJ210" i="8" s="1"/>
  <c r="AA45" i="6"/>
  <c r="AB45" i="6"/>
  <c r="AE23" i="1"/>
  <c r="AE153" i="1"/>
  <c r="AD153" i="1"/>
  <c r="AE229" i="1"/>
  <c r="AD229" i="1"/>
  <c r="AD145" i="1"/>
  <c r="AE145" i="1"/>
  <c r="AD139" i="1"/>
  <c r="AD81" i="6"/>
  <c r="AE81" i="6"/>
  <c r="AE133" i="1"/>
  <c r="AD133" i="1"/>
  <c r="AA138" i="7"/>
  <c r="AE138" i="7" s="1"/>
  <c r="AG192" i="8"/>
  <c r="AH192" i="8"/>
  <c r="AA175" i="7"/>
  <c r="AB175" i="7"/>
  <c r="AA94" i="6"/>
  <c r="AB94" i="6"/>
  <c r="AE26" i="1"/>
  <c r="AD26" i="1"/>
  <c r="AE227" i="1"/>
  <c r="AD227" i="1"/>
  <c r="AK200" i="8"/>
  <c r="AJ200" i="8"/>
  <c r="AM200" i="8"/>
  <c r="AE168" i="1"/>
  <c r="AD168" i="1"/>
  <c r="AB198" i="6"/>
  <c r="AA198" i="6"/>
  <c r="AD198" i="6" s="1"/>
  <c r="AB177" i="6"/>
  <c r="AA177" i="6"/>
  <c r="AD93" i="6"/>
  <c r="AE93" i="6"/>
  <c r="AD92" i="6"/>
  <c r="AE92" i="6"/>
  <c r="AB225" i="6"/>
  <c r="AA225" i="6"/>
  <c r="AJ83" i="8"/>
  <c r="AK83" i="8"/>
  <c r="AM83" i="8"/>
  <c r="AE221" i="1"/>
  <c r="AD221" i="1"/>
  <c r="AE162" i="6"/>
  <c r="AD162" i="6"/>
  <c r="AD73" i="6"/>
  <c r="AE73" i="6"/>
  <c r="AK145" i="8"/>
  <c r="AM145" i="8"/>
  <c r="AJ145" i="8"/>
  <c r="AE210" i="6"/>
  <c r="AD210" i="6"/>
  <c r="AA116" i="6"/>
  <c r="AE116" i="6" s="1"/>
  <c r="AB116" i="6"/>
  <c r="AA161" i="6"/>
  <c r="AB161" i="6"/>
  <c r="AB203" i="6"/>
  <c r="AA203" i="6"/>
  <c r="AA98" i="6"/>
  <c r="AB98" i="6"/>
  <c r="AJ58" i="8"/>
  <c r="AM58" i="8"/>
  <c r="AK58" i="8"/>
  <c r="AK27" i="8"/>
  <c r="AJ27" i="8"/>
  <c r="AM27" i="8"/>
  <c r="AJ169" i="8"/>
  <c r="AK169" i="8"/>
  <c r="AM169" i="8"/>
  <c r="AG74" i="8"/>
  <c r="AJ74" i="8" s="1"/>
  <c r="AH74" i="8"/>
  <c r="AA47" i="6"/>
  <c r="AB47" i="6"/>
  <c r="AD53" i="6"/>
  <c r="AE53" i="6"/>
  <c r="AG140" i="8"/>
  <c r="AH140" i="8"/>
  <c r="AB209" i="6"/>
  <c r="AA209" i="6"/>
  <c r="AB185" i="6"/>
  <c r="AA185" i="6"/>
  <c r="AB24" i="6"/>
  <c r="AA24" i="6"/>
  <c r="AJ197" i="8"/>
  <c r="AD86" i="6"/>
  <c r="AE86" i="6"/>
  <c r="AE195" i="6"/>
  <c r="AJ163" i="8"/>
  <c r="AM163" i="8"/>
  <c r="AK163" i="8"/>
  <c r="AM171" i="8"/>
  <c r="AK171" i="8"/>
  <c r="AJ171" i="8"/>
  <c r="AA102" i="7"/>
  <c r="AB102" i="7"/>
  <c r="AB196" i="6"/>
  <c r="AA196" i="6"/>
  <c r="AD196" i="6" s="1"/>
  <c r="AH184" i="8"/>
  <c r="AG184" i="8"/>
  <c r="AB144" i="7"/>
  <c r="AA144" i="7"/>
  <c r="AK80" i="8"/>
  <c r="AM80" i="8"/>
  <c r="AJ80" i="8"/>
  <c r="AB167" i="7"/>
  <c r="AA167" i="7"/>
  <c r="AE118" i="6"/>
  <c r="AD118" i="6"/>
  <c r="AE221" i="6"/>
  <c r="AD221" i="6"/>
  <c r="AE43" i="6"/>
  <c r="AD43" i="6"/>
  <c r="AE152" i="6"/>
  <c r="AD152" i="6"/>
  <c r="AE163" i="6"/>
  <c r="AD163" i="6"/>
  <c r="AB132" i="7"/>
  <c r="AA132" i="7"/>
  <c r="AH99" i="8"/>
  <c r="AG99" i="8"/>
  <c r="AB93" i="7"/>
  <c r="AA93" i="7"/>
  <c r="AA47" i="7"/>
  <c r="AB21" i="6"/>
  <c r="AA21" i="6"/>
  <c r="AB68" i="6"/>
  <c r="AA68" i="6"/>
  <c r="AE68" i="6" s="1"/>
  <c r="AB151" i="7"/>
  <c r="AA151" i="7"/>
  <c r="AD151" i="7" s="1"/>
  <c r="AE216" i="1"/>
  <c r="AD216" i="1"/>
  <c r="AB57" i="6"/>
  <c r="AA57" i="6"/>
  <c r="AA126" i="6"/>
  <c r="AB126" i="6"/>
  <c r="AB137" i="6"/>
  <c r="AA137" i="6"/>
  <c r="AG50" i="8"/>
  <c r="AH50" i="8"/>
  <c r="AE244" i="1"/>
  <c r="AE218" i="1"/>
  <c r="AD218" i="1"/>
  <c r="AJ25" i="8"/>
  <c r="AM25" i="8"/>
  <c r="AK25" i="8"/>
  <c r="AJ94" i="8"/>
  <c r="AM94" i="8"/>
  <c r="AK94" i="8"/>
  <c r="AB220" i="6"/>
  <c r="AA220" i="6"/>
  <c r="AD220" i="6" s="1"/>
  <c r="AM187" i="8"/>
  <c r="AK187" i="8"/>
  <c r="AJ187" i="8"/>
  <c r="AJ36" i="8"/>
  <c r="AM36" i="8"/>
  <c r="AK36" i="8"/>
  <c r="AA227" i="7"/>
  <c r="AB227" i="7"/>
  <c r="AH46" i="8"/>
  <c r="AG46" i="8"/>
  <c r="AE189" i="1"/>
  <c r="AD189" i="1"/>
  <c r="AD151" i="1"/>
  <c r="AE151" i="1"/>
  <c r="AE213" i="1"/>
  <c r="AD213" i="1"/>
  <c r="AK69" i="8"/>
  <c r="AD234" i="7"/>
  <c r="AE201" i="6"/>
  <c r="AD201" i="6"/>
  <c r="AD176" i="6"/>
  <c r="AK156" i="8"/>
  <c r="AJ156" i="8"/>
  <c r="AM156" i="8"/>
  <c r="AG87" i="8"/>
  <c r="AH87" i="8"/>
  <c r="AH182" i="8"/>
  <c r="AG182" i="8"/>
  <c r="AA141" i="6"/>
  <c r="AB141" i="6"/>
  <c r="AK153" i="8"/>
  <c r="AJ153" i="8"/>
  <c r="AM153" i="8"/>
  <c r="AE203" i="1"/>
  <c r="AD203" i="1"/>
  <c r="AB49" i="6"/>
  <c r="AA49" i="6"/>
  <c r="AA145" i="6"/>
  <c r="AB145" i="6"/>
  <c r="AG43" i="8"/>
  <c r="AH43" i="8"/>
  <c r="AH45" i="8"/>
  <c r="AG45" i="8"/>
  <c r="AE194" i="1"/>
  <c r="AD194" i="1"/>
  <c r="AE236" i="1"/>
  <c r="AD236" i="1"/>
  <c r="AE85" i="6"/>
  <c r="AD85" i="6"/>
  <c r="AG67" i="8"/>
  <c r="AM67" i="8" s="1"/>
  <c r="AH67" i="8"/>
  <c r="AD39" i="6"/>
  <c r="AH179" i="8"/>
  <c r="AG179" i="8"/>
  <c r="AM179" i="8" s="1"/>
  <c r="AB215" i="6"/>
  <c r="AA215" i="6"/>
  <c r="AB190" i="6"/>
  <c r="AA190" i="6"/>
  <c r="AE190" i="6" s="1"/>
  <c r="AE226" i="6"/>
  <c r="AD226" i="6"/>
  <c r="AD125" i="1"/>
  <c r="AE42" i="6"/>
  <c r="AD42" i="6"/>
  <c r="AJ220" i="8"/>
  <c r="AA115" i="6"/>
  <c r="AB115" i="6"/>
  <c r="AG221" i="8"/>
  <c r="AA207" i="6"/>
  <c r="AB207" i="6"/>
  <c r="AH75" i="8"/>
  <c r="AG75" i="8"/>
  <c r="AA62" i="6"/>
  <c r="AB62" i="6"/>
  <c r="AB204" i="7"/>
  <c r="AA204" i="7"/>
  <c r="AB202" i="6"/>
  <c r="AA202" i="6"/>
  <c r="AE88" i="6"/>
  <c r="AD88" i="6"/>
  <c r="AG149" i="8"/>
  <c r="AH149" i="8"/>
  <c r="AA80" i="7"/>
  <c r="AE172" i="1"/>
  <c r="AD172" i="1"/>
  <c r="AD21" i="1"/>
  <c r="AE21" i="1"/>
  <c r="AD45" i="1"/>
  <c r="AE45" i="1"/>
  <c r="AD117" i="6"/>
  <c r="AE117" i="6"/>
  <c r="AE26" i="7"/>
  <c r="AD26" i="7"/>
  <c r="AM105" i="8"/>
  <c r="AK105" i="8"/>
  <c r="AJ105" i="8"/>
  <c r="AJ201" i="8"/>
  <c r="AK201" i="8"/>
  <c r="AJ35" i="8"/>
  <c r="AM35" i="8"/>
  <c r="AD91" i="6"/>
  <c r="AE91" i="6"/>
  <c r="AD150" i="6"/>
  <c r="AE150" i="6"/>
  <c r="AJ157" i="8"/>
  <c r="AM157" i="8"/>
  <c r="AK157" i="8"/>
  <c r="AD125" i="6"/>
  <c r="AE125" i="6"/>
  <c r="AE126" i="7"/>
  <c r="AD126" i="7"/>
  <c r="AE160" i="1"/>
  <c r="AD160" i="1"/>
  <c r="AE166" i="1"/>
  <c r="AD166" i="1"/>
  <c r="AB85" i="7"/>
  <c r="AA85" i="7"/>
  <c r="AH49" i="8"/>
  <c r="AG49" i="8"/>
  <c r="AH143" i="8"/>
  <c r="AG143" i="8"/>
  <c r="AB59" i="7"/>
  <c r="AA59" i="7"/>
  <c r="AB145" i="7"/>
  <c r="AA145" i="7"/>
  <c r="AB112" i="7"/>
  <c r="AA112" i="7"/>
  <c r="AE234" i="1"/>
  <c r="AD234" i="1"/>
  <c r="AD37" i="1"/>
  <c r="AE37" i="1"/>
  <c r="AE115" i="1"/>
  <c r="AD115" i="1"/>
  <c r="AD39" i="1"/>
  <c r="AE39" i="1"/>
  <c r="AD189" i="6"/>
  <c r="AE189" i="6"/>
  <c r="AH215" i="8"/>
  <c r="AG215" i="8"/>
  <c r="AB229" i="6"/>
  <c r="AA229" i="6"/>
  <c r="AD208" i="6"/>
  <c r="AE208" i="6"/>
  <c r="AB180" i="6"/>
  <c r="AA180" i="6"/>
  <c r="AM138" i="8"/>
  <c r="AJ138" i="8"/>
  <c r="AK138" i="8"/>
  <c r="AA157" i="7"/>
  <c r="AD157" i="7" s="1"/>
  <c r="AB157" i="7"/>
  <c r="AB153" i="6"/>
  <c r="AE185" i="1"/>
  <c r="AD185" i="1"/>
  <c r="AE224" i="1"/>
  <c r="AD224" i="1"/>
  <c r="AE167" i="1"/>
  <c r="AD167" i="1"/>
  <c r="AD92" i="1"/>
  <c r="AE92" i="1"/>
  <c r="AJ162" i="8"/>
  <c r="AK162" i="8"/>
  <c r="AM162" i="8"/>
  <c r="AH170" i="8"/>
  <c r="AG170" i="8"/>
  <c r="AB231" i="6"/>
  <c r="AA231" i="6"/>
  <c r="AD231" i="6" s="1"/>
  <c r="AD124" i="7"/>
  <c r="AE124" i="7"/>
  <c r="AB49" i="7"/>
  <c r="AA49" i="7"/>
  <c r="AE49" i="7" s="1"/>
  <c r="AA66" i="6"/>
  <c r="AE66" i="6" s="1"/>
  <c r="AB148" i="6"/>
  <c r="AA148" i="6"/>
  <c r="AE148" i="6" s="1"/>
  <c r="AB194" i="6"/>
  <c r="AA194" i="6"/>
  <c r="AM73" i="8"/>
  <c r="AJ73" i="8"/>
  <c r="AK73" i="8"/>
  <c r="AD112" i="6"/>
  <c r="AE112" i="6"/>
  <c r="AJ29" i="8"/>
  <c r="AM29" i="8"/>
  <c r="AK29" i="8"/>
  <c r="AK113" i="8"/>
  <c r="AJ113" i="8"/>
  <c r="AM113" i="8"/>
  <c r="AM213" i="8"/>
  <c r="AK213" i="8"/>
  <c r="AJ213" i="8"/>
  <c r="AE26" i="6"/>
  <c r="AD26" i="6"/>
  <c r="AH127" i="8"/>
  <c r="AG127" i="8"/>
  <c r="AB34" i="6"/>
  <c r="AA34" i="6"/>
  <c r="AB218" i="6"/>
  <c r="AA218" i="6"/>
  <c r="AB219" i="6"/>
  <c r="AA219" i="6"/>
  <c r="AM30" i="8"/>
  <c r="AJ30" i="8"/>
  <c r="AK30" i="8"/>
  <c r="AE176" i="1"/>
  <c r="AD176" i="1"/>
  <c r="AD154" i="1"/>
  <c r="AE154" i="1"/>
  <c r="AM42" i="8"/>
  <c r="AK42" i="8"/>
  <c r="AJ42" i="8"/>
  <c r="AG63" i="8"/>
  <c r="AH63" i="8"/>
  <c r="AA168" i="6"/>
  <c r="AB168" i="6"/>
  <c r="AA123" i="6"/>
  <c r="AB123" i="6"/>
  <c r="AA204" i="6"/>
  <c r="AB204" i="6"/>
  <c r="AB211" i="6"/>
  <c r="AA211" i="6"/>
  <c r="AA76" i="6"/>
  <c r="AB76" i="6"/>
  <c r="AJ28" i="8"/>
  <c r="AE58" i="1"/>
  <c r="AD58" i="1"/>
  <c r="AD129" i="6"/>
  <c r="AE129" i="6"/>
  <c r="AB160" i="7"/>
  <c r="AA160" i="7"/>
  <c r="AD61" i="6"/>
  <c r="AE199" i="6"/>
  <c r="AD199" i="6"/>
  <c r="AB99" i="6"/>
  <c r="AA99" i="6"/>
  <c r="AB160" i="6"/>
  <c r="AA160" i="6"/>
  <c r="AE160" i="6" s="1"/>
  <c r="AA144" i="6"/>
  <c r="AB144" i="6"/>
  <c r="AG129" i="8"/>
  <c r="AH129" i="8"/>
  <c r="AH77" i="8"/>
  <c r="AG77" i="8"/>
  <c r="AB183" i="7"/>
  <c r="AA183" i="7"/>
  <c r="AK110" i="8"/>
  <c r="AM110" i="8"/>
  <c r="AJ110" i="8"/>
  <c r="AE59" i="1"/>
  <c r="AD59" i="1"/>
  <c r="AH70" i="8"/>
  <c r="AG70" i="8"/>
  <c r="AM70" i="8" s="1"/>
  <c r="AM100" i="8"/>
  <c r="AJ100" i="8"/>
  <c r="AK100" i="8"/>
  <c r="AG40" i="8"/>
  <c r="AH40" i="8"/>
  <c r="AB48" i="7"/>
  <c r="AA48" i="7"/>
  <c r="AA74" i="7"/>
  <c r="AE74" i="7" s="1"/>
  <c r="AB74" i="7"/>
  <c r="AB193" i="6"/>
  <c r="AA193" i="6"/>
  <c r="AA36" i="7"/>
  <c r="AB36" i="7"/>
  <c r="AB113" i="6"/>
  <c r="AA113" i="6"/>
  <c r="AE222" i="1"/>
  <c r="AD222" i="1"/>
  <c r="AJ209" i="8"/>
  <c r="AK209" i="8"/>
  <c r="AM209" i="8"/>
  <c r="AE191" i="1"/>
  <c r="AD191" i="1"/>
  <c r="AD200" i="1"/>
  <c r="AD190" i="7"/>
  <c r="AE190" i="7"/>
  <c r="AM166" i="8"/>
  <c r="AK166" i="8"/>
  <c r="AB37" i="6"/>
  <c r="AA37" i="6"/>
  <c r="AE127" i="6"/>
  <c r="AH116" i="8"/>
  <c r="AG116" i="8"/>
  <c r="AG114" i="8"/>
  <c r="AK114" i="8" s="1"/>
  <c r="AH114" i="8"/>
  <c r="AB57" i="7"/>
  <c r="AA57" i="7"/>
  <c r="AD57" i="7" s="1"/>
  <c r="AE226" i="1"/>
  <c r="AD226" i="1"/>
  <c r="AD228" i="6"/>
  <c r="AE228" i="6"/>
  <c r="AD200" i="6"/>
  <c r="AE200" i="6"/>
  <c r="AE151" i="6"/>
  <c r="AD151" i="6"/>
  <c r="AE198" i="1"/>
  <c r="AD198" i="1"/>
  <c r="AA232" i="6"/>
  <c r="AE232" i="6" s="1"/>
  <c r="AB232" i="6"/>
  <c r="AB75" i="6"/>
  <c r="AA75" i="6"/>
  <c r="AH178" i="8"/>
  <c r="AG178" i="8"/>
  <c r="AK178" i="8" s="1"/>
  <c r="AG141" i="8"/>
  <c r="AH141" i="8"/>
  <c r="AA59" i="6"/>
  <c r="AE59" i="6" s="1"/>
  <c r="AE87" i="1"/>
  <c r="AD87" i="1"/>
  <c r="AE210" i="1"/>
  <c r="AD210" i="1"/>
  <c r="AE121" i="1"/>
  <c r="AD121" i="1"/>
  <c r="AE223" i="1"/>
  <c r="AD223" i="1"/>
  <c r="AE101" i="6"/>
  <c r="AD101" i="6"/>
  <c r="AE208" i="1"/>
  <c r="AD208" i="1"/>
  <c r="AE243" i="1"/>
  <c r="AD243" i="1"/>
  <c r="AD60" i="6"/>
  <c r="AE60" i="6"/>
  <c r="AB178" i="6"/>
  <c r="AE91" i="1"/>
  <c r="AD91" i="1"/>
  <c r="AE197" i="1"/>
  <c r="AD197" i="1"/>
  <c r="AE155" i="1"/>
  <c r="AD155" i="1"/>
  <c r="AJ218" i="8"/>
  <c r="AK218" i="8"/>
  <c r="AM218" i="8"/>
  <c r="AD25" i="1"/>
  <c r="AE25" i="1"/>
  <c r="AB117" i="7"/>
  <c r="AA117" i="7"/>
  <c r="AD117" i="7" s="1"/>
  <c r="AK61" i="8"/>
  <c r="AJ61" i="8"/>
  <c r="AM61" i="8"/>
  <c r="AD205" i="6"/>
  <c r="AE205" i="6"/>
  <c r="AD49" i="1"/>
  <c r="AE49" i="1"/>
  <c r="AE181" i="1"/>
  <c r="AD181" i="1"/>
  <c r="AK185" i="8"/>
  <c r="AJ185" i="8"/>
  <c r="AM185" i="8"/>
  <c r="AM154" i="8"/>
  <c r="AK154" i="8"/>
  <c r="AJ154" i="8"/>
  <c r="AB69" i="6"/>
  <c r="AA69" i="6"/>
  <c r="AE69" i="6" s="1"/>
  <c r="AB216" i="7"/>
  <c r="AA216" i="7"/>
  <c r="AA35" i="6"/>
  <c r="AB35" i="6"/>
  <c r="AG194" i="8"/>
  <c r="AH194" i="8"/>
  <c r="AB174" i="7"/>
  <c r="AA174" i="7"/>
  <c r="AE174" i="7" s="1"/>
  <c r="AD174" i="7"/>
  <c r="AJ193" i="8"/>
  <c r="AK193" i="8"/>
  <c r="AM193" i="8"/>
  <c r="AE93" i="1"/>
  <c r="AE150" i="1"/>
  <c r="AD150" i="1"/>
  <c r="AB134" i="7"/>
  <c r="AA106" i="6"/>
  <c r="AB106" i="6"/>
  <c r="AB208" i="7"/>
  <c r="AB158" i="7"/>
  <c r="AA158" i="7"/>
  <c r="AE158" i="7" s="1"/>
  <c r="AA180" i="7"/>
  <c r="AD180" i="7" s="1"/>
  <c r="AG98" i="8"/>
  <c r="AH98" i="8"/>
  <c r="AK119" i="8"/>
  <c r="AM47" i="8"/>
  <c r="AJ47" i="8"/>
  <c r="AK47" i="8"/>
  <c r="AE202" i="1"/>
  <c r="AD202" i="1"/>
  <c r="AB231" i="7"/>
  <c r="AA231" i="7"/>
  <c r="AG88" i="8"/>
  <c r="AJ88" i="8" s="1"/>
  <c r="AM88" i="8"/>
  <c r="AH88" i="8"/>
  <c r="AH186" i="8"/>
  <c r="AG186" i="8"/>
  <c r="AK186" i="8" s="1"/>
  <c r="AB177" i="7"/>
  <c r="AA177" i="7"/>
  <c r="AA73" i="7"/>
  <c r="AE73" i="7" s="1"/>
  <c r="AB73" i="7"/>
  <c r="AK41" i="8"/>
  <c r="AM203" i="8"/>
  <c r="AK203" i="8"/>
  <c r="AJ203" i="8"/>
  <c r="AE99" i="1"/>
  <c r="AD99" i="1"/>
  <c r="AM62" i="8"/>
  <c r="AD122" i="6"/>
  <c r="AE122" i="6"/>
  <c r="AD188" i="6"/>
  <c r="AE188" i="6"/>
  <c r="AD159" i="6"/>
  <c r="AE159" i="6"/>
  <c r="AD46" i="6"/>
  <c r="AB71" i="6"/>
  <c r="AA71" i="6"/>
  <c r="AH65" i="8"/>
  <c r="AG65" i="8"/>
  <c r="AA25" i="6"/>
  <c r="AE25" i="6" s="1"/>
  <c r="AB25" i="6"/>
  <c r="AH95" i="8"/>
  <c r="AG95" i="8"/>
  <c r="AB52" i="6"/>
  <c r="AA52" i="6"/>
  <c r="AD157" i="1"/>
  <c r="AE157" i="1"/>
  <c r="AE240" i="1"/>
  <c r="AD240" i="1"/>
  <c r="AD128" i="1"/>
  <c r="AE128" i="1"/>
  <c r="AE135" i="1"/>
  <c r="AD135" i="1"/>
  <c r="AK38" i="8"/>
  <c r="AJ38" i="8"/>
  <c r="AM38" i="8"/>
  <c r="AM44" i="8"/>
  <c r="AK44" i="8"/>
  <c r="AJ44" i="8"/>
  <c r="AH190" i="8"/>
  <c r="AG190" i="8"/>
  <c r="AM190" i="8" s="1"/>
  <c r="AE120" i="6"/>
  <c r="AD120" i="6"/>
  <c r="AD165" i="6"/>
  <c r="AE165" i="6"/>
  <c r="AH207" i="8"/>
  <c r="AG207" i="8"/>
  <c r="AM160" i="8"/>
  <c r="AK160" i="8"/>
  <c r="AJ160" i="8"/>
  <c r="AD102" i="1"/>
  <c r="AE102" i="1"/>
  <c r="AE89" i="1"/>
  <c r="AD89" i="1"/>
  <c r="AK149" i="8"/>
  <c r="AJ149" i="8"/>
  <c r="AM149" i="8"/>
  <c r="AD73" i="7"/>
  <c r="AK88" i="8"/>
  <c r="AD183" i="7"/>
  <c r="AE183" i="7"/>
  <c r="AD59" i="7"/>
  <c r="AE59" i="7"/>
  <c r="AE80" i="7"/>
  <c r="AD80" i="7"/>
  <c r="AM75" i="8"/>
  <c r="AJ75" i="8"/>
  <c r="AK75" i="8"/>
  <c r="AD49" i="6"/>
  <c r="AE49" i="6"/>
  <c r="AE47" i="7"/>
  <c r="AD47" i="7"/>
  <c r="AD132" i="7"/>
  <c r="AE132" i="7"/>
  <c r="AE144" i="7"/>
  <c r="AD144" i="7"/>
  <c r="AD225" i="6"/>
  <c r="AE225" i="6"/>
  <c r="AD216" i="6"/>
  <c r="AE216" i="6"/>
  <c r="AJ128" i="8"/>
  <c r="AK128" i="8"/>
  <c r="AM128" i="8"/>
  <c r="AE50" i="6"/>
  <c r="AD50" i="6"/>
  <c r="AE233" i="7"/>
  <c r="AD233" i="7"/>
  <c r="AE89" i="7"/>
  <c r="AD89" i="7"/>
  <c r="AD179" i="6"/>
  <c r="AE179" i="6"/>
  <c r="AD30" i="6"/>
  <c r="AE30" i="6"/>
  <c r="AD89" i="6"/>
  <c r="AE89" i="6"/>
  <c r="AD209" i="6"/>
  <c r="AE209" i="6"/>
  <c r="AE170" i="6"/>
  <c r="AD170" i="6"/>
  <c r="AM91" i="8"/>
  <c r="AJ91" i="8"/>
  <c r="AK91" i="8"/>
  <c r="AE66" i="7"/>
  <c r="AD66" i="7"/>
  <c r="AD219" i="7"/>
  <c r="AE104" i="6"/>
  <c r="AD104" i="6"/>
  <c r="AJ104" i="8"/>
  <c r="AK104" i="8"/>
  <c r="AM104" i="8"/>
  <c r="AE164" i="6"/>
  <c r="AD164" i="6"/>
  <c r="AD180" i="6"/>
  <c r="AE180" i="6"/>
  <c r="AD115" i="6"/>
  <c r="AE115" i="6"/>
  <c r="AK95" i="8"/>
  <c r="AJ95" i="8"/>
  <c r="AM95" i="8"/>
  <c r="AM98" i="8"/>
  <c r="AK98" i="8"/>
  <c r="AJ98" i="8"/>
  <c r="AJ116" i="8"/>
  <c r="AK116" i="8"/>
  <c r="AM116" i="8"/>
  <c r="AD113" i="6"/>
  <c r="AE113" i="6"/>
  <c r="AM40" i="8"/>
  <c r="AK40" i="8"/>
  <c r="AJ40" i="8"/>
  <c r="AM77" i="8"/>
  <c r="AJ77" i="8"/>
  <c r="AK77" i="8"/>
  <c r="AD211" i="6"/>
  <c r="AE211" i="6"/>
  <c r="AJ143" i="8"/>
  <c r="AM143" i="8"/>
  <c r="AK143" i="8"/>
  <c r="AD85" i="7"/>
  <c r="AE85" i="7"/>
  <c r="AK87" i="8"/>
  <c r="AM87" i="8"/>
  <c r="AJ87" i="8"/>
  <c r="AE227" i="7"/>
  <c r="AD227" i="7"/>
  <c r="AK184" i="8"/>
  <c r="AJ184" i="8"/>
  <c r="AM184" i="8"/>
  <c r="AE47" i="6"/>
  <c r="AD47" i="6"/>
  <c r="AE94" i="6"/>
  <c r="AD94" i="6"/>
  <c r="AD107" i="6"/>
  <c r="AE107" i="6"/>
  <c r="AM152" i="8"/>
  <c r="AK152" i="8"/>
  <c r="AJ152" i="8"/>
  <c r="AE121" i="7"/>
  <c r="AE196" i="7"/>
  <c r="AD196" i="7"/>
  <c r="AD166" i="6"/>
  <c r="AE166" i="6"/>
  <c r="AE149" i="7"/>
  <c r="AD149" i="7"/>
  <c r="AD232" i="6"/>
  <c r="AD71" i="6"/>
  <c r="AE71" i="6"/>
  <c r="AD75" i="6"/>
  <c r="AE75" i="6"/>
  <c r="AK190" i="8"/>
  <c r="AJ186" i="8"/>
  <c r="AM186" i="8"/>
  <c r="AJ194" i="8"/>
  <c r="AM194" i="8"/>
  <c r="AK194" i="8"/>
  <c r="AD66" i="6"/>
  <c r="AK170" i="8"/>
  <c r="AM170" i="8"/>
  <c r="AJ170" i="8"/>
  <c r="AE157" i="7"/>
  <c r="AE126" i="6"/>
  <c r="AD126" i="6"/>
  <c r="AD167" i="7"/>
  <c r="AE167" i="7"/>
  <c r="AD98" i="6"/>
  <c r="AE98" i="6"/>
  <c r="AM82" i="8"/>
  <c r="AK82" i="8"/>
  <c r="AJ82" i="8"/>
  <c r="AE55" i="7"/>
  <c r="AD55" i="7"/>
  <c r="AE136" i="6"/>
  <c r="AD136" i="6"/>
  <c r="AE171" i="6"/>
  <c r="AD171" i="6"/>
  <c r="AD223" i="6"/>
  <c r="AE223" i="6"/>
  <c r="AD213" i="6"/>
  <c r="AE213" i="6"/>
  <c r="AD188" i="1"/>
  <c r="AE188" i="1"/>
  <c r="AD140" i="6"/>
  <c r="AE32" i="7"/>
  <c r="AD32" i="7"/>
  <c r="AJ21" i="8"/>
  <c r="AM21" i="8"/>
  <c r="AK21" i="8"/>
  <c r="AD144" i="6"/>
  <c r="AE144" i="6"/>
  <c r="AE218" i="6"/>
  <c r="AD218" i="6"/>
  <c r="AE106" i="6"/>
  <c r="AD106" i="6"/>
  <c r="AD178" i="6"/>
  <c r="AE57" i="7"/>
  <c r="AD160" i="6"/>
  <c r="AE112" i="7"/>
  <c r="AD112" i="7"/>
  <c r="AE204" i="7"/>
  <c r="AD204" i="7"/>
  <c r="AD141" i="6"/>
  <c r="AE141" i="6"/>
  <c r="AD68" i="6"/>
  <c r="AE93" i="7"/>
  <c r="AD93" i="7"/>
  <c r="AM140" i="8"/>
  <c r="AK140" i="8"/>
  <c r="AJ140" i="8"/>
  <c r="AE203" i="6"/>
  <c r="AD203" i="6"/>
  <c r="AD177" i="6"/>
  <c r="AE177" i="6"/>
  <c r="AE175" i="7"/>
  <c r="AD175" i="7"/>
  <c r="AK106" i="8"/>
  <c r="AM106" i="8"/>
  <c r="AJ122" i="8"/>
  <c r="AK122" i="8"/>
  <c r="AM122" i="8"/>
  <c r="AM155" i="8"/>
  <c r="AK155" i="8"/>
  <c r="AJ155" i="8"/>
  <c r="AM51" i="8"/>
  <c r="AJ51" i="8"/>
  <c r="AK51" i="8"/>
  <c r="AE193" i="7"/>
  <c r="AD193" i="7"/>
  <c r="AE215" i="6"/>
  <c r="AD215" i="6"/>
  <c r="AD25" i="6"/>
  <c r="AD158" i="7"/>
  <c r="AE134" i="7"/>
  <c r="AD134" i="7"/>
  <c r="AE35" i="6"/>
  <c r="AD35" i="6"/>
  <c r="AE117" i="7"/>
  <c r="AD59" i="6"/>
  <c r="AK129" i="8"/>
  <c r="AJ129" i="8"/>
  <c r="AM129" i="8"/>
  <c r="AE204" i="6"/>
  <c r="AD204" i="6"/>
  <c r="AD34" i="6"/>
  <c r="AE34" i="6"/>
  <c r="AE229" i="6"/>
  <c r="AD229" i="6"/>
  <c r="AE207" i="6"/>
  <c r="AD207" i="6"/>
  <c r="AE145" i="6"/>
  <c r="AD145" i="6"/>
  <c r="AE220" i="6"/>
  <c r="AD24" i="6"/>
  <c r="AE24" i="6"/>
  <c r="AE90" i="6"/>
  <c r="AD90" i="6"/>
  <c r="AJ54" i="8"/>
  <c r="AM54" i="8"/>
  <c r="AK54" i="8"/>
  <c r="AD206" i="6"/>
  <c r="AE213" i="7"/>
  <c r="AD213" i="7"/>
  <c r="AD175" i="6"/>
  <c r="AD70" i="6"/>
  <c r="AE221" i="7"/>
  <c r="AD221" i="7"/>
  <c r="AE105" i="7"/>
  <c r="AD105" i="7"/>
  <c r="AM34" i="8"/>
  <c r="AJ34" i="8"/>
  <c r="AK34" i="8"/>
  <c r="AM59" i="8"/>
  <c r="AK59" i="8"/>
  <c r="AJ59" i="8"/>
  <c r="AD52" i="6"/>
  <c r="AE52" i="6"/>
  <c r="AJ70" i="8"/>
  <c r="AD160" i="7"/>
  <c r="AE160" i="7"/>
  <c r="AD145" i="7"/>
  <c r="AE145" i="7"/>
  <c r="AK49" i="8"/>
  <c r="AJ49" i="8"/>
  <c r="AM49" i="8"/>
  <c r="AD202" i="6"/>
  <c r="AE202" i="6"/>
  <c r="AD137" i="6"/>
  <c r="AE137" i="6"/>
  <c r="AD57" i="6"/>
  <c r="AE57" i="6"/>
  <c r="AD21" i="6"/>
  <c r="AE21" i="6"/>
  <c r="AD103" i="7"/>
  <c r="AE103" i="7"/>
  <c r="AE39" i="7"/>
  <c r="AD39" i="7"/>
  <c r="AE212" i="6"/>
  <c r="AD212" i="6"/>
  <c r="AD186" i="6"/>
  <c r="AE186" i="6"/>
  <c r="AM135" i="8"/>
  <c r="AK135" i="8"/>
  <c r="AE97" i="6"/>
  <c r="AD97" i="6"/>
  <c r="AD234" i="6"/>
  <c r="AE234" i="6"/>
  <c r="AJ144" i="8"/>
  <c r="AM144" i="8"/>
  <c r="AK144" i="8"/>
  <c r="AD148" i="6"/>
  <c r="AE36" i="7"/>
  <c r="AD36" i="7"/>
  <c r="AE48" i="7"/>
  <c r="AD48" i="7"/>
  <c r="AE123" i="6"/>
  <c r="AD123" i="6"/>
  <c r="AM63" i="8"/>
  <c r="AJ63" i="8"/>
  <c r="AK63" i="8"/>
  <c r="AD219" i="6"/>
  <c r="AE219" i="6"/>
  <c r="AE194" i="6"/>
  <c r="AD194" i="6"/>
  <c r="AJ215" i="8"/>
  <c r="AK215" i="8"/>
  <c r="AM215" i="8"/>
  <c r="AD190" i="6"/>
  <c r="AM43" i="8"/>
  <c r="AK43" i="8"/>
  <c r="AJ43" i="8"/>
  <c r="AJ182" i="8"/>
  <c r="AM182" i="8"/>
  <c r="AK182" i="8"/>
  <c r="AJ46" i="8"/>
  <c r="AM46" i="8"/>
  <c r="AK46" i="8"/>
  <c r="AE102" i="7"/>
  <c r="AD102" i="7"/>
  <c r="AE185" i="6"/>
  <c r="AD185" i="6"/>
  <c r="AD161" i="6"/>
  <c r="AE161" i="6"/>
  <c r="AM134" i="8"/>
  <c r="AJ134" i="8"/>
  <c r="AK134" i="8"/>
  <c r="AM93" i="8"/>
  <c r="AJ93" i="8"/>
  <c r="AK93" i="8"/>
  <c r="AD41" i="6"/>
  <c r="AE41" i="6"/>
  <c r="AE128" i="6"/>
  <c r="AD128" i="6"/>
  <c r="AD233" i="6"/>
  <c r="AE233" i="6"/>
  <c r="AE197" i="7"/>
  <c r="AD197" i="7"/>
  <c r="AD21" i="7"/>
  <c r="AE21" i="7"/>
  <c r="AD54" i="6"/>
  <c r="AE54" i="6"/>
  <c r="AM102" i="8"/>
  <c r="AK102" i="8"/>
  <c r="AJ102" i="8"/>
  <c r="K237" i="7"/>
  <c r="AF237" i="7"/>
  <c r="AC237" i="7"/>
  <c r="AC238" i="7"/>
  <c r="K238" i="7"/>
  <c r="AF238" i="7"/>
  <c r="G235" i="7"/>
  <c r="AU235" i="7"/>
  <c r="Z235" i="7"/>
  <c r="AU236" i="7"/>
  <c r="G236" i="7"/>
  <c r="Z237" i="7"/>
  <c r="AU238" i="7"/>
  <c r="AU237" i="7"/>
  <c r="K237" i="6"/>
  <c r="AF237" i="6"/>
  <c r="AC237" i="6"/>
  <c r="Z236" i="6"/>
  <c r="G236" i="6"/>
  <c r="AU236" i="6"/>
  <c r="AC238" i="6"/>
  <c r="K238" i="6"/>
  <c r="AF238" i="6"/>
  <c r="G235" i="6"/>
  <c r="AU235" i="6"/>
  <c r="Z235" i="6"/>
  <c r="Z237" i="6"/>
  <c r="AU238" i="6"/>
  <c r="AU237" i="6"/>
  <c r="AE72" i="1"/>
  <c r="AD72" i="1"/>
  <c r="AE61" i="7"/>
  <c r="AD61" i="7"/>
  <c r="AE204" i="1"/>
  <c r="AD204" i="1"/>
  <c r="AE209" i="1"/>
  <c r="AD209" i="1"/>
  <c r="AE95" i="1"/>
  <c r="AD95" i="1"/>
  <c r="AM56" i="8"/>
  <c r="AK56" i="8"/>
  <c r="AJ56" i="8"/>
  <c r="AE192" i="1"/>
  <c r="AD192" i="1"/>
  <c r="AB194" i="1"/>
  <c r="AE66" i="1"/>
  <c r="AD66" i="1"/>
  <c r="AH103" i="1"/>
  <c r="AH179" i="1"/>
  <c r="AZ12" i="1"/>
  <c r="AX12" i="1"/>
  <c r="AH156" i="1"/>
  <c r="AH119" i="1"/>
  <c r="AB119" i="1" s="1"/>
  <c r="AH50" i="1"/>
  <c r="AZ10" i="1"/>
  <c r="AX10" i="1" s="1"/>
  <c r="AH134" i="1"/>
  <c r="AH62" i="1"/>
  <c r="AH90" i="1"/>
  <c r="AH147" i="1"/>
  <c r="AB147" i="1" s="1"/>
  <c r="AH169" i="1"/>
  <c r="AH232" i="1"/>
  <c r="AZ31" i="1"/>
  <c r="AX31" i="1" s="1"/>
  <c r="AH36" i="1"/>
  <c r="AA36" i="1" s="1"/>
  <c r="AH109" i="1"/>
  <c r="AZ2" i="1"/>
  <c r="AX2" i="1" s="1"/>
  <c r="AH76" i="1"/>
  <c r="AZ35" i="1"/>
  <c r="AX35" i="1" s="1"/>
  <c r="AH120" i="1"/>
  <c r="AA120" i="1" s="1"/>
  <c r="AH96" i="1"/>
  <c r="AB96" i="1" s="1"/>
  <c r="AH101" i="1"/>
  <c r="AH148" i="1"/>
  <c r="AH129" i="1"/>
  <c r="AH65" i="1"/>
  <c r="AH69" i="1"/>
  <c r="AA69" i="1" s="1"/>
  <c r="AE69" i="1" s="1"/>
  <c r="AH24" i="1"/>
  <c r="AB24" i="1" s="1"/>
  <c r="AH64" i="1"/>
  <c r="AZ33" i="1"/>
  <c r="AX33" i="1" s="1"/>
  <c r="AZ36" i="1"/>
  <c r="AX36" i="1" s="1"/>
  <c r="AH158" i="1"/>
  <c r="AB158" i="1" s="1"/>
  <c r="AH116" i="1"/>
  <c r="AH78" i="1"/>
  <c r="AH242" i="1"/>
  <c r="AA242" i="1" s="1"/>
  <c r="AZ41" i="1"/>
  <c r="AX41" i="1" s="1"/>
  <c r="AH114" i="1"/>
  <c r="AA114" i="1" s="1"/>
  <c r="AE114" i="1" s="1"/>
  <c r="AZ22" i="1"/>
  <c r="AX22" i="1" s="1"/>
  <c r="AH126" i="1"/>
  <c r="AB126" i="1" s="1"/>
  <c r="AH75" i="1"/>
  <c r="AA75" i="1" s="1"/>
  <c r="AH161" i="1"/>
  <c r="AA161" i="1" s="1"/>
  <c r="AD161" i="1" s="1"/>
  <c r="AZ42" i="1"/>
  <c r="AX42" i="1" s="1"/>
  <c r="AH80" i="1"/>
  <c r="AH46" i="1"/>
  <c r="AB46" i="1" s="1"/>
  <c r="AH113" i="1"/>
  <c r="AH149" i="1"/>
  <c r="AB149" i="1" s="1"/>
  <c r="AH152" i="1"/>
  <c r="AH211" i="1"/>
  <c r="AH22" i="1"/>
  <c r="AH124" i="1"/>
  <c r="AA124" i="1" s="1"/>
  <c r="AE124" i="1" s="1"/>
  <c r="AH97" i="1"/>
  <c r="AH38" i="1"/>
  <c r="AA38" i="1"/>
  <c r="AE38" i="1" s="1"/>
  <c r="AH238" i="1"/>
  <c r="AH83" i="1"/>
  <c r="AH70" i="1"/>
  <c r="AZ8" i="1"/>
  <c r="AX8" i="1" s="1"/>
  <c r="AH34" i="1"/>
  <c r="AH207" i="1"/>
  <c r="AA207" i="1" s="1"/>
  <c r="AD207" i="1" s="1"/>
  <c r="AH143" i="1"/>
  <c r="AB143" i="1" s="1"/>
  <c r="AH107" i="1"/>
  <c r="AH165" i="1"/>
  <c r="AH60" i="1"/>
  <c r="AZ11" i="1"/>
  <c r="AX11" i="1" s="1"/>
  <c r="AH199" i="1"/>
  <c r="AB199" i="1" s="1"/>
  <c r="AH63" i="1"/>
  <c r="AA63" i="1" s="1"/>
  <c r="AD63" i="1" s="1"/>
  <c r="AZ7" i="1"/>
  <c r="AX7" i="1" s="1"/>
  <c r="AH108" i="1"/>
  <c r="AA108" i="1" s="1"/>
  <c r="AH123" i="1"/>
  <c r="AH111" i="1"/>
  <c r="AA111" i="1" s="1"/>
  <c r="AH48" i="1"/>
  <c r="AZ29" i="1"/>
  <c r="AX29" i="1" s="1"/>
  <c r="AZ9" i="1"/>
  <c r="AX9" i="1" s="1"/>
  <c r="AH130" i="1"/>
  <c r="AZ32" i="1"/>
  <c r="AX32" i="1" s="1"/>
  <c r="AH110" i="1"/>
  <c r="AB110" i="1" s="1"/>
  <c r="AH118" i="1"/>
  <c r="AH68" i="1"/>
  <c r="AB68" i="1" s="1"/>
  <c r="AZ20" i="1"/>
  <c r="AX20" i="1" s="1"/>
  <c r="AT235" i="7"/>
  <c r="AS235" i="7"/>
  <c r="AR235" i="7"/>
  <c r="AQ235" i="7"/>
  <c r="AP235" i="7"/>
  <c r="AO235" i="7"/>
  <c r="AN235" i="7"/>
  <c r="AM235" i="7"/>
  <c r="AL235" i="7"/>
  <c r="AC235" i="7"/>
  <c r="K235" i="7"/>
  <c r="AF235" i="7"/>
  <c r="AT237" i="7"/>
  <c r="AS237" i="7"/>
  <c r="AR237" i="7"/>
  <c r="AQ237" i="7"/>
  <c r="AP237" i="7"/>
  <c r="AO237" i="7"/>
  <c r="AN237" i="7"/>
  <c r="AM237" i="7"/>
  <c r="AL237" i="7"/>
  <c r="AT238" i="7"/>
  <c r="AS238" i="7"/>
  <c r="AR238" i="7"/>
  <c r="AQ238" i="7"/>
  <c r="AP238" i="7"/>
  <c r="AO238" i="7"/>
  <c r="AN238" i="7"/>
  <c r="AM238" i="7"/>
  <c r="AL238" i="7"/>
  <c r="AF236" i="7"/>
  <c r="AC236" i="7"/>
  <c r="K236" i="7"/>
  <c r="AS236" i="7"/>
  <c r="AR236" i="7"/>
  <c r="AQ236" i="7"/>
  <c r="AP236" i="7"/>
  <c r="AO236" i="7"/>
  <c r="AN236" i="7"/>
  <c r="AM236" i="7"/>
  <c r="AL236" i="7"/>
  <c r="AT236" i="7"/>
  <c r="AS237" i="6"/>
  <c r="AR237" i="6"/>
  <c r="AQ237" i="6"/>
  <c r="AP237" i="6"/>
  <c r="AO237" i="6"/>
  <c r="AN237" i="6"/>
  <c r="AM237" i="6"/>
  <c r="AL237" i="6"/>
  <c r="AT237" i="6"/>
  <c r="AR238" i="6"/>
  <c r="AQ238" i="6"/>
  <c r="AP238" i="6"/>
  <c r="AO238" i="6"/>
  <c r="AN238" i="6"/>
  <c r="AM238" i="6"/>
  <c r="AL238" i="6"/>
  <c r="AS238" i="6"/>
  <c r="AT238" i="6"/>
  <c r="AS235" i="6"/>
  <c r="AT235" i="6"/>
  <c r="AQ235" i="6"/>
  <c r="AP235" i="6"/>
  <c r="AO235" i="6"/>
  <c r="AN235" i="6"/>
  <c r="AM235" i="6"/>
  <c r="AL235" i="6"/>
  <c r="AR235" i="6"/>
  <c r="AT236" i="6"/>
  <c r="AS236" i="6"/>
  <c r="AR236" i="6"/>
  <c r="AQ236" i="6"/>
  <c r="AP236" i="6"/>
  <c r="AO236" i="6"/>
  <c r="AN236" i="6"/>
  <c r="AM236" i="6"/>
  <c r="AL236" i="6"/>
  <c r="AC235" i="6"/>
  <c r="K235" i="6"/>
  <c r="AF235" i="6"/>
  <c r="AF236" i="6"/>
  <c r="AC236" i="6"/>
  <c r="K236" i="6"/>
  <c r="AB111" i="1"/>
  <c r="AB114" i="1"/>
  <c r="AB169" i="1"/>
  <c r="AA169" i="1"/>
  <c r="AB108" i="1"/>
  <c r="AB97" i="1"/>
  <c r="AA97" i="1"/>
  <c r="AE97" i="1" s="1"/>
  <c r="AA80" i="1"/>
  <c r="AB80" i="1"/>
  <c r="AB242" i="1"/>
  <c r="AA76" i="1"/>
  <c r="AD76" i="1" s="1"/>
  <c r="AB76" i="1"/>
  <c r="AA83" i="1"/>
  <c r="AB83" i="1"/>
  <c r="AA149" i="1"/>
  <c r="AE149" i="1" s="1"/>
  <c r="AA64" i="1"/>
  <c r="AD64" i="1" s="1"/>
  <c r="AB64" i="1"/>
  <c r="AA46" i="1"/>
  <c r="AA24" i="1"/>
  <c r="AA147" i="1"/>
  <c r="AB124" i="1"/>
  <c r="AB78" i="1"/>
  <c r="AA78" i="1"/>
  <c r="AB65" i="1"/>
  <c r="AA65" i="1"/>
  <c r="AB63" i="1"/>
  <c r="AA116" i="1"/>
  <c r="AB116" i="1"/>
  <c r="AA109" i="1"/>
  <c r="AB109" i="1"/>
  <c r="AA199" i="1"/>
  <c r="AE199" i="1" s="1"/>
  <c r="AB75" i="1"/>
  <c r="AA130" i="1"/>
  <c r="AE130" i="1" s="1"/>
  <c r="AB130" i="1"/>
  <c r="AA34" i="1"/>
  <c r="AB34" i="1"/>
  <c r="AB161" i="1"/>
  <c r="AB211" i="1"/>
  <c r="AA211" i="1"/>
  <c r="AB36" i="1"/>
  <c r="AA152" i="1"/>
  <c r="AE152" i="1" s="1"/>
  <c r="AB152" i="1"/>
  <c r="AA126" i="1"/>
  <c r="AD126" i="1" s="1"/>
  <c r="AB101" i="1"/>
  <c r="AA101" i="1"/>
  <c r="AE101" i="1" s="1"/>
  <c r="AB50" i="1"/>
  <c r="AA50" i="1"/>
  <c r="AB156" i="1"/>
  <c r="AA156" i="1"/>
  <c r="AE156" i="1" s="1"/>
  <c r="AB48" i="1"/>
  <c r="AA48" i="1"/>
  <c r="AA232" i="1"/>
  <c r="AB232" i="1"/>
  <c r="AB120" i="1"/>
  <c r="AI237" i="7"/>
  <c r="AJ237" i="7"/>
  <c r="AK237" i="7"/>
  <c r="AI236" i="7"/>
  <c r="AJ236" i="7"/>
  <c r="AK236" i="7"/>
  <c r="AK235" i="7"/>
  <c r="AJ235" i="7"/>
  <c r="AI235" i="7"/>
  <c r="AH235" i="7"/>
  <c r="AA235" i="7" s="1"/>
  <c r="AJ238" i="7"/>
  <c r="AK238" i="7"/>
  <c r="AI238" i="7"/>
  <c r="AJ238" i="6"/>
  <c r="AK238" i="6"/>
  <c r="AI238" i="6"/>
  <c r="AH238" i="6"/>
  <c r="AK235" i="6"/>
  <c r="AJ235" i="6"/>
  <c r="AI235" i="6"/>
  <c r="AI237" i="6"/>
  <c r="AJ237" i="6"/>
  <c r="AK237" i="6"/>
  <c r="AI236" i="6"/>
  <c r="AH236" i="6"/>
  <c r="AA236" i="6" s="1"/>
  <c r="AJ236" i="6"/>
  <c r="AK236" i="6"/>
  <c r="AE207" i="1"/>
  <c r="AE64" i="1"/>
  <c r="AD152" i="1"/>
  <c r="AE169" i="1"/>
  <c r="AD169" i="1"/>
  <c r="AE147" i="1"/>
  <c r="AD147" i="1"/>
  <c r="AD124" i="1"/>
  <c r="AE78" i="1"/>
  <c r="AD78" i="1"/>
  <c r="AE48" i="1"/>
  <c r="AD48" i="1"/>
  <c r="AD114" i="1"/>
  <c r="AD97" i="1"/>
  <c r="AH237" i="7"/>
  <c r="AH238" i="7"/>
  <c r="AH236" i="7"/>
  <c r="AB236" i="7" s="1"/>
  <c r="AH237" i="6"/>
  <c r="AA237" i="6" s="1"/>
  <c r="AE237" i="6" s="1"/>
  <c r="AH235" i="6"/>
  <c r="AA236" i="7"/>
  <c r="AD236" i="7" s="1"/>
  <c r="AB238" i="7"/>
  <c r="AA238" i="7"/>
  <c r="AE238" i="7" s="1"/>
  <c r="AB237" i="6"/>
  <c r="AD238" i="7"/>
  <c r="C12" i="1"/>
  <c r="C11" i="1"/>
  <c r="C11" i="7"/>
  <c r="C11" i="8"/>
  <c r="C12" i="7"/>
  <c r="C11" i="6"/>
  <c r="H18" i="8"/>
  <c r="C12" i="6"/>
  <c r="C12" i="8"/>
  <c r="AE211" i="1" l="1"/>
  <c r="AD211" i="1"/>
  <c r="AD242" i="1"/>
  <c r="AE242" i="1"/>
  <c r="AM180" i="8"/>
  <c r="AK180" i="8"/>
  <c r="AD109" i="1"/>
  <c r="AE109" i="1"/>
  <c r="AE231" i="6"/>
  <c r="AE76" i="6"/>
  <c r="AD76" i="6"/>
  <c r="AE168" i="6"/>
  <c r="AD168" i="6"/>
  <c r="AE22" i="6"/>
  <c r="AD22" i="6"/>
  <c r="AE50" i="1"/>
  <c r="AD50" i="1"/>
  <c r="AG164" i="8"/>
  <c r="AH164" i="8"/>
  <c r="AB106" i="7"/>
  <c r="AA106" i="7"/>
  <c r="AA110" i="1"/>
  <c r="AE75" i="1"/>
  <c r="AD75" i="1"/>
  <c r="AA62" i="1"/>
  <c r="AB62" i="1"/>
  <c r="AA179" i="1"/>
  <c r="AE179" i="1" s="1"/>
  <c r="AB179" i="1"/>
  <c r="AJ180" i="8"/>
  <c r="AD236" i="6"/>
  <c r="AE236" i="6"/>
  <c r="AE120" i="1"/>
  <c r="AD120" i="1"/>
  <c r="AB235" i="7"/>
  <c r="AD34" i="1"/>
  <c r="AE34" i="1"/>
  <c r="AB129" i="1"/>
  <c r="AA129" i="1"/>
  <c r="AA134" i="1"/>
  <c r="AB134" i="1"/>
  <c r="AB103" i="1"/>
  <c r="AA103" i="1"/>
  <c r="AM45" i="8"/>
  <c r="AK45" i="8"/>
  <c r="AA238" i="6"/>
  <c r="AB238" i="6"/>
  <c r="AA134" i="6"/>
  <c r="AB134" i="6"/>
  <c r="AK192" i="8"/>
  <c r="AJ192" i="8"/>
  <c r="AM192" i="8"/>
  <c r="AD46" i="1"/>
  <c r="AE46" i="1"/>
  <c r="AB165" i="1"/>
  <c r="AA165" i="1"/>
  <c r="AB238" i="1"/>
  <c r="AA238" i="1"/>
  <c r="AE36" i="1"/>
  <c r="AD36" i="1"/>
  <c r="AD99" i="6"/>
  <c r="AE99" i="6"/>
  <c r="AJ127" i="8"/>
  <c r="AM127" i="8"/>
  <c r="AK127" i="8"/>
  <c r="AE208" i="7"/>
  <c r="AD208" i="7"/>
  <c r="AD95" i="6"/>
  <c r="AE95" i="6"/>
  <c r="AB236" i="6"/>
  <c r="AD149" i="1"/>
  <c r="AD65" i="1"/>
  <c r="AE65" i="1"/>
  <c r="AB118" i="1"/>
  <c r="AA118" i="1"/>
  <c r="AA123" i="1"/>
  <c r="AD123" i="1" s="1"/>
  <c r="AB123" i="1"/>
  <c r="AB107" i="1"/>
  <c r="AA107" i="1"/>
  <c r="AK207" i="8"/>
  <c r="AJ207" i="8"/>
  <c r="AM207" i="8"/>
  <c r="AD231" i="7"/>
  <c r="AE231" i="7"/>
  <c r="AM99" i="8"/>
  <c r="AK99" i="8"/>
  <c r="AJ99" i="8"/>
  <c r="AE108" i="1"/>
  <c r="AD108" i="1"/>
  <c r="AE198" i="6"/>
  <c r="AJ141" i="8"/>
  <c r="AM141" i="8"/>
  <c r="AK141" i="8"/>
  <c r="AM39" i="8"/>
  <c r="AK39" i="8"/>
  <c r="AJ39" i="8"/>
  <c r="AM117" i="8"/>
  <c r="AJ117" i="8"/>
  <c r="AM197" i="8"/>
  <c r="AK197" i="8"/>
  <c r="AJ111" i="8"/>
  <c r="AM111" i="8"/>
  <c r="AK111" i="8"/>
  <c r="AK85" i="8"/>
  <c r="AJ85" i="8"/>
  <c r="AD142" i="1"/>
  <c r="AE142" i="1"/>
  <c r="AG148" i="8"/>
  <c r="AH148" i="8"/>
  <c r="AA78" i="6"/>
  <c r="AB78" i="6"/>
  <c r="AD61" i="1"/>
  <c r="AE61" i="1"/>
  <c r="AB212" i="1"/>
  <c r="AA212" i="1"/>
  <c r="AA106" i="1"/>
  <c r="AB106" i="1"/>
  <c r="AM119" i="8"/>
  <c r="AJ119" i="8"/>
  <c r="AB72" i="7"/>
  <c r="AA72" i="7"/>
  <c r="AE63" i="1"/>
  <c r="AE32" i="6"/>
  <c r="AD36" i="6"/>
  <c r="AE199" i="7"/>
  <c r="AD185" i="7"/>
  <c r="AK67" i="8"/>
  <c r="AE159" i="1"/>
  <c r="AE235" i="1"/>
  <c r="AH106" i="8"/>
  <c r="AB21" i="7"/>
  <c r="AA65" i="7"/>
  <c r="AB65" i="7"/>
  <c r="AE156" i="6"/>
  <c r="AD156" i="6"/>
  <c r="AA103" i="6"/>
  <c r="AB103" i="6"/>
  <c r="AE193" i="1"/>
  <c r="AD193" i="1"/>
  <c r="AK96" i="8"/>
  <c r="AM96" i="8"/>
  <c r="AJ96" i="8"/>
  <c r="AE196" i="6"/>
  <c r="AJ67" i="8"/>
  <c r="AM178" i="8"/>
  <c r="AB162" i="7"/>
  <c r="AA162" i="7"/>
  <c r="AE205" i="1"/>
  <c r="AD205" i="1"/>
  <c r="AK210" i="8"/>
  <c r="AJ178" i="8"/>
  <c r="AH135" i="8"/>
  <c r="AB182" i="6"/>
  <c r="AA182" i="6"/>
  <c r="AA155" i="6"/>
  <c r="AB155" i="6"/>
  <c r="AD84" i="7"/>
  <c r="AE84" i="7"/>
  <c r="AH212" i="8"/>
  <c r="AG212" i="8"/>
  <c r="AB207" i="1"/>
  <c r="AA143" i="1"/>
  <c r="AJ179" i="8"/>
  <c r="AD49" i="7"/>
  <c r="AK74" i="8"/>
  <c r="AM210" i="8"/>
  <c r="AK198" i="8"/>
  <c r="AD224" i="6"/>
  <c r="AD69" i="6"/>
  <c r="AK181" i="8"/>
  <c r="AM85" i="8"/>
  <c r="AK107" i="8"/>
  <c r="AA114" i="6"/>
  <c r="AE104" i="1"/>
  <c r="AD104" i="1"/>
  <c r="AE140" i="1"/>
  <c r="AD140" i="1"/>
  <c r="AK32" i="8"/>
  <c r="AJ32" i="8"/>
  <c r="AM41" i="8"/>
  <c r="AJ41" i="8"/>
  <c r="AK62" i="8"/>
  <c r="AJ62" i="8"/>
  <c r="AD132" i="1"/>
  <c r="AE132" i="1"/>
  <c r="AG132" i="8"/>
  <c r="AA94" i="7"/>
  <c r="AB94" i="7"/>
  <c r="AB63" i="6"/>
  <c r="AA63" i="6"/>
  <c r="AB165" i="7"/>
  <c r="AA165" i="7"/>
  <c r="AA51" i="6"/>
  <c r="AB51" i="6"/>
  <c r="AA114" i="7"/>
  <c r="AB114" i="7"/>
  <c r="AA111" i="6"/>
  <c r="AB111" i="6"/>
  <c r="AB121" i="6"/>
  <c r="AA121" i="6"/>
  <c r="AD116" i="6"/>
  <c r="AM198" i="8"/>
  <c r="AM181" i="8"/>
  <c r="AM53" i="8"/>
  <c r="AB187" i="7"/>
  <c r="AA187" i="7"/>
  <c r="AK189" i="8"/>
  <c r="AM189" i="8"/>
  <c r="AD170" i="1"/>
  <c r="AE170" i="1"/>
  <c r="AH168" i="8"/>
  <c r="AG168" i="8"/>
  <c r="AD156" i="1"/>
  <c r="AA119" i="1"/>
  <c r="AA96" i="1"/>
  <c r="AD138" i="7"/>
  <c r="AK179" i="8"/>
  <c r="AE133" i="6"/>
  <c r="AM74" i="8"/>
  <c r="AE126" i="1"/>
  <c r="AE180" i="7"/>
  <c r="AD147" i="6"/>
  <c r="AD178" i="1"/>
  <c r="AK53" i="8"/>
  <c r="AM32" i="8"/>
  <c r="AE217" i="6"/>
  <c r="AA191" i="6"/>
  <c r="AB191" i="6"/>
  <c r="AB74" i="6"/>
  <c r="AA74" i="6"/>
  <c r="AB226" i="7"/>
  <c r="AA226" i="7"/>
  <c r="AB167" i="1"/>
  <c r="AB89" i="6"/>
  <c r="AH188" i="8"/>
  <c r="AG188" i="8"/>
  <c r="AM79" i="8"/>
  <c r="AK79" i="8"/>
  <c r="AJ79" i="8"/>
  <c r="AB186" i="1"/>
  <c r="AA186" i="1"/>
  <c r="AB81" i="1"/>
  <c r="AA81" i="1"/>
  <c r="AH101" i="8"/>
  <c r="AG101" i="8"/>
  <c r="AB170" i="7"/>
  <c r="AA170" i="7"/>
  <c r="AA119" i="6"/>
  <c r="AB119" i="6"/>
  <c r="AD142" i="6"/>
  <c r="AA70" i="7"/>
  <c r="AD187" i="6"/>
  <c r="AA215" i="1"/>
  <c r="AG177" i="8"/>
  <c r="AJ177" i="8" s="1"/>
  <c r="AH177" i="8"/>
  <c r="AK165" i="8"/>
  <c r="AJ165" i="8"/>
  <c r="AM165" i="8"/>
  <c r="AA179" i="7"/>
  <c r="AB179" i="7"/>
  <c r="AB138" i="6"/>
  <c r="AA138" i="6"/>
  <c r="AG89" i="8"/>
  <c r="AK89" i="8" s="1"/>
  <c r="AH89" i="8"/>
  <c r="AA79" i="1"/>
  <c r="AB79" i="1"/>
  <c r="AE108" i="6"/>
  <c r="AA158" i="6"/>
  <c r="AM159" i="8"/>
  <c r="AJ159" i="8"/>
  <c r="AB233" i="1"/>
  <c r="AA233" i="1"/>
  <c r="AB150" i="7"/>
  <c r="AA150" i="7"/>
  <c r="AE150" i="7" s="1"/>
  <c r="AG24" i="8"/>
  <c r="AH24" i="8"/>
  <c r="AH131" i="8"/>
  <c r="AG131" i="8"/>
  <c r="AH22" i="8"/>
  <c r="AG22" i="8"/>
  <c r="AG137" i="8"/>
  <c r="AH137" i="8"/>
  <c r="AG174" i="8"/>
  <c r="AH174" i="8"/>
  <c r="AE137" i="1"/>
  <c r="AD137" i="1"/>
  <c r="AB40" i="1"/>
  <c r="AA40" i="1"/>
  <c r="AE40" i="1" s="1"/>
  <c r="AB73" i="1"/>
  <c r="AA73" i="1"/>
  <c r="AA88" i="1"/>
  <c r="AB88" i="1"/>
  <c r="AA86" i="1"/>
  <c r="AB86" i="1"/>
  <c r="AH122" i="7"/>
  <c r="AH210" i="7"/>
  <c r="AH129" i="7"/>
  <c r="AZ16" i="7"/>
  <c r="AX16" i="7" s="1"/>
  <c r="AH203" i="7"/>
  <c r="AH46" i="7"/>
  <c r="AH171" i="7"/>
  <c r="AH86" i="7"/>
  <c r="AH154" i="7"/>
  <c r="AA154" i="7" s="1"/>
  <c r="AE154" i="7" s="1"/>
  <c r="AH118" i="7"/>
  <c r="AH186" i="7"/>
  <c r="AH135" i="7"/>
  <c r="AH53" i="7"/>
  <c r="AH222" i="7"/>
  <c r="AH107" i="7"/>
  <c r="AH148" i="7"/>
  <c r="AH141" i="7"/>
  <c r="AH87" i="7"/>
  <c r="AH98" i="7"/>
  <c r="AH23" i="7"/>
  <c r="AZ34" i="7"/>
  <c r="AX34" i="7" s="1"/>
  <c r="AH104" i="7"/>
  <c r="AH229" i="7"/>
  <c r="AZ26" i="7"/>
  <c r="AX26" i="7" s="1"/>
  <c r="AH155" i="7"/>
  <c r="AH130" i="7"/>
  <c r="AH153" i="7"/>
  <c r="AZ38" i="7"/>
  <c r="AX38" i="7" s="1"/>
  <c r="AZ7" i="7"/>
  <c r="AX7" i="7" s="1"/>
  <c r="AH111" i="7"/>
  <c r="AH225" i="7"/>
  <c r="AZ35" i="7"/>
  <c r="AX35" i="7" s="1"/>
  <c r="AH215" i="7"/>
  <c r="AH127" i="7"/>
  <c r="AH128" i="7"/>
  <c r="AH109" i="7"/>
  <c r="AH50" i="7"/>
  <c r="AH232" i="7"/>
  <c r="AH164" i="7"/>
  <c r="AH156" i="7"/>
  <c r="AH131" i="7"/>
  <c r="AH212" i="7"/>
  <c r="AH24" i="7"/>
  <c r="AZ33" i="7"/>
  <c r="AX33" i="7" s="1"/>
  <c r="AH189" i="7"/>
  <c r="AH76" i="7"/>
  <c r="AH169" i="7"/>
  <c r="AH88" i="7"/>
  <c r="AH110" i="7"/>
  <c r="AH202" i="7"/>
  <c r="AH34" i="7"/>
  <c r="AH67" i="7"/>
  <c r="AA67" i="7" s="1"/>
  <c r="AE67" i="7" s="1"/>
  <c r="AH115" i="7"/>
  <c r="AZ5" i="7"/>
  <c r="AX5" i="7" s="1"/>
  <c r="AZ8" i="7"/>
  <c r="AX8" i="7" s="1"/>
  <c r="AZ15" i="7"/>
  <c r="AX15" i="7" s="1"/>
  <c r="AH194" i="7"/>
  <c r="AZ37" i="7"/>
  <c r="AX37" i="7" s="1"/>
  <c r="AH178" i="7"/>
  <c r="AH125" i="7"/>
  <c r="AH116" i="7"/>
  <c r="AH29" i="7"/>
  <c r="AA29" i="7" s="1"/>
  <c r="AE29" i="7" s="1"/>
  <c r="AH25" i="7"/>
  <c r="AH120" i="7"/>
  <c r="AH140" i="7"/>
  <c r="AH188" i="7"/>
  <c r="AH78" i="7"/>
  <c r="AH52" i="7"/>
  <c r="AH97" i="7"/>
  <c r="AH136" i="7"/>
  <c r="AH201" i="7"/>
  <c r="AZ3" i="7"/>
  <c r="AX3" i="7" s="1"/>
  <c r="AH38" i="7"/>
  <c r="AA38" i="7" s="1"/>
  <c r="AE38" i="7" s="1"/>
  <c r="AZ22" i="7"/>
  <c r="AX22" i="7" s="1"/>
  <c r="AH159" i="7"/>
  <c r="AH195" i="7"/>
  <c r="AH83" i="7"/>
  <c r="AH220" i="7"/>
  <c r="AH228" i="7"/>
  <c r="AH173" i="7"/>
  <c r="AA173" i="7" s="1"/>
  <c r="AE173" i="7" s="1"/>
  <c r="AH200" i="7"/>
  <c r="AH99" i="7"/>
  <c r="AH37" i="7"/>
  <c r="AH113" i="7"/>
  <c r="AB113" i="7" s="1"/>
  <c r="AH40" i="7"/>
  <c r="AH90" i="7"/>
  <c r="AH43" i="7"/>
  <c r="AH182" i="7"/>
  <c r="AZ19" i="7"/>
  <c r="AX19" i="7" s="1"/>
  <c r="AH54" i="7"/>
  <c r="AH166" i="7"/>
  <c r="AH75" i="7"/>
  <c r="AZ36" i="7"/>
  <c r="AX36" i="7" s="1"/>
  <c r="AH123" i="7"/>
  <c r="AH42" i="7"/>
  <c r="AH71" i="7"/>
  <c r="AZ23" i="7"/>
  <c r="AX23" i="7" s="1"/>
  <c r="AH181" i="7"/>
  <c r="AH223" i="7"/>
  <c r="AH205" i="7"/>
  <c r="AH146" i="7"/>
  <c r="AH95" i="7"/>
  <c r="AH163" i="7"/>
  <c r="AH96" i="7"/>
  <c r="AH45" i="7"/>
  <c r="AA45" i="7" s="1"/>
  <c r="AH184" i="7"/>
  <c r="AZ20" i="7"/>
  <c r="AX20" i="7" s="1"/>
  <c r="AZ41" i="7"/>
  <c r="AX41" i="7" s="1"/>
  <c r="AH209" i="7"/>
  <c r="AH22" i="7"/>
  <c r="AH62" i="7"/>
  <c r="AH30" i="7"/>
  <c r="AZ18" i="7"/>
  <c r="AX18" i="7" s="1"/>
  <c r="AH60" i="7"/>
  <c r="AH161" i="7"/>
  <c r="AH31" i="7"/>
  <c r="AH217" i="7"/>
  <c r="AH100" i="7"/>
  <c r="AH56" i="7"/>
  <c r="AH142" i="7"/>
  <c r="AH28" i="7"/>
  <c r="AA28" i="7" s="1"/>
  <c r="AE28" i="7" s="1"/>
  <c r="AH69" i="7"/>
  <c r="AH168" i="7"/>
  <c r="AH108" i="7"/>
  <c r="AH64" i="7"/>
  <c r="AH211" i="7"/>
  <c r="AH44" i="7"/>
  <c r="AH35" i="7"/>
  <c r="AZ17" i="7"/>
  <c r="AX17" i="7" s="1"/>
  <c r="AH207" i="7"/>
  <c r="AZ32" i="7"/>
  <c r="AX32" i="7" s="1"/>
  <c r="AH119" i="7"/>
  <c r="AH81" i="7"/>
  <c r="AH176" i="7"/>
  <c r="AH82" i="7"/>
  <c r="AZ4" i="7"/>
  <c r="AX4" i="7" s="1"/>
  <c r="AH79" i="7"/>
  <c r="AH218" i="7"/>
  <c r="AZ29" i="7"/>
  <c r="AX29" i="7" s="1"/>
  <c r="AH191" i="7"/>
  <c r="AH206" i="7"/>
  <c r="AZ6" i="7"/>
  <c r="AX6" i="7" s="1"/>
  <c r="AH147" i="7"/>
  <c r="AH92" i="7"/>
  <c r="AH230" i="7"/>
  <c r="AH101" i="7"/>
  <c r="AH91" i="7"/>
  <c r="AH137" i="7"/>
  <c r="AH224" i="7"/>
  <c r="AH214" i="7"/>
  <c r="AH143" i="7"/>
  <c r="AH27" i="7"/>
  <c r="AA27" i="7" s="1"/>
  <c r="AE27" i="7" s="1"/>
  <c r="AH192" i="7"/>
  <c r="AH68" i="7"/>
  <c r="AH133" i="7"/>
  <c r="AJ71" i="8"/>
  <c r="AK71" i="8"/>
  <c r="AJ225" i="8"/>
  <c r="AK225" i="8"/>
  <c r="AM225" i="8"/>
  <c r="AK112" i="8"/>
  <c r="AJ112" i="8"/>
  <c r="AA197" i="6"/>
  <c r="AB197" i="6"/>
  <c r="AA136" i="1"/>
  <c r="AB136" i="1"/>
  <c r="AA77" i="1"/>
  <c r="AD77" i="1" s="1"/>
  <c r="AB77" i="1"/>
  <c r="AG147" i="8"/>
  <c r="AK147" i="8" s="1"/>
  <c r="AH147" i="8"/>
  <c r="AD143" i="6"/>
  <c r="AJ103" i="8"/>
  <c r="AM103" i="8"/>
  <c r="AB112" i="1"/>
  <c r="AA112" i="1"/>
  <c r="AA241" i="1"/>
  <c r="AB241" i="1"/>
  <c r="AA217" i="1"/>
  <c r="AB217" i="1"/>
  <c r="AA56" i="6"/>
  <c r="AB56" i="6"/>
  <c r="AA183" i="6"/>
  <c r="AB183" i="6"/>
  <c r="AH71" i="1"/>
  <c r="AB154" i="1"/>
  <c r="AB209" i="1"/>
  <c r="AA225" i="1"/>
  <c r="O235" i="7"/>
  <c r="O217" i="7"/>
  <c r="O188" i="7"/>
  <c r="O180" i="7"/>
  <c r="O231" i="7"/>
  <c r="O204" i="7"/>
  <c r="O229" i="7"/>
  <c r="O211" i="7"/>
  <c r="O210" i="7"/>
  <c r="O238" i="7"/>
  <c r="O234" i="7"/>
  <c r="O225" i="7"/>
  <c r="O213" i="7"/>
  <c r="O198" i="7"/>
  <c r="O176" i="7"/>
  <c r="O172" i="7"/>
  <c r="O219" i="7"/>
  <c r="O218" i="7"/>
  <c r="O227" i="7"/>
  <c r="O186" i="7"/>
  <c r="O177" i="7"/>
  <c r="O192" i="7"/>
  <c r="O197" i="7"/>
  <c r="O189" i="7"/>
  <c r="O214" i="7"/>
  <c r="O154" i="7"/>
  <c r="O185" i="7"/>
  <c r="O199" i="7"/>
  <c r="O205" i="7"/>
  <c r="O183" i="7"/>
  <c r="O208" i="7"/>
  <c r="O212" i="7"/>
  <c r="O228" i="7"/>
  <c r="O196" i="7"/>
  <c r="O193" i="7"/>
  <c r="O206" i="7"/>
  <c r="O216" i="7"/>
  <c r="O190" i="7"/>
  <c r="O222" i="7"/>
  <c r="O182" i="7"/>
  <c r="O187" i="7"/>
  <c r="O232" i="7"/>
  <c r="O237" i="7"/>
  <c r="O209" i="7"/>
  <c r="O181" i="7"/>
  <c r="O230" i="7"/>
  <c r="O184" i="7"/>
  <c r="O179" i="7"/>
  <c r="O221" i="7"/>
  <c r="O203" i="7"/>
  <c r="O202" i="7"/>
  <c r="O201" i="7"/>
  <c r="O191" i="7"/>
  <c r="O178" i="7"/>
  <c r="O220" i="7"/>
  <c r="O207" i="7"/>
  <c r="O153" i="7"/>
  <c r="O224" i="7"/>
  <c r="O223" i="7"/>
  <c r="O195" i="7"/>
  <c r="O175" i="7"/>
  <c r="C15" i="7"/>
  <c r="O215" i="7"/>
  <c r="O236" i="7"/>
  <c r="O200" i="7"/>
  <c r="O152" i="7"/>
  <c r="O194" i="7"/>
  <c r="O233" i="7"/>
  <c r="O226" i="7"/>
  <c r="C16" i="1"/>
  <c r="D18" i="1" s="1"/>
  <c r="C16" i="8"/>
  <c r="D18" i="8" s="1"/>
  <c r="C16" i="6"/>
  <c r="D18" i="6" s="1"/>
  <c r="O226" i="6"/>
  <c r="O188" i="6"/>
  <c r="O191" i="6"/>
  <c r="O223" i="6"/>
  <c r="O230" i="6"/>
  <c r="O208" i="6"/>
  <c r="O211" i="6"/>
  <c r="O216" i="6"/>
  <c r="O201" i="6"/>
  <c r="O153" i="6"/>
  <c r="O215" i="6"/>
  <c r="O207" i="6"/>
  <c r="O180" i="6"/>
  <c r="O154" i="6"/>
  <c r="O213" i="6"/>
  <c r="O222" i="6"/>
  <c r="O179" i="6"/>
  <c r="O237" i="6"/>
  <c r="O178" i="6"/>
  <c r="O199" i="6"/>
  <c r="O233" i="6"/>
  <c r="O193" i="6"/>
  <c r="O217" i="6"/>
  <c r="O229" i="6"/>
  <c r="O232" i="6"/>
  <c r="O205" i="6"/>
  <c r="O235" i="6"/>
  <c r="O189" i="6"/>
  <c r="O209" i="6"/>
  <c r="O186" i="6"/>
  <c r="O203" i="6"/>
  <c r="O234" i="6"/>
  <c r="O228" i="6"/>
  <c r="O184" i="6"/>
  <c r="O183" i="6"/>
  <c r="O238" i="6"/>
  <c r="O210" i="6"/>
  <c r="O225" i="6"/>
  <c r="O185" i="6"/>
  <c r="O214" i="6"/>
  <c r="O182" i="6"/>
  <c r="O194" i="6"/>
  <c r="C15" i="6"/>
  <c r="O220" i="6"/>
  <c r="O221" i="6"/>
  <c r="O195" i="6"/>
  <c r="O175" i="6"/>
  <c r="O197" i="6"/>
  <c r="O224" i="6"/>
  <c r="O198" i="6"/>
  <c r="O206" i="6"/>
  <c r="O202" i="6"/>
  <c r="O190" i="6"/>
  <c r="O236" i="6"/>
  <c r="O176" i="6"/>
  <c r="O200" i="6"/>
  <c r="O219" i="6"/>
  <c r="O177" i="6"/>
  <c r="O204" i="6"/>
  <c r="O172" i="6"/>
  <c r="O212" i="6"/>
  <c r="O231" i="6"/>
  <c r="O192" i="6"/>
  <c r="O187" i="6"/>
  <c r="O218" i="6"/>
  <c r="O152" i="6"/>
  <c r="O196" i="6"/>
  <c r="O227" i="6"/>
  <c r="O181" i="6"/>
  <c r="C16" i="7"/>
  <c r="D18" i="7" s="1"/>
  <c r="O180" i="8"/>
  <c r="O188" i="8"/>
  <c r="O196" i="8"/>
  <c r="O204" i="8"/>
  <c r="O212" i="8"/>
  <c r="O220" i="8"/>
  <c r="O171" i="8"/>
  <c r="O179" i="8"/>
  <c r="O187" i="8"/>
  <c r="O195" i="8"/>
  <c r="O203" i="8"/>
  <c r="O211" i="8"/>
  <c r="O219" i="8"/>
  <c r="O170" i="8"/>
  <c r="O178" i="8"/>
  <c r="O186" i="8"/>
  <c r="O192" i="8"/>
  <c r="O200" i="8"/>
  <c r="O208" i="8"/>
  <c r="O216" i="8"/>
  <c r="O224" i="8"/>
  <c r="O167" i="8"/>
  <c r="O175" i="8"/>
  <c r="O199" i="8"/>
  <c r="O207" i="8"/>
  <c r="O215" i="8"/>
  <c r="O225" i="8"/>
  <c r="O166" i="8"/>
  <c r="O193" i="8"/>
  <c r="O201" i="8"/>
  <c r="O217" i="8"/>
  <c r="O223" i="8"/>
  <c r="O169" i="8"/>
  <c r="O177" i="8"/>
  <c r="O183" i="8"/>
  <c r="O191" i="8"/>
  <c r="O198" i="8"/>
  <c r="O206" i="8"/>
  <c r="O222" i="8"/>
  <c r="O182" i="8"/>
  <c r="O173" i="8"/>
  <c r="O181" i="8"/>
  <c r="O189" i="8"/>
  <c r="O197" i="8"/>
  <c r="O205" i="8"/>
  <c r="O213" i="8"/>
  <c r="O221" i="8"/>
  <c r="O172" i="8"/>
  <c r="O218" i="8"/>
  <c r="O184" i="8"/>
  <c r="O214" i="8"/>
  <c r="O194" i="8"/>
  <c r="O146" i="8"/>
  <c r="O190" i="8"/>
  <c r="O185" i="8"/>
  <c r="O202" i="8"/>
  <c r="O168" i="8"/>
  <c r="O174" i="8"/>
  <c r="O147" i="8"/>
  <c r="O210" i="8"/>
  <c r="O176" i="8"/>
  <c r="O209" i="8"/>
  <c r="C15" i="8"/>
  <c r="O186" i="1"/>
  <c r="O246" i="1"/>
  <c r="O239" i="1"/>
  <c r="O203" i="1"/>
  <c r="O220" i="1"/>
  <c r="O202" i="1"/>
  <c r="O195" i="1"/>
  <c r="O164" i="1"/>
  <c r="O200" i="1"/>
  <c r="O242" i="1"/>
  <c r="O196" i="1"/>
  <c r="O160" i="1"/>
  <c r="O229" i="1"/>
  <c r="O232" i="1"/>
  <c r="O207" i="1"/>
  <c r="O201" i="1"/>
  <c r="O190" i="1"/>
  <c r="O193" i="1"/>
  <c r="O230" i="1"/>
  <c r="O241" i="1"/>
  <c r="O235" i="1"/>
  <c r="O163" i="1"/>
  <c r="O182" i="1"/>
  <c r="O237" i="1"/>
  <c r="O224" i="1"/>
  <c r="O215" i="1"/>
  <c r="O226" i="1"/>
  <c r="O162" i="1"/>
  <c r="O191" i="1"/>
  <c r="O222" i="1"/>
  <c r="O213" i="1"/>
  <c r="O219" i="1"/>
  <c r="O51" i="1"/>
  <c r="O192" i="1"/>
  <c r="O205" i="1"/>
  <c r="O197" i="1"/>
  <c r="O244" i="1"/>
  <c r="O211" i="1"/>
  <c r="O109" i="1"/>
  <c r="O214" i="1"/>
  <c r="O216" i="1"/>
  <c r="O243" i="1"/>
  <c r="O189" i="1"/>
  <c r="O161" i="1"/>
  <c r="O85" i="1"/>
  <c r="O238" i="1"/>
  <c r="O221" i="1"/>
  <c r="O234" i="1"/>
  <c r="O188" i="1"/>
  <c r="O39" i="1"/>
  <c r="O217" i="1"/>
  <c r="O210" i="1"/>
  <c r="O199" i="1"/>
  <c r="C15" i="1"/>
  <c r="O154" i="1"/>
  <c r="O185" i="1"/>
  <c r="O198" i="1"/>
  <c r="O204" i="1"/>
  <c r="O227" i="1"/>
  <c r="O218" i="1"/>
  <c r="O91" i="1"/>
  <c r="O247" i="1"/>
  <c r="O70" i="1"/>
  <c r="O233" i="1"/>
  <c r="O236" i="1"/>
  <c r="O240" i="1"/>
  <c r="O248" i="1"/>
  <c r="O187" i="1"/>
  <c r="O231" i="1"/>
  <c r="O228" i="1"/>
  <c r="O194" i="1"/>
  <c r="O212" i="1"/>
  <c r="O208" i="1"/>
  <c r="O223" i="1"/>
  <c r="O103" i="1"/>
  <c r="O245" i="1"/>
  <c r="O206" i="1"/>
  <c r="O225" i="1"/>
  <c r="O209" i="1"/>
  <c r="AD62" i="1"/>
  <c r="AE62" i="1"/>
  <c r="AE236" i="7"/>
  <c r="AE161" i="1"/>
  <c r="AA158" i="1"/>
  <c r="AD24" i="1"/>
  <c r="AE24" i="1"/>
  <c r="AM50" i="8"/>
  <c r="AK50" i="8"/>
  <c r="AJ50" i="8"/>
  <c r="AE232" i="1"/>
  <c r="AD232" i="1"/>
  <c r="AD179" i="1"/>
  <c r="AE62" i="6"/>
  <c r="AD62" i="6"/>
  <c r="AK221" i="8"/>
  <c r="AJ221" i="8"/>
  <c r="AM221" i="8"/>
  <c r="AD48" i="6"/>
  <c r="AE48" i="6"/>
  <c r="AB41" i="7"/>
  <c r="AA41" i="7"/>
  <c r="AE105" i="6"/>
  <c r="AD105" i="6"/>
  <c r="AD55" i="6"/>
  <c r="AE55" i="6"/>
  <c r="AB58" i="7"/>
  <c r="AA58" i="7"/>
  <c r="AB65" i="6"/>
  <c r="AA65" i="6"/>
  <c r="AK23" i="8"/>
  <c r="AJ23" i="8"/>
  <c r="AM23" i="8"/>
  <c r="AE163" i="1"/>
  <c r="AD163" i="1"/>
  <c r="AE47" i="1"/>
  <c r="AD47" i="1"/>
  <c r="AE132" i="6"/>
  <c r="AD132" i="6"/>
  <c r="AM76" i="8"/>
  <c r="AK76" i="8"/>
  <c r="AJ76" i="8"/>
  <c r="AD237" i="6"/>
  <c r="AD130" i="1"/>
  <c r="AB237" i="7"/>
  <c r="AA237" i="7"/>
  <c r="AE76" i="1"/>
  <c r="AA68" i="1"/>
  <c r="AD83" i="1"/>
  <c r="AE83" i="1"/>
  <c r="AE80" i="1"/>
  <c r="AD80" i="1"/>
  <c r="AB22" i="1"/>
  <c r="AA22" i="1"/>
  <c r="AE116" i="1"/>
  <c r="AD116" i="1"/>
  <c r="AA70" i="1"/>
  <c r="AB70" i="1"/>
  <c r="AB90" i="1"/>
  <c r="AA90" i="1"/>
  <c r="AD153" i="6"/>
  <c r="AE153" i="6"/>
  <c r="AE235" i="7"/>
  <c r="AD235" i="7"/>
  <c r="AE134" i="1"/>
  <c r="AD134" i="1"/>
  <c r="AB60" i="1"/>
  <c r="AA60" i="1"/>
  <c r="AE123" i="1"/>
  <c r="AE111" i="1"/>
  <c r="AD111" i="1"/>
  <c r="AD216" i="7"/>
  <c r="AE216" i="7"/>
  <c r="AE45" i="6"/>
  <c r="AD45" i="6"/>
  <c r="AB113" i="1"/>
  <c r="AA113" i="1"/>
  <c r="AA148" i="1"/>
  <c r="AB148" i="1"/>
  <c r="AE193" i="6"/>
  <c r="AD193" i="6"/>
  <c r="AA235" i="6"/>
  <c r="AB235" i="6"/>
  <c r="AJ65" i="8"/>
  <c r="AM65" i="8"/>
  <c r="AK65" i="8"/>
  <c r="AE177" i="7"/>
  <c r="AD177" i="7"/>
  <c r="AM114" i="8"/>
  <c r="AJ114" i="8"/>
  <c r="AE37" i="6"/>
  <c r="AD37" i="6"/>
  <c r="AG126" i="8"/>
  <c r="AH126" i="8"/>
  <c r="AD56" i="1"/>
  <c r="AE56" i="1"/>
  <c r="AD101" i="1"/>
  <c r="AJ45" i="8"/>
  <c r="AE174" i="1"/>
  <c r="AD174" i="1"/>
  <c r="AB230" i="6"/>
  <c r="AA230" i="6"/>
  <c r="AD82" i="6"/>
  <c r="AE82" i="6"/>
  <c r="AK70" i="8"/>
  <c r="AJ190" i="8"/>
  <c r="AD77" i="7"/>
  <c r="AK216" i="8"/>
  <c r="AM216" i="8"/>
  <c r="AJ216" i="8"/>
  <c r="AH115" i="8"/>
  <c r="AG115" i="8"/>
  <c r="AK177" i="8"/>
  <c r="AM177" i="8"/>
  <c r="AD51" i="7"/>
  <c r="AE51" i="7"/>
  <c r="AH173" i="8"/>
  <c r="AG173" i="8"/>
  <c r="AD111" i="6"/>
  <c r="AE111" i="6"/>
  <c r="AM220" i="8"/>
  <c r="AK220" i="8"/>
  <c r="AA71" i="1"/>
  <c r="AB71" i="1"/>
  <c r="AD199" i="1"/>
  <c r="AD74" i="7"/>
  <c r="AE151" i="7"/>
  <c r="AM81" i="8"/>
  <c r="AK81" i="8"/>
  <c r="AJ136" i="8"/>
  <c r="AK136" i="8"/>
  <c r="AM136" i="8"/>
  <c r="AB202" i="7"/>
  <c r="AA202" i="7"/>
  <c r="AE219" i="1"/>
  <c r="AD219" i="1"/>
  <c r="AE117" i="1"/>
  <c r="AD117" i="1"/>
  <c r="AA110" i="6"/>
  <c r="AB110" i="6"/>
  <c r="AE102" i="6"/>
  <c r="AD102" i="6"/>
  <c r="AK139" i="8"/>
  <c r="AJ139" i="8"/>
  <c r="AM139" i="8"/>
  <c r="AD180" i="1"/>
  <c r="AE180" i="1"/>
  <c r="AJ118" i="8"/>
  <c r="AK118" i="8"/>
  <c r="AD100" i="1"/>
  <c r="AE100" i="1"/>
  <c r="AM28" i="8"/>
  <c r="AK28" i="8"/>
  <c r="AJ208" i="8"/>
  <c r="AK208" i="8"/>
  <c r="AA64" i="6"/>
  <c r="AD124" i="6"/>
  <c r="AD40" i="1"/>
  <c r="AA53" i="1"/>
  <c r="AJ146" i="8"/>
  <c r="AG78" i="8"/>
  <c r="AG183" i="8"/>
  <c r="AG211" i="8"/>
  <c r="AK121" i="8"/>
  <c r="AG48" i="8"/>
  <c r="AM92" i="8"/>
  <c r="AH28" i="8"/>
  <c r="AG175" i="8"/>
  <c r="AB56" i="1"/>
  <c r="AD150" i="7"/>
  <c r="AJ69" i="8"/>
  <c r="AB45" i="7"/>
  <c r="AH51" i="8"/>
  <c r="AA63" i="7"/>
  <c r="AE77" i="1"/>
  <c r="AJ147" i="8"/>
  <c r="AM206" i="8"/>
  <c r="AG60" i="8"/>
  <c r="AB82" i="6"/>
  <c r="AK146" i="8"/>
  <c r="AM121" i="8"/>
  <c r="AB47" i="1"/>
  <c r="AB95" i="1"/>
  <c r="AM147" i="8"/>
  <c r="AJ219" i="8"/>
  <c r="AB132" i="6"/>
  <c r="AA43" i="1"/>
  <c r="AM223" i="8"/>
  <c r="AG150" i="8"/>
  <c r="AM204" i="8"/>
  <c r="AB139" i="1"/>
  <c r="AB55" i="1"/>
  <c r="AB157" i="1"/>
  <c r="AM89" i="8"/>
  <c r="AG109" i="8"/>
  <c r="AG199" i="8"/>
  <c r="AG202" i="8"/>
  <c r="AE122" i="1"/>
  <c r="AJ204" i="8"/>
  <c r="AD144" i="1"/>
  <c r="AK117" i="8"/>
  <c r="AK219" i="8"/>
  <c r="AD195" i="1"/>
  <c r="AA152" i="7"/>
  <c r="AA187" i="1"/>
  <c r="AA41" i="1"/>
  <c r="AH119" i="8"/>
  <c r="AA139" i="7"/>
  <c r="AG123" i="8"/>
  <c r="AA113" i="7"/>
  <c r="AA184" i="6"/>
  <c r="AB46" i="6"/>
  <c r="AJ92" i="8"/>
  <c r="AJ89" i="8"/>
  <c r="AA173" i="1"/>
  <c r="J18" i="8"/>
  <c r="AE225" i="1" l="1"/>
  <c r="AD225" i="1"/>
  <c r="AB133" i="7"/>
  <c r="AA133" i="7"/>
  <c r="AB159" i="7"/>
  <c r="AA159" i="7"/>
  <c r="AA178" i="7"/>
  <c r="AB178" i="7"/>
  <c r="AB128" i="7"/>
  <c r="AA128" i="7"/>
  <c r="AB129" i="7"/>
  <c r="AA129" i="7"/>
  <c r="AD79" i="1"/>
  <c r="AE79" i="1"/>
  <c r="AE186" i="1"/>
  <c r="AD186" i="1"/>
  <c r="AD51" i="6"/>
  <c r="AE51" i="6"/>
  <c r="AD72" i="7"/>
  <c r="AE72" i="7"/>
  <c r="AE217" i="1"/>
  <c r="AD217" i="1"/>
  <c r="AB68" i="7"/>
  <c r="AA68" i="7"/>
  <c r="AB101" i="7"/>
  <c r="AA101" i="7"/>
  <c r="AA218" i="7"/>
  <c r="AB218" i="7"/>
  <c r="AB207" i="7"/>
  <c r="AA207" i="7"/>
  <c r="AB69" i="7"/>
  <c r="AA69" i="7"/>
  <c r="AA60" i="7"/>
  <c r="AB60" i="7"/>
  <c r="AA184" i="7"/>
  <c r="AB184" i="7"/>
  <c r="AB181" i="7"/>
  <c r="AA181" i="7"/>
  <c r="AA54" i="7"/>
  <c r="AB54" i="7"/>
  <c r="AB99" i="7"/>
  <c r="AA99" i="7"/>
  <c r="AB188" i="7"/>
  <c r="AA188" i="7"/>
  <c r="AB212" i="7"/>
  <c r="AA212" i="7"/>
  <c r="AA127" i="7"/>
  <c r="AB127" i="7"/>
  <c r="AB130" i="7"/>
  <c r="AA130" i="7"/>
  <c r="AB87" i="7"/>
  <c r="AA87" i="7"/>
  <c r="AA118" i="7"/>
  <c r="AB118" i="7"/>
  <c r="AB210" i="7"/>
  <c r="AA210" i="7"/>
  <c r="AM22" i="8"/>
  <c r="AJ22" i="8"/>
  <c r="AK22" i="8"/>
  <c r="AD233" i="1"/>
  <c r="AE233" i="1"/>
  <c r="AD119" i="6"/>
  <c r="AE119" i="6"/>
  <c r="AE226" i="7"/>
  <c r="AD226" i="7"/>
  <c r="AE121" i="6"/>
  <c r="AD121" i="6"/>
  <c r="AE165" i="7"/>
  <c r="AD165" i="7"/>
  <c r="AM212" i="8"/>
  <c r="AK212" i="8"/>
  <c r="AJ212" i="8"/>
  <c r="AE103" i="6"/>
  <c r="AD103" i="6"/>
  <c r="AD165" i="1"/>
  <c r="AE165" i="1"/>
  <c r="AE134" i="6"/>
  <c r="AD134" i="6"/>
  <c r="AB223" i="7"/>
  <c r="AA223" i="7"/>
  <c r="AA98" i="7"/>
  <c r="AB98" i="7"/>
  <c r="AB192" i="7"/>
  <c r="AA192" i="7"/>
  <c r="AA230" i="7"/>
  <c r="AB230" i="7"/>
  <c r="AB79" i="7"/>
  <c r="AA79" i="7"/>
  <c r="AD45" i="7"/>
  <c r="AE45" i="7"/>
  <c r="AB200" i="7"/>
  <c r="AA200" i="7"/>
  <c r="AB140" i="7"/>
  <c r="AA140" i="7"/>
  <c r="AB194" i="7"/>
  <c r="AA194" i="7"/>
  <c r="AB110" i="7"/>
  <c r="AA110" i="7"/>
  <c r="AA131" i="7"/>
  <c r="AB131" i="7"/>
  <c r="AA215" i="7"/>
  <c r="AB215" i="7"/>
  <c r="AA155" i="7"/>
  <c r="AB155" i="7"/>
  <c r="AB141" i="7"/>
  <c r="AA141" i="7"/>
  <c r="AA122" i="7"/>
  <c r="AB122" i="7"/>
  <c r="AE170" i="7"/>
  <c r="AD170" i="7"/>
  <c r="AE96" i="1"/>
  <c r="AD96" i="1"/>
  <c r="AE107" i="1"/>
  <c r="AD107" i="1"/>
  <c r="AE129" i="1"/>
  <c r="AD129" i="1"/>
  <c r="AE110" i="1"/>
  <c r="AD110" i="1"/>
  <c r="AD197" i="6"/>
  <c r="AE197" i="6"/>
  <c r="AB168" i="7"/>
  <c r="AA168" i="7"/>
  <c r="AA37" i="7"/>
  <c r="AB37" i="7"/>
  <c r="AB153" i="7"/>
  <c r="AA153" i="7"/>
  <c r="AE241" i="1"/>
  <c r="AD241" i="1"/>
  <c r="AB92" i="7"/>
  <c r="AA92" i="7"/>
  <c r="AB35" i="7"/>
  <c r="AA35" i="7"/>
  <c r="AA142" i="7"/>
  <c r="AB142" i="7"/>
  <c r="AB30" i="7"/>
  <c r="AA30" i="7"/>
  <c r="AB96" i="7"/>
  <c r="AA96" i="7"/>
  <c r="AB71" i="7"/>
  <c r="AA71" i="7"/>
  <c r="AB182" i="7"/>
  <c r="AA182" i="7"/>
  <c r="AB120" i="7"/>
  <c r="AA120" i="7"/>
  <c r="AB88" i="7"/>
  <c r="AA88" i="7"/>
  <c r="AA156" i="7"/>
  <c r="AB156" i="7"/>
  <c r="AB148" i="7"/>
  <c r="AA148" i="7"/>
  <c r="AB86" i="7"/>
  <c r="AA86" i="7"/>
  <c r="AK131" i="8"/>
  <c r="AJ131" i="8"/>
  <c r="AM131" i="8"/>
  <c r="AD138" i="6"/>
  <c r="AE138" i="6"/>
  <c r="AD74" i="6"/>
  <c r="AE74" i="6"/>
  <c r="AE119" i="1"/>
  <c r="AD119" i="1"/>
  <c r="AE187" i="7"/>
  <c r="AD187" i="7"/>
  <c r="AD63" i="6"/>
  <c r="AE63" i="6"/>
  <c r="AE78" i="6"/>
  <c r="AD78" i="6"/>
  <c r="AE238" i="6"/>
  <c r="AD238" i="6"/>
  <c r="AD106" i="7"/>
  <c r="AE106" i="7"/>
  <c r="AB161" i="7"/>
  <c r="AA161" i="7"/>
  <c r="AB78" i="7"/>
  <c r="AA78" i="7"/>
  <c r="AB34" i="7"/>
  <c r="AA34" i="7"/>
  <c r="AA24" i="7"/>
  <c r="AB24" i="7"/>
  <c r="AA186" i="7"/>
  <c r="AB186" i="7"/>
  <c r="AK137" i="8"/>
  <c r="AJ137" i="8"/>
  <c r="AM137" i="8"/>
  <c r="AD112" i="1"/>
  <c r="AE112" i="1"/>
  <c r="AA143" i="7"/>
  <c r="AB143" i="7"/>
  <c r="AB147" i="7"/>
  <c r="AA147" i="7"/>
  <c r="AA82" i="7"/>
  <c r="AB82" i="7"/>
  <c r="AB44" i="7"/>
  <c r="AA44" i="7"/>
  <c r="AB56" i="7"/>
  <c r="AA56" i="7"/>
  <c r="AB62" i="7"/>
  <c r="AA62" i="7"/>
  <c r="AB163" i="7"/>
  <c r="AA163" i="7"/>
  <c r="AB42" i="7"/>
  <c r="AA42" i="7"/>
  <c r="AB43" i="7"/>
  <c r="AA43" i="7"/>
  <c r="AB228" i="7"/>
  <c r="AA228" i="7"/>
  <c r="AB201" i="7"/>
  <c r="AA201" i="7"/>
  <c r="AB25" i="7"/>
  <c r="AA25" i="7"/>
  <c r="AB169" i="7"/>
  <c r="AA169" i="7"/>
  <c r="AA164" i="7"/>
  <c r="AB164" i="7"/>
  <c r="AB225" i="7"/>
  <c r="AA225" i="7"/>
  <c r="AB229" i="7"/>
  <c r="AA229" i="7"/>
  <c r="AB107" i="7"/>
  <c r="AA107" i="7"/>
  <c r="AA171" i="7"/>
  <c r="AB171" i="7"/>
  <c r="AE86" i="1"/>
  <c r="AD86" i="1"/>
  <c r="AE215" i="1"/>
  <c r="AD215" i="1"/>
  <c r="AK101" i="8"/>
  <c r="AJ101" i="8"/>
  <c r="AM101" i="8"/>
  <c r="AE114" i="6"/>
  <c r="AD114" i="6"/>
  <c r="AE183" i="6"/>
  <c r="AD183" i="6"/>
  <c r="AB214" i="7"/>
  <c r="AA214" i="7"/>
  <c r="AB176" i="7"/>
  <c r="AA176" i="7"/>
  <c r="AB211" i="7"/>
  <c r="AA211" i="7"/>
  <c r="AB100" i="7"/>
  <c r="AA100" i="7"/>
  <c r="AA22" i="7"/>
  <c r="AB22" i="7"/>
  <c r="AA95" i="7"/>
  <c r="AB95" i="7"/>
  <c r="AA123" i="7"/>
  <c r="AB123" i="7"/>
  <c r="AA90" i="7"/>
  <c r="AB90" i="7"/>
  <c r="AA220" i="7"/>
  <c r="AB220" i="7"/>
  <c r="AB136" i="7"/>
  <c r="AA136" i="7"/>
  <c r="AB76" i="7"/>
  <c r="AA76" i="7"/>
  <c r="AB232" i="7"/>
  <c r="AA232" i="7"/>
  <c r="AB111" i="7"/>
  <c r="AA111" i="7"/>
  <c r="AA104" i="7"/>
  <c r="AB104" i="7"/>
  <c r="AB222" i="7"/>
  <c r="AA222" i="7"/>
  <c r="AA46" i="7"/>
  <c r="AB46" i="7"/>
  <c r="AE158" i="6"/>
  <c r="AD158" i="6"/>
  <c r="AJ188" i="8"/>
  <c r="AK188" i="8"/>
  <c r="AM188" i="8"/>
  <c r="AJ168" i="8"/>
  <c r="AM168" i="8"/>
  <c r="AK168" i="8"/>
  <c r="AE65" i="7"/>
  <c r="AD65" i="7"/>
  <c r="AE106" i="1"/>
  <c r="AD106" i="1"/>
  <c r="AK148" i="8"/>
  <c r="AJ148" i="8"/>
  <c r="AM148" i="8"/>
  <c r="AD136" i="1"/>
  <c r="AE136" i="1"/>
  <c r="AB224" i="7"/>
  <c r="AA224" i="7"/>
  <c r="AB206" i="7"/>
  <c r="AA206" i="7"/>
  <c r="AA81" i="7"/>
  <c r="AB81" i="7"/>
  <c r="AB64" i="7"/>
  <c r="AA64" i="7"/>
  <c r="AA217" i="7"/>
  <c r="AB217" i="7"/>
  <c r="AA209" i="7"/>
  <c r="AB209" i="7"/>
  <c r="AA146" i="7"/>
  <c r="AB146" i="7"/>
  <c r="AB40" i="7"/>
  <c r="AA40" i="7"/>
  <c r="AA83" i="7"/>
  <c r="AB83" i="7"/>
  <c r="AB97" i="7"/>
  <c r="AA97" i="7"/>
  <c r="AB116" i="7"/>
  <c r="AA116" i="7"/>
  <c r="AB115" i="7"/>
  <c r="AA115" i="7"/>
  <c r="AB189" i="7"/>
  <c r="AA189" i="7"/>
  <c r="AA50" i="7"/>
  <c r="AB50" i="7"/>
  <c r="AB53" i="7"/>
  <c r="AA53" i="7"/>
  <c r="AB203" i="7"/>
  <c r="AA203" i="7"/>
  <c r="AD88" i="1"/>
  <c r="AE88" i="1"/>
  <c r="AK174" i="8"/>
  <c r="AJ174" i="8"/>
  <c r="AM174" i="8"/>
  <c r="AJ24" i="8"/>
  <c r="AK24" i="8"/>
  <c r="AM24" i="8"/>
  <c r="AE179" i="7"/>
  <c r="AD179" i="7"/>
  <c r="AE70" i="7"/>
  <c r="AD70" i="7"/>
  <c r="AD81" i="1"/>
  <c r="AE81" i="1"/>
  <c r="AD191" i="6"/>
  <c r="AE191" i="6"/>
  <c r="AE114" i="7"/>
  <c r="AD114" i="7"/>
  <c r="AE94" i="7"/>
  <c r="AD94" i="7"/>
  <c r="AE155" i="6"/>
  <c r="AD155" i="6"/>
  <c r="AD162" i="7"/>
  <c r="AE162" i="7"/>
  <c r="AE212" i="1"/>
  <c r="AD212" i="1"/>
  <c r="AD118" i="1"/>
  <c r="AE118" i="1"/>
  <c r="AE103" i="1"/>
  <c r="AD103" i="1"/>
  <c r="AM164" i="8"/>
  <c r="AK164" i="8"/>
  <c r="AJ164" i="8"/>
  <c r="AB91" i="7"/>
  <c r="AA91" i="7"/>
  <c r="AA166" i="7"/>
  <c r="AB166" i="7"/>
  <c r="AD56" i="6"/>
  <c r="AE56" i="6"/>
  <c r="AB137" i="7"/>
  <c r="AA137" i="7"/>
  <c r="AA191" i="7"/>
  <c r="AB191" i="7"/>
  <c r="AB119" i="7"/>
  <c r="AA119" i="7"/>
  <c r="AB108" i="7"/>
  <c r="AA108" i="7"/>
  <c r="AA31" i="7"/>
  <c r="AB31" i="7"/>
  <c r="AB205" i="7"/>
  <c r="AA205" i="7"/>
  <c r="AA75" i="7"/>
  <c r="AB75" i="7"/>
  <c r="AB195" i="7"/>
  <c r="AA195" i="7"/>
  <c r="AA52" i="7"/>
  <c r="AB52" i="7"/>
  <c r="AA125" i="7"/>
  <c r="AB125" i="7"/>
  <c r="AA109" i="7"/>
  <c r="AB109" i="7"/>
  <c r="AA23" i="7"/>
  <c r="AB23" i="7"/>
  <c r="AA135" i="7"/>
  <c r="AB135" i="7"/>
  <c r="AD73" i="1"/>
  <c r="AE73" i="1"/>
  <c r="AM132" i="8"/>
  <c r="AK132" i="8"/>
  <c r="AJ132" i="8"/>
  <c r="AD143" i="1"/>
  <c r="AE143" i="1"/>
  <c r="AD182" i="6"/>
  <c r="AE182" i="6"/>
  <c r="AD238" i="1"/>
  <c r="AE238" i="1"/>
  <c r="J17" i="8"/>
  <c r="AE68" i="1"/>
  <c r="AD68" i="1"/>
  <c r="AJ202" i="8"/>
  <c r="AK202" i="8"/>
  <c r="AM202" i="8"/>
  <c r="AE43" i="1"/>
  <c r="AD43" i="1"/>
  <c r="AK211" i="8"/>
  <c r="AJ211" i="8"/>
  <c r="AM211" i="8"/>
  <c r="AE110" i="6"/>
  <c r="AD110" i="6"/>
  <c r="AE113" i="7"/>
  <c r="AD113" i="7"/>
  <c r="AJ183" i="8"/>
  <c r="AM183" i="8"/>
  <c r="AK183" i="8"/>
  <c r="AK78" i="8"/>
  <c r="AJ78" i="8"/>
  <c r="AM78" i="8"/>
  <c r="AE230" i="6"/>
  <c r="AD230" i="6"/>
  <c r="AD173" i="1"/>
  <c r="AE173" i="1"/>
  <c r="AK199" i="8"/>
  <c r="AJ199" i="8"/>
  <c r="AM199" i="8"/>
  <c r="AD64" i="6"/>
  <c r="AE64" i="6"/>
  <c r="AD184" i="6"/>
  <c r="AE184" i="6"/>
  <c r="AJ123" i="8"/>
  <c r="AM123" i="8"/>
  <c r="AK123" i="8"/>
  <c r="AD139" i="7"/>
  <c r="AE139" i="7"/>
  <c r="AJ175" i="8"/>
  <c r="AK175" i="8"/>
  <c r="AM175" i="8"/>
  <c r="AM126" i="8"/>
  <c r="AK126" i="8"/>
  <c r="AJ126" i="8"/>
  <c r="AE70" i="1"/>
  <c r="AD70" i="1"/>
  <c r="C18" i="7"/>
  <c r="F18" i="7"/>
  <c r="F19" i="7" s="1"/>
  <c r="AD41" i="1"/>
  <c r="AE41" i="1"/>
  <c r="AE63" i="7"/>
  <c r="AD63" i="7"/>
  <c r="AE202" i="7"/>
  <c r="AD202" i="7"/>
  <c r="AE113" i="1"/>
  <c r="AD113" i="1"/>
  <c r="F18" i="8"/>
  <c r="F19" i="8" s="1"/>
  <c r="C18" i="8"/>
  <c r="AE53" i="1"/>
  <c r="AD53" i="1"/>
  <c r="AD148" i="1"/>
  <c r="AE148" i="1"/>
  <c r="AM150" i="8"/>
  <c r="AK150" i="8"/>
  <c r="AJ150" i="8"/>
  <c r="AJ48" i="8"/>
  <c r="AK48" i="8"/>
  <c r="AI11" i="8" s="1"/>
  <c r="AM48" i="8"/>
  <c r="AJ173" i="8"/>
  <c r="AK173" i="8"/>
  <c r="AM173" i="8"/>
  <c r="AM115" i="8"/>
  <c r="AK115" i="8"/>
  <c r="AJ115" i="8"/>
  <c r="AD60" i="1"/>
  <c r="AE60" i="1"/>
  <c r="AD22" i="1"/>
  <c r="AE22" i="1"/>
  <c r="AD237" i="7"/>
  <c r="AE237" i="7"/>
  <c r="AD65" i="6"/>
  <c r="AE65" i="6"/>
  <c r="AE41" i="7"/>
  <c r="AD41" i="7"/>
  <c r="AD187" i="1"/>
  <c r="AE187" i="1"/>
  <c r="F18" i="1"/>
  <c r="F19" i="1" s="1"/>
  <c r="C18" i="1"/>
  <c r="C18" i="6"/>
  <c r="F18" i="6"/>
  <c r="F19" i="6" s="1"/>
  <c r="AE152" i="7"/>
  <c r="AD152" i="7"/>
  <c r="AE235" i="6"/>
  <c r="AD235" i="6"/>
  <c r="AD90" i="1"/>
  <c r="AE90" i="1"/>
  <c r="AE58" i="7"/>
  <c r="AD58" i="7"/>
  <c r="AK109" i="8"/>
  <c r="AJ109" i="8"/>
  <c r="AM109" i="8"/>
  <c r="AJ60" i="8"/>
  <c r="AM60" i="8"/>
  <c r="AK60" i="8"/>
  <c r="AE71" i="1"/>
  <c r="AD71" i="1"/>
  <c r="AE158" i="1"/>
  <c r="AD158" i="1"/>
  <c r="I18" i="8"/>
  <c r="K18" i="8"/>
  <c r="I17" i="8" l="1"/>
  <c r="AE116" i="7"/>
  <c r="AD116" i="7"/>
  <c r="AE119" i="7"/>
  <c r="AD119" i="7"/>
  <c r="AE146" i="7"/>
  <c r="AD146" i="7"/>
  <c r="AD81" i="7"/>
  <c r="AE81" i="7"/>
  <c r="AD222" i="7"/>
  <c r="AE222" i="7"/>
  <c r="AD76" i="7"/>
  <c r="AE76" i="7"/>
  <c r="AE211" i="7"/>
  <c r="AD211" i="7"/>
  <c r="AD82" i="7"/>
  <c r="AE82" i="7"/>
  <c r="AE78" i="7"/>
  <c r="AD78" i="7"/>
  <c r="AD155" i="7"/>
  <c r="AE155" i="7"/>
  <c r="AD127" i="7"/>
  <c r="AE127" i="7"/>
  <c r="AD54" i="7"/>
  <c r="AE54" i="7"/>
  <c r="AE178" i="7"/>
  <c r="AD178" i="7"/>
  <c r="AD223" i="7"/>
  <c r="AE223" i="7"/>
  <c r="AE210" i="7"/>
  <c r="AD210" i="7"/>
  <c r="AD109" i="7"/>
  <c r="AE109" i="7"/>
  <c r="AE75" i="7"/>
  <c r="AD75" i="7"/>
  <c r="AD166" i="7"/>
  <c r="AE166" i="7"/>
  <c r="AD97" i="7"/>
  <c r="AE97" i="7"/>
  <c r="AD206" i="7"/>
  <c r="AE206" i="7"/>
  <c r="AD123" i="7"/>
  <c r="AE123" i="7"/>
  <c r="AE228" i="7"/>
  <c r="AD228" i="7"/>
  <c r="AE62" i="7"/>
  <c r="AD62" i="7"/>
  <c r="AE147" i="7"/>
  <c r="AD147" i="7"/>
  <c r="AD148" i="7"/>
  <c r="AE148" i="7"/>
  <c r="AE182" i="7"/>
  <c r="AD182" i="7"/>
  <c r="AE153" i="7"/>
  <c r="AD153" i="7"/>
  <c r="AD140" i="7"/>
  <c r="AE140" i="7"/>
  <c r="AE212" i="7"/>
  <c r="AD212" i="7"/>
  <c r="AE181" i="7"/>
  <c r="AD181" i="7"/>
  <c r="AD207" i="7"/>
  <c r="AE207" i="7"/>
  <c r="AD159" i="7"/>
  <c r="AE159" i="7"/>
  <c r="AD163" i="7"/>
  <c r="AE163" i="7"/>
  <c r="AD86" i="7"/>
  <c r="AE86" i="7"/>
  <c r="AE194" i="7"/>
  <c r="AD194" i="7"/>
  <c r="AE68" i="7"/>
  <c r="AD68" i="7"/>
  <c r="AE205" i="7"/>
  <c r="AD205" i="7"/>
  <c r="AD91" i="7"/>
  <c r="AE91" i="7"/>
  <c r="AD50" i="7"/>
  <c r="AE50" i="7"/>
  <c r="AE209" i="7"/>
  <c r="AD209" i="7"/>
  <c r="AE136" i="7"/>
  <c r="AD136" i="7"/>
  <c r="AD176" i="7"/>
  <c r="AE176" i="7"/>
  <c r="AD171" i="7"/>
  <c r="AE171" i="7"/>
  <c r="AE164" i="7"/>
  <c r="AD164" i="7"/>
  <c r="AE161" i="7"/>
  <c r="AD161" i="7"/>
  <c r="AE142" i="7"/>
  <c r="AD142" i="7"/>
  <c r="AE215" i="7"/>
  <c r="AD215" i="7"/>
  <c r="AE230" i="7"/>
  <c r="AD230" i="7"/>
  <c r="AE118" i="7"/>
  <c r="AD118" i="7"/>
  <c r="AE46" i="7"/>
  <c r="AD46" i="7"/>
  <c r="AE225" i="7"/>
  <c r="AD225" i="7"/>
  <c r="AD79" i="7"/>
  <c r="AE79" i="7"/>
  <c r="AD69" i="7"/>
  <c r="AE69" i="7"/>
  <c r="AC11" i="6"/>
  <c r="AE125" i="7"/>
  <c r="AD125" i="7"/>
  <c r="AE191" i="7"/>
  <c r="AD191" i="7"/>
  <c r="AE189" i="7"/>
  <c r="AD189" i="7"/>
  <c r="AD224" i="7"/>
  <c r="AE224" i="7"/>
  <c r="AE104" i="7"/>
  <c r="AD104" i="7"/>
  <c r="AD95" i="7"/>
  <c r="AE95" i="7"/>
  <c r="AD107" i="7"/>
  <c r="AE107" i="7"/>
  <c r="AE169" i="7"/>
  <c r="AD169" i="7"/>
  <c r="AD43" i="7"/>
  <c r="AE43" i="7"/>
  <c r="AE56" i="7"/>
  <c r="AD56" i="7"/>
  <c r="AD186" i="7"/>
  <c r="AE186" i="7"/>
  <c r="AD71" i="7"/>
  <c r="AE71" i="7"/>
  <c r="AD35" i="7"/>
  <c r="AE35" i="7"/>
  <c r="AE200" i="7"/>
  <c r="AD200" i="7"/>
  <c r="AD192" i="7"/>
  <c r="AE192" i="7"/>
  <c r="AD87" i="7"/>
  <c r="AE87" i="7"/>
  <c r="AE188" i="7"/>
  <c r="AD188" i="7"/>
  <c r="AD129" i="7"/>
  <c r="AE129" i="7"/>
  <c r="AE133" i="7"/>
  <c r="AD133" i="7"/>
  <c r="AE137" i="7"/>
  <c r="AD137" i="7"/>
  <c r="AE83" i="7"/>
  <c r="AD83" i="7"/>
  <c r="AE217" i="7"/>
  <c r="AD217" i="7"/>
  <c r="AD111" i="7"/>
  <c r="AE111" i="7"/>
  <c r="AE214" i="7"/>
  <c r="AD214" i="7"/>
  <c r="AD143" i="7"/>
  <c r="AE143" i="7"/>
  <c r="AD156" i="7"/>
  <c r="AE156" i="7"/>
  <c r="AE37" i="7"/>
  <c r="AD37" i="7"/>
  <c r="AE122" i="7"/>
  <c r="AD122" i="7"/>
  <c r="AD131" i="7"/>
  <c r="AE131" i="7"/>
  <c r="AE184" i="7"/>
  <c r="AD184" i="7"/>
  <c r="AE218" i="7"/>
  <c r="AD218" i="7"/>
  <c r="AE53" i="7"/>
  <c r="AD53" i="7"/>
  <c r="AE90" i="7"/>
  <c r="AD90" i="7"/>
  <c r="AD30" i="7"/>
  <c r="AE30" i="7"/>
  <c r="AD135" i="7"/>
  <c r="AE135" i="7"/>
  <c r="AD52" i="7"/>
  <c r="AE52" i="7"/>
  <c r="AD31" i="7"/>
  <c r="AE31" i="7"/>
  <c r="AE203" i="7"/>
  <c r="AD203" i="7"/>
  <c r="AE115" i="7"/>
  <c r="AD115" i="7"/>
  <c r="AE40" i="7"/>
  <c r="AD40" i="7"/>
  <c r="AE64" i="7"/>
  <c r="AD64" i="7"/>
  <c r="AE220" i="7"/>
  <c r="AD220" i="7"/>
  <c r="AE22" i="7"/>
  <c r="AD22" i="7"/>
  <c r="AE229" i="7"/>
  <c r="AD229" i="7"/>
  <c r="AE25" i="7"/>
  <c r="AC11" i="7" s="1"/>
  <c r="AD25" i="7"/>
  <c r="AE42" i="7"/>
  <c r="AD42" i="7"/>
  <c r="AE44" i="7"/>
  <c r="AD44" i="7"/>
  <c r="AE24" i="7"/>
  <c r="AD24" i="7"/>
  <c r="AE88" i="7"/>
  <c r="AD88" i="7"/>
  <c r="AD96" i="7"/>
  <c r="AE96" i="7"/>
  <c r="AD92" i="7"/>
  <c r="AE92" i="7"/>
  <c r="AD168" i="7"/>
  <c r="AE168" i="7"/>
  <c r="AD141" i="7"/>
  <c r="AE141" i="7"/>
  <c r="AE110" i="7"/>
  <c r="AD110" i="7"/>
  <c r="AE130" i="7"/>
  <c r="AD130" i="7"/>
  <c r="AE99" i="7"/>
  <c r="AD99" i="7"/>
  <c r="AE101" i="7"/>
  <c r="AD101" i="7"/>
  <c r="AE128" i="7"/>
  <c r="AD128" i="7"/>
  <c r="AE23" i="7"/>
  <c r="AD23" i="7"/>
  <c r="AE201" i="7"/>
  <c r="AD201" i="7"/>
  <c r="AD120" i="7"/>
  <c r="AE120" i="7"/>
  <c r="AE195" i="7"/>
  <c r="AD195" i="7"/>
  <c r="AD108" i="7"/>
  <c r="AE108" i="7"/>
  <c r="AD232" i="7"/>
  <c r="AE232" i="7"/>
  <c r="AD100" i="7"/>
  <c r="AE100" i="7"/>
  <c r="AD34" i="7"/>
  <c r="AE34" i="7"/>
  <c r="AD98" i="7"/>
  <c r="AE98" i="7"/>
  <c r="AD60" i="7"/>
  <c r="AE60" i="7"/>
  <c r="K17" i="8"/>
  <c r="AC11" i="1"/>
</calcChain>
</file>

<file path=xl/sharedStrings.xml><?xml version="1.0" encoding="utf-8"?>
<sst xmlns="http://schemas.openxmlformats.org/spreadsheetml/2006/main" count="4446" uniqueCount="887">
  <si>
    <t>IBVS 6196</t>
  </si>
  <si>
    <t>0.0014</t>
  </si>
  <si>
    <t>Q.+LiTE fit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</si>
  <si>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</si>
  <si>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</si>
  <si>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</rPr>
      <t xml:space="preserve"> =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</si>
  <si>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</rPr>
      <t>=</t>
    </r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</si>
  <si>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</si>
  <si>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</rPr>
      <t>)</t>
    </r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</si>
  <si>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</si>
  <si>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</si>
  <si>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</si>
  <si>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</si>
  <si>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</rPr>
      <t xml:space="preserve"> = </t>
    </r>
  </si>
  <si>
    <t>days</t>
  </si>
  <si>
    <t>years</t>
  </si>
  <si>
    <t>Quad</t>
  </si>
  <si>
    <t>Sine + Quad fit</t>
  </si>
  <si>
    <t>Multiplier</t>
  </si>
  <si>
    <t>Power of 10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</si>
  <si>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</si>
  <si>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</si>
  <si>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</si>
  <si>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</si>
  <si>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</si>
  <si>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</si>
  <si>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</si>
  <si>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</si>
  <si>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</si>
  <si>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</si>
  <si>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</si>
  <si>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</si>
  <si>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</si>
  <si>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</si>
  <si>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</si>
  <si>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</si>
  <si>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</si>
  <si>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e sin nu_o</t>
  </si>
  <si>
    <t>dP/dt =</t>
  </si>
  <si>
    <t>Q+S resid</t>
  </si>
  <si>
    <t xml:space="preserve"> e sin nu</t>
  </si>
  <si>
    <t>e (eccen)</t>
  </si>
  <si>
    <t>HJD</t>
  </si>
  <si>
    <t xml:space="preserve">To = </t>
  </si>
  <si>
    <t>cycle #</t>
  </si>
  <si>
    <t>Q+S fit</t>
  </si>
  <si>
    <t>degrees</t>
  </si>
  <si>
    <t>LTE Resid</t>
  </si>
  <si>
    <t>Q. resid</t>
  </si>
  <si>
    <t>Q resid</t>
  </si>
  <si>
    <t>GCVS 4 Eph.</t>
  </si>
  <si>
    <t>--- Working ----</t>
  </si>
  <si>
    <t>Epoch =</t>
  </si>
  <si>
    <t>Period =</t>
  </si>
  <si>
    <t>New Period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</si>
  <si>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</si>
  <si>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</si>
  <si>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</si>
  <si>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</si>
  <si>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</si>
  <si>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</si>
  <si>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</si>
  <si>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</si>
  <si>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</si>
  <si>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</si>
  <si>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</si>
  <si>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</si>
  <si>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</si>
  <si>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</si>
  <si>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</si>
  <si>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</si>
  <si>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</si>
  <si>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</si>
  <si>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System Type:</t>
  </si>
  <si>
    <t>S5</t>
  </si>
  <si>
    <t>S6</t>
  </si>
  <si>
    <t>Misc</t>
  </si>
  <si>
    <t>IBVS 5263</t>
  </si>
  <si>
    <t>II</t>
  </si>
  <si>
    <t>I</t>
  </si>
  <si>
    <t>IBVS 5287</t>
  </si>
  <si>
    <t>IBVS 5583</t>
  </si>
  <si>
    <t>IBVS 5296</t>
  </si>
  <si>
    <t>IBVS 5484</t>
  </si>
  <si>
    <t>IBVS 5643</t>
  </si>
  <si>
    <t>IBVS 4888</t>
  </si>
  <si>
    <t>EW</t>
  </si>
  <si>
    <t>IBVS 5672</t>
  </si>
  <si>
    <t># of data points:</t>
  </si>
  <si>
    <t>My time zone &gt;&gt;&gt;&gt;&gt;</t>
  </si>
  <si>
    <t>(PST=8, PDT=MDT=7, MDT=CST=6, etc.)</t>
  </si>
  <si>
    <t>JD today</t>
  </si>
  <si>
    <t>New Cycle</t>
  </si>
  <si>
    <t>Next ToM</t>
  </si>
  <si>
    <t>IBVS 5741</t>
  </si>
  <si>
    <t>Start of linear fit &gt;&gt;&gt;&gt;&gt;&gt;&gt;&gt;&gt;&gt;&gt;&gt;&gt;&gt;&gt;&gt;&gt;&gt;&gt;&gt;&gt;</t>
  </si>
  <si>
    <t>IBVS 5894</t>
  </si>
  <si>
    <t>IBVS 5945</t>
  </si>
  <si>
    <t>Add cycle</t>
  </si>
  <si>
    <t>Old Cycle</t>
  </si>
  <si>
    <t>IBVS 5960</t>
  </si>
  <si>
    <t>Minima from the Lichtenknecker Database of the BAV</t>
  </si>
  <si>
    <t>C</t>
  </si>
  <si>
    <t>CCD</t>
  </si>
  <si>
    <t>E</t>
  </si>
  <si>
    <t>PE</t>
  </si>
  <si>
    <t>http://www.bav-astro.de/LkDB/index.php?lang=en&amp;sprache_dial=en</t>
  </si>
  <si>
    <t>F</t>
  </si>
  <si>
    <t>pg</t>
  </si>
  <si>
    <t>P</t>
  </si>
  <si>
    <t>V</t>
  </si>
  <si>
    <t>vis</t>
  </si>
  <si>
    <t>2450515.4023 </t>
  </si>
  <si>
    <t> 07.03.1997 21:39 </t>
  </si>
  <si>
    <t> -0.0425 </t>
  </si>
  <si>
    <t>V </t>
  </si>
  <si>
    <t> L.Brat </t>
  </si>
  <si>
    <t> BRNO 32 </t>
  </si>
  <si>
    <t>2450839.3303 </t>
  </si>
  <si>
    <t> 25.01.1998 19:55 </t>
  </si>
  <si>
    <t> -0.0007 </t>
  </si>
  <si>
    <t>E </t>
  </si>
  <si>
    <t>?</t>
  </si>
  <si>
    <t> J.Safar </t>
  </si>
  <si>
    <t>IBVS 4888 </t>
  </si>
  <si>
    <t>2450849.3680 </t>
  </si>
  <si>
    <t> 04.02.1998 20:49 </t>
  </si>
  <si>
    <t> -0.0161 </t>
  </si>
  <si>
    <t>2451193.3688 </t>
  </si>
  <si>
    <t> 14.01.1999 20:51 </t>
  </si>
  <si>
    <t> -0.0078 </t>
  </si>
  <si>
    <t> M.Zejda </t>
  </si>
  <si>
    <t>IBVS 5263 </t>
  </si>
  <si>
    <t>2451193.5493 </t>
  </si>
  <si>
    <t> 15.01.1999 01:10 </t>
  </si>
  <si>
    <t> -0.0459 </t>
  </si>
  <si>
    <t>2451195.5199 </t>
  </si>
  <si>
    <t> 17.01.1999 00:28 </t>
  </si>
  <si>
    <t> -0.0422 </t>
  </si>
  <si>
    <t>2451237.4690 </t>
  </si>
  <si>
    <t> 27.02.1999 23:15 </t>
  </si>
  <si>
    <t> -0.0541 </t>
  </si>
  <si>
    <t>2451481.4279 </t>
  </si>
  <si>
    <t> 29.10.1999 22:16 </t>
  </si>
  <si>
    <t> -0.1026 </t>
  </si>
  <si>
    <t>2451484.4897 </t>
  </si>
  <si>
    <t> 01.11.1999 23:45 </t>
  </si>
  <si>
    <t> -0.1004 </t>
  </si>
  <si>
    <t>2451518.5512 </t>
  </si>
  <si>
    <t> 06.12.1999 01:13 </t>
  </si>
  <si>
    <t> -0.0229 </t>
  </si>
  <si>
    <t>2451550.2765 </t>
  </si>
  <si>
    <t> 06.01.2000 18:38 </t>
  </si>
  <si>
    <t> 0.0131 </t>
  </si>
  <si>
    <t>IBVS 5287 </t>
  </si>
  <si>
    <t>2451555.4767 </t>
  </si>
  <si>
    <t> 11.01.2000 23:26 </t>
  </si>
  <si>
    <t> 0.0774 </t>
  </si>
  <si>
    <t>2451569.2791 </t>
  </si>
  <si>
    <t> 25.01.2000 18:41 </t>
  </si>
  <si>
    <t> 0.0021 </t>
  </si>
  <si>
    <t>2451569.4579 </t>
  </si>
  <si>
    <t> 25.01.2000 22:59 </t>
  </si>
  <si>
    <t> -0.0376 </t>
  </si>
  <si>
    <t>2451572.3272 </t>
  </si>
  <si>
    <t> 28.01.2000 19:51 </t>
  </si>
  <si>
    <t> -0.0094 </t>
  </si>
  <si>
    <t>2451576.4544 </t>
  </si>
  <si>
    <t> 01.02.2000 22:54 </t>
  </si>
  <si>
    <t> -0.0346 </t>
  </si>
  <si>
    <t>2451841.5778 </t>
  </si>
  <si>
    <t> 24.10.2000 01:52 </t>
  </si>
  <si>
    <t> -0.0084 </t>
  </si>
  <si>
    <t>2451876.5337 </t>
  </si>
  <si>
    <t> 28.11.2000 00:48 </t>
  </si>
  <si>
    <t> -0.0199 </t>
  </si>
  <si>
    <t>2451909.5178 </t>
  </si>
  <si>
    <t> 31.12.2000 00:25 </t>
  </si>
  <si>
    <t> -0.0364 </t>
  </si>
  <si>
    <t>2451923.32183 </t>
  </si>
  <si>
    <t> 13.01.2001 19:43 </t>
  </si>
  <si>
    <t> -0.00079 </t>
  </si>
  <si>
    <t>C </t>
  </si>
  <si>
    <t>o</t>
  </si>
  <si>
    <t> J.Šafár </t>
  </si>
  <si>
    <t>OEJV 0074 </t>
  </si>
  <si>
    <t>2451924.3957 </t>
  </si>
  <si>
    <t> 14.01.2001 21:29 </t>
  </si>
  <si>
    <t> -0.0197 </t>
  </si>
  <si>
    <t>IBVS 5583 </t>
  </si>
  <si>
    <t>2451924.5744 </t>
  </si>
  <si>
    <t> 15.01.2001 01:47 </t>
  </si>
  <si>
    <t> -0.0595 </t>
  </si>
  <si>
    <t>2451965.2690 </t>
  </si>
  <si>
    <t> 24.02.2001 18:27 </t>
  </si>
  <si>
    <t> -0.1239 </t>
  </si>
  <si>
    <t>2451965.4456 </t>
  </si>
  <si>
    <t> 24.02.2001 22:41 </t>
  </si>
  <si>
    <t> -0.0565 </t>
  </si>
  <si>
    <t>2452234.6979 </t>
  </si>
  <si>
    <t> 21.11.2001 04:44 </t>
  </si>
  <si>
    <t> -0.0538 </t>
  </si>
  <si>
    <t>2452280.4100 </t>
  </si>
  <si>
    <t> 05.01.2002 21:50 </t>
  </si>
  <si>
    <t> -0.0179 </t>
  </si>
  <si>
    <t> F.Agerer </t>
  </si>
  <si>
    <t>BAVM 152 </t>
  </si>
  <si>
    <t>2452280.5895 </t>
  </si>
  <si>
    <t> 06.01.2002 02:08 </t>
  </si>
  <si>
    <t> -0.0570 </t>
  </si>
  <si>
    <t>2452683.3903 </t>
  </si>
  <si>
    <t> 12.02.2003 21:22 </t>
  </si>
  <si>
    <t> -0.0377 </t>
  </si>
  <si>
    <t>2452690.3810 </t>
  </si>
  <si>
    <t> 19.02.2003 21:08 </t>
  </si>
  <si>
    <t> -0.0405 </t>
  </si>
  <si>
    <t>-I</t>
  </si>
  <si>
    <t>BAVM 158 </t>
  </si>
  <si>
    <t>2452690.5576 </t>
  </si>
  <si>
    <t> 20.02.2003 01:22 </t>
  </si>
  <si>
    <t>99118.5</t>
  </si>
  <si>
    <t> -0.0825 </t>
  </si>
  <si>
    <t>2452691.2757 </t>
  </si>
  <si>
    <t> 20.02.2003 18:37 </t>
  </si>
  <si>
    <t>99122</t>
  </si>
  <si>
    <t> -0.1293 </t>
  </si>
  <si>
    <t>2452691.4562 </t>
  </si>
  <si>
    <t> 20.02.2003 22:56 </t>
  </si>
  <si>
    <t>99122.5</t>
  </si>
  <si>
    <t> -0.0581 </t>
  </si>
  <si>
    <t>2452692.3516 </t>
  </si>
  <si>
    <t> 21.02.2003 20:26 </t>
  </si>
  <si>
    <t>99126.5</t>
  </si>
  <si>
    <t> -0.0369 </t>
  </si>
  <si>
    <t>2452692.5310 </t>
  </si>
  <si>
    <t> 22.02.2003 00:44 </t>
  </si>
  <si>
    <t>99127.5</t>
  </si>
  <si>
    <t> -0.0760 </t>
  </si>
  <si>
    <t>2452694.3242 </t>
  </si>
  <si>
    <t> 23.02.2003 19:46 </t>
  </si>
  <si>
    <t>99136</t>
  </si>
  <si>
    <t> -0.1405 </t>
  </si>
  <si>
    <t>2452694.5028 </t>
  </si>
  <si>
    <t> 24.02.2003 00:04 </t>
  </si>
  <si>
    <t>99136.5</t>
  </si>
  <si>
    <t> -0.0711 </t>
  </si>
  <si>
    <t>2452696.4772 </t>
  </si>
  <si>
    <t> 25.02.2003 23:27 </t>
  </si>
  <si>
    <t>99145.5</t>
  </si>
  <si>
    <t> -0.0636 </t>
  </si>
  <si>
    <t>2452697.3714 </t>
  </si>
  <si>
    <t> 26.02.2003 20:54 </t>
  </si>
  <si>
    <t>99149.5</t>
  </si>
  <si>
    <t> -0.0436 </t>
  </si>
  <si>
    <t>2452697.3730 </t>
  </si>
  <si>
    <t> 26.02.2003 20:57 </t>
  </si>
  <si>
    <t> -0.0420 </t>
  </si>
  <si>
    <t>2452707.4094 </t>
  </si>
  <si>
    <t> 08.03.2003 21:49 </t>
  </si>
  <si>
    <t>99195.5</t>
  </si>
  <si>
    <t> -0.0588 </t>
  </si>
  <si>
    <t>2452716.3731 </t>
  </si>
  <si>
    <t> 17.03.2003 20:57 </t>
  </si>
  <si>
    <t>99236.5</t>
  </si>
  <si>
    <t> -0.0555 </t>
  </si>
  <si>
    <t>2452721.3934 </t>
  </si>
  <si>
    <t> 22.03.2003 21:26 </t>
  </si>
  <si>
    <t>99259.5</t>
  </si>
  <si>
    <t> -0.0618 </t>
  </si>
  <si>
    <t>2452721.3946 </t>
  </si>
  <si>
    <t> 22.03.2003 21:28 </t>
  </si>
  <si>
    <t> -0.0606 </t>
  </si>
  <si>
    <t>2452722.2900 </t>
  </si>
  <si>
    <t> 23.03.2003 18:57 </t>
  </si>
  <si>
    <t>99263.5</t>
  </si>
  <si>
    <t> -0.0394 </t>
  </si>
  <si>
    <t>2452722.4703 </t>
  </si>
  <si>
    <t> 23.03.2003 23:17 </t>
  </si>
  <si>
    <t>99264.5</t>
  </si>
  <si>
    <t> -0.0776 </t>
  </si>
  <si>
    <t> H.Achterberg </t>
  </si>
  <si>
    <t>BAVM 173 </t>
  </si>
  <si>
    <t>2452723.3661 </t>
  </si>
  <si>
    <t> 24.03.2003 20:47 </t>
  </si>
  <si>
    <t>99268.5</t>
  </si>
  <si>
    <t> -0.0560 </t>
  </si>
  <si>
    <t>2452734.3000 </t>
  </si>
  <si>
    <t> 04.04.2003 19:12 </t>
  </si>
  <si>
    <t>99318.5</t>
  </si>
  <si>
    <t> -0.0494 </t>
  </si>
  <si>
    <t>2452735.3752 </t>
  </si>
  <si>
    <t> 05.04.2003 21:00 </t>
  </si>
  <si>
    <t>99323.5</t>
  </si>
  <si>
    <t> -0.0670 </t>
  </si>
  <si>
    <t>BAVM 172 </t>
  </si>
  <si>
    <t>2452982.5765 </t>
  </si>
  <si>
    <t> 09.12.2003 01:50 </t>
  </si>
  <si>
    <t>100454.5</t>
  </si>
  <si>
    <t> v.Poschinger </t>
  </si>
  <si>
    <t>2452984.5488 </t>
  </si>
  <si>
    <t> 11.12.2003 01:10 </t>
  </si>
  <si>
    <t>100463.5</t>
  </si>
  <si>
    <t> -0.0366 </t>
  </si>
  <si>
    <t>2453007.4936 </t>
  </si>
  <si>
    <t> 02.01.2004 23:50 </t>
  </si>
  <si>
    <t>100568.5</t>
  </si>
  <si>
    <t> -0.0392 </t>
  </si>
  <si>
    <t>2453028.2880 </t>
  </si>
  <si>
    <t> 23.01.2004 18:54 </t>
  </si>
  <si>
    <t>100663.5</t>
  </si>
  <si>
    <t> -0.0067 </t>
  </si>
  <si>
    <t>2453055.3562 </t>
  </si>
  <si>
    <t> 19.02.2004 20:32 </t>
  </si>
  <si>
    <t>100787.5</t>
  </si>
  <si>
    <t> -0.0383 </t>
  </si>
  <si>
    <t>2453055.5348 </t>
  </si>
  <si>
    <t> 20.02.2004 00:50 </t>
  </si>
  <si>
    <t>100788.5</t>
  </si>
  <si>
    <t> -0.0783 </t>
  </si>
  <si>
    <t>2453070.4141 </t>
  </si>
  <si>
    <t> 05.03.2004 21:56 </t>
  </si>
  <si>
    <t>100856.5</t>
  </si>
  <si>
    <t> -0.0601 </t>
  </si>
  <si>
    <t>2453081.3499 </t>
  </si>
  <si>
    <t> 16.03.2004 20:23 </t>
  </si>
  <si>
    <t>100906.5</t>
  </si>
  <si>
    <t> -0.0517 </t>
  </si>
  <si>
    <t> W.Quester </t>
  </si>
  <si>
    <t>2453082.4263 </t>
  </si>
  <si>
    <t> 17.03.2004 22:13 </t>
  </si>
  <si>
    <t>100911.5</t>
  </si>
  <si>
    <t> -0.0680 </t>
  </si>
  <si>
    <t>2453088.3412 </t>
  </si>
  <si>
    <t> 23.03.2004 20:11 </t>
  </si>
  <si>
    <t>100938.5</t>
  </si>
  <si>
    <t> -0.0539 </t>
  </si>
  <si>
    <t>2453096.4105 </t>
  </si>
  <si>
    <t> 31.03.2004 21:51 </t>
  </si>
  <si>
    <t>100975.5</t>
  </si>
  <si>
    <t> -0.0708 </t>
  </si>
  <si>
    <t>2453329.4482 </t>
  </si>
  <si>
    <t> 19.11.2004 22:45 </t>
  </si>
  <si>
    <t>102042</t>
  </si>
  <si>
    <t> -0.1132 </t>
  </si>
  <si>
    <t> M.Zejda et al. </t>
  </si>
  <si>
    <t>IBVS 5741 </t>
  </si>
  <si>
    <t>2453329.6271 </t>
  </si>
  <si>
    <t> 20.11.2004 03:03 </t>
  </si>
  <si>
    <t>102043</t>
  </si>
  <si>
    <t> -0.1528 </t>
  </si>
  <si>
    <t>2453387.5298 </t>
  </si>
  <si>
    <t> 17.01.2005 00:42 </t>
  </si>
  <si>
    <t>102308</t>
  </si>
  <si>
    <t> -0.1650 </t>
  </si>
  <si>
    <t>2453407.4325 </t>
  </si>
  <si>
    <t> 05.02.2005 22:22 </t>
  </si>
  <si>
    <t>102399</t>
  </si>
  <si>
    <t> -0.1500 </t>
  </si>
  <si>
    <t>2453408.5014 </t>
  </si>
  <si>
    <t> 07.02.2005 00:02 </t>
  </si>
  <si>
    <t>102404</t>
  </si>
  <si>
    <t> -0.1739 </t>
  </si>
  <si>
    <t>BAVM 178 </t>
  </si>
  <si>
    <t>2453409.3982 </t>
  </si>
  <si>
    <t> 07.02.2005 21:33 </t>
  </si>
  <si>
    <t>102408</t>
  </si>
  <si>
    <t> -0.1513 </t>
  </si>
  <si>
    <t>2453410.4736 </t>
  </si>
  <si>
    <t> 08.02.2005 23:21 </t>
  </si>
  <si>
    <t>102413</t>
  </si>
  <si>
    <t> -0.1686 </t>
  </si>
  <si>
    <t>2453422.6635 </t>
  </si>
  <si>
    <t> 21.02.2005 03:55 </t>
  </si>
  <si>
    <t>102469</t>
  </si>
  <si>
    <t> -0.2173 </t>
  </si>
  <si>
    <t> S.Dvorak </t>
  </si>
  <si>
    <t>IBVS 5677 </t>
  </si>
  <si>
    <t>2453443.6365 </t>
  </si>
  <si>
    <t> 14.03.2005 03:16 </t>
  </si>
  <si>
    <t>102565</t>
  </si>
  <si>
    <t> -0.2248 </t>
  </si>
  <si>
    <t>2453451.3464 </t>
  </si>
  <si>
    <t> 21.03.2005 20:18 </t>
  </si>
  <si>
    <t>102600</t>
  </si>
  <si>
    <t> -0.1640 </t>
  </si>
  <si>
    <t>2453465.3281 </t>
  </si>
  <si>
    <t> 04.04.2005 19:52 </t>
  </si>
  <si>
    <t>102664</t>
  </si>
  <si>
    <t> -0.1693 </t>
  </si>
  <si>
    <t>2453684.9216 </t>
  </si>
  <si>
    <t> 10.11.2005 10:07 </t>
  </si>
  <si>
    <t>103669</t>
  </si>
  <si>
    <t> -0.2152 </t>
  </si>
  <si>
    <t>2453700.8758 </t>
  </si>
  <si>
    <t> 26.11.2005 09:01 </t>
  </si>
  <si>
    <t>103742</t>
  </si>
  <si>
    <t> -0.2150 </t>
  </si>
  <si>
    <t>2453704.8198 </t>
  </si>
  <si>
    <t> 30.11.2005 07:40 </t>
  </si>
  <si>
    <t>103760</t>
  </si>
  <si>
    <t> -0.2048 </t>
  </si>
  <si>
    <t> R.Nelson </t>
  </si>
  <si>
    <t>IBVS 5672 </t>
  </si>
  <si>
    <t>2453715.3974 </t>
  </si>
  <si>
    <t> 10.12.2005 21:32 </t>
  </si>
  <si>
    <t>103808.5</t>
  </si>
  <si>
    <t> -0.2267 </t>
  </si>
  <si>
    <t>2453715.5759 </t>
  </si>
  <si>
    <t> 11.12.2005 01:49 </t>
  </si>
  <si>
    <t>103809.5</t>
  </si>
  <si>
    <t> -0.2668 </t>
  </si>
  <si>
    <t>2453728.8410 </t>
  </si>
  <si>
    <t> 24.12.2005 08:11 </t>
  </si>
  <si>
    <t>103870</t>
  </si>
  <si>
    <t> -0.2237 </t>
  </si>
  <si>
    <t>2453745.5109 </t>
  </si>
  <si>
    <t> 10.01.2006 00:15 </t>
  </si>
  <si>
    <t>103946</t>
  </si>
  <si>
    <t> -0.1634 </t>
  </si>
  <si>
    <t>2453752.5055 </t>
  </si>
  <si>
    <t> 17.01.2006 00:07 </t>
  </si>
  <si>
    <t>103978</t>
  </si>
  <si>
    <t> -0.1623 </t>
  </si>
  <si>
    <t>2453760.3910 </t>
  </si>
  <si>
    <t> 24.01.2006 21:23 </t>
  </si>
  <si>
    <t>104014.5</t>
  </si>
  <si>
    <t> -0.2537 </t>
  </si>
  <si>
    <t>2453760.5708 </t>
  </si>
  <si>
    <t> 25.01.2006 01:41 </t>
  </si>
  <si>
    <t>104015.5</t>
  </si>
  <si>
    <t> -0.2925 </t>
  </si>
  <si>
    <t>2453791.40278 </t>
  </si>
  <si>
    <t> 24.02.2006 21:40 </t>
  </si>
  <si>
    <t>104156.5</t>
  </si>
  <si>
    <t> -0.27558 </t>
  </si>
  <si>
    <t>B</t>
  </si>
  <si>
    <t> P.Svoboda </t>
  </si>
  <si>
    <t>2453791.40347 </t>
  </si>
  <si>
    <t> -0.27489 </t>
  </si>
  <si>
    <t>R</t>
  </si>
  <si>
    <t>2453791.40416 </t>
  </si>
  <si>
    <t> 24.02.2006 21:41 </t>
  </si>
  <si>
    <t> -0.27420 </t>
  </si>
  <si>
    <t>2454092.3841 </t>
  </si>
  <si>
    <t> 22.12.2006 21:13 </t>
  </si>
  <si>
    <t>105533.5</t>
  </si>
  <si>
    <t> -0.2331 </t>
  </si>
  <si>
    <t>BAVM 183 </t>
  </si>
  <si>
    <t>2454092.5623 </t>
  </si>
  <si>
    <t> 23.12.2006 01:29 </t>
  </si>
  <si>
    <t> -0.2734 </t>
  </si>
  <si>
    <t>2454150.2843 </t>
  </si>
  <si>
    <t> 18.02.2007 18:49 </t>
  </si>
  <si>
    <t> -0.2477 </t>
  </si>
  <si>
    <t> P.Frank </t>
  </si>
  <si>
    <t>BAVM 186 </t>
  </si>
  <si>
    <t>2454454.3086 </t>
  </si>
  <si>
    <t> 19.12.2007 19:24 </t>
  </si>
  <si>
    <t> -0.2219 </t>
  </si>
  <si>
    <t>BAVM 201 </t>
  </si>
  <si>
    <t>2454454.4897 </t>
  </si>
  <si>
    <t> 19.12.2007 23:45 </t>
  </si>
  <si>
    <t> -0.2593 </t>
  </si>
  <si>
    <t>2454505.3990 </t>
  </si>
  <si>
    <t> 08.02.2008 21:34 </t>
  </si>
  <si>
    <t> -0.2714 </t>
  </si>
  <si>
    <t>2454507.3696 </t>
  </si>
  <si>
    <t> 10.02.2008 20:52 </t>
  </si>
  <si>
    <t> -0.2677 </t>
  </si>
  <si>
    <t>2454509.3437 </t>
  </si>
  <si>
    <t> 12.02.2008 20:14 </t>
  </si>
  <si>
    <t> -0.2606 </t>
  </si>
  <si>
    <t>2454509.5203 </t>
  </si>
  <si>
    <t> 13.02.2008 00:29 </t>
  </si>
  <si>
    <t> -0.3025 </t>
  </si>
  <si>
    <t>2454515.4374 </t>
  </si>
  <si>
    <t> 18.02.2008 22:29 </t>
  </si>
  <si>
    <t> -0.2862 </t>
  </si>
  <si>
    <t>2454516.3333 </t>
  </si>
  <si>
    <t> 19.02.2008 19:59 </t>
  </si>
  <si>
    <t> -0.2645 </t>
  </si>
  <si>
    <t>2454516.5128 </t>
  </si>
  <si>
    <t> 20.02.2008 00:18 </t>
  </si>
  <si>
    <t> -0.3035 </t>
  </si>
  <si>
    <t>2454520.4566 </t>
  </si>
  <si>
    <t> 23.02.2008 22:57 </t>
  </si>
  <si>
    <t> -0.2935 </t>
  </si>
  <si>
    <t>2454531.3915 </t>
  </si>
  <si>
    <t> 05.03.2008 21:23 </t>
  </si>
  <si>
    <t> -0.2860 </t>
  </si>
  <si>
    <t>2454809.6021 </t>
  </si>
  <si>
    <t> 09.12.2008 02:27 </t>
  </si>
  <si>
    <t> -0.2853 </t>
  </si>
  <si>
    <t>BAVM 203 </t>
  </si>
  <si>
    <t>2454843.3029 </t>
  </si>
  <si>
    <t> 11.01.2009 19:16 </t>
  </si>
  <si>
    <t> -0.3500 </t>
  </si>
  <si>
    <t>BAVM 209 </t>
  </si>
  <si>
    <t>2454843.4809 </t>
  </si>
  <si>
    <t> 11.01.2009 23:32 </t>
  </si>
  <si>
    <t> -0.2813 </t>
  </si>
  <si>
    <t>2454856.3877 </t>
  </si>
  <si>
    <t> 24.01.2009 21:18 </t>
  </si>
  <si>
    <t> -0.2687 </t>
  </si>
  <si>
    <t>2454884.7087 </t>
  </si>
  <si>
    <t> 22.02.2009 05:00 </t>
  </si>
  <si>
    <t> -0.2495 </t>
  </si>
  <si>
    <t> R.Diethelm </t>
  </si>
  <si>
    <t>IBVS 5894 </t>
  </si>
  <si>
    <t>2454910.3465 </t>
  </si>
  <si>
    <t> 19.03.2009 20:18 </t>
  </si>
  <si>
    <t> -0.2910 </t>
  </si>
  <si>
    <t>BAVM 212 </t>
  </si>
  <si>
    <t>2454910.3696 </t>
  </si>
  <si>
    <t> 19.03.2009 20:52 </t>
  </si>
  <si>
    <t> -0.2679 </t>
  </si>
  <si>
    <t>2455201.2838 </t>
  </si>
  <si>
    <t> 04.01.2010 18:48 </t>
  </si>
  <si>
    <t> -0.2393 </t>
  </si>
  <si>
    <t>BAVM 214 </t>
  </si>
  <si>
    <t>2455244.3074 </t>
  </si>
  <si>
    <t> 16.02.2010 19:22 </t>
  </si>
  <si>
    <t> -0.2694 </t>
  </si>
  <si>
    <t>2455249.3253 </t>
  </si>
  <si>
    <t> 21.02.2010 19:48 </t>
  </si>
  <si>
    <t> -0.2781 </t>
  </si>
  <si>
    <t> L.Šmelcer </t>
  </si>
  <si>
    <t>OEJV 0137 </t>
  </si>
  <si>
    <t>2455259.7210 </t>
  </si>
  <si>
    <t> 04.03.2010 05:18 </t>
  </si>
  <si>
    <t> -0.2634 </t>
  </si>
  <si>
    <t>IBVS 5945 </t>
  </si>
  <si>
    <t>2455544.9242 </t>
  </si>
  <si>
    <t> 14.12.2010 10:10 </t>
  </si>
  <si>
    <t> -0.2636 </t>
  </si>
  <si>
    <t>IBVS 5960 </t>
  </si>
  <si>
    <t>2455578.2663 </t>
  </si>
  <si>
    <t> 16.01.2011 18:23 </t>
  </si>
  <si>
    <t> -0.2499 </t>
  </si>
  <si>
    <t>2455578.2676 </t>
  </si>
  <si>
    <t> 16.01.2011 18:25 </t>
  </si>
  <si>
    <t> -0.2486 </t>
  </si>
  <si>
    <t>BAVM 215 </t>
  </si>
  <si>
    <t>2455578.4478 </t>
  </si>
  <si>
    <t> 16.01.2011 22:44 </t>
  </si>
  <si>
    <t> -0.2869 </t>
  </si>
  <si>
    <t>2455578.6254 </t>
  </si>
  <si>
    <t> 17.01.2011 03:00 </t>
  </si>
  <si>
    <t> -0.3279 </t>
  </si>
  <si>
    <t>2455956.32739 </t>
  </si>
  <si>
    <t> 29.01.2012 19:51 </t>
  </si>
  <si>
    <t> -0.38385 </t>
  </si>
  <si>
    <t>OEJV 0160 </t>
  </si>
  <si>
    <t>2455956.32749 </t>
  </si>
  <si>
    <t> -0.38375 </t>
  </si>
  <si>
    <t>2455956.32779 </t>
  </si>
  <si>
    <t> 29.01.2012 19:52 </t>
  </si>
  <si>
    <t> -0.38345 </t>
  </si>
  <si>
    <t>2456001.3213 </t>
  </si>
  <si>
    <t> 14.03.2012 19:42 </t>
  </si>
  <si>
    <t> -0.3013 </t>
  </si>
  <si>
    <t>Ic</t>
  </si>
  <si>
    <t>BAVM 228 </t>
  </si>
  <si>
    <t>2456002.3974 </t>
  </si>
  <si>
    <t> 15.03.2012 21:32 </t>
  </si>
  <si>
    <t> -0.3179 </t>
  </si>
  <si>
    <t>2456319.51027 </t>
  </si>
  <si>
    <t> 27.01.2013 00:14 </t>
  </si>
  <si>
    <t> -0.31631 </t>
  </si>
  <si>
    <t>2456319.51078 </t>
  </si>
  <si>
    <t> 27.01.2013 00:15 </t>
  </si>
  <si>
    <t> -0.31580 </t>
  </si>
  <si>
    <t>2456319.51164 </t>
  </si>
  <si>
    <t> 27.01.2013 00:16 </t>
  </si>
  <si>
    <t> -0.31494 </t>
  </si>
  <si>
    <t>2456643.4323 </t>
  </si>
  <si>
    <t> 16.12.2013 22:22 </t>
  </si>
  <si>
    <t> -0.2805 </t>
  </si>
  <si>
    <t>BAVM 234 </t>
  </si>
  <si>
    <t>2456643.6126 </t>
  </si>
  <si>
    <t> 17.12.2013 02:42 </t>
  </si>
  <si>
    <t> -0.3187 </t>
  </si>
  <si>
    <t>KV Gem / GSC 1330-1213</t>
  </si>
  <si>
    <t>wt</t>
  </si>
  <si>
    <t>VSX</t>
  </si>
  <si>
    <r>
      <t>diff</t>
    </r>
    <r>
      <rPr>
        <b/>
        <vertAlign val="superscript"/>
        <sz val="10"/>
        <rFont val="Arial"/>
        <family val="2"/>
      </rPr>
      <t>2</t>
    </r>
  </si>
  <si>
    <r>
      <t>wt.diff</t>
    </r>
    <r>
      <rPr>
        <b/>
        <vertAlign val="superscript"/>
        <sz val="10"/>
        <rFont val="Arial"/>
        <family val="2"/>
      </rPr>
      <t>2</t>
    </r>
  </si>
  <si>
    <t>BAD?</t>
  </si>
  <si>
    <t>GCVS 4 says RRC or EW</t>
  </si>
  <si>
    <t>VSX says EW</t>
  </si>
  <si>
    <t>Lin. Ephemeris =</t>
  </si>
  <si>
    <t>AU</t>
  </si>
  <si>
    <t>M</t>
  </si>
  <si>
    <t>days/year</t>
  </si>
  <si>
    <t>Likely LiTE fit</t>
  </si>
  <si>
    <t>IBVS 5984</t>
  </si>
  <si>
    <t>OEJV 0168</t>
  </si>
  <si>
    <t>2015-12-10</t>
  </si>
  <si>
    <t>2015-12-18</t>
  </si>
  <si>
    <t>more data</t>
  </si>
  <si>
    <t>OEJV 0179</t>
  </si>
  <si>
    <t>ccd</t>
  </si>
  <si>
    <t>_x0004_0.00026</t>
  </si>
  <si>
    <t>_x0004_0.00063</t>
  </si>
  <si>
    <t>pe</t>
  </si>
  <si>
    <t>_x0004_0.0020</t>
  </si>
  <si>
    <t>_x0004_0.00114</t>
  </si>
  <si>
    <t>_x0004_0.00163</t>
  </si>
  <si>
    <t>_x0004_0.0001</t>
  </si>
  <si>
    <t>_x0004_0.0010</t>
  </si>
  <si>
    <t>_x0004_0.00025</t>
  </si>
  <si>
    <t>_x0004_0.0023</t>
  </si>
  <si>
    <t>_x0004_0.00094</t>
  </si>
  <si>
    <t>_x0004_0.00154</t>
  </si>
  <si>
    <t>_x0004_0.0027</t>
  </si>
  <si>
    <t>_x0004_0.00132</t>
  </si>
  <si>
    <t>_x0004_0.00192</t>
  </si>
  <si>
    <t>_x0004_0.0012</t>
  </si>
  <si>
    <t>_x0004_0.00037</t>
  </si>
  <si>
    <t>_x0004_0.0016</t>
  </si>
  <si>
    <t>_x0004_0.00015</t>
  </si>
  <si>
    <t>_x0004_0.00077</t>
  </si>
  <si>
    <t>_x0004_0.0014</t>
  </si>
  <si>
    <t>_x0004_0.00057</t>
  </si>
  <si>
    <t>_x0004_0.0013</t>
  </si>
  <si>
    <t>_x0004_0.00044</t>
  </si>
  <si>
    <t>_x0004_0.00045</t>
  </si>
  <si>
    <t>_x0004_0.0042</t>
  </si>
  <si>
    <t>_x0004_0.00091</t>
  </si>
  <si>
    <t>_x0004_0.0045</t>
  </si>
  <si>
    <t>_x0004_0.0057</t>
  </si>
  <si>
    <t>_x0004_0.00059</t>
  </si>
  <si>
    <t>_x0004_0.00211</t>
  </si>
  <si>
    <t>_x0004_0.00199</t>
  </si>
  <si>
    <t>_x0004_0.0080</t>
  </si>
  <si>
    <t>_x0004_0.00244</t>
  </si>
  <si>
    <t>_x0004_0.00403</t>
  </si>
  <si>
    <t>_x0004_0.0082</t>
  </si>
  <si>
    <t>_x0004_0.00133</t>
  </si>
  <si>
    <t>_x0004_0.0073</t>
  </si>
  <si>
    <t>_x0004_0.00005</t>
  </si>
  <si>
    <t>_x0004_0.0087</t>
  </si>
  <si>
    <t>_x0004_0.00140</t>
  </si>
  <si>
    <t>_x0004_0.0101</t>
  </si>
  <si>
    <t>_x0004_0.00117</t>
  </si>
  <si>
    <t>_x0004_0.00271</t>
  </si>
  <si>
    <t>_x0004_0.0094</t>
  </si>
  <si>
    <t>_x0004_0.00031</t>
  </si>
  <si>
    <t>_x0004_0.00181</t>
  </si>
  <si>
    <t>_x0004_0.0084</t>
  </si>
  <si>
    <t>_x0004_0.00079</t>
  </si>
  <si>
    <t>_x0004_0.0113</t>
  </si>
  <si>
    <t>_x0004_0.0123</t>
  </si>
  <si>
    <t>_x0004_0.0115</t>
  </si>
  <si>
    <t>_x0004_0.00069</t>
  </si>
  <si>
    <t>_x0004_0.00168</t>
  </si>
  <si>
    <t>_x0004_0.00029</t>
  </si>
  <si>
    <t>_x0004_0.00122</t>
  </si>
  <si>
    <t>_x0004_0.0097</t>
  </si>
  <si>
    <t>_x0004_0.0114</t>
  </si>
  <si>
    <t>_x0004_0.00039</t>
  </si>
  <si>
    <t>_x0004_0.00131</t>
  </si>
  <si>
    <t>_x0004_6116.5</t>
  </si>
  <si>
    <t>_x0004_0.0838</t>
  </si>
  <si>
    <t>_x0004_0.08300</t>
  </si>
  <si>
    <t>_x0004_0.07509</t>
  </si>
  <si>
    <t>_x0004_5048.5</t>
  </si>
  <si>
    <t>_x0004_3090.5</t>
  </si>
  <si>
    <t>_x0004_60931.0</t>
  </si>
  <si>
    <t>_x0004_59248.5</t>
  </si>
  <si>
    <t>_x0004_38736.5</t>
  </si>
  <si>
    <t>_x0004_0.0359</t>
  </si>
  <si>
    <t>_x0004_37534.5</t>
  </si>
  <si>
    <t>_x0004_0.0598</t>
  </si>
  <si>
    <t>_x0004_34497.5</t>
  </si>
  <si>
    <t>_x0004_0.0323</t>
  </si>
  <si>
    <t>_x0004_34394.0</t>
  </si>
  <si>
    <t>_x0004_8995.0</t>
  </si>
  <si>
    <t>_x0004_0.0638</t>
  </si>
  <si>
    <t>_x0004_0.05456</t>
  </si>
  <si>
    <t>_x0004_0.04373</t>
  </si>
  <si>
    <t>_x0004_4903.5</t>
  </si>
  <si>
    <t>_x0004_0.0019</t>
  </si>
  <si>
    <t>_x0004_0.00283</t>
  </si>
  <si>
    <t>_x0004_3006.5</t>
  </si>
  <si>
    <t>_x0004_0.00027</t>
  </si>
  <si>
    <t>_x0004_0.00100</t>
  </si>
  <si>
    <t>_x0004_2889.5</t>
  </si>
  <si>
    <t>_x0004_3012.0</t>
  </si>
  <si>
    <t>_x0004_2105.5</t>
  </si>
  <si>
    <t>_x0004_2017.0</t>
  </si>
  <si>
    <t>_x0004_0.0026</t>
  </si>
  <si>
    <t>_x0004_0.00103</t>
  </si>
  <si>
    <t>_x0004_0.00287</t>
  </si>
  <si>
    <t>_x0004_2002.5</t>
  </si>
  <si>
    <t>_x0004_0.00128</t>
  </si>
  <si>
    <t>_x0004_1964.0</t>
  </si>
  <si>
    <t>_x0004_0.0017</t>
  </si>
  <si>
    <t>_x0004_0.00013</t>
  </si>
  <si>
    <t>_x0004_0.00198</t>
  </si>
  <si>
    <t>_x0004_1963.5</t>
  </si>
  <si>
    <t>_x0004_0.0022</t>
  </si>
  <si>
    <t>_x0004_0.00248</t>
  </si>
  <si>
    <t>_x0004_1955.5</t>
  </si>
  <si>
    <t>_x0004_0.00129</t>
  </si>
  <si>
    <t>_x0004_1944.0</t>
  </si>
  <si>
    <t>Smelcer</t>
  </si>
  <si>
    <t>Brat</t>
  </si>
  <si>
    <t>Diethelm (2009)</t>
  </si>
  <si>
    <t>Agere et al.(1999)</t>
  </si>
  <si>
    <t>Meinunger</t>
  </si>
  <si>
    <t>Nelson (2006)</t>
  </si>
  <si>
    <t>Coughlin (2010)</t>
  </si>
  <si>
    <t>Diethelm (2010)</t>
  </si>
  <si>
    <t>Diethelm (2011)</t>
  </si>
  <si>
    <t>Agerer and Hübscher (1996)</t>
  </si>
  <si>
    <t>Agerer and Hübscher (1998)</t>
  </si>
  <si>
    <t>Achterberg Herbe (2003)</t>
  </si>
  <si>
    <t>Safar Jan</t>
  </si>
  <si>
    <t>Zhang et al. 2014NewA…27…81</t>
  </si>
  <si>
    <t>Ref</t>
  </si>
  <si>
    <t>Šafár ˇ and Zejda (2000 IBVS 4888)</t>
  </si>
  <si>
    <t>Šafár ˇ and Zejda (2002 IBVS 5263)</t>
  </si>
  <si>
    <t>Zeijda (2002 IBVS 5287)</t>
  </si>
  <si>
    <t>Brát et al (2007 OEJV 5964)</t>
  </si>
  <si>
    <t>Zejda (2004 IBVS 5287)</t>
  </si>
  <si>
    <t>Zejda et al (2006 IBVS 5741)</t>
  </si>
  <si>
    <t>Dvorak (2006 IBVS 5677)</t>
  </si>
  <si>
    <t>Brát et al (2011)</t>
  </si>
  <si>
    <t>Agerer and Hübscher (2002 IBVS 5296)</t>
  </si>
  <si>
    <t>Agerer and Hübscher J (2003 IBVS 5484)</t>
  </si>
  <si>
    <t>Hübscher (1994 BAVSM 68)</t>
  </si>
  <si>
    <t>Hübscher (2005 IBVS 5643)</t>
  </si>
  <si>
    <t>Hübscher (2007 IBVS 5802)</t>
  </si>
  <si>
    <t>Hübscher (2011 IBVS 5984)</t>
  </si>
  <si>
    <t>Hübscher and Monninger (2011 IBVS 5939)</t>
  </si>
  <si>
    <t>Hübscher and Walter (2007 IBVS 5761)</t>
  </si>
  <si>
    <t>Hübscher et al (2009 IBVS 5889)</t>
  </si>
  <si>
    <t>Hübscher et al (2010 IBVS 5874)</t>
  </si>
  <si>
    <t>Hübscher et al ( 2010 IBVS 5941)</t>
  </si>
  <si>
    <t>Hübscher et al (2005 IBVS 5643)</t>
  </si>
  <si>
    <t>Hübscher et al (2006 IBVS 5643)</t>
  </si>
  <si>
    <t>Hübscher et al (2009 IBVS 5874)</t>
  </si>
  <si>
    <t>Paschke Anton (2006 OEJV 23, 13P)</t>
  </si>
  <si>
    <t>BEST</t>
  </si>
  <si>
    <t>2020-05-02</t>
  </si>
  <si>
    <t>YEAH!!!!</t>
  </si>
  <si>
    <t>Previously</t>
  </si>
  <si>
    <t>WRONG</t>
  </si>
  <si>
    <t>Zhang et al</t>
  </si>
  <si>
    <t>I tried their elements &amp; parameters but could not make everything fit</t>
  </si>
  <si>
    <t>rms dev'n</t>
  </si>
  <si>
    <t>&lt;&lt; FIXED VALUES</t>
  </si>
  <si>
    <t>start row</t>
  </si>
  <si>
    <t>cell</t>
  </si>
  <si>
    <t>end row</t>
  </si>
  <si>
    <r>
      <t>Σ diff</t>
    </r>
    <r>
      <rPr>
        <vertAlign val="superscript"/>
        <sz val="10"/>
        <rFont val="Arial"/>
        <family val="2"/>
      </rPr>
      <t>2</t>
    </r>
  </si>
  <si>
    <t># points</t>
  </si>
  <si>
    <t>AM</t>
  </si>
  <si>
    <t>FIXED &gt;&gt;</t>
  </si>
  <si>
    <t>A (ampl)</t>
  </si>
  <si>
    <r>
      <t>P</t>
    </r>
    <r>
      <rPr>
        <vertAlign val="subscript"/>
        <sz val="10"/>
        <rFont val="Arial"/>
        <family val="2"/>
      </rPr>
      <t>3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</si>
  <si>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</rPr>
      <t>(arg per)</t>
    </r>
  </si>
  <si>
    <t>To</t>
  </si>
  <si>
    <t>a12 sin i</t>
  </si>
  <si>
    <t>f (m3)</t>
  </si>
  <si>
    <t>dP/dt</t>
  </si>
  <si>
    <t>COPY THIS &gt;&gt;&gt;&gt;</t>
  </si>
  <si>
    <t>a13 sin i</t>
  </si>
  <si>
    <t>Done &gt;&gt;</t>
  </si>
  <si>
    <t>GO TO ROW &gt;&gt;&gt;&gt;&gt;&gt;</t>
  </si>
  <si>
    <t>IN / OUT</t>
  </si>
  <si>
    <t>_x0004_4000.0</t>
  </si>
  <si>
    <t>_x0004_3972.0</t>
  </si>
  <si>
    <t>_x0004_0.00020</t>
  </si>
  <si>
    <t>_x0004_3012.5</t>
  </si>
  <si>
    <t>_x0004_0.00028</t>
  </si>
  <si>
    <t>_x0004_0.00099</t>
  </si>
  <si>
    <t>_x0004_2209.0</t>
  </si>
  <si>
    <t>_x0004_0.0149</t>
  </si>
  <si>
    <t>_x0004_0.01336</t>
  </si>
  <si>
    <t>_x0004_0.01512</t>
  </si>
  <si>
    <t>_x0004_2200.5</t>
  </si>
  <si>
    <t>_x0004_0.0024</t>
  </si>
  <si>
    <t>_x0004_0.00086</t>
  </si>
  <si>
    <t>_x0004_0.00262</t>
  </si>
  <si>
    <t>_x0004_1204.5</t>
  </si>
  <si>
    <t>_x0004_0.0008</t>
  </si>
  <si>
    <t>_x0004_1107.0</t>
  </si>
  <si>
    <t>_x0004_1015.0</t>
  </si>
  <si>
    <t>_x0004_976.5</t>
  </si>
  <si>
    <t>_x0004_0.00024</t>
  </si>
  <si>
    <t>_x0004_973.5</t>
  </si>
  <si>
    <t>_x0004_0.0015</t>
  </si>
  <si>
    <t>_x0004_0.00184</t>
  </si>
  <si>
    <t>_x0004_973.0</t>
  </si>
  <si>
    <t>_x0004_0.0021</t>
  </si>
  <si>
    <t>_x0004_0.00084</t>
  </si>
  <si>
    <t>_x0004_859.5</t>
  </si>
  <si>
    <t>_x0004_0.00014</t>
  </si>
  <si>
    <t>_x0004_859.0</t>
  </si>
  <si>
    <t>_x0004_0.0025</t>
  </si>
  <si>
    <t>_x0004_0.00284</t>
  </si>
  <si>
    <t>_x0004_108.0</t>
  </si>
  <si>
    <t>_x0004_0.0005</t>
  </si>
  <si>
    <t>_x0004_0.00042</t>
  </si>
  <si>
    <t>_x0004_0.00240</t>
  </si>
  <si>
    <t>_x0004_0.00302</t>
  </si>
  <si>
    <t>_x0004_0.00202</t>
  </si>
  <si>
    <t>_x0004_0.00010</t>
  </si>
  <si>
    <t>_x0004_0.00072</t>
  </si>
  <si>
    <t>_x0004_0.0006</t>
  </si>
  <si>
    <t>_x0004_0.00090</t>
  </si>
  <si>
    <t>_x0004_0.00153</t>
  </si>
  <si>
    <t>_x0004_0.00093</t>
  </si>
  <si>
    <t>_x0004_0.00101</t>
  </si>
  <si>
    <t>_x0004_0.00124</t>
  </si>
  <si>
    <t>_x0004_0.00186</t>
  </si>
  <si>
    <t>_x0004_0.00056</t>
  </si>
  <si>
    <t>_x0004_0.00118</t>
  </si>
  <si>
    <t>_x0004_0.00019</t>
  </si>
  <si>
    <t>_x0004_0.00082</t>
  </si>
  <si>
    <t>_x0004_0.00065</t>
  </si>
  <si>
    <t>_x0004_0.00130</t>
  </si>
  <si>
    <t>_x0004_0.00157</t>
  </si>
  <si>
    <t>_x0004_0.00152</t>
  </si>
  <si>
    <t>_x0004_0.00120</t>
  </si>
  <si>
    <t>_x0004_0.00188</t>
  </si>
  <si>
    <t>_x0004_0.00180</t>
  </si>
  <si>
    <t>_x0004_0.00123</t>
  </si>
  <si>
    <t>_x0004_0.00035</t>
  </si>
  <si>
    <t>_x0004_0.00105</t>
  </si>
  <si>
    <t>_x0004_0.00096</t>
  </si>
  <si>
    <t>_x0004_0.00036</t>
  </si>
  <si>
    <t>_x0004_0.00189</t>
  </si>
  <si>
    <t>_x0004_0.00139</t>
  </si>
  <si>
    <t>_x0004_0.00076</t>
  </si>
  <si>
    <t>_x0004_0.00159</t>
  </si>
  <si>
    <t>_x0004_0.00067</t>
  </si>
  <si>
    <t>_x0004_0.00151</t>
  </si>
  <si>
    <t>_x0004_0.00119</t>
  </si>
  <si>
    <t>_x0004_0.00203</t>
  </si>
  <si>
    <t>_x0004_0.00034</t>
  </si>
  <si>
    <t>_x0004_0.00021</t>
  </si>
  <si>
    <t>_x0004_0.00261</t>
  </si>
  <si>
    <t>_x0004_0.00260</t>
  </si>
  <si>
    <t>_x0004_0.00161</t>
  </si>
  <si>
    <t>_x0004_0.00239</t>
  </si>
  <si>
    <t>_x0004_0.00041</t>
  </si>
  <si>
    <t>_x0004_0.00121</t>
  </si>
  <si>
    <t>_x0004_0.00217</t>
  </si>
  <si>
    <t>_x0004_0.0009</t>
  </si>
  <si>
    <t>_x0004_0.00280</t>
  </si>
  <si>
    <t>_x0004_0.00356</t>
  </si>
  <si>
    <t>_x0004_0.00214</t>
  </si>
  <si>
    <t>_x0004_0.00190</t>
  </si>
  <si>
    <t>_x0004_0.00051</t>
  </si>
  <si>
    <t>Šafár ˇ and Zejda (2000)</t>
  </si>
  <si>
    <t>Šafár ˇ and Zejda (2002)</t>
  </si>
  <si>
    <t>Zeijda (2002)</t>
  </si>
  <si>
    <t>Brát et al. (2007)</t>
  </si>
  <si>
    <t>Zejda (2004)</t>
  </si>
  <si>
    <t>Agerer and Hübscher (2002)</t>
  </si>
  <si>
    <t>Paschke Anton</t>
  </si>
  <si>
    <t>Agerer and Hübscher J (2003)</t>
  </si>
  <si>
    <t>Hübscher et al. (2005)</t>
  </si>
  <si>
    <t>.Diethelm (2009)</t>
  </si>
  <si>
    <t>.Hübscher (1994)</t>
  </si>
  <si>
    <t xml:space="preserve"> Hübscher (2005)</t>
  </si>
  <si>
    <t>Zejda et al(2006)</t>
  </si>
  <si>
    <t>Hübscher et al(2006)</t>
  </si>
  <si>
    <t>Dvorak (2006)</t>
  </si>
  <si>
    <t>Hübscher and Walter (2007)</t>
  </si>
  <si>
    <t>Hübscher (2007)</t>
  </si>
  <si>
    <t>Hübscher et al(2009)</t>
  </si>
  <si>
    <t>Hübscher et al(2009b)</t>
  </si>
  <si>
    <t>Hübscher et al(2010a)</t>
  </si>
  <si>
    <t>Hübscher et al(2010b)</t>
  </si>
  <si>
    <t>Hübscher and Monninger (2011)</t>
  </si>
  <si>
    <t>present paper</t>
  </si>
  <si>
    <t>Brát et al(2011)</t>
  </si>
  <si>
    <t>Hübscher (2011)</t>
  </si>
  <si>
    <t>Agerer et al(1999)</t>
  </si>
  <si>
    <t>Span</t>
  </si>
  <si>
    <t>P3 cycles</t>
  </si>
  <si>
    <t>Coughlin 2010 says not in contact</t>
  </si>
  <si>
    <t>OEJV 0211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</si>
</sst>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_);\(&quot;$&quot;#,##0\)"/>
    <numFmt numFmtId="165" formatCode="0.000E+00"/>
  </numFmts>
  <fonts count="56">
    <font>
      <sz val="10"/>
      <name val="Arial"/>
    </font>
    <font>
      <b/>
      <sz val="18"/>
      <name val="Arial"/>
    </font>
    <font>
      <b/>
      <sz val="12"/>
      <name val="Arial"/>
    </font>
    <font>
      <sz val="16"/>
      <name val="Arial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 Unicode MS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sz val="10"/>
      <color indexed="13"/>
      <name val="Arial"/>
      <family val="2"/>
    </font>
    <font>
      <b/>
      <vertAlign val="superscript"/>
      <sz val="10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b/>
      <sz val="12"/>
      <color indexed="13"/>
      <name val="Arial"/>
      <family val="2"/>
    </font>
    <font>
      <sz val="10"/>
      <color indexed="13"/>
      <name val="Arial"/>
      <family val="2"/>
    </font>
    <font>
      <sz val="9"/>
      <color indexed="12"/>
      <name val="CourierNewPSMT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color indexed="17"/>
      <name val="Arial"/>
      <family val="2"/>
    </font>
    <font>
      <b/>
      <sz val="12"/>
      <name val="Arial"/>
      <family val="2"/>
    </font>
    <font>
      <sz val="10"/>
      <color indexed="17"/>
      <name val="Arial"/>
      <family val="2"/>
    </font>
    <font>
      <sz val="12"/>
      <color indexed="13"/>
      <name val="Arial"/>
      <family val="2"/>
    </font>
    <font>
      <sz val="10"/>
      <color indexed="16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42"/>
        <bgColor indexed="8"/>
      </patternFill>
    </fill>
    <fill>
      <patternFill patternType="solid">
        <fgColor indexed="41"/>
        <bgColor indexed="8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22"/>
      </left>
      <right style="thin">
        <color indexed="22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49">
    <xf numFmtId="0" fontId="0" fillId="0" borderId="0">
      <alignment vertical="top"/>
    </xf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9" borderId="0" applyNumberFormat="0" applyBorder="0" applyAlignment="0" applyProtection="0"/>
    <xf numFmtId="0" fontId="37" fillId="3" borderId="0" applyNumberFormat="0" applyBorder="0" applyAlignment="0" applyProtection="0"/>
    <xf numFmtId="0" fontId="38" fillId="20" borderId="1" applyNumberFormat="0" applyAlignment="0" applyProtection="0"/>
    <xf numFmtId="0" fontId="39" fillId="21" borderId="2" applyNumberFormat="0" applyAlignment="0" applyProtection="0"/>
    <xf numFmtId="3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40" fillId="0" borderId="0" applyNumberFormat="0" applyFill="0" applyBorder="0" applyAlignment="0" applyProtection="0"/>
    <xf numFmtId="2" fontId="55" fillId="0" borderId="0" applyFont="0" applyFill="0" applyBorder="0" applyAlignment="0" applyProtection="0"/>
    <xf numFmtId="0" fontId="41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43" fillId="7" borderId="1" applyNumberFormat="0" applyAlignment="0" applyProtection="0"/>
    <xf numFmtId="0" fontId="44" fillId="0" borderId="4" applyNumberFormat="0" applyFill="0" applyAlignment="0" applyProtection="0"/>
    <xf numFmtId="0" fontId="45" fillId="22" borderId="0" applyNumberFormat="0" applyBorder="0" applyAlignment="0" applyProtection="0"/>
    <xf numFmtId="0" fontId="6" fillId="0" borderId="0"/>
    <xf numFmtId="0" fontId="10" fillId="0" borderId="0"/>
    <xf numFmtId="0" fontId="10" fillId="23" borderId="5" applyNumberFormat="0" applyFont="0" applyAlignment="0" applyProtection="0"/>
    <xf numFmtId="0" fontId="46" fillId="20" borderId="6" applyNumberFormat="0" applyAlignment="0" applyProtection="0"/>
    <xf numFmtId="0" fontId="47" fillId="0" borderId="0" applyNumberFormat="0" applyFill="0" applyBorder="0" applyAlignment="0" applyProtection="0"/>
    <xf numFmtId="0" fontId="55" fillId="0" borderId="7" applyNumberFormat="0" applyFont="0" applyFill="0" applyAlignment="0" applyProtection="0"/>
    <xf numFmtId="0" fontId="48" fillId="0" borderId="0" applyNumberFormat="0" applyFill="0" applyBorder="0" applyAlignment="0" applyProtection="0"/>
  </cellStyleXfs>
  <cellXfs count="168">
    <xf numFmtId="0" fontId="0" fillId="0" borderId="0" xfId="0" applyAlignment="1"/>
    <xf numFmtId="0" fontId="3" fillId="0" borderId="0" xfId="0" applyFont="1" applyAlignment="1"/>
    <xf numFmtId="14" fontId="0" fillId="0" borderId="0" xfId="0" applyNumberFormat="1" applyAlignment="1"/>
    <xf numFmtId="0" fontId="0" fillId="0" borderId="8" xfId="0" applyBorder="1" applyAlignment="1">
      <alignment horizontal="center"/>
    </xf>
    <xf numFmtId="0" fontId="7" fillId="0" borderId="0" xfId="0" applyFont="1" applyAlignment="1"/>
    <xf numFmtId="0" fontId="7" fillId="0" borderId="8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/>
    <xf numFmtId="0" fontId="0" fillId="0" borderId="0" xfId="0">
      <alignment vertical="top"/>
    </xf>
    <xf numFmtId="0" fontId="0" fillId="0" borderId="0" xfId="0" applyAlignment="1">
      <alignment horizontal="left"/>
    </xf>
    <xf numFmtId="0" fontId="15" fillId="0" borderId="0" xfId="0" applyFont="1">
      <alignment vertical="top"/>
    </xf>
    <xf numFmtId="0" fontId="13" fillId="0" borderId="0" xfId="0" applyFont="1">
      <alignment vertical="top"/>
    </xf>
    <xf numFmtId="0" fontId="11" fillId="0" borderId="0" xfId="0" applyFont="1">
      <alignment vertical="top"/>
    </xf>
    <xf numFmtId="22" fontId="12" fillId="0" borderId="0" xfId="0" applyNumberFormat="1" applyFont="1">
      <alignment vertical="top"/>
    </xf>
    <xf numFmtId="0" fontId="16" fillId="0" borderId="0" xfId="0" applyFont="1" applyAlignment="1"/>
    <xf numFmtId="0" fontId="12" fillId="0" borderId="0" xfId="0" applyFont="1" applyAlignment="1">
      <alignment horizontal="left" vertical="top"/>
    </xf>
    <xf numFmtId="0" fontId="15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0" fillId="0" borderId="9" xfId="0" applyBorder="1" applyAlignment="1">
      <alignment horizontal="center"/>
    </xf>
    <xf numFmtId="0" fontId="0" fillId="0" borderId="10" xfId="0" applyBorder="1">
      <alignment vertical="top"/>
    </xf>
    <xf numFmtId="0" fontId="0" fillId="0" borderId="11" xfId="0" applyBorder="1" applyAlignment="1">
      <alignment horizontal="center"/>
    </xf>
    <xf numFmtId="0" fontId="0" fillId="0" borderId="12" xfId="0" applyBorder="1">
      <alignment vertical="top"/>
    </xf>
    <xf numFmtId="0" fontId="20" fillId="0" borderId="0" xfId="38" applyAlignment="1" applyProtection="1">
      <alignment horizontal="left"/>
    </xf>
    <xf numFmtId="0" fontId="0" fillId="0" borderId="13" xfId="0" applyBorder="1" applyAlignment="1">
      <alignment horizontal="center"/>
    </xf>
    <xf numFmtId="0" fontId="0" fillId="0" borderId="14" xfId="0" applyBorder="1">
      <alignment vertical="top"/>
    </xf>
    <xf numFmtId="0" fontId="0" fillId="0" borderId="0" xfId="0" quotePrefix="1">
      <alignment vertical="top"/>
    </xf>
    <xf numFmtId="0" fontId="0" fillId="24" borderId="15" xfId="0" applyFill="1" applyBorder="1" applyAlignment="1">
      <alignment horizontal="left" wrapText="1" indent="1"/>
    </xf>
    <xf numFmtId="0" fontId="0" fillId="24" borderId="15" xfId="0" applyFill="1" applyBorder="1" applyAlignment="1">
      <alignment horizontal="center" wrapText="1"/>
    </xf>
    <xf numFmtId="0" fontId="0" fillId="24" borderId="15" xfId="0" applyFill="1" applyBorder="1" applyAlignment="1">
      <alignment horizontal="right" wrapText="1"/>
    </xf>
    <xf numFmtId="0" fontId="20" fillId="24" borderId="15" xfId="38" applyFill="1" applyBorder="1" applyAlignment="1" applyProtection="1">
      <alignment horizontal="right" wrapText="1"/>
    </xf>
    <xf numFmtId="0" fontId="0" fillId="24" borderId="16" xfId="0" applyFill="1" applyBorder="1" applyAlignment="1">
      <alignment horizontal="left" wrapText="1" indent="1"/>
    </xf>
    <xf numFmtId="0" fontId="0" fillId="24" borderId="16" xfId="0" applyFill="1" applyBorder="1" applyAlignment="1">
      <alignment horizontal="center" wrapText="1"/>
    </xf>
    <xf numFmtId="0" fontId="0" fillId="24" borderId="16" xfId="0" applyFill="1" applyBorder="1" applyAlignment="1">
      <alignment horizontal="right" wrapText="1"/>
    </xf>
    <xf numFmtId="0" fontId="20" fillId="24" borderId="16" xfId="38" applyFill="1" applyBorder="1" applyAlignment="1" applyProtection="1">
      <alignment horizontal="right" wrapText="1"/>
    </xf>
    <xf numFmtId="0" fontId="5" fillId="24" borderId="0" xfId="0" applyFont="1" applyFill="1" applyAlignment="1">
      <alignment horizontal="left" vertical="top" wrapText="1" indent="1"/>
    </xf>
    <xf numFmtId="0" fontId="5" fillId="24" borderId="0" xfId="0" applyFont="1" applyFill="1" applyAlignment="1">
      <alignment horizontal="center" vertical="top" wrapText="1"/>
    </xf>
    <xf numFmtId="0" fontId="5" fillId="24" borderId="0" xfId="0" applyFont="1" applyFill="1" applyAlignment="1">
      <alignment horizontal="right" vertical="top" wrapText="1"/>
    </xf>
    <xf numFmtId="0" fontId="20" fillId="24" borderId="0" xfId="38" applyFill="1" applyBorder="1" applyAlignment="1" applyProtection="1">
      <alignment horizontal="right" vertical="top" wrapText="1"/>
    </xf>
    <xf numFmtId="0" fontId="9" fillId="0" borderId="17" xfId="0" applyFont="1" applyBorder="1" applyAlignment="1">
      <alignment horizontal="left"/>
    </xf>
    <xf numFmtId="0" fontId="0" fillId="0" borderId="8" xfId="0" applyBorder="1" applyAlignment="1">
      <alignment horizontal="left"/>
    </xf>
    <xf numFmtId="0" fontId="12" fillId="0" borderId="0" xfId="0" applyFont="1" applyAlignment="1">
      <alignment horizontal="left"/>
    </xf>
    <xf numFmtId="0" fontId="9" fillId="0" borderId="18" xfId="0" applyFont="1" applyBorder="1" applyAlignment="1">
      <alignment horizontal="left"/>
    </xf>
    <xf numFmtId="0" fontId="23" fillId="0" borderId="0" xfId="0" applyFont="1" applyAlignment="1"/>
    <xf numFmtId="0" fontId="24" fillId="0" borderId="8" xfId="0" applyFont="1" applyBorder="1" applyAlignment="1">
      <alignment horizontal="center"/>
    </xf>
    <xf numFmtId="0" fontId="11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14" fillId="0" borderId="0" xfId="0" applyFont="1" applyAlignment="1">
      <alignment horizontal="left" vertical="top"/>
    </xf>
    <xf numFmtId="0" fontId="15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0" borderId="0" xfId="0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/>
    </xf>
    <xf numFmtId="0" fontId="7" fillId="0" borderId="17" xfId="0" applyFont="1" applyBorder="1" applyAlignment="1"/>
    <xf numFmtId="0" fontId="0" fillId="0" borderId="19" xfId="0" applyBorder="1" applyAlignment="1"/>
    <xf numFmtId="0" fontId="0" fillId="0" borderId="18" xfId="0" applyBorder="1" applyAlignment="1"/>
    <xf numFmtId="0" fontId="7" fillId="0" borderId="19" xfId="0" applyFont="1" applyBorder="1" applyAlignment="1">
      <alignment horizontal="center"/>
    </xf>
    <xf numFmtId="0" fontId="7" fillId="0" borderId="19" xfId="0" applyFont="1" applyBorder="1" applyAlignment="1">
      <alignment horizontal="left"/>
    </xf>
    <xf numFmtId="0" fontId="15" fillId="0" borderId="8" xfId="0" applyFont="1" applyBorder="1" applyAlignment="1">
      <alignment horizontal="center"/>
    </xf>
    <xf numFmtId="0" fontId="26" fillId="0" borderId="8" xfId="0" applyFont="1" applyBorder="1" applyAlignment="1">
      <alignment horizontal="center"/>
    </xf>
    <xf numFmtId="0" fontId="27" fillId="0" borderId="8" xfId="0" applyFont="1" applyBorder="1" applyAlignment="1">
      <alignment horizontal="center"/>
    </xf>
    <xf numFmtId="0" fontId="0" fillId="0" borderId="9" xfId="0" applyBorder="1" applyAlignment="1"/>
    <xf numFmtId="0" fontId="12" fillId="0" borderId="20" xfId="0" applyFont="1" applyBorder="1" applyAlignment="1"/>
    <xf numFmtId="0" fontId="0" fillId="0" borderId="20" xfId="0" applyBorder="1" applyAlignment="1">
      <alignment horizontal="right"/>
    </xf>
    <xf numFmtId="0" fontId="0" fillId="0" borderId="10" xfId="0" applyBorder="1" applyAlignment="1"/>
    <xf numFmtId="0" fontId="10" fillId="0" borderId="0" xfId="0" applyFont="1" applyAlignment="1"/>
    <xf numFmtId="0" fontId="0" fillId="25" borderId="9" xfId="0" applyFill="1" applyBorder="1" applyAlignment="1"/>
    <xf numFmtId="0" fontId="10" fillId="25" borderId="10" xfId="0" applyFont="1" applyFill="1" applyBorder="1" applyAlignment="1"/>
    <xf numFmtId="0" fontId="18" fillId="0" borderId="21" xfId="0" applyFont="1" applyBorder="1" applyAlignment="1"/>
    <xf numFmtId="0" fontId="0" fillId="0" borderId="12" xfId="0" applyBorder="1" applyAlignment="1"/>
    <xf numFmtId="0" fontId="0" fillId="25" borderId="11" xfId="0" applyFill="1" applyBorder="1" applyAlignment="1"/>
    <xf numFmtId="0" fontId="10" fillId="25" borderId="12" xfId="0" applyFont="1" applyFill="1" applyBorder="1" applyAlignment="1"/>
    <xf numFmtId="0" fontId="18" fillId="0" borderId="22" xfId="0" applyFont="1" applyBorder="1" applyAlignment="1"/>
    <xf numFmtId="11" fontId="0" fillId="0" borderId="0" xfId="0" applyNumberFormat="1" applyAlignment="1"/>
    <xf numFmtId="0" fontId="0" fillId="26" borderId="11" xfId="0" applyFill="1" applyBorder="1" applyAlignment="1"/>
    <xf numFmtId="0" fontId="10" fillId="27" borderId="12" xfId="0" applyFont="1" applyFill="1" applyBorder="1" applyAlignment="1"/>
    <xf numFmtId="0" fontId="10" fillId="26" borderId="11" xfId="0" applyFont="1" applyFill="1" applyBorder="1" applyAlignment="1"/>
    <xf numFmtId="0" fontId="0" fillId="25" borderId="13" xfId="0" applyFill="1" applyBorder="1" applyAlignment="1"/>
    <xf numFmtId="0" fontId="10" fillId="25" borderId="14" xfId="0" applyFont="1" applyFill="1" applyBorder="1" applyAlignment="1"/>
    <xf numFmtId="0" fontId="18" fillId="0" borderId="23" xfId="0" applyFont="1" applyBorder="1" applyAlignment="1"/>
    <xf numFmtId="0" fontId="0" fillId="0" borderId="11" xfId="0" applyBorder="1" applyAlignment="1"/>
    <xf numFmtId="0" fontId="0" fillId="0" borderId="11" xfId="0" applyBorder="1" applyAlignment="1">
      <alignment horizontal="left"/>
    </xf>
    <xf numFmtId="0" fontId="13" fillId="0" borderId="11" xfId="0" applyFont="1" applyBorder="1" applyAlignment="1"/>
    <xf numFmtId="2" fontId="12" fillId="0" borderId="0" xfId="0" applyNumberFormat="1" applyFont="1" applyAlignment="1"/>
    <xf numFmtId="1" fontId="12" fillId="0" borderId="0" xfId="0" applyNumberFormat="1" applyFont="1" applyAlignment="1"/>
    <xf numFmtId="165" fontId="12" fillId="0" borderId="0" xfId="0" applyNumberFormat="1" applyFont="1" applyAlignment="1"/>
    <xf numFmtId="0" fontId="10" fillId="0" borderId="13" xfId="0" applyFont="1" applyBorder="1" applyAlignment="1"/>
    <xf numFmtId="0" fontId="31" fillId="27" borderId="8" xfId="0" applyFont="1" applyFill="1" applyBorder="1" applyAlignment="1"/>
    <xf numFmtId="0" fontId="0" fillId="0" borderId="8" xfId="0" applyBorder="1" applyAlignment="1"/>
    <xf numFmtId="0" fontId="0" fillId="0" borderId="14" xfId="0" applyBorder="1" applyAlignment="1"/>
    <xf numFmtId="0" fontId="21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4" fontId="10" fillId="0" borderId="0" xfId="0" applyNumberFormat="1" applyFont="1" applyAlignment="1"/>
    <xf numFmtId="0" fontId="13" fillId="0" borderId="0" xfId="0" applyFont="1" applyAlignment="1">
      <alignment horizontal="left"/>
    </xf>
    <xf numFmtId="0" fontId="32" fillId="28" borderId="0" xfId="0" applyFont="1" applyFill="1" applyAlignment="1"/>
    <xf numFmtId="0" fontId="33" fillId="28" borderId="0" xfId="0" applyFont="1" applyFill="1" applyAlignment="1"/>
    <xf numFmtId="0" fontId="18" fillId="0" borderId="0" xfId="0" applyFont="1">
      <alignment vertical="top"/>
    </xf>
    <xf numFmtId="0" fontId="18" fillId="0" borderId="0" xfId="0" applyFont="1" applyAlignment="1">
      <alignment horizontal="center"/>
    </xf>
    <xf numFmtId="0" fontId="34" fillId="0" borderId="0" xfId="0" applyFont="1" applyAlignment="1">
      <alignment horizontal="left"/>
    </xf>
    <xf numFmtId="0" fontId="0" fillId="0" borderId="0" xfId="0" quotePrefix="1" applyAlignment="1"/>
    <xf numFmtId="0" fontId="0" fillId="0" borderId="24" xfId="0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49" fillId="0" borderId="0" xfId="42" applyFont="1" applyAlignment="1">
      <alignment wrapText="1"/>
    </xf>
    <xf numFmtId="0" fontId="49" fillId="0" borderId="0" xfId="42" applyFont="1" applyAlignment="1">
      <alignment horizontal="center" wrapText="1"/>
    </xf>
    <xf numFmtId="0" fontId="49" fillId="0" borderId="0" xfId="42" applyFont="1" applyAlignment="1">
      <alignment horizontal="left" wrapText="1"/>
    </xf>
    <xf numFmtId="0" fontId="49" fillId="0" borderId="0" xfId="43" applyFont="1"/>
    <xf numFmtId="0" fontId="49" fillId="0" borderId="0" xfId="43" applyFont="1" applyAlignment="1">
      <alignment horizontal="center"/>
    </xf>
    <xf numFmtId="0" fontId="49" fillId="0" borderId="0" xfId="43" applyFont="1" applyAlignment="1">
      <alignment horizontal="lef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0" fillId="25" borderId="0" xfId="0" applyFill="1" applyAlignment="1"/>
    <xf numFmtId="0" fontId="0" fillId="29" borderId="0" xfId="0" applyFill="1" applyAlignment="1"/>
    <xf numFmtId="0" fontId="15" fillId="0" borderId="0" xfId="0" applyFont="1" applyAlignment="1">
      <alignment horizontal="center"/>
    </xf>
    <xf numFmtId="0" fontId="15" fillId="0" borderId="0" xfId="0" quotePrefix="1" applyFont="1" applyAlignment="1"/>
    <xf numFmtId="0" fontId="50" fillId="0" borderId="0" xfId="0" applyFont="1" applyAlignment="1"/>
    <xf numFmtId="0" fontId="51" fillId="0" borderId="0" xfId="0" applyFont="1" applyAlignment="1"/>
    <xf numFmtId="0" fontId="51" fillId="0" borderId="0" xfId="0" applyFont="1" applyAlignment="1">
      <alignment horizontal="center"/>
    </xf>
    <xf numFmtId="0" fontId="51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16" fillId="0" borderId="0" xfId="0" quotePrefix="1" applyFont="1" applyAlignment="1"/>
    <xf numFmtId="0" fontId="17" fillId="0" borderId="0" xfId="0" quotePrefix="1" applyFont="1" applyAlignment="1"/>
    <xf numFmtId="0" fontId="16" fillId="0" borderId="21" xfId="0" applyFont="1" applyBorder="1" applyAlignment="1"/>
    <xf numFmtId="0" fontId="16" fillId="0" borderId="22" xfId="0" applyFont="1" applyBorder="1" applyAlignment="1"/>
    <xf numFmtId="0" fontId="16" fillId="0" borderId="23" xfId="0" applyFont="1" applyBorder="1" applyAlignment="1"/>
    <xf numFmtId="0" fontId="16" fillId="0" borderId="0" xfId="0" applyFont="1" applyAlignment="1">
      <alignment horizontal="center"/>
    </xf>
    <xf numFmtId="0" fontId="52" fillId="28" borderId="0" xfId="0" applyFont="1" applyFill="1" applyAlignment="1"/>
    <xf numFmtId="0" fontId="0" fillId="28" borderId="0" xfId="0" applyFill="1" applyAlignment="1"/>
    <xf numFmtId="0" fontId="7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4" fillId="0" borderId="0" xfId="0" applyFont="1" applyAlignment="1"/>
    <xf numFmtId="0" fontId="21" fillId="28" borderId="0" xfId="0" applyFont="1" applyFill="1" applyAlignment="1"/>
    <xf numFmtId="0" fontId="10" fillId="30" borderId="0" xfId="0" applyFont="1" applyFill="1" applyAlignment="1">
      <alignment horizontal="left" vertical="center"/>
    </xf>
    <xf numFmtId="0" fontId="0" fillId="30" borderId="0" xfId="0" applyFill="1" applyAlignment="1"/>
    <xf numFmtId="0" fontId="13" fillId="25" borderId="0" xfId="0" applyFont="1" applyFill="1" applyAlignment="1">
      <alignment horizontal="left"/>
    </xf>
    <xf numFmtId="0" fontId="13" fillId="25" borderId="0" xfId="0" applyFont="1" applyFill="1" applyAlignment="1">
      <alignment horizontal="center"/>
    </xf>
    <xf numFmtId="0" fontId="26" fillId="0" borderId="17" xfId="0" applyFont="1" applyBorder="1" applyAlignment="1">
      <alignment horizontal="left"/>
    </xf>
    <xf numFmtId="0" fontId="26" fillId="0" borderId="19" xfId="0" applyFont="1" applyBorder="1" applyAlignment="1"/>
    <xf numFmtId="0" fontId="26" fillId="0" borderId="18" xfId="0" applyFont="1" applyBorder="1" applyAlignment="1"/>
    <xf numFmtId="0" fontId="26" fillId="0" borderId="0" xfId="0" applyFont="1" applyAlignment="1"/>
    <xf numFmtId="0" fontId="0" fillId="25" borderId="13" xfId="0" applyFill="1" applyBorder="1" applyAlignment="1">
      <alignment horizontal="center"/>
    </xf>
    <xf numFmtId="0" fontId="0" fillId="25" borderId="8" xfId="0" applyFill="1" applyBorder="1" applyAlignment="1">
      <alignment horizontal="center"/>
    </xf>
    <xf numFmtId="0" fontId="0" fillId="27" borderId="8" xfId="0" applyFill="1" applyBorder="1" applyAlignment="1">
      <alignment horizontal="center"/>
    </xf>
    <xf numFmtId="0" fontId="10" fillId="25" borderId="8" xfId="0" applyFont="1" applyFill="1" applyBorder="1" applyAlignment="1">
      <alignment horizontal="center"/>
    </xf>
    <xf numFmtId="10" fontId="0" fillId="0" borderId="0" xfId="0" applyNumberFormat="1" applyAlignment="1"/>
    <xf numFmtId="10" fontId="12" fillId="0" borderId="0" xfId="0" applyNumberFormat="1" applyFont="1" applyAlignment="1"/>
    <xf numFmtId="1" fontId="26" fillId="0" borderId="18" xfId="0" applyNumberFormat="1" applyFont="1" applyBorder="1" applyAlignment="1">
      <alignment horizontal="center"/>
    </xf>
    <xf numFmtId="0" fontId="26" fillId="29" borderId="26" xfId="0" applyFont="1" applyFill="1" applyBorder="1" applyAlignment="1">
      <alignment horizontal="center"/>
    </xf>
    <xf numFmtId="0" fontId="10" fillId="29" borderId="27" xfId="0" applyFont="1" applyFill="1" applyBorder="1" applyAlignment="1">
      <alignment horizontal="center"/>
    </xf>
    <xf numFmtId="0" fontId="0" fillId="0" borderId="0" xfId="0" applyAlignment="1">
      <alignment horizontal="right"/>
    </xf>
    <xf numFmtId="0" fontId="53" fillId="0" borderId="0" xfId="0" applyFont="1" applyAlignment="1"/>
    <xf numFmtId="0" fontId="53" fillId="0" borderId="0" xfId="0" applyFont="1" applyAlignment="1">
      <alignment horizontal="left"/>
    </xf>
    <xf numFmtId="0" fontId="54" fillId="0" borderId="0" xfId="0" applyFont="1" applyAlignment="1">
      <alignment horizontal="left"/>
    </xf>
    <xf numFmtId="0" fontId="54" fillId="0" borderId="0" xfId="0" applyFont="1" applyAlignment="1"/>
    <xf numFmtId="0" fontId="49" fillId="0" borderId="0" xfId="42" applyFont="1"/>
    <xf numFmtId="0" fontId="49" fillId="0" borderId="0" xfId="42" applyFont="1" applyAlignment="1">
      <alignment horizontal="center"/>
    </xf>
    <xf numFmtId="0" fontId="49" fillId="0" borderId="0" xfId="42" applyFont="1" applyAlignment="1">
      <alignment horizontal="left"/>
    </xf>
    <xf numFmtId="0" fontId="15" fillId="0" borderId="0" xfId="0" applyFont="1" applyAlignment="1">
      <alignment horizontal="right" vertical="top"/>
    </xf>
    <xf numFmtId="0" fontId="0" fillId="0" borderId="0" xfId="0" applyAlignment="1">
      <alignment horizontal="right" vertical="top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1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KV Gem - O-C Diagr.</a:t>
            </a:r>
          </a:p>
        </c:rich>
      </c:tx>
      <c:layout>
        <c:manualLayout>
          <c:xMode val="edge"/>
          <c:yMode val="edge"/>
          <c:x val="0.37560686556692491"/>
          <c:y val="4.21360791439531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73137336161152"/>
          <c:y val="0.18539915475621724"/>
          <c:w val="0.77664497046228353"/>
          <c:h val="0.562992125984251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1'!$F$21:$F$999</c:f>
              <c:numCache>
                <c:formatCode>General</c:formatCode>
                <c:ptCount val="979"/>
                <c:pt idx="0">
                  <c:v>-59823.5</c:v>
                </c:pt>
                <c:pt idx="1">
                  <c:v>-58141</c:v>
                </c:pt>
                <c:pt idx="2">
                  <c:v>-37629.5</c:v>
                </c:pt>
                <c:pt idx="3">
                  <c:v>-36427.5</c:v>
                </c:pt>
                <c:pt idx="4">
                  <c:v>-33390.5</c:v>
                </c:pt>
                <c:pt idx="5">
                  <c:v>-33287</c:v>
                </c:pt>
                <c:pt idx="6">
                  <c:v>-7888</c:v>
                </c:pt>
                <c:pt idx="7">
                  <c:v>-5009.5</c:v>
                </c:pt>
                <c:pt idx="8">
                  <c:v>-3941</c:v>
                </c:pt>
                <c:pt idx="9">
                  <c:v>-3796.5</c:v>
                </c:pt>
                <c:pt idx="10">
                  <c:v>-2893</c:v>
                </c:pt>
                <c:pt idx="11">
                  <c:v>-2865</c:v>
                </c:pt>
                <c:pt idx="12">
                  <c:v>-1983</c:v>
                </c:pt>
                <c:pt idx="13">
                  <c:v>-1905.5</c:v>
                </c:pt>
                <c:pt idx="14">
                  <c:v>-1905</c:v>
                </c:pt>
                <c:pt idx="15">
                  <c:v>-1899.5</c:v>
                </c:pt>
                <c:pt idx="16">
                  <c:v>-1782.5</c:v>
                </c:pt>
                <c:pt idx="17">
                  <c:v>-1102</c:v>
                </c:pt>
                <c:pt idx="18">
                  <c:v>-1093.5</c:v>
                </c:pt>
                <c:pt idx="19">
                  <c:v>-1093.5</c:v>
                </c:pt>
                <c:pt idx="20">
                  <c:v>-998.5</c:v>
                </c:pt>
                <c:pt idx="21">
                  <c:v>-910</c:v>
                </c:pt>
                <c:pt idx="22">
                  <c:v>-895.5</c:v>
                </c:pt>
                <c:pt idx="23">
                  <c:v>-857</c:v>
                </c:pt>
                <c:pt idx="24">
                  <c:v>-856.5</c:v>
                </c:pt>
                <c:pt idx="25">
                  <c:v>-848.5</c:v>
                </c:pt>
                <c:pt idx="26">
                  <c:v>-837</c:v>
                </c:pt>
                <c:pt idx="27">
                  <c:v>-97.5</c:v>
                </c:pt>
                <c:pt idx="28">
                  <c:v>0</c:v>
                </c:pt>
                <c:pt idx="29">
                  <c:v>92</c:v>
                </c:pt>
                <c:pt idx="30">
                  <c:v>130.5</c:v>
                </c:pt>
                <c:pt idx="31">
                  <c:v>130.5</c:v>
                </c:pt>
                <c:pt idx="32">
                  <c:v>133.5</c:v>
                </c:pt>
                <c:pt idx="33">
                  <c:v>133.5</c:v>
                </c:pt>
                <c:pt idx="34">
                  <c:v>134</c:v>
                </c:pt>
                <c:pt idx="35">
                  <c:v>134</c:v>
                </c:pt>
                <c:pt idx="36">
                  <c:v>247.5</c:v>
                </c:pt>
                <c:pt idx="37">
                  <c:v>247.5</c:v>
                </c:pt>
                <c:pt idx="38">
                  <c:v>248</c:v>
                </c:pt>
                <c:pt idx="39">
                  <c:v>248</c:v>
                </c:pt>
                <c:pt idx="40">
                  <c:v>999</c:v>
                </c:pt>
                <c:pt idx="41">
                  <c:v>999</c:v>
                </c:pt>
                <c:pt idx="42">
                  <c:v>999</c:v>
                </c:pt>
                <c:pt idx="43">
                  <c:v>999</c:v>
                </c:pt>
                <c:pt idx="44">
                  <c:v>999</c:v>
                </c:pt>
                <c:pt idx="45">
                  <c:v>999</c:v>
                </c:pt>
                <c:pt idx="46">
                  <c:v>1126.5</c:v>
                </c:pt>
                <c:pt idx="47">
                  <c:v>1127</c:v>
                </c:pt>
                <c:pt idx="48">
                  <c:v>1347</c:v>
                </c:pt>
                <c:pt idx="49">
                  <c:v>2079</c:v>
                </c:pt>
                <c:pt idx="50">
                  <c:v>2250.5</c:v>
                </c:pt>
                <c:pt idx="51">
                  <c:v>2250.5</c:v>
                </c:pt>
                <c:pt idx="52">
                  <c:v>2250.5</c:v>
                </c:pt>
                <c:pt idx="53">
                  <c:v>2250.5</c:v>
                </c:pt>
                <c:pt idx="54">
                  <c:v>2270</c:v>
                </c:pt>
                <c:pt idx="55">
                  <c:v>2270.5</c:v>
                </c:pt>
                <c:pt idx="56">
                  <c:v>2272.5</c:v>
                </c:pt>
                <c:pt idx="57">
                  <c:v>2273</c:v>
                </c:pt>
                <c:pt idx="58">
                  <c:v>2275.5</c:v>
                </c:pt>
                <c:pt idx="59">
                  <c:v>2276</c:v>
                </c:pt>
                <c:pt idx="60">
                  <c:v>2281</c:v>
                </c:pt>
                <c:pt idx="61">
                  <c:v>2281.5</c:v>
                </c:pt>
                <c:pt idx="62">
                  <c:v>2287</c:v>
                </c:pt>
                <c:pt idx="63">
                  <c:v>2287</c:v>
                </c:pt>
                <c:pt idx="64">
                  <c:v>2287</c:v>
                </c:pt>
                <c:pt idx="65">
                  <c:v>2287</c:v>
                </c:pt>
                <c:pt idx="66">
                  <c:v>2287</c:v>
                </c:pt>
                <c:pt idx="67">
                  <c:v>2289.5</c:v>
                </c:pt>
                <c:pt idx="68">
                  <c:v>2289.5</c:v>
                </c:pt>
                <c:pt idx="69">
                  <c:v>2289.5</c:v>
                </c:pt>
                <c:pt idx="70">
                  <c:v>2289.5</c:v>
                </c:pt>
                <c:pt idx="71">
                  <c:v>2289.5</c:v>
                </c:pt>
                <c:pt idx="72">
                  <c:v>2289.5</c:v>
                </c:pt>
                <c:pt idx="73">
                  <c:v>2317.5</c:v>
                </c:pt>
                <c:pt idx="74">
                  <c:v>2342.5</c:v>
                </c:pt>
                <c:pt idx="75">
                  <c:v>2356.5</c:v>
                </c:pt>
                <c:pt idx="76">
                  <c:v>2356.5</c:v>
                </c:pt>
                <c:pt idx="77">
                  <c:v>2356.5</c:v>
                </c:pt>
                <c:pt idx="78">
                  <c:v>2356.5</c:v>
                </c:pt>
                <c:pt idx="79">
                  <c:v>2356.5</c:v>
                </c:pt>
                <c:pt idx="80">
                  <c:v>2359</c:v>
                </c:pt>
                <c:pt idx="81">
                  <c:v>2359</c:v>
                </c:pt>
                <c:pt idx="82">
                  <c:v>2359</c:v>
                </c:pt>
                <c:pt idx="83">
                  <c:v>2359</c:v>
                </c:pt>
                <c:pt idx="84">
                  <c:v>2359</c:v>
                </c:pt>
                <c:pt idx="85">
                  <c:v>2359.5</c:v>
                </c:pt>
                <c:pt idx="86">
                  <c:v>2362</c:v>
                </c:pt>
                <c:pt idx="87">
                  <c:v>2362</c:v>
                </c:pt>
                <c:pt idx="88">
                  <c:v>2362</c:v>
                </c:pt>
                <c:pt idx="89">
                  <c:v>2362</c:v>
                </c:pt>
                <c:pt idx="90">
                  <c:v>2362</c:v>
                </c:pt>
                <c:pt idx="91">
                  <c:v>2392.5</c:v>
                </c:pt>
                <c:pt idx="92">
                  <c:v>2392.5</c:v>
                </c:pt>
                <c:pt idx="93">
                  <c:v>2392.5</c:v>
                </c:pt>
                <c:pt idx="94">
                  <c:v>2392.5</c:v>
                </c:pt>
                <c:pt idx="95">
                  <c:v>2392.5</c:v>
                </c:pt>
                <c:pt idx="96">
                  <c:v>2392.5</c:v>
                </c:pt>
                <c:pt idx="97">
                  <c:v>2395.5</c:v>
                </c:pt>
                <c:pt idx="98">
                  <c:v>3085</c:v>
                </c:pt>
                <c:pt idx="99">
                  <c:v>3090.5</c:v>
                </c:pt>
                <c:pt idx="100">
                  <c:v>3154.5</c:v>
                </c:pt>
                <c:pt idx="101">
                  <c:v>3212.5</c:v>
                </c:pt>
                <c:pt idx="102">
                  <c:v>3288</c:v>
                </c:pt>
                <c:pt idx="103">
                  <c:v>3288.5</c:v>
                </c:pt>
                <c:pt idx="104">
                  <c:v>3330</c:v>
                </c:pt>
                <c:pt idx="105">
                  <c:v>3360.5</c:v>
                </c:pt>
                <c:pt idx="106">
                  <c:v>3363.5</c:v>
                </c:pt>
                <c:pt idx="107">
                  <c:v>3380</c:v>
                </c:pt>
                <c:pt idx="108">
                  <c:v>3402.5</c:v>
                </c:pt>
                <c:pt idx="109">
                  <c:v>4052.5</c:v>
                </c:pt>
                <c:pt idx="110">
                  <c:v>4053</c:v>
                </c:pt>
                <c:pt idx="111">
                  <c:v>4214.5</c:v>
                </c:pt>
                <c:pt idx="112">
                  <c:v>4270</c:v>
                </c:pt>
                <c:pt idx="113">
                  <c:v>4273</c:v>
                </c:pt>
                <c:pt idx="114">
                  <c:v>4275.5</c:v>
                </c:pt>
                <c:pt idx="115">
                  <c:v>4278.5</c:v>
                </c:pt>
                <c:pt idx="116">
                  <c:v>3090.5</c:v>
                </c:pt>
                <c:pt idx="117">
                  <c:v>4312.5</c:v>
                </c:pt>
                <c:pt idx="118">
                  <c:v>4371</c:v>
                </c:pt>
                <c:pt idx="119">
                  <c:v>4392.5</c:v>
                </c:pt>
                <c:pt idx="120">
                  <c:v>4431.5</c:v>
                </c:pt>
                <c:pt idx="121">
                  <c:v>5044</c:v>
                </c:pt>
                <c:pt idx="122">
                  <c:v>5088.5</c:v>
                </c:pt>
                <c:pt idx="123">
                  <c:v>5099.5</c:v>
                </c:pt>
                <c:pt idx="124">
                  <c:v>5129</c:v>
                </c:pt>
                <c:pt idx="125">
                  <c:v>5129.5</c:v>
                </c:pt>
                <c:pt idx="126">
                  <c:v>5166.5</c:v>
                </c:pt>
                <c:pt idx="127">
                  <c:v>5213</c:v>
                </c:pt>
                <c:pt idx="128">
                  <c:v>5232.5</c:v>
                </c:pt>
                <c:pt idx="129">
                  <c:v>5254.5</c:v>
                </c:pt>
                <c:pt idx="130">
                  <c:v>5255</c:v>
                </c:pt>
                <c:pt idx="131">
                  <c:v>5341</c:v>
                </c:pt>
                <c:pt idx="132">
                  <c:v>5341</c:v>
                </c:pt>
                <c:pt idx="133">
                  <c:v>5341</c:v>
                </c:pt>
                <c:pt idx="134">
                  <c:v>5341</c:v>
                </c:pt>
                <c:pt idx="135">
                  <c:v>5341</c:v>
                </c:pt>
                <c:pt idx="136">
                  <c:v>6180.5</c:v>
                </c:pt>
                <c:pt idx="137">
                  <c:v>6181</c:v>
                </c:pt>
                <c:pt idx="138">
                  <c:v>6342</c:v>
                </c:pt>
                <c:pt idx="139">
                  <c:v>6365</c:v>
                </c:pt>
                <c:pt idx="140">
                  <c:v>6365.5</c:v>
                </c:pt>
                <c:pt idx="141">
                  <c:v>6368</c:v>
                </c:pt>
                <c:pt idx="142">
                  <c:v>6368.5</c:v>
                </c:pt>
                <c:pt idx="143">
                  <c:v>7053.5</c:v>
                </c:pt>
                <c:pt idx="144">
                  <c:v>7190</c:v>
                </c:pt>
                <c:pt idx="145">
                  <c:v>7190.5</c:v>
                </c:pt>
                <c:pt idx="146">
                  <c:v>7332.5</c:v>
                </c:pt>
                <c:pt idx="147">
                  <c:v>7338</c:v>
                </c:pt>
                <c:pt idx="148">
                  <c:v>7343.5</c:v>
                </c:pt>
                <c:pt idx="149">
                  <c:v>7344</c:v>
                </c:pt>
                <c:pt idx="150">
                  <c:v>7360.5</c:v>
                </c:pt>
                <c:pt idx="151">
                  <c:v>7363</c:v>
                </c:pt>
                <c:pt idx="152">
                  <c:v>7363.5</c:v>
                </c:pt>
                <c:pt idx="153">
                  <c:v>7374.5</c:v>
                </c:pt>
                <c:pt idx="154">
                  <c:v>7405</c:v>
                </c:pt>
                <c:pt idx="155">
                  <c:v>8181</c:v>
                </c:pt>
                <c:pt idx="156">
                  <c:v>8275</c:v>
                </c:pt>
                <c:pt idx="157">
                  <c:v>8275.5</c:v>
                </c:pt>
                <c:pt idx="158">
                  <c:v>8311.5</c:v>
                </c:pt>
                <c:pt idx="159">
                  <c:v>8390.5</c:v>
                </c:pt>
                <c:pt idx="160">
                  <c:v>8462</c:v>
                </c:pt>
                <c:pt idx="161">
                  <c:v>8462</c:v>
                </c:pt>
                <c:pt idx="162">
                  <c:v>8462</c:v>
                </c:pt>
                <c:pt idx="163">
                  <c:v>9273.5</c:v>
                </c:pt>
                <c:pt idx="164">
                  <c:v>9393.5</c:v>
                </c:pt>
                <c:pt idx="165">
                  <c:v>9407.5</c:v>
                </c:pt>
                <c:pt idx="166">
                  <c:v>9436.5</c:v>
                </c:pt>
                <c:pt idx="167">
                  <c:v>9499</c:v>
                </c:pt>
                <c:pt idx="168">
                  <c:v>9504.5</c:v>
                </c:pt>
                <c:pt idx="169">
                  <c:v>10232</c:v>
                </c:pt>
                <c:pt idx="170">
                  <c:v>10325</c:v>
                </c:pt>
                <c:pt idx="171">
                  <c:v>10325</c:v>
                </c:pt>
                <c:pt idx="172">
                  <c:v>10325</c:v>
                </c:pt>
                <c:pt idx="173">
                  <c:v>10325</c:v>
                </c:pt>
                <c:pt idx="174">
                  <c:v>10325</c:v>
                </c:pt>
                <c:pt idx="175">
                  <c:v>10325.5</c:v>
                </c:pt>
                <c:pt idx="176">
                  <c:v>10325.5</c:v>
                </c:pt>
                <c:pt idx="177">
                  <c:v>10326</c:v>
                </c:pt>
                <c:pt idx="178">
                  <c:v>10326</c:v>
                </c:pt>
                <c:pt idx="179">
                  <c:v>11250.5</c:v>
                </c:pt>
                <c:pt idx="180">
                  <c:v>11251</c:v>
                </c:pt>
                <c:pt idx="181">
                  <c:v>11379.5</c:v>
                </c:pt>
                <c:pt idx="182">
                  <c:v>11379.5</c:v>
                </c:pt>
                <c:pt idx="183">
                  <c:v>11379.5</c:v>
                </c:pt>
                <c:pt idx="184">
                  <c:v>11505</c:v>
                </c:pt>
                <c:pt idx="185">
                  <c:v>11508</c:v>
                </c:pt>
                <c:pt idx="186">
                  <c:v>12392.5</c:v>
                </c:pt>
                <c:pt idx="187">
                  <c:v>12392.5</c:v>
                </c:pt>
                <c:pt idx="188">
                  <c:v>12392.5</c:v>
                </c:pt>
                <c:pt idx="189">
                  <c:v>13129</c:v>
                </c:pt>
                <c:pt idx="190">
                  <c:v>13296</c:v>
                </c:pt>
                <c:pt idx="191">
                  <c:v>13296.5</c:v>
                </c:pt>
                <c:pt idx="192">
                  <c:v>13438</c:v>
                </c:pt>
                <c:pt idx="193">
                  <c:v>13463</c:v>
                </c:pt>
                <c:pt idx="194">
                  <c:v>13463</c:v>
                </c:pt>
                <c:pt idx="195">
                  <c:v>13463.5</c:v>
                </c:pt>
                <c:pt idx="196">
                  <c:v>13463.5</c:v>
                </c:pt>
                <c:pt idx="197">
                  <c:v>13480</c:v>
                </c:pt>
                <c:pt idx="198">
                  <c:v>13480</c:v>
                </c:pt>
                <c:pt idx="199">
                  <c:v>13535.5</c:v>
                </c:pt>
                <c:pt idx="200">
                  <c:v>13535.5</c:v>
                </c:pt>
                <c:pt idx="201">
                  <c:v>13535.5</c:v>
                </c:pt>
                <c:pt idx="202">
                  <c:v>13563.5</c:v>
                </c:pt>
                <c:pt idx="203">
                  <c:v>13563.5</c:v>
                </c:pt>
                <c:pt idx="204">
                  <c:v>13563.5</c:v>
                </c:pt>
                <c:pt idx="205">
                  <c:v>14528.5</c:v>
                </c:pt>
                <c:pt idx="206">
                  <c:v>14528.5</c:v>
                </c:pt>
                <c:pt idx="207">
                  <c:v>14539.5</c:v>
                </c:pt>
                <c:pt idx="208">
                  <c:v>14539.5</c:v>
                </c:pt>
                <c:pt idx="209">
                  <c:v>14540</c:v>
                </c:pt>
                <c:pt idx="210">
                  <c:v>14540</c:v>
                </c:pt>
                <c:pt idx="211">
                  <c:v>14542.5</c:v>
                </c:pt>
                <c:pt idx="212">
                  <c:v>14542.5</c:v>
                </c:pt>
                <c:pt idx="213">
                  <c:v>14567.5</c:v>
                </c:pt>
                <c:pt idx="214">
                  <c:v>14567.5</c:v>
                </c:pt>
                <c:pt idx="215">
                  <c:v>14570.5</c:v>
                </c:pt>
                <c:pt idx="216">
                  <c:v>14570.5</c:v>
                </c:pt>
                <c:pt idx="217">
                  <c:v>14576</c:v>
                </c:pt>
                <c:pt idx="218">
                  <c:v>14576</c:v>
                </c:pt>
                <c:pt idx="219">
                  <c:v>14584.5</c:v>
                </c:pt>
                <c:pt idx="220">
                  <c:v>14584.5</c:v>
                </c:pt>
                <c:pt idx="221">
                  <c:v>14587</c:v>
                </c:pt>
                <c:pt idx="222">
                  <c:v>14587</c:v>
                </c:pt>
                <c:pt idx="223">
                  <c:v>15363</c:v>
                </c:pt>
                <c:pt idx="224">
                  <c:v>16458.5</c:v>
                </c:pt>
                <c:pt idx="225">
                  <c:v>16467</c:v>
                </c:pt>
                <c:pt idx="226">
                  <c:v>16467.5</c:v>
                </c:pt>
                <c:pt idx="227">
                  <c:v>16470</c:v>
                </c:pt>
              </c:numCache>
            </c:numRef>
          </c:xVal>
          <c:yVal>
            <c:numRef>
              <c:f>'Active 1'!$H$21:$H$999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A5-42D1-B92D-C0DA66B83B79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1'!$D$21:$D$1298</c:f>
                <c:numCache>
                  <c:formatCode>General</c:formatCode>
                  <c:ptCount val="1278"/>
                  <c:pt idx="9">
                    <c:v>0</c:v>
                  </c:pt>
                  <c:pt idx="10">
                    <c:v>2.8E-3</c:v>
                  </c:pt>
                  <c:pt idx="11">
                    <c:v>2.8E-3</c:v>
                  </c:pt>
                  <c:pt idx="13">
                    <c:v>1.6000000000000001E-3</c:v>
                  </c:pt>
                  <c:pt idx="14">
                    <c:v>2.8999999999999998E-3</c:v>
                  </c:pt>
                  <c:pt idx="15">
                    <c:v>1.6999999999999999E-3</c:v>
                  </c:pt>
                  <c:pt idx="16">
                    <c:v>1.9E-3</c:v>
                  </c:pt>
                  <c:pt idx="17">
                    <c:v>1.2999999999999999E-3</c:v>
                  </c:pt>
                  <c:pt idx="18">
                    <c:v>1.2999999999999999E-3</c:v>
                  </c:pt>
                  <c:pt idx="19">
                    <c:v>4.4000000000000003E-3</c:v>
                  </c:pt>
                  <c:pt idx="20">
                    <c:v>6.0000000000000001E-3</c:v>
                  </c:pt>
                  <c:pt idx="21">
                    <c:v>1.2999999999999999E-3</c:v>
                  </c:pt>
                  <c:pt idx="22">
                    <c:v>0</c:v>
                  </c:pt>
                  <c:pt idx="23">
                    <c:v>2.3999999999999998E-3</c:v>
                  </c:pt>
                  <c:pt idx="24">
                    <c:v>1.6000000000000001E-3</c:v>
                  </c:pt>
                  <c:pt idx="25">
                    <c:v>0</c:v>
                  </c:pt>
                  <c:pt idx="26">
                    <c:v>3.3999999999999998E-3</c:v>
                  </c:pt>
                  <c:pt idx="27">
                    <c:v>3.3E-3</c:v>
                  </c:pt>
                  <c:pt idx="28">
                    <c:v>2.0999999999999999E-3</c:v>
                  </c:pt>
                  <c:pt idx="29">
                    <c:v>2.3E-3</c:v>
                  </c:pt>
                  <c:pt idx="30">
                    <c:v>3.5000000000000001E-3</c:v>
                  </c:pt>
                  <c:pt idx="31">
                    <c:v>0</c:v>
                  </c:pt>
                  <c:pt idx="32">
                    <c:v>2E-3</c:v>
                  </c:pt>
                  <c:pt idx="33">
                    <c:v>2E-3</c:v>
                  </c:pt>
                  <c:pt idx="34">
                    <c:v>1.4E-3</c:v>
                  </c:pt>
                  <c:pt idx="35">
                    <c:v>1.4E-3</c:v>
                  </c:pt>
                  <c:pt idx="36">
                    <c:v>6.4999999999999997E-3</c:v>
                  </c:pt>
                  <c:pt idx="37">
                    <c:v>6.4999999999999997E-3</c:v>
                  </c:pt>
                  <c:pt idx="38">
                    <c:v>5.4000000000000003E-3</c:v>
                  </c:pt>
                  <c:pt idx="39">
                    <c:v>5.4000000000000003E-3</c:v>
                  </c:pt>
                  <c:pt idx="40">
                    <c:v>2.8E-3</c:v>
                  </c:pt>
                  <c:pt idx="41">
                    <c:v>2.8E-3</c:v>
                  </c:pt>
                  <c:pt idx="42">
                    <c:v>1.6000000000000001E-3</c:v>
                  </c:pt>
                  <c:pt idx="43">
                    <c:v>1.6000000000000001E-3</c:v>
                  </c:pt>
                  <c:pt idx="44">
                    <c:v>1.6000000000000001E-3</c:v>
                  </c:pt>
                  <c:pt idx="45">
                    <c:v>1.6000000000000001E-3</c:v>
                  </c:pt>
                  <c:pt idx="46">
                    <c:v>5.0000000000000001E-4</c:v>
                  </c:pt>
                  <c:pt idx="47">
                    <c:v>6.9999999999999999E-4</c:v>
                  </c:pt>
                  <c:pt idx="50">
                    <c:v>4.1000000000000003E-3</c:v>
                  </c:pt>
                  <c:pt idx="51">
                    <c:v>4.1000000000000003E-3</c:v>
                  </c:pt>
                  <c:pt idx="52">
                    <c:v>4.0000000000000001E-3</c:v>
                  </c:pt>
                  <c:pt idx="53">
                    <c:v>4.0000000000000001E-3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2.8E-3</c:v>
                  </c:pt>
                  <c:pt idx="63">
                    <c:v>2.8E-3</c:v>
                  </c:pt>
                  <c:pt idx="64">
                    <c:v>2.8E-3</c:v>
                  </c:pt>
                  <c:pt idx="65">
                    <c:v>2.8999999999999998E-3</c:v>
                  </c:pt>
                  <c:pt idx="66">
                    <c:v>2.8999999999999998E-3</c:v>
                  </c:pt>
                  <c:pt idx="67">
                    <c:v>0</c:v>
                  </c:pt>
                  <c:pt idx="68">
                    <c:v>3.0000000000000001E-3</c:v>
                  </c:pt>
                  <c:pt idx="69">
                    <c:v>3.0000000000000001E-3</c:v>
                  </c:pt>
                  <c:pt idx="70">
                    <c:v>3.3999999999999998E-3</c:v>
                  </c:pt>
                  <c:pt idx="71">
                    <c:v>3.8E-3</c:v>
                  </c:pt>
                  <c:pt idx="72">
                    <c:v>3.8E-3</c:v>
                  </c:pt>
                  <c:pt idx="73">
                    <c:v>5.9999999999999995E-4</c:v>
                  </c:pt>
                  <c:pt idx="74">
                    <c:v>8.9999999999999998E-4</c:v>
                  </c:pt>
                  <c:pt idx="75">
                    <c:v>2.9999999999999997E-4</c:v>
                  </c:pt>
                  <c:pt idx="76">
                    <c:v>2.0999999999999999E-3</c:v>
                  </c:pt>
                  <c:pt idx="77">
                    <c:v>2.0999999999999999E-3</c:v>
                  </c:pt>
                  <c:pt idx="78">
                    <c:v>2.0999999999999999E-3</c:v>
                  </c:pt>
                  <c:pt idx="79">
                    <c:v>2.0999999999999999E-3</c:v>
                  </c:pt>
                  <c:pt idx="80">
                    <c:v>1.6999999999999999E-3</c:v>
                  </c:pt>
                  <c:pt idx="81">
                    <c:v>1.6999999999999999E-3</c:v>
                  </c:pt>
                  <c:pt idx="82">
                    <c:v>1.6999999999999999E-3</c:v>
                  </c:pt>
                  <c:pt idx="83">
                    <c:v>1.6000000000000001E-3</c:v>
                  </c:pt>
                  <c:pt idx="84">
                    <c:v>1.6000000000000001E-3</c:v>
                  </c:pt>
                  <c:pt idx="85">
                    <c:v>0</c:v>
                  </c:pt>
                  <c:pt idx="86">
                    <c:v>4.3E-3</c:v>
                  </c:pt>
                  <c:pt idx="87">
                    <c:v>4.3E-3</c:v>
                  </c:pt>
                  <c:pt idx="88">
                    <c:v>4.1999999999999997E-3</c:v>
                  </c:pt>
                  <c:pt idx="89">
                    <c:v>4.1000000000000003E-3</c:v>
                  </c:pt>
                  <c:pt idx="90">
                    <c:v>4.1000000000000003E-3</c:v>
                  </c:pt>
                  <c:pt idx="91">
                    <c:v>2.2000000000000001E-3</c:v>
                  </c:pt>
                  <c:pt idx="92">
                    <c:v>2.2000000000000001E-3</c:v>
                  </c:pt>
                  <c:pt idx="93">
                    <c:v>4.1999999999999997E-3</c:v>
                  </c:pt>
                  <c:pt idx="94">
                    <c:v>4.1999999999999997E-3</c:v>
                  </c:pt>
                  <c:pt idx="95">
                    <c:v>4.1999999999999997E-3</c:v>
                  </c:pt>
                  <c:pt idx="96">
                    <c:v>4.1999999999999997E-3</c:v>
                  </c:pt>
                  <c:pt idx="97">
                    <c:v>2.0999999999999999E-3</c:v>
                  </c:pt>
                  <c:pt idx="98">
                    <c:v>7.1999999999999998E-3</c:v>
                  </c:pt>
                  <c:pt idx="99">
                    <c:v>4.5999999999999999E-3</c:v>
                  </c:pt>
                  <c:pt idx="100">
                    <c:v>8.9999999999999998E-4</c:v>
                  </c:pt>
                  <c:pt idx="101">
                    <c:v>1.2999999999999999E-3</c:v>
                  </c:pt>
                  <c:pt idx="102">
                    <c:v>8.9999999999999998E-4</c:v>
                  </c:pt>
                  <c:pt idx="103">
                    <c:v>1.1000000000000001E-3</c:v>
                  </c:pt>
                  <c:pt idx="104">
                    <c:v>5.9999999999999995E-4</c:v>
                  </c:pt>
                  <c:pt idx="105">
                    <c:v>5.9999999999999995E-4</c:v>
                  </c:pt>
                  <c:pt idx="106">
                    <c:v>1E-3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3.8E-3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8.9999999999999998E-4</c:v>
                  </c:pt>
                  <c:pt idx="140">
                    <c:v>2.5999999999999999E-3</c:v>
                  </c:pt>
                  <c:pt idx="141">
                    <c:v>2.0000000000000001E-4</c:v>
                  </c:pt>
                  <c:pt idx="142">
                    <c:v>8.0000000000000004E-4</c:v>
                  </c:pt>
                  <c:pt idx="143">
                    <c:v>4.0000000000000002E-4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4.0000000000000002E-4</c:v>
                  </c:pt>
                  <c:pt idx="168">
                    <c:v>4.0000000000000002E-4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2.9999999999999997E-4</c:v>
                  </c:pt>
                  <c:pt idx="173">
                    <c:v>0</c:v>
                  </c:pt>
                  <c:pt idx="174">
                    <c:v>8.9999999999999998E-4</c:v>
                  </c:pt>
                  <c:pt idx="175">
                    <c:v>0</c:v>
                  </c:pt>
                  <c:pt idx="176">
                    <c:v>2.9999999999999997E-4</c:v>
                  </c:pt>
                  <c:pt idx="177">
                    <c:v>0</c:v>
                  </c:pt>
                  <c:pt idx="178">
                    <c:v>3.0000000000000001E-3</c:v>
                  </c:pt>
                  <c:pt idx="179">
                    <c:v>1E-4</c:v>
                  </c:pt>
                  <c:pt idx="180">
                    <c:v>2E-3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1E-4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1E-4</c:v>
                  </c:pt>
                  <c:pt idx="193">
                    <c:v>5.0000000000000001E-4</c:v>
                  </c:pt>
                  <c:pt idx="194">
                    <c:v>2.0000000000000001E-4</c:v>
                  </c:pt>
                  <c:pt idx="195">
                    <c:v>2.9999999999999997E-4</c:v>
                  </c:pt>
                  <c:pt idx="196">
                    <c:v>2.0000000000000001E-4</c:v>
                  </c:pt>
                  <c:pt idx="197">
                    <c:v>1E-4</c:v>
                  </c:pt>
                  <c:pt idx="198">
                    <c:v>1E-4</c:v>
                  </c:pt>
                  <c:pt idx="199">
                    <c:v>2.0000000000000001E-4</c:v>
                  </c:pt>
                  <c:pt idx="200">
                    <c:v>2.0000000000000001E-4</c:v>
                  </c:pt>
                  <c:pt idx="201">
                    <c:v>2.0000000000000001E-4</c:v>
                  </c:pt>
                  <c:pt idx="202">
                    <c:v>4.0000000000000002E-4</c:v>
                  </c:pt>
                  <c:pt idx="203">
                    <c:v>4.0000000000000002E-4</c:v>
                  </c:pt>
                  <c:pt idx="204">
                    <c:v>4.0000000000000002E-4</c:v>
                  </c:pt>
                  <c:pt idx="205">
                    <c:v>2.0000000000000001E-4</c:v>
                  </c:pt>
                  <c:pt idx="206">
                    <c:v>2.0000000000000001E-4</c:v>
                  </c:pt>
                  <c:pt idx="207">
                    <c:v>2.9999999999999997E-4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2.0000000000000001E-4</c:v>
                  </c:pt>
                  <c:pt idx="211">
                    <c:v>2.9999999999999997E-4</c:v>
                  </c:pt>
                  <c:pt idx="212">
                    <c:v>2.9999999999999997E-4</c:v>
                  </c:pt>
                  <c:pt idx="213">
                    <c:v>2.0000000000000001E-4</c:v>
                  </c:pt>
                  <c:pt idx="214">
                    <c:v>2.0000000000000001E-4</c:v>
                  </c:pt>
                  <c:pt idx="215">
                    <c:v>2.9999999999999997E-4</c:v>
                  </c:pt>
                  <c:pt idx="216">
                    <c:v>2.9999999999999997E-4</c:v>
                  </c:pt>
                  <c:pt idx="217">
                    <c:v>2.0000000000000001E-4</c:v>
                  </c:pt>
                  <c:pt idx="218">
                    <c:v>1E-4</c:v>
                  </c:pt>
                  <c:pt idx="219">
                    <c:v>2.9999999999999997E-4</c:v>
                  </c:pt>
                  <c:pt idx="220">
                    <c:v>2.0000000000000001E-4</c:v>
                  </c:pt>
                  <c:pt idx="221">
                    <c:v>2.9999999999999997E-4</c:v>
                  </c:pt>
                  <c:pt idx="222">
                    <c:v>2.9999999999999997E-4</c:v>
                  </c:pt>
                  <c:pt idx="223">
                    <c:v>1.4E-3</c:v>
                  </c:pt>
                  <c:pt idx="224">
                    <c:v>2.0000000000000001E-4</c:v>
                  </c:pt>
                  <c:pt idx="225">
                    <c:v>1E-4</c:v>
                  </c:pt>
                  <c:pt idx="226">
                    <c:v>1E-4</c:v>
                  </c:pt>
                  <c:pt idx="227">
                    <c:v>1E-4</c:v>
                  </c:pt>
                </c:numCache>
              </c:numRef>
            </c:plus>
            <c:minus>
              <c:numRef>
                <c:f>'Active 1'!$D$21:$D$1298</c:f>
                <c:numCache>
                  <c:formatCode>General</c:formatCode>
                  <c:ptCount val="1278"/>
                  <c:pt idx="9">
                    <c:v>0</c:v>
                  </c:pt>
                  <c:pt idx="10">
                    <c:v>2.8E-3</c:v>
                  </c:pt>
                  <c:pt idx="11">
                    <c:v>2.8E-3</c:v>
                  </c:pt>
                  <c:pt idx="13">
                    <c:v>1.6000000000000001E-3</c:v>
                  </c:pt>
                  <c:pt idx="14">
                    <c:v>2.8999999999999998E-3</c:v>
                  </c:pt>
                  <c:pt idx="15">
                    <c:v>1.6999999999999999E-3</c:v>
                  </c:pt>
                  <c:pt idx="16">
                    <c:v>1.9E-3</c:v>
                  </c:pt>
                  <c:pt idx="17">
                    <c:v>1.2999999999999999E-3</c:v>
                  </c:pt>
                  <c:pt idx="18">
                    <c:v>1.2999999999999999E-3</c:v>
                  </c:pt>
                  <c:pt idx="19">
                    <c:v>4.4000000000000003E-3</c:v>
                  </c:pt>
                  <c:pt idx="20">
                    <c:v>6.0000000000000001E-3</c:v>
                  </c:pt>
                  <c:pt idx="21">
                    <c:v>1.2999999999999999E-3</c:v>
                  </c:pt>
                  <c:pt idx="22">
                    <c:v>0</c:v>
                  </c:pt>
                  <c:pt idx="23">
                    <c:v>2.3999999999999998E-3</c:v>
                  </c:pt>
                  <c:pt idx="24">
                    <c:v>1.6000000000000001E-3</c:v>
                  </c:pt>
                  <c:pt idx="25">
                    <c:v>0</c:v>
                  </c:pt>
                  <c:pt idx="26">
                    <c:v>3.3999999999999998E-3</c:v>
                  </c:pt>
                  <c:pt idx="27">
                    <c:v>3.3E-3</c:v>
                  </c:pt>
                  <c:pt idx="28">
                    <c:v>2.0999999999999999E-3</c:v>
                  </c:pt>
                  <c:pt idx="29">
                    <c:v>2.3E-3</c:v>
                  </c:pt>
                  <c:pt idx="30">
                    <c:v>3.5000000000000001E-3</c:v>
                  </c:pt>
                  <c:pt idx="31">
                    <c:v>0</c:v>
                  </c:pt>
                  <c:pt idx="32">
                    <c:v>2E-3</c:v>
                  </c:pt>
                  <c:pt idx="33">
                    <c:v>2E-3</c:v>
                  </c:pt>
                  <c:pt idx="34">
                    <c:v>1.4E-3</c:v>
                  </c:pt>
                  <c:pt idx="35">
                    <c:v>1.4E-3</c:v>
                  </c:pt>
                  <c:pt idx="36">
                    <c:v>6.4999999999999997E-3</c:v>
                  </c:pt>
                  <c:pt idx="37">
                    <c:v>6.4999999999999997E-3</c:v>
                  </c:pt>
                  <c:pt idx="38">
                    <c:v>5.4000000000000003E-3</c:v>
                  </c:pt>
                  <c:pt idx="39">
                    <c:v>5.4000000000000003E-3</c:v>
                  </c:pt>
                  <c:pt idx="40">
                    <c:v>2.8E-3</c:v>
                  </c:pt>
                  <c:pt idx="41">
                    <c:v>2.8E-3</c:v>
                  </c:pt>
                  <c:pt idx="42">
                    <c:v>1.6000000000000001E-3</c:v>
                  </c:pt>
                  <c:pt idx="43">
                    <c:v>1.6000000000000001E-3</c:v>
                  </c:pt>
                  <c:pt idx="44">
                    <c:v>1.6000000000000001E-3</c:v>
                  </c:pt>
                  <c:pt idx="45">
                    <c:v>1.6000000000000001E-3</c:v>
                  </c:pt>
                  <c:pt idx="46">
                    <c:v>5.0000000000000001E-4</c:v>
                  </c:pt>
                  <c:pt idx="47">
                    <c:v>6.9999999999999999E-4</c:v>
                  </c:pt>
                  <c:pt idx="50">
                    <c:v>4.1000000000000003E-3</c:v>
                  </c:pt>
                  <c:pt idx="51">
                    <c:v>4.1000000000000003E-3</c:v>
                  </c:pt>
                  <c:pt idx="52">
                    <c:v>4.0000000000000001E-3</c:v>
                  </c:pt>
                  <c:pt idx="53">
                    <c:v>4.0000000000000001E-3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2.8E-3</c:v>
                  </c:pt>
                  <c:pt idx="63">
                    <c:v>2.8E-3</c:v>
                  </c:pt>
                  <c:pt idx="64">
                    <c:v>2.8E-3</c:v>
                  </c:pt>
                  <c:pt idx="65">
                    <c:v>2.8999999999999998E-3</c:v>
                  </c:pt>
                  <c:pt idx="66">
                    <c:v>2.8999999999999998E-3</c:v>
                  </c:pt>
                  <c:pt idx="67">
                    <c:v>0</c:v>
                  </c:pt>
                  <c:pt idx="68">
                    <c:v>3.0000000000000001E-3</c:v>
                  </c:pt>
                  <c:pt idx="69">
                    <c:v>3.0000000000000001E-3</c:v>
                  </c:pt>
                  <c:pt idx="70">
                    <c:v>3.3999999999999998E-3</c:v>
                  </c:pt>
                  <c:pt idx="71">
                    <c:v>3.8E-3</c:v>
                  </c:pt>
                  <c:pt idx="72">
                    <c:v>3.8E-3</c:v>
                  </c:pt>
                  <c:pt idx="73">
                    <c:v>5.9999999999999995E-4</c:v>
                  </c:pt>
                  <c:pt idx="74">
                    <c:v>8.9999999999999998E-4</c:v>
                  </c:pt>
                  <c:pt idx="75">
                    <c:v>2.9999999999999997E-4</c:v>
                  </c:pt>
                  <c:pt idx="76">
                    <c:v>2.0999999999999999E-3</c:v>
                  </c:pt>
                  <c:pt idx="77">
                    <c:v>2.0999999999999999E-3</c:v>
                  </c:pt>
                  <c:pt idx="78">
                    <c:v>2.0999999999999999E-3</c:v>
                  </c:pt>
                  <c:pt idx="79">
                    <c:v>2.0999999999999999E-3</c:v>
                  </c:pt>
                  <c:pt idx="80">
                    <c:v>1.6999999999999999E-3</c:v>
                  </c:pt>
                  <c:pt idx="81">
                    <c:v>1.6999999999999999E-3</c:v>
                  </c:pt>
                  <c:pt idx="82">
                    <c:v>1.6999999999999999E-3</c:v>
                  </c:pt>
                  <c:pt idx="83">
                    <c:v>1.6000000000000001E-3</c:v>
                  </c:pt>
                  <c:pt idx="84">
                    <c:v>1.6000000000000001E-3</c:v>
                  </c:pt>
                  <c:pt idx="85">
                    <c:v>0</c:v>
                  </c:pt>
                  <c:pt idx="86">
                    <c:v>4.3E-3</c:v>
                  </c:pt>
                  <c:pt idx="87">
                    <c:v>4.3E-3</c:v>
                  </c:pt>
                  <c:pt idx="88">
                    <c:v>4.1999999999999997E-3</c:v>
                  </c:pt>
                  <c:pt idx="89">
                    <c:v>4.1000000000000003E-3</c:v>
                  </c:pt>
                  <c:pt idx="90">
                    <c:v>4.1000000000000003E-3</c:v>
                  </c:pt>
                  <c:pt idx="91">
                    <c:v>2.2000000000000001E-3</c:v>
                  </c:pt>
                  <c:pt idx="92">
                    <c:v>2.2000000000000001E-3</c:v>
                  </c:pt>
                  <c:pt idx="93">
                    <c:v>4.1999999999999997E-3</c:v>
                  </c:pt>
                  <c:pt idx="94">
                    <c:v>4.1999999999999997E-3</c:v>
                  </c:pt>
                  <c:pt idx="95">
                    <c:v>4.1999999999999997E-3</c:v>
                  </c:pt>
                  <c:pt idx="96">
                    <c:v>4.1999999999999997E-3</c:v>
                  </c:pt>
                  <c:pt idx="97">
                    <c:v>2.0999999999999999E-3</c:v>
                  </c:pt>
                  <c:pt idx="98">
                    <c:v>7.1999999999999998E-3</c:v>
                  </c:pt>
                  <c:pt idx="99">
                    <c:v>4.5999999999999999E-3</c:v>
                  </c:pt>
                  <c:pt idx="100">
                    <c:v>8.9999999999999998E-4</c:v>
                  </c:pt>
                  <c:pt idx="101">
                    <c:v>1.2999999999999999E-3</c:v>
                  </c:pt>
                  <c:pt idx="102">
                    <c:v>8.9999999999999998E-4</c:v>
                  </c:pt>
                  <c:pt idx="103">
                    <c:v>1.1000000000000001E-3</c:v>
                  </c:pt>
                  <c:pt idx="104">
                    <c:v>5.9999999999999995E-4</c:v>
                  </c:pt>
                  <c:pt idx="105">
                    <c:v>5.9999999999999995E-4</c:v>
                  </c:pt>
                  <c:pt idx="106">
                    <c:v>1E-3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3.8E-3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8.9999999999999998E-4</c:v>
                  </c:pt>
                  <c:pt idx="140">
                    <c:v>2.5999999999999999E-3</c:v>
                  </c:pt>
                  <c:pt idx="141">
                    <c:v>2.0000000000000001E-4</c:v>
                  </c:pt>
                  <c:pt idx="142">
                    <c:v>8.0000000000000004E-4</c:v>
                  </c:pt>
                  <c:pt idx="143">
                    <c:v>4.0000000000000002E-4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4.0000000000000002E-4</c:v>
                  </c:pt>
                  <c:pt idx="168">
                    <c:v>4.0000000000000002E-4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2.9999999999999997E-4</c:v>
                  </c:pt>
                  <c:pt idx="173">
                    <c:v>0</c:v>
                  </c:pt>
                  <c:pt idx="174">
                    <c:v>8.9999999999999998E-4</c:v>
                  </c:pt>
                  <c:pt idx="175">
                    <c:v>0</c:v>
                  </c:pt>
                  <c:pt idx="176">
                    <c:v>2.9999999999999997E-4</c:v>
                  </c:pt>
                  <c:pt idx="177">
                    <c:v>0</c:v>
                  </c:pt>
                  <c:pt idx="178">
                    <c:v>3.0000000000000001E-3</c:v>
                  </c:pt>
                  <c:pt idx="179">
                    <c:v>1E-4</c:v>
                  </c:pt>
                  <c:pt idx="180">
                    <c:v>2E-3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1E-4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1E-4</c:v>
                  </c:pt>
                  <c:pt idx="193">
                    <c:v>5.0000000000000001E-4</c:v>
                  </c:pt>
                  <c:pt idx="194">
                    <c:v>2.0000000000000001E-4</c:v>
                  </c:pt>
                  <c:pt idx="195">
                    <c:v>2.9999999999999997E-4</c:v>
                  </c:pt>
                  <c:pt idx="196">
                    <c:v>2.0000000000000001E-4</c:v>
                  </c:pt>
                  <c:pt idx="197">
                    <c:v>1E-4</c:v>
                  </c:pt>
                  <c:pt idx="198">
                    <c:v>1E-4</c:v>
                  </c:pt>
                  <c:pt idx="199">
                    <c:v>2.0000000000000001E-4</c:v>
                  </c:pt>
                  <c:pt idx="200">
                    <c:v>2.0000000000000001E-4</c:v>
                  </c:pt>
                  <c:pt idx="201">
                    <c:v>2.0000000000000001E-4</c:v>
                  </c:pt>
                  <c:pt idx="202">
                    <c:v>4.0000000000000002E-4</c:v>
                  </c:pt>
                  <c:pt idx="203">
                    <c:v>4.0000000000000002E-4</c:v>
                  </c:pt>
                  <c:pt idx="204">
                    <c:v>4.0000000000000002E-4</c:v>
                  </c:pt>
                  <c:pt idx="205">
                    <c:v>2.0000000000000001E-4</c:v>
                  </c:pt>
                  <c:pt idx="206">
                    <c:v>2.0000000000000001E-4</c:v>
                  </c:pt>
                  <c:pt idx="207">
                    <c:v>2.9999999999999997E-4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2.0000000000000001E-4</c:v>
                  </c:pt>
                  <c:pt idx="211">
                    <c:v>2.9999999999999997E-4</c:v>
                  </c:pt>
                  <c:pt idx="212">
                    <c:v>2.9999999999999997E-4</c:v>
                  </c:pt>
                  <c:pt idx="213">
                    <c:v>2.0000000000000001E-4</c:v>
                  </c:pt>
                  <c:pt idx="214">
                    <c:v>2.0000000000000001E-4</c:v>
                  </c:pt>
                  <c:pt idx="215">
                    <c:v>2.9999999999999997E-4</c:v>
                  </c:pt>
                  <c:pt idx="216">
                    <c:v>2.9999999999999997E-4</c:v>
                  </c:pt>
                  <c:pt idx="217">
                    <c:v>2.0000000000000001E-4</c:v>
                  </c:pt>
                  <c:pt idx="218">
                    <c:v>1E-4</c:v>
                  </c:pt>
                  <c:pt idx="219">
                    <c:v>2.9999999999999997E-4</c:v>
                  </c:pt>
                  <c:pt idx="220">
                    <c:v>2.0000000000000001E-4</c:v>
                  </c:pt>
                  <c:pt idx="221">
                    <c:v>2.9999999999999997E-4</c:v>
                  </c:pt>
                  <c:pt idx="222">
                    <c:v>2.9999999999999997E-4</c:v>
                  </c:pt>
                  <c:pt idx="223">
                    <c:v>1.4E-3</c:v>
                  </c:pt>
                  <c:pt idx="224">
                    <c:v>2.0000000000000001E-4</c:v>
                  </c:pt>
                  <c:pt idx="225">
                    <c:v>1E-4</c:v>
                  </c:pt>
                  <c:pt idx="226">
                    <c:v>1E-4</c:v>
                  </c:pt>
                  <c:pt idx="227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1'!$F$21:$F$999</c:f>
              <c:numCache>
                <c:formatCode>General</c:formatCode>
                <c:ptCount val="979"/>
                <c:pt idx="0">
                  <c:v>-59823.5</c:v>
                </c:pt>
                <c:pt idx="1">
                  <c:v>-58141</c:v>
                </c:pt>
                <c:pt idx="2">
                  <c:v>-37629.5</c:v>
                </c:pt>
                <c:pt idx="3">
                  <c:v>-36427.5</c:v>
                </c:pt>
                <c:pt idx="4">
                  <c:v>-33390.5</c:v>
                </c:pt>
                <c:pt idx="5">
                  <c:v>-33287</c:v>
                </c:pt>
                <c:pt idx="6">
                  <c:v>-7888</c:v>
                </c:pt>
                <c:pt idx="7">
                  <c:v>-5009.5</c:v>
                </c:pt>
                <c:pt idx="8">
                  <c:v>-3941</c:v>
                </c:pt>
                <c:pt idx="9">
                  <c:v>-3796.5</c:v>
                </c:pt>
                <c:pt idx="10">
                  <c:v>-2893</c:v>
                </c:pt>
                <c:pt idx="11">
                  <c:v>-2865</c:v>
                </c:pt>
                <c:pt idx="12">
                  <c:v>-1983</c:v>
                </c:pt>
                <c:pt idx="13">
                  <c:v>-1905.5</c:v>
                </c:pt>
                <c:pt idx="14">
                  <c:v>-1905</c:v>
                </c:pt>
                <c:pt idx="15">
                  <c:v>-1899.5</c:v>
                </c:pt>
                <c:pt idx="16">
                  <c:v>-1782.5</c:v>
                </c:pt>
                <c:pt idx="17">
                  <c:v>-1102</c:v>
                </c:pt>
                <c:pt idx="18">
                  <c:v>-1093.5</c:v>
                </c:pt>
                <c:pt idx="19">
                  <c:v>-1093.5</c:v>
                </c:pt>
                <c:pt idx="20">
                  <c:v>-998.5</c:v>
                </c:pt>
                <c:pt idx="21">
                  <c:v>-910</c:v>
                </c:pt>
                <c:pt idx="22">
                  <c:v>-895.5</c:v>
                </c:pt>
                <c:pt idx="23">
                  <c:v>-857</c:v>
                </c:pt>
                <c:pt idx="24">
                  <c:v>-856.5</c:v>
                </c:pt>
                <c:pt idx="25">
                  <c:v>-848.5</c:v>
                </c:pt>
                <c:pt idx="26">
                  <c:v>-837</c:v>
                </c:pt>
                <c:pt idx="27">
                  <c:v>-97.5</c:v>
                </c:pt>
                <c:pt idx="28">
                  <c:v>0</c:v>
                </c:pt>
                <c:pt idx="29">
                  <c:v>92</c:v>
                </c:pt>
                <c:pt idx="30">
                  <c:v>130.5</c:v>
                </c:pt>
                <c:pt idx="31">
                  <c:v>130.5</c:v>
                </c:pt>
                <c:pt idx="32">
                  <c:v>133.5</c:v>
                </c:pt>
                <c:pt idx="33">
                  <c:v>133.5</c:v>
                </c:pt>
                <c:pt idx="34">
                  <c:v>134</c:v>
                </c:pt>
                <c:pt idx="35">
                  <c:v>134</c:v>
                </c:pt>
                <c:pt idx="36">
                  <c:v>247.5</c:v>
                </c:pt>
                <c:pt idx="37">
                  <c:v>247.5</c:v>
                </c:pt>
                <c:pt idx="38">
                  <c:v>248</c:v>
                </c:pt>
                <c:pt idx="39">
                  <c:v>248</c:v>
                </c:pt>
                <c:pt idx="40">
                  <c:v>999</c:v>
                </c:pt>
                <c:pt idx="41">
                  <c:v>999</c:v>
                </c:pt>
                <c:pt idx="42">
                  <c:v>999</c:v>
                </c:pt>
                <c:pt idx="43">
                  <c:v>999</c:v>
                </c:pt>
                <c:pt idx="44">
                  <c:v>999</c:v>
                </c:pt>
                <c:pt idx="45">
                  <c:v>999</c:v>
                </c:pt>
                <c:pt idx="46">
                  <c:v>1126.5</c:v>
                </c:pt>
                <c:pt idx="47">
                  <c:v>1127</c:v>
                </c:pt>
                <c:pt idx="48">
                  <c:v>1347</c:v>
                </c:pt>
                <c:pt idx="49">
                  <c:v>2079</c:v>
                </c:pt>
                <c:pt idx="50">
                  <c:v>2250.5</c:v>
                </c:pt>
                <c:pt idx="51">
                  <c:v>2250.5</c:v>
                </c:pt>
                <c:pt idx="52">
                  <c:v>2250.5</c:v>
                </c:pt>
                <c:pt idx="53">
                  <c:v>2250.5</c:v>
                </c:pt>
                <c:pt idx="54">
                  <c:v>2270</c:v>
                </c:pt>
                <c:pt idx="55">
                  <c:v>2270.5</c:v>
                </c:pt>
                <c:pt idx="56">
                  <c:v>2272.5</c:v>
                </c:pt>
                <c:pt idx="57">
                  <c:v>2273</c:v>
                </c:pt>
                <c:pt idx="58">
                  <c:v>2275.5</c:v>
                </c:pt>
                <c:pt idx="59">
                  <c:v>2276</c:v>
                </c:pt>
                <c:pt idx="60">
                  <c:v>2281</c:v>
                </c:pt>
                <c:pt idx="61">
                  <c:v>2281.5</c:v>
                </c:pt>
                <c:pt idx="62">
                  <c:v>2287</c:v>
                </c:pt>
                <c:pt idx="63">
                  <c:v>2287</c:v>
                </c:pt>
                <c:pt idx="64">
                  <c:v>2287</c:v>
                </c:pt>
                <c:pt idx="65">
                  <c:v>2287</c:v>
                </c:pt>
                <c:pt idx="66">
                  <c:v>2287</c:v>
                </c:pt>
                <c:pt idx="67">
                  <c:v>2289.5</c:v>
                </c:pt>
                <c:pt idx="68">
                  <c:v>2289.5</c:v>
                </c:pt>
                <c:pt idx="69">
                  <c:v>2289.5</c:v>
                </c:pt>
                <c:pt idx="70">
                  <c:v>2289.5</c:v>
                </c:pt>
                <c:pt idx="71">
                  <c:v>2289.5</c:v>
                </c:pt>
                <c:pt idx="72">
                  <c:v>2289.5</c:v>
                </c:pt>
                <c:pt idx="73">
                  <c:v>2317.5</c:v>
                </c:pt>
                <c:pt idx="74">
                  <c:v>2342.5</c:v>
                </c:pt>
                <c:pt idx="75">
                  <c:v>2356.5</c:v>
                </c:pt>
                <c:pt idx="76">
                  <c:v>2356.5</c:v>
                </c:pt>
                <c:pt idx="77">
                  <c:v>2356.5</c:v>
                </c:pt>
                <c:pt idx="78">
                  <c:v>2356.5</c:v>
                </c:pt>
                <c:pt idx="79">
                  <c:v>2356.5</c:v>
                </c:pt>
                <c:pt idx="80">
                  <c:v>2359</c:v>
                </c:pt>
                <c:pt idx="81">
                  <c:v>2359</c:v>
                </c:pt>
                <c:pt idx="82">
                  <c:v>2359</c:v>
                </c:pt>
                <c:pt idx="83">
                  <c:v>2359</c:v>
                </c:pt>
                <c:pt idx="84">
                  <c:v>2359</c:v>
                </c:pt>
                <c:pt idx="85">
                  <c:v>2359.5</c:v>
                </c:pt>
                <c:pt idx="86">
                  <c:v>2362</c:v>
                </c:pt>
                <c:pt idx="87">
                  <c:v>2362</c:v>
                </c:pt>
                <c:pt idx="88">
                  <c:v>2362</c:v>
                </c:pt>
                <c:pt idx="89">
                  <c:v>2362</c:v>
                </c:pt>
                <c:pt idx="90">
                  <c:v>2362</c:v>
                </c:pt>
                <c:pt idx="91">
                  <c:v>2392.5</c:v>
                </c:pt>
                <c:pt idx="92">
                  <c:v>2392.5</c:v>
                </c:pt>
                <c:pt idx="93">
                  <c:v>2392.5</c:v>
                </c:pt>
                <c:pt idx="94">
                  <c:v>2392.5</c:v>
                </c:pt>
                <c:pt idx="95">
                  <c:v>2392.5</c:v>
                </c:pt>
                <c:pt idx="96">
                  <c:v>2392.5</c:v>
                </c:pt>
                <c:pt idx="97">
                  <c:v>2395.5</c:v>
                </c:pt>
                <c:pt idx="98">
                  <c:v>3085</c:v>
                </c:pt>
                <c:pt idx="99">
                  <c:v>3090.5</c:v>
                </c:pt>
                <c:pt idx="100">
                  <c:v>3154.5</c:v>
                </c:pt>
                <c:pt idx="101">
                  <c:v>3212.5</c:v>
                </c:pt>
                <c:pt idx="102">
                  <c:v>3288</c:v>
                </c:pt>
                <c:pt idx="103">
                  <c:v>3288.5</c:v>
                </c:pt>
                <c:pt idx="104">
                  <c:v>3330</c:v>
                </c:pt>
                <c:pt idx="105">
                  <c:v>3360.5</c:v>
                </c:pt>
                <c:pt idx="106">
                  <c:v>3363.5</c:v>
                </c:pt>
                <c:pt idx="107">
                  <c:v>3380</c:v>
                </c:pt>
                <c:pt idx="108">
                  <c:v>3402.5</c:v>
                </c:pt>
                <c:pt idx="109">
                  <c:v>4052.5</c:v>
                </c:pt>
                <c:pt idx="110">
                  <c:v>4053</c:v>
                </c:pt>
                <c:pt idx="111">
                  <c:v>4214.5</c:v>
                </c:pt>
                <c:pt idx="112">
                  <c:v>4270</c:v>
                </c:pt>
                <c:pt idx="113">
                  <c:v>4273</c:v>
                </c:pt>
                <c:pt idx="114">
                  <c:v>4275.5</c:v>
                </c:pt>
                <c:pt idx="115">
                  <c:v>4278.5</c:v>
                </c:pt>
                <c:pt idx="116">
                  <c:v>3090.5</c:v>
                </c:pt>
                <c:pt idx="117">
                  <c:v>4312.5</c:v>
                </c:pt>
                <c:pt idx="118">
                  <c:v>4371</c:v>
                </c:pt>
                <c:pt idx="119">
                  <c:v>4392.5</c:v>
                </c:pt>
                <c:pt idx="120">
                  <c:v>4431.5</c:v>
                </c:pt>
                <c:pt idx="121">
                  <c:v>5044</c:v>
                </c:pt>
                <c:pt idx="122">
                  <c:v>5088.5</c:v>
                </c:pt>
                <c:pt idx="123">
                  <c:v>5099.5</c:v>
                </c:pt>
                <c:pt idx="124">
                  <c:v>5129</c:v>
                </c:pt>
                <c:pt idx="125">
                  <c:v>5129.5</c:v>
                </c:pt>
                <c:pt idx="126">
                  <c:v>5166.5</c:v>
                </c:pt>
                <c:pt idx="127">
                  <c:v>5213</c:v>
                </c:pt>
                <c:pt idx="128">
                  <c:v>5232.5</c:v>
                </c:pt>
                <c:pt idx="129">
                  <c:v>5254.5</c:v>
                </c:pt>
                <c:pt idx="130">
                  <c:v>5255</c:v>
                </c:pt>
                <c:pt idx="131">
                  <c:v>5341</c:v>
                </c:pt>
                <c:pt idx="132">
                  <c:v>5341</c:v>
                </c:pt>
                <c:pt idx="133">
                  <c:v>5341</c:v>
                </c:pt>
                <c:pt idx="134">
                  <c:v>5341</c:v>
                </c:pt>
                <c:pt idx="135">
                  <c:v>5341</c:v>
                </c:pt>
                <c:pt idx="136">
                  <c:v>6180.5</c:v>
                </c:pt>
                <c:pt idx="137">
                  <c:v>6181</c:v>
                </c:pt>
                <c:pt idx="138">
                  <c:v>6342</c:v>
                </c:pt>
                <c:pt idx="139">
                  <c:v>6365</c:v>
                </c:pt>
                <c:pt idx="140">
                  <c:v>6365.5</c:v>
                </c:pt>
                <c:pt idx="141">
                  <c:v>6368</c:v>
                </c:pt>
                <c:pt idx="142">
                  <c:v>6368.5</c:v>
                </c:pt>
                <c:pt idx="143">
                  <c:v>7053.5</c:v>
                </c:pt>
                <c:pt idx="144">
                  <c:v>7190</c:v>
                </c:pt>
                <c:pt idx="145">
                  <c:v>7190.5</c:v>
                </c:pt>
                <c:pt idx="146">
                  <c:v>7332.5</c:v>
                </c:pt>
                <c:pt idx="147">
                  <c:v>7338</c:v>
                </c:pt>
                <c:pt idx="148">
                  <c:v>7343.5</c:v>
                </c:pt>
                <c:pt idx="149">
                  <c:v>7344</c:v>
                </c:pt>
                <c:pt idx="150">
                  <c:v>7360.5</c:v>
                </c:pt>
                <c:pt idx="151">
                  <c:v>7363</c:v>
                </c:pt>
                <c:pt idx="152">
                  <c:v>7363.5</c:v>
                </c:pt>
                <c:pt idx="153">
                  <c:v>7374.5</c:v>
                </c:pt>
                <c:pt idx="154">
                  <c:v>7405</c:v>
                </c:pt>
                <c:pt idx="155">
                  <c:v>8181</c:v>
                </c:pt>
                <c:pt idx="156">
                  <c:v>8275</c:v>
                </c:pt>
                <c:pt idx="157">
                  <c:v>8275.5</c:v>
                </c:pt>
                <c:pt idx="158">
                  <c:v>8311.5</c:v>
                </c:pt>
                <c:pt idx="159">
                  <c:v>8390.5</c:v>
                </c:pt>
                <c:pt idx="160">
                  <c:v>8462</c:v>
                </c:pt>
                <c:pt idx="161">
                  <c:v>8462</c:v>
                </c:pt>
                <c:pt idx="162">
                  <c:v>8462</c:v>
                </c:pt>
                <c:pt idx="163">
                  <c:v>9273.5</c:v>
                </c:pt>
                <c:pt idx="164">
                  <c:v>9393.5</c:v>
                </c:pt>
                <c:pt idx="165">
                  <c:v>9407.5</c:v>
                </c:pt>
                <c:pt idx="166">
                  <c:v>9436.5</c:v>
                </c:pt>
                <c:pt idx="167">
                  <c:v>9499</c:v>
                </c:pt>
                <c:pt idx="168">
                  <c:v>9504.5</c:v>
                </c:pt>
                <c:pt idx="169">
                  <c:v>10232</c:v>
                </c:pt>
                <c:pt idx="170">
                  <c:v>10325</c:v>
                </c:pt>
                <c:pt idx="171">
                  <c:v>10325</c:v>
                </c:pt>
                <c:pt idx="172">
                  <c:v>10325</c:v>
                </c:pt>
                <c:pt idx="173">
                  <c:v>10325</c:v>
                </c:pt>
                <c:pt idx="174">
                  <c:v>10325</c:v>
                </c:pt>
                <c:pt idx="175">
                  <c:v>10325.5</c:v>
                </c:pt>
                <c:pt idx="176">
                  <c:v>10325.5</c:v>
                </c:pt>
                <c:pt idx="177">
                  <c:v>10326</c:v>
                </c:pt>
                <c:pt idx="178">
                  <c:v>10326</c:v>
                </c:pt>
                <c:pt idx="179">
                  <c:v>11250.5</c:v>
                </c:pt>
                <c:pt idx="180">
                  <c:v>11251</c:v>
                </c:pt>
                <c:pt idx="181">
                  <c:v>11379.5</c:v>
                </c:pt>
                <c:pt idx="182">
                  <c:v>11379.5</c:v>
                </c:pt>
                <c:pt idx="183">
                  <c:v>11379.5</c:v>
                </c:pt>
                <c:pt idx="184">
                  <c:v>11505</c:v>
                </c:pt>
                <c:pt idx="185">
                  <c:v>11508</c:v>
                </c:pt>
                <c:pt idx="186">
                  <c:v>12392.5</c:v>
                </c:pt>
                <c:pt idx="187">
                  <c:v>12392.5</c:v>
                </c:pt>
                <c:pt idx="188">
                  <c:v>12392.5</c:v>
                </c:pt>
                <c:pt idx="189">
                  <c:v>13129</c:v>
                </c:pt>
                <c:pt idx="190">
                  <c:v>13296</c:v>
                </c:pt>
                <c:pt idx="191">
                  <c:v>13296.5</c:v>
                </c:pt>
                <c:pt idx="192">
                  <c:v>13438</c:v>
                </c:pt>
                <c:pt idx="193">
                  <c:v>13463</c:v>
                </c:pt>
                <c:pt idx="194">
                  <c:v>13463</c:v>
                </c:pt>
                <c:pt idx="195">
                  <c:v>13463.5</c:v>
                </c:pt>
                <c:pt idx="196">
                  <c:v>13463.5</c:v>
                </c:pt>
                <c:pt idx="197">
                  <c:v>13480</c:v>
                </c:pt>
                <c:pt idx="198">
                  <c:v>13480</c:v>
                </c:pt>
                <c:pt idx="199">
                  <c:v>13535.5</c:v>
                </c:pt>
                <c:pt idx="200">
                  <c:v>13535.5</c:v>
                </c:pt>
                <c:pt idx="201">
                  <c:v>13535.5</c:v>
                </c:pt>
                <c:pt idx="202">
                  <c:v>13563.5</c:v>
                </c:pt>
                <c:pt idx="203">
                  <c:v>13563.5</c:v>
                </c:pt>
                <c:pt idx="204">
                  <c:v>13563.5</c:v>
                </c:pt>
                <c:pt idx="205">
                  <c:v>14528.5</c:v>
                </c:pt>
                <c:pt idx="206">
                  <c:v>14528.5</c:v>
                </c:pt>
                <c:pt idx="207">
                  <c:v>14539.5</c:v>
                </c:pt>
                <c:pt idx="208">
                  <c:v>14539.5</c:v>
                </c:pt>
                <c:pt idx="209">
                  <c:v>14540</c:v>
                </c:pt>
                <c:pt idx="210">
                  <c:v>14540</c:v>
                </c:pt>
                <c:pt idx="211">
                  <c:v>14542.5</c:v>
                </c:pt>
                <c:pt idx="212">
                  <c:v>14542.5</c:v>
                </c:pt>
                <c:pt idx="213">
                  <c:v>14567.5</c:v>
                </c:pt>
                <c:pt idx="214">
                  <c:v>14567.5</c:v>
                </c:pt>
                <c:pt idx="215">
                  <c:v>14570.5</c:v>
                </c:pt>
                <c:pt idx="216">
                  <c:v>14570.5</c:v>
                </c:pt>
                <c:pt idx="217">
                  <c:v>14576</c:v>
                </c:pt>
                <c:pt idx="218">
                  <c:v>14576</c:v>
                </c:pt>
                <c:pt idx="219">
                  <c:v>14584.5</c:v>
                </c:pt>
                <c:pt idx="220">
                  <c:v>14584.5</c:v>
                </c:pt>
                <c:pt idx="221">
                  <c:v>14587</c:v>
                </c:pt>
                <c:pt idx="222">
                  <c:v>14587</c:v>
                </c:pt>
                <c:pt idx="223">
                  <c:v>15363</c:v>
                </c:pt>
                <c:pt idx="224">
                  <c:v>16458.5</c:v>
                </c:pt>
                <c:pt idx="225">
                  <c:v>16467</c:v>
                </c:pt>
                <c:pt idx="226">
                  <c:v>16467.5</c:v>
                </c:pt>
                <c:pt idx="227">
                  <c:v>16470</c:v>
                </c:pt>
              </c:numCache>
            </c:numRef>
          </c:xVal>
          <c:yVal>
            <c:numRef>
              <c:f>'Active 1'!$I$21:$I$999</c:f>
              <c:numCache>
                <c:formatCode>General</c:formatCode>
                <c:ptCount val="979"/>
                <c:pt idx="0">
                  <c:v>-0.32260350000069593</c:v>
                </c:pt>
                <c:pt idx="1">
                  <c:v>-0.30082100000072387</c:v>
                </c:pt>
                <c:pt idx="2">
                  <c:v>-0.16328950000024633</c:v>
                </c:pt>
                <c:pt idx="3">
                  <c:v>-0.18312750000040978</c:v>
                </c:pt>
                <c:pt idx="4">
                  <c:v>-0.1453304999959073</c:v>
                </c:pt>
                <c:pt idx="5">
                  <c:v>-0.11204699999507284</c:v>
                </c:pt>
                <c:pt idx="49">
                  <c:v>2.7999000005365815E-2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A5-42D1-B92D-C0DA66B83B79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'Active 1'!$D$21:$D$21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1'!$F$21:$F$999</c:f>
              <c:numCache>
                <c:formatCode>General</c:formatCode>
                <c:ptCount val="979"/>
                <c:pt idx="0">
                  <c:v>-59823.5</c:v>
                </c:pt>
                <c:pt idx="1">
                  <c:v>-58141</c:v>
                </c:pt>
                <c:pt idx="2">
                  <c:v>-37629.5</c:v>
                </c:pt>
                <c:pt idx="3">
                  <c:v>-36427.5</c:v>
                </c:pt>
                <c:pt idx="4">
                  <c:v>-33390.5</c:v>
                </c:pt>
                <c:pt idx="5">
                  <c:v>-33287</c:v>
                </c:pt>
                <c:pt idx="6">
                  <c:v>-7888</c:v>
                </c:pt>
                <c:pt idx="7">
                  <c:v>-5009.5</c:v>
                </c:pt>
                <c:pt idx="8">
                  <c:v>-3941</c:v>
                </c:pt>
                <c:pt idx="9">
                  <c:v>-3796.5</c:v>
                </c:pt>
                <c:pt idx="10">
                  <c:v>-2893</c:v>
                </c:pt>
                <c:pt idx="11">
                  <c:v>-2865</c:v>
                </c:pt>
                <c:pt idx="12">
                  <c:v>-1983</c:v>
                </c:pt>
                <c:pt idx="13">
                  <c:v>-1905.5</c:v>
                </c:pt>
                <c:pt idx="14">
                  <c:v>-1905</c:v>
                </c:pt>
                <c:pt idx="15">
                  <c:v>-1899.5</c:v>
                </c:pt>
                <c:pt idx="16">
                  <c:v>-1782.5</c:v>
                </c:pt>
                <c:pt idx="17">
                  <c:v>-1102</c:v>
                </c:pt>
                <c:pt idx="18">
                  <c:v>-1093.5</c:v>
                </c:pt>
                <c:pt idx="19">
                  <c:v>-1093.5</c:v>
                </c:pt>
                <c:pt idx="20">
                  <c:v>-998.5</c:v>
                </c:pt>
                <c:pt idx="21">
                  <c:v>-910</c:v>
                </c:pt>
                <c:pt idx="22">
                  <c:v>-895.5</c:v>
                </c:pt>
                <c:pt idx="23">
                  <c:v>-857</c:v>
                </c:pt>
                <c:pt idx="24">
                  <c:v>-856.5</c:v>
                </c:pt>
                <c:pt idx="25">
                  <c:v>-848.5</c:v>
                </c:pt>
                <c:pt idx="26">
                  <c:v>-837</c:v>
                </c:pt>
                <c:pt idx="27">
                  <c:v>-97.5</c:v>
                </c:pt>
                <c:pt idx="28">
                  <c:v>0</c:v>
                </c:pt>
                <c:pt idx="29">
                  <c:v>92</c:v>
                </c:pt>
                <c:pt idx="30">
                  <c:v>130.5</c:v>
                </c:pt>
                <c:pt idx="31">
                  <c:v>130.5</c:v>
                </c:pt>
                <c:pt idx="32">
                  <c:v>133.5</c:v>
                </c:pt>
                <c:pt idx="33">
                  <c:v>133.5</c:v>
                </c:pt>
                <c:pt idx="34">
                  <c:v>134</c:v>
                </c:pt>
                <c:pt idx="35">
                  <c:v>134</c:v>
                </c:pt>
                <c:pt idx="36">
                  <c:v>247.5</c:v>
                </c:pt>
                <c:pt idx="37">
                  <c:v>247.5</c:v>
                </c:pt>
                <c:pt idx="38">
                  <c:v>248</c:v>
                </c:pt>
                <c:pt idx="39">
                  <c:v>248</c:v>
                </c:pt>
                <c:pt idx="40">
                  <c:v>999</c:v>
                </c:pt>
                <c:pt idx="41">
                  <c:v>999</c:v>
                </c:pt>
                <c:pt idx="42">
                  <c:v>999</c:v>
                </c:pt>
                <c:pt idx="43">
                  <c:v>999</c:v>
                </c:pt>
                <c:pt idx="44">
                  <c:v>999</c:v>
                </c:pt>
                <c:pt idx="45">
                  <c:v>999</c:v>
                </c:pt>
                <c:pt idx="46">
                  <c:v>1126.5</c:v>
                </c:pt>
                <c:pt idx="47">
                  <c:v>1127</c:v>
                </c:pt>
                <c:pt idx="48">
                  <c:v>1347</c:v>
                </c:pt>
                <c:pt idx="49">
                  <c:v>2079</c:v>
                </c:pt>
                <c:pt idx="50">
                  <c:v>2250.5</c:v>
                </c:pt>
                <c:pt idx="51">
                  <c:v>2250.5</c:v>
                </c:pt>
                <c:pt idx="52">
                  <c:v>2250.5</c:v>
                </c:pt>
                <c:pt idx="53">
                  <c:v>2250.5</c:v>
                </c:pt>
                <c:pt idx="54">
                  <c:v>2270</c:v>
                </c:pt>
                <c:pt idx="55">
                  <c:v>2270.5</c:v>
                </c:pt>
                <c:pt idx="56">
                  <c:v>2272.5</c:v>
                </c:pt>
                <c:pt idx="57">
                  <c:v>2273</c:v>
                </c:pt>
                <c:pt idx="58">
                  <c:v>2275.5</c:v>
                </c:pt>
                <c:pt idx="59">
                  <c:v>2276</c:v>
                </c:pt>
                <c:pt idx="60">
                  <c:v>2281</c:v>
                </c:pt>
                <c:pt idx="61">
                  <c:v>2281.5</c:v>
                </c:pt>
                <c:pt idx="62">
                  <c:v>2287</c:v>
                </c:pt>
                <c:pt idx="63">
                  <c:v>2287</c:v>
                </c:pt>
                <c:pt idx="64">
                  <c:v>2287</c:v>
                </c:pt>
                <c:pt idx="65">
                  <c:v>2287</c:v>
                </c:pt>
                <c:pt idx="66">
                  <c:v>2287</c:v>
                </c:pt>
                <c:pt idx="67">
                  <c:v>2289.5</c:v>
                </c:pt>
                <c:pt idx="68">
                  <c:v>2289.5</c:v>
                </c:pt>
                <c:pt idx="69">
                  <c:v>2289.5</c:v>
                </c:pt>
                <c:pt idx="70">
                  <c:v>2289.5</c:v>
                </c:pt>
                <c:pt idx="71">
                  <c:v>2289.5</c:v>
                </c:pt>
                <c:pt idx="72">
                  <c:v>2289.5</c:v>
                </c:pt>
                <c:pt idx="73">
                  <c:v>2317.5</c:v>
                </c:pt>
                <c:pt idx="74">
                  <c:v>2342.5</c:v>
                </c:pt>
                <c:pt idx="75">
                  <c:v>2356.5</c:v>
                </c:pt>
                <c:pt idx="76">
                  <c:v>2356.5</c:v>
                </c:pt>
                <c:pt idx="77">
                  <c:v>2356.5</c:v>
                </c:pt>
                <c:pt idx="78">
                  <c:v>2356.5</c:v>
                </c:pt>
                <c:pt idx="79">
                  <c:v>2356.5</c:v>
                </c:pt>
                <c:pt idx="80">
                  <c:v>2359</c:v>
                </c:pt>
                <c:pt idx="81">
                  <c:v>2359</c:v>
                </c:pt>
                <c:pt idx="82">
                  <c:v>2359</c:v>
                </c:pt>
                <c:pt idx="83">
                  <c:v>2359</c:v>
                </c:pt>
                <c:pt idx="84">
                  <c:v>2359</c:v>
                </c:pt>
                <c:pt idx="85">
                  <c:v>2359.5</c:v>
                </c:pt>
                <c:pt idx="86">
                  <c:v>2362</c:v>
                </c:pt>
                <c:pt idx="87">
                  <c:v>2362</c:v>
                </c:pt>
                <c:pt idx="88">
                  <c:v>2362</c:v>
                </c:pt>
                <c:pt idx="89">
                  <c:v>2362</c:v>
                </c:pt>
                <c:pt idx="90">
                  <c:v>2362</c:v>
                </c:pt>
                <c:pt idx="91">
                  <c:v>2392.5</c:v>
                </c:pt>
                <c:pt idx="92">
                  <c:v>2392.5</c:v>
                </c:pt>
                <c:pt idx="93">
                  <c:v>2392.5</c:v>
                </c:pt>
                <c:pt idx="94">
                  <c:v>2392.5</c:v>
                </c:pt>
                <c:pt idx="95">
                  <c:v>2392.5</c:v>
                </c:pt>
                <c:pt idx="96">
                  <c:v>2392.5</c:v>
                </c:pt>
                <c:pt idx="97">
                  <c:v>2395.5</c:v>
                </c:pt>
                <c:pt idx="98">
                  <c:v>3085</c:v>
                </c:pt>
                <c:pt idx="99">
                  <c:v>3090.5</c:v>
                </c:pt>
                <c:pt idx="100">
                  <c:v>3154.5</c:v>
                </c:pt>
                <c:pt idx="101">
                  <c:v>3212.5</c:v>
                </c:pt>
                <c:pt idx="102">
                  <c:v>3288</c:v>
                </c:pt>
                <c:pt idx="103">
                  <c:v>3288.5</c:v>
                </c:pt>
                <c:pt idx="104">
                  <c:v>3330</c:v>
                </c:pt>
                <c:pt idx="105">
                  <c:v>3360.5</c:v>
                </c:pt>
                <c:pt idx="106">
                  <c:v>3363.5</c:v>
                </c:pt>
                <c:pt idx="107">
                  <c:v>3380</c:v>
                </c:pt>
                <c:pt idx="108">
                  <c:v>3402.5</c:v>
                </c:pt>
                <c:pt idx="109">
                  <c:v>4052.5</c:v>
                </c:pt>
                <c:pt idx="110">
                  <c:v>4053</c:v>
                </c:pt>
                <c:pt idx="111">
                  <c:v>4214.5</c:v>
                </c:pt>
                <c:pt idx="112">
                  <c:v>4270</c:v>
                </c:pt>
                <c:pt idx="113">
                  <c:v>4273</c:v>
                </c:pt>
                <c:pt idx="114">
                  <c:v>4275.5</c:v>
                </c:pt>
                <c:pt idx="115">
                  <c:v>4278.5</c:v>
                </c:pt>
                <c:pt idx="116">
                  <c:v>3090.5</c:v>
                </c:pt>
                <c:pt idx="117">
                  <c:v>4312.5</c:v>
                </c:pt>
                <c:pt idx="118">
                  <c:v>4371</c:v>
                </c:pt>
                <c:pt idx="119">
                  <c:v>4392.5</c:v>
                </c:pt>
                <c:pt idx="120">
                  <c:v>4431.5</c:v>
                </c:pt>
                <c:pt idx="121">
                  <c:v>5044</c:v>
                </c:pt>
                <c:pt idx="122">
                  <c:v>5088.5</c:v>
                </c:pt>
                <c:pt idx="123">
                  <c:v>5099.5</c:v>
                </c:pt>
                <c:pt idx="124">
                  <c:v>5129</c:v>
                </c:pt>
                <c:pt idx="125">
                  <c:v>5129.5</c:v>
                </c:pt>
                <c:pt idx="126">
                  <c:v>5166.5</c:v>
                </c:pt>
                <c:pt idx="127">
                  <c:v>5213</c:v>
                </c:pt>
                <c:pt idx="128">
                  <c:v>5232.5</c:v>
                </c:pt>
                <c:pt idx="129">
                  <c:v>5254.5</c:v>
                </c:pt>
                <c:pt idx="130">
                  <c:v>5255</c:v>
                </c:pt>
                <c:pt idx="131">
                  <c:v>5341</c:v>
                </c:pt>
                <c:pt idx="132">
                  <c:v>5341</c:v>
                </c:pt>
                <c:pt idx="133">
                  <c:v>5341</c:v>
                </c:pt>
                <c:pt idx="134">
                  <c:v>5341</c:v>
                </c:pt>
                <c:pt idx="135">
                  <c:v>5341</c:v>
                </c:pt>
                <c:pt idx="136">
                  <c:v>6180.5</c:v>
                </c:pt>
                <c:pt idx="137">
                  <c:v>6181</c:v>
                </c:pt>
                <c:pt idx="138">
                  <c:v>6342</c:v>
                </c:pt>
                <c:pt idx="139">
                  <c:v>6365</c:v>
                </c:pt>
                <c:pt idx="140">
                  <c:v>6365.5</c:v>
                </c:pt>
                <c:pt idx="141">
                  <c:v>6368</c:v>
                </c:pt>
                <c:pt idx="142">
                  <c:v>6368.5</c:v>
                </c:pt>
                <c:pt idx="143">
                  <c:v>7053.5</c:v>
                </c:pt>
                <c:pt idx="144">
                  <c:v>7190</c:v>
                </c:pt>
                <c:pt idx="145">
                  <c:v>7190.5</c:v>
                </c:pt>
                <c:pt idx="146">
                  <c:v>7332.5</c:v>
                </c:pt>
                <c:pt idx="147">
                  <c:v>7338</c:v>
                </c:pt>
                <c:pt idx="148">
                  <c:v>7343.5</c:v>
                </c:pt>
                <c:pt idx="149">
                  <c:v>7344</c:v>
                </c:pt>
                <c:pt idx="150">
                  <c:v>7360.5</c:v>
                </c:pt>
                <c:pt idx="151">
                  <c:v>7363</c:v>
                </c:pt>
                <c:pt idx="152">
                  <c:v>7363.5</c:v>
                </c:pt>
                <c:pt idx="153">
                  <c:v>7374.5</c:v>
                </c:pt>
                <c:pt idx="154">
                  <c:v>7405</c:v>
                </c:pt>
                <c:pt idx="155">
                  <c:v>8181</c:v>
                </c:pt>
                <c:pt idx="156">
                  <c:v>8275</c:v>
                </c:pt>
                <c:pt idx="157">
                  <c:v>8275.5</c:v>
                </c:pt>
                <c:pt idx="158">
                  <c:v>8311.5</c:v>
                </c:pt>
                <c:pt idx="159">
                  <c:v>8390.5</c:v>
                </c:pt>
                <c:pt idx="160">
                  <c:v>8462</c:v>
                </c:pt>
                <c:pt idx="161">
                  <c:v>8462</c:v>
                </c:pt>
                <c:pt idx="162">
                  <c:v>8462</c:v>
                </c:pt>
                <c:pt idx="163">
                  <c:v>9273.5</c:v>
                </c:pt>
                <c:pt idx="164">
                  <c:v>9393.5</c:v>
                </c:pt>
                <c:pt idx="165">
                  <c:v>9407.5</c:v>
                </c:pt>
                <c:pt idx="166">
                  <c:v>9436.5</c:v>
                </c:pt>
                <c:pt idx="167">
                  <c:v>9499</c:v>
                </c:pt>
                <c:pt idx="168">
                  <c:v>9504.5</c:v>
                </c:pt>
                <c:pt idx="169">
                  <c:v>10232</c:v>
                </c:pt>
                <c:pt idx="170">
                  <c:v>10325</c:v>
                </c:pt>
                <c:pt idx="171">
                  <c:v>10325</c:v>
                </c:pt>
                <c:pt idx="172">
                  <c:v>10325</c:v>
                </c:pt>
                <c:pt idx="173">
                  <c:v>10325</c:v>
                </c:pt>
                <c:pt idx="174">
                  <c:v>10325</c:v>
                </c:pt>
                <c:pt idx="175">
                  <c:v>10325.5</c:v>
                </c:pt>
                <c:pt idx="176">
                  <c:v>10325.5</c:v>
                </c:pt>
                <c:pt idx="177">
                  <c:v>10326</c:v>
                </c:pt>
                <c:pt idx="178">
                  <c:v>10326</c:v>
                </c:pt>
                <c:pt idx="179">
                  <c:v>11250.5</c:v>
                </c:pt>
                <c:pt idx="180">
                  <c:v>11251</c:v>
                </c:pt>
                <c:pt idx="181">
                  <c:v>11379.5</c:v>
                </c:pt>
                <c:pt idx="182">
                  <c:v>11379.5</c:v>
                </c:pt>
                <c:pt idx="183">
                  <c:v>11379.5</c:v>
                </c:pt>
                <c:pt idx="184">
                  <c:v>11505</c:v>
                </c:pt>
                <c:pt idx="185">
                  <c:v>11508</c:v>
                </c:pt>
                <c:pt idx="186">
                  <c:v>12392.5</c:v>
                </c:pt>
                <c:pt idx="187">
                  <c:v>12392.5</c:v>
                </c:pt>
                <c:pt idx="188">
                  <c:v>12392.5</c:v>
                </c:pt>
                <c:pt idx="189">
                  <c:v>13129</c:v>
                </c:pt>
                <c:pt idx="190">
                  <c:v>13296</c:v>
                </c:pt>
                <c:pt idx="191">
                  <c:v>13296.5</c:v>
                </c:pt>
                <c:pt idx="192">
                  <c:v>13438</c:v>
                </c:pt>
                <c:pt idx="193">
                  <c:v>13463</c:v>
                </c:pt>
                <c:pt idx="194">
                  <c:v>13463</c:v>
                </c:pt>
                <c:pt idx="195">
                  <c:v>13463.5</c:v>
                </c:pt>
                <c:pt idx="196">
                  <c:v>13463.5</c:v>
                </c:pt>
                <c:pt idx="197">
                  <c:v>13480</c:v>
                </c:pt>
                <c:pt idx="198">
                  <c:v>13480</c:v>
                </c:pt>
                <c:pt idx="199">
                  <c:v>13535.5</c:v>
                </c:pt>
                <c:pt idx="200">
                  <c:v>13535.5</c:v>
                </c:pt>
                <c:pt idx="201">
                  <c:v>13535.5</c:v>
                </c:pt>
                <c:pt idx="202">
                  <c:v>13563.5</c:v>
                </c:pt>
                <c:pt idx="203">
                  <c:v>13563.5</c:v>
                </c:pt>
                <c:pt idx="204">
                  <c:v>13563.5</c:v>
                </c:pt>
                <c:pt idx="205">
                  <c:v>14528.5</c:v>
                </c:pt>
                <c:pt idx="206">
                  <c:v>14528.5</c:v>
                </c:pt>
                <c:pt idx="207">
                  <c:v>14539.5</c:v>
                </c:pt>
                <c:pt idx="208">
                  <c:v>14539.5</c:v>
                </c:pt>
                <c:pt idx="209">
                  <c:v>14540</c:v>
                </c:pt>
                <c:pt idx="210">
                  <c:v>14540</c:v>
                </c:pt>
                <c:pt idx="211">
                  <c:v>14542.5</c:v>
                </c:pt>
                <c:pt idx="212">
                  <c:v>14542.5</c:v>
                </c:pt>
                <c:pt idx="213">
                  <c:v>14567.5</c:v>
                </c:pt>
                <c:pt idx="214">
                  <c:v>14567.5</c:v>
                </c:pt>
                <c:pt idx="215">
                  <c:v>14570.5</c:v>
                </c:pt>
                <c:pt idx="216">
                  <c:v>14570.5</c:v>
                </c:pt>
                <c:pt idx="217">
                  <c:v>14576</c:v>
                </c:pt>
                <c:pt idx="218">
                  <c:v>14576</c:v>
                </c:pt>
                <c:pt idx="219">
                  <c:v>14584.5</c:v>
                </c:pt>
                <c:pt idx="220">
                  <c:v>14584.5</c:v>
                </c:pt>
                <c:pt idx="221">
                  <c:v>14587</c:v>
                </c:pt>
                <c:pt idx="222">
                  <c:v>14587</c:v>
                </c:pt>
                <c:pt idx="223">
                  <c:v>15363</c:v>
                </c:pt>
                <c:pt idx="224">
                  <c:v>16458.5</c:v>
                </c:pt>
                <c:pt idx="225">
                  <c:v>16467</c:v>
                </c:pt>
                <c:pt idx="226">
                  <c:v>16467.5</c:v>
                </c:pt>
                <c:pt idx="227">
                  <c:v>16470</c:v>
                </c:pt>
              </c:numCache>
            </c:numRef>
          </c:xVal>
          <c:yVal>
            <c:numRef>
              <c:f>'Active 1'!$J$21:$J$999</c:f>
              <c:numCache>
                <c:formatCode>General</c:formatCode>
                <c:ptCount val="979"/>
                <c:pt idx="46">
                  <c:v>4.3465000053402036E-3</c:v>
                </c:pt>
                <c:pt idx="47">
                  <c:v>4.5870000030845404E-3</c:v>
                </c:pt>
                <c:pt idx="73">
                  <c:v>7.6174999994691461E-3</c:v>
                </c:pt>
                <c:pt idx="74">
                  <c:v>8.3424999975250103E-3</c:v>
                </c:pt>
                <c:pt idx="75">
                  <c:v>9.3764999983250163E-3</c:v>
                </c:pt>
                <c:pt idx="97">
                  <c:v>8.9355000018258579E-3</c:v>
                </c:pt>
                <c:pt idx="98">
                  <c:v>1.1385000005248003E-2</c:v>
                </c:pt>
                <c:pt idx="99">
                  <c:v>1.1830499999632593E-2</c:v>
                </c:pt>
                <c:pt idx="100">
                  <c:v>1.1414500004320871E-2</c:v>
                </c:pt>
                <c:pt idx="101">
                  <c:v>1.171250000334112E-2</c:v>
                </c:pt>
                <c:pt idx="102">
                  <c:v>1.1728000004950445E-2</c:v>
                </c:pt>
                <c:pt idx="103">
                  <c:v>1.1068500003602821E-2</c:v>
                </c:pt>
                <c:pt idx="104">
                  <c:v>1.1830000003101304E-2</c:v>
                </c:pt>
                <c:pt idx="105">
                  <c:v>1.2800500000594184E-2</c:v>
                </c:pt>
                <c:pt idx="106">
                  <c:v>1.3643500002217479E-2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CA5-42D1-B92D-C0DA66B83B79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1'!$F$21:$F$999</c:f>
              <c:numCache>
                <c:formatCode>General</c:formatCode>
                <c:ptCount val="979"/>
                <c:pt idx="0">
                  <c:v>-59823.5</c:v>
                </c:pt>
                <c:pt idx="1">
                  <c:v>-58141</c:v>
                </c:pt>
                <c:pt idx="2">
                  <c:v>-37629.5</c:v>
                </c:pt>
                <c:pt idx="3">
                  <c:v>-36427.5</c:v>
                </c:pt>
                <c:pt idx="4">
                  <c:v>-33390.5</c:v>
                </c:pt>
                <c:pt idx="5">
                  <c:v>-33287</c:v>
                </c:pt>
                <c:pt idx="6">
                  <c:v>-7888</c:v>
                </c:pt>
                <c:pt idx="7">
                  <c:v>-5009.5</c:v>
                </c:pt>
                <c:pt idx="8">
                  <c:v>-3941</c:v>
                </c:pt>
                <c:pt idx="9">
                  <c:v>-3796.5</c:v>
                </c:pt>
                <c:pt idx="10">
                  <c:v>-2893</c:v>
                </c:pt>
                <c:pt idx="11">
                  <c:v>-2865</c:v>
                </c:pt>
                <c:pt idx="12">
                  <c:v>-1983</c:v>
                </c:pt>
                <c:pt idx="13">
                  <c:v>-1905.5</c:v>
                </c:pt>
                <c:pt idx="14">
                  <c:v>-1905</c:v>
                </c:pt>
                <c:pt idx="15">
                  <c:v>-1899.5</c:v>
                </c:pt>
                <c:pt idx="16">
                  <c:v>-1782.5</c:v>
                </c:pt>
                <c:pt idx="17">
                  <c:v>-1102</c:v>
                </c:pt>
                <c:pt idx="18">
                  <c:v>-1093.5</c:v>
                </c:pt>
                <c:pt idx="19">
                  <c:v>-1093.5</c:v>
                </c:pt>
                <c:pt idx="20">
                  <c:v>-998.5</c:v>
                </c:pt>
                <c:pt idx="21">
                  <c:v>-910</c:v>
                </c:pt>
                <c:pt idx="22">
                  <c:v>-895.5</c:v>
                </c:pt>
                <c:pt idx="23">
                  <c:v>-857</c:v>
                </c:pt>
                <c:pt idx="24">
                  <c:v>-856.5</c:v>
                </c:pt>
                <c:pt idx="25">
                  <c:v>-848.5</c:v>
                </c:pt>
                <c:pt idx="26">
                  <c:v>-837</c:v>
                </c:pt>
                <c:pt idx="27">
                  <c:v>-97.5</c:v>
                </c:pt>
                <c:pt idx="28">
                  <c:v>0</c:v>
                </c:pt>
                <c:pt idx="29">
                  <c:v>92</c:v>
                </c:pt>
                <c:pt idx="30">
                  <c:v>130.5</c:v>
                </c:pt>
                <c:pt idx="31">
                  <c:v>130.5</c:v>
                </c:pt>
                <c:pt idx="32">
                  <c:v>133.5</c:v>
                </c:pt>
                <c:pt idx="33">
                  <c:v>133.5</c:v>
                </c:pt>
                <c:pt idx="34">
                  <c:v>134</c:v>
                </c:pt>
                <c:pt idx="35">
                  <c:v>134</c:v>
                </c:pt>
                <c:pt idx="36">
                  <c:v>247.5</c:v>
                </c:pt>
                <c:pt idx="37">
                  <c:v>247.5</c:v>
                </c:pt>
                <c:pt idx="38">
                  <c:v>248</c:v>
                </c:pt>
                <c:pt idx="39">
                  <c:v>248</c:v>
                </c:pt>
                <c:pt idx="40">
                  <c:v>999</c:v>
                </c:pt>
                <c:pt idx="41">
                  <c:v>999</c:v>
                </c:pt>
                <c:pt idx="42">
                  <c:v>999</c:v>
                </c:pt>
                <c:pt idx="43">
                  <c:v>999</c:v>
                </c:pt>
                <c:pt idx="44">
                  <c:v>999</c:v>
                </c:pt>
                <c:pt idx="45">
                  <c:v>999</c:v>
                </c:pt>
                <c:pt idx="46">
                  <c:v>1126.5</c:v>
                </c:pt>
                <c:pt idx="47">
                  <c:v>1127</c:v>
                </c:pt>
                <c:pt idx="48">
                  <c:v>1347</c:v>
                </c:pt>
                <c:pt idx="49">
                  <c:v>2079</c:v>
                </c:pt>
                <c:pt idx="50">
                  <c:v>2250.5</c:v>
                </c:pt>
                <c:pt idx="51">
                  <c:v>2250.5</c:v>
                </c:pt>
                <c:pt idx="52">
                  <c:v>2250.5</c:v>
                </c:pt>
                <c:pt idx="53">
                  <c:v>2250.5</c:v>
                </c:pt>
                <c:pt idx="54">
                  <c:v>2270</c:v>
                </c:pt>
                <c:pt idx="55">
                  <c:v>2270.5</c:v>
                </c:pt>
                <c:pt idx="56">
                  <c:v>2272.5</c:v>
                </c:pt>
                <c:pt idx="57">
                  <c:v>2273</c:v>
                </c:pt>
                <c:pt idx="58">
                  <c:v>2275.5</c:v>
                </c:pt>
                <c:pt idx="59">
                  <c:v>2276</c:v>
                </c:pt>
                <c:pt idx="60">
                  <c:v>2281</c:v>
                </c:pt>
                <c:pt idx="61">
                  <c:v>2281.5</c:v>
                </c:pt>
                <c:pt idx="62">
                  <c:v>2287</c:v>
                </c:pt>
                <c:pt idx="63">
                  <c:v>2287</c:v>
                </c:pt>
                <c:pt idx="64">
                  <c:v>2287</c:v>
                </c:pt>
                <c:pt idx="65">
                  <c:v>2287</c:v>
                </c:pt>
                <c:pt idx="66">
                  <c:v>2287</c:v>
                </c:pt>
                <c:pt idx="67">
                  <c:v>2289.5</c:v>
                </c:pt>
                <c:pt idx="68">
                  <c:v>2289.5</c:v>
                </c:pt>
                <c:pt idx="69">
                  <c:v>2289.5</c:v>
                </c:pt>
                <c:pt idx="70">
                  <c:v>2289.5</c:v>
                </c:pt>
                <c:pt idx="71">
                  <c:v>2289.5</c:v>
                </c:pt>
                <c:pt idx="72">
                  <c:v>2289.5</c:v>
                </c:pt>
                <c:pt idx="73">
                  <c:v>2317.5</c:v>
                </c:pt>
                <c:pt idx="74">
                  <c:v>2342.5</c:v>
                </c:pt>
                <c:pt idx="75">
                  <c:v>2356.5</c:v>
                </c:pt>
                <c:pt idx="76">
                  <c:v>2356.5</c:v>
                </c:pt>
                <c:pt idx="77">
                  <c:v>2356.5</c:v>
                </c:pt>
                <c:pt idx="78">
                  <c:v>2356.5</c:v>
                </c:pt>
                <c:pt idx="79">
                  <c:v>2356.5</c:v>
                </c:pt>
                <c:pt idx="80">
                  <c:v>2359</c:v>
                </c:pt>
                <c:pt idx="81">
                  <c:v>2359</c:v>
                </c:pt>
                <c:pt idx="82">
                  <c:v>2359</c:v>
                </c:pt>
                <c:pt idx="83">
                  <c:v>2359</c:v>
                </c:pt>
                <c:pt idx="84">
                  <c:v>2359</c:v>
                </c:pt>
                <c:pt idx="85">
                  <c:v>2359.5</c:v>
                </c:pt>
                <c:pt idx="86">
                  <c:v>2362</c:v>
                </c:pt>
                <c:pt idx="87">
                  <c:v>2362</c:v>
                </c:pt>
                <c:pt idx="88">
                  <c:v>2362</c:v>
                </c:pt>
                <c:pt idx="89">
                  <c:v>2362</c:v>
                </c:pt>
                <c:pt idx="90">
                  <c:v>2362</c:v>
                </c:pt>
                <c:pt idx="91">
                  <c:v>2392.5</c:v>
                </c:pt>
                <c:pt idx="92">
                  <c:v>2392.5</c:v>
                </c:pt>
                <c:pt idx="93">
                  <c:v>2392.5</c:v>
                </c:pt>
                <c:pt idx="94">
                  <c:v>2392.5</c:v>
                </c:pt>
                <c:pt idx="95">
                  <c:v>2392.5</c:v>
                </c:pt>
                <c:pt idx="96">
                  <c:v>2392.5</c:v>
                </c:pt>
                <c:pt idx="97">
                  <c:v>2395.5</c:v>
                </c:pt>
                <c:pt idx="98">
                  <c:v>3085</c:v>
                </c:pt>
                <c:pt idx="99">
                  <c:v>3090.5</c:v>
                </c:pt>
                <c:pt idx="100">
                  <c:v>3154.5</c:v>
                </c:pt>
                <c:pt idx="101">
                  <c:v>3212.5</c:v>
                </c:pt>
                <c:pt idx="102">
                  <c:v>3288</c:v>
                </c:pt>
                <c:pt idx="103">
                  <c:v>3288.5</c:v>
                </c:pt>
                <c:pt idx="104">
                  <c:v>3330</c:v>
                </c:pt>
                <c:pt idx="105">
                  <c:v>3360.5</c:v>
                </c:pt>
                <c:pt idx="106">
                  <c:v>3363.5</c:v>
                </c:pt>
                <c:pt idx="107">
                  <c:v>3380</c:v>
                </c:pt>
                <c:pt idx="108">
                  <c:v>3402.5</c:v>
                </c:pt>
                <c:pt idx="109">
                  <c:v>4052.5</c:v>
                </c:pt>
                <c:pt idx="110">
                  <c:v>4053</c:v>
                </c:pt>
                <c:pt idx="111">
                  <c:v>4214.5</c:v>
                </c:pt>
                <c:pt idx="112">
                  <c:v>4270</c:v>
                </c:pt>
                <c:pt idx="113">
                  <c:v>4273</c:v>
                </c:pt>
                <c:pt idx="114">
                  <c:v>4275.5</c:v>
                </c:pt>
                <c:pt idx="115">
                  <c:v>4278.5</c:v>
                </c:pt>
                <c:pt idx="116">
                  <c:v>3090.5</c:v>
                </c:pt>
                <c:pt idx="117">
                  <c:v>4312.5</c:v>
                </c:pt>
                <c:pt idx="118">
                  <c:v>4371</c:v>
                </c:pt>
                <c:pt idx="119">
                  <c:v>4392.5</c:v>
                </c:pt>
                <c:pt idx="120">
                  <c:v>4431.5</c:v>
                </c:pt>
                <c:pt idx="121">
                  <c:v>5044</c:v>
                </c:pt>
                <c:pt idx="122">
                  <c:v>5088.5</c:v>
                </c:pt>
                <c:pt idx="123">
                  <c:v>5099.5</c:v>
                </c:pt>
                <c:pt idx="124">
                  <c:v>5129</c:v>
                </c:pt>
                <c:pt idx="125">
                  <c:v>5129.5</c:v>
                </c:pt>
                <c:pt idx="126">
                  <c:v>5166.5</c:v>
                </c:pt>
                <c:pt idx="127">
                  <c:v>5213</c:v>
                </c:pt>
                <c:pt idx="128">
                  <c:v>5232.5</c:v>
                </c:pt>
                <c:pt idx="129">
                  <c:v>5254.5</c:v>
                </c:pt>
                <c:pt idx="130">
                  <c:v>5255</c:v>
                </c:pt>
                <c:pt idx="131">
                  <c:v>5341</c:v>
                </c:pt>
                <c:pt idx="132">
                  <c:v>5341</c:v>
                </c:pt>
                <c:pt idx="133">
                  <c:v>5341</c:v>
                </c:pt>
                <c:pt idx="134">
                  <c:v>5341</c:v>
                </c:pt>
                <c:pt idx="135">
                  <c:v>5341</c:v>
                </c:pt>
                <c:pt idx="136">
                  <c:v>6180.5</c:v>
                </c:pt>
                <c:pt idx="137">
                  <c:v>6181</c:v>
                </c:pt>
                <c:pt idx="138">
                  <c:v>6342</c:v>
                </c:pt>
                <c:pt idx="139">
                  <c:v>6365</c:v>
                </c:pt>
                <c:pt idx="140">
                  <c:v>6365.5</c:v>
                </c:pt>
                <c:pt idx="141">
                  <c:v>6368</c:v>
                </c:pt>
                <c:pt idx="142">
                  <c:v>6368.5</c:v>
                </c:pt>
                <c:pt idx="143">
                  <c:v>7053.5</c:v>
                </c:pt>
                <c:pt idx="144">
                  <c:v>7190</c:v>
                </c:pt>
                <c:pt idx="145">
                  <c:v>7190.5</c:v>
                </c:pt>
                <c:pt idx="146">
                  <c:v>7332.5</c:v>
                </c:pt>
                <c:pt idx="147">
                  <c:v>7338</c:v>
                </c:pt>
                <c:pt idx="148">
                  <c:v>7343.5</c:v>
                </c:pt>
                <c:pt idx="149">
                  <c:v>7344</c:v>
                </c:pt>
                <c:pt idx="150">
                  <c:v>7360.5</c:v>
                </c:pt>
                <c:pt idx="151">
                  <c:v>7363</c:v>
                </c:pt>
                <c:pt idx="152">
                  <c:v>7363.5</c:v>
                </c:pt>
                <c:pt idx="153">
                  <c:v>7374.5</c:v>
                </c:pt>
                <c:pt idx="154">
                  <c:v>7405</c:v>
                </c:pt>
                <c:pt idx="155">
                  <c:v>8181</c:v>
                </c:pt>
                <c:pt idx="156">
                  <c:v>8275</c:v>
                </c:pt>
                <c:pt idx="157">
                  <c:v>8275.5</c:v>
                </c:pt>
                <c:pt idx="158">
                  <c:v>8311.5</c:v>
                </c:pt>
                <c:pt idx="159">
                  <c:v>8390.5</c:v>
                </c:pt>
                <c:pt idx="160">
                  <c:v>8462</c:v>
                </c:pt>
                <c:pt idx="161">
                  <c:v>8462</c:v>
                </c:pt>
                <c:pt idx="162">
                  <c:v>8462</c:v>
                </c:pt>
                <c:pt idx="163">
                  <c:v>9273.5</c:v>
                </c:pt>
                <c:pt idx="164">
                  <c:v>9393.5</c:v>
                </c:pt>
                <c:pt idx="165">
                  <c:v>9407.5</c:v>
                </c:pt>
                <c:pt idx="166">
                  <c:v>9436.5</c:v>
                </c:pt>
                <c:pt idx="167">
                  <c:v>9499</c:v>
                </c:pt>
                <c:pt idx="168">
                  <c:v>9504.5</c:v>
                </c:pt>
                <c:pt idx="169">
                  <c:v>10232</c:v>
                </c:pt>
                <c:pt idx="170">
                  <c:v>10325</c:v>
                </c:pt>
                <c:pt idx="171">
                  <c:v>10325</c:v>
                </c:pt>
                <c:pt idx="172">
                  <c:v>10325</c:v>
                </c:pt>
                <c:pt idx="173">
                  <c:v>10325</c:v>
                </c:pt>
                <c:pt idx="174">
                  <c:v>10325</c:v>
                </c:pt>
                <c:pt idx="175">
                  <c:v>10325.5</c:v>
                </c:pt>
                <c:pt idx="176">
                  <c:v>10325.5</c:v>
                </c:pt>
                <c:pt idx="177">
                  <c:v>10326</c:v>
                </c:pt>
                <c:pt idx="178">
                  <c:v>10326</c:v>
                </c:pt>
                <c:pt idx="179">
                  <c:v>11250.5</c:v>
                </c:pt>
                <c:pt idx="180">
                  <c:v>11251</c:v>
                </c:pt>
                <c:pt idx="181">
                  <c:v>11379.5</c:v>
                </c:pt>
                <c:pt idx="182">
                  <c:v>11379.5</c:v>
                </c:pt>
                <c:pt idx="183">
                  <c:v>11379.5</c:v>
                </c:pt>
                <c:pt idx="184">
                  <c:v>11505</c:v>
                </c:pt>
                <c:pt idx="185">
                  <c:v>11508</c:v>
                </c:pt>
                <c:pt idx="186">
                  <c:v>12392.5</c:v>
                </c:pt>
                <c:pt idx="187">
                  <c:v>12392.5</c:v>
                </c:pt>
                <c:pt idx="188">
                  <c:v>12392.5</c:v>
                </c:pt>
                <c:pt idx="189">
                  <c:v>13129</c:v>
                </c:pt>
                <c:pt idx="190">
                  <c:v>13296</c:v>
                </c:pt>
                <c:pt idx="191">
                  <c:v>13296.5</c:v>
                </c:pt>
                <c:pt idx="192">
                  <c:v>13438</c:v>
                </c:pt>
                <c:pt idx="193">
                  <c:v>13463</c:v>
                </c:pt>
                <c:pt idx="194">
                  <c:v>13463</c:v>
                </c:pt>
                <c:pt idx="195">
                  <c:v>13463.5</c:v>
                </c:pt>
                <c:pt idx="196">
                  <c:v>13463.5</c:v>
                </c:pt>
                <c:pt idx="197">
                  <c:v>13480</c:v>
                </c:pt>
                <c:pt idx="198">
                  <c:v>13480</c:v>
                </c:pt>
                <c:pt idx="199">
                  <c:v>13535.5</c:v>
                </c:pt>
                <c:pt idx="200">
                  <c:v>13535.5</c:v>
                </c:pt>
                <c:pt idx="201">
                  <c:v>13535.5</c:v>
                </c:pt>
                <c:pt idx="202">
                  <c:v>13563.5</c:v>
                </c:pt>
                <c:pt idx="203">
                  <c:v>13563.5</c:v>
                </c:pt>
                <c:pt idx="204">
                  <c:v>13563.5</c:v>
                </c:pt>
                <c:pt idx="205">
                  <c:v>14528.5</c:v>
                </c:pt>
                <c:pt idx="206">
                  <c:v>14528.5</c:v>
                </c:pt>
                <c:pt idx="207">
                  <c:v>14539.5</c:v>
                </c:pt>
                <c:pt idx="208">
                  <c:v>14539.5</c:v>
                </c:pt>
                <c:pt idx="209">
                  <c:v>14540</c:v>
                </c:pt>
                <c:pt idx="210">
                  <c:v>14540</c:v>
                </c:pt>
                <c:pt idx="211">
                  <c:v>14542.5</c:v>
                </c:pt>
                <c:pt idx="212">
                  <c:v>14542.5</c:v>
                </c:pt>
                <c:pt idx="213">
                  <c:v>14567.5</c:v>
                </c:pt>
                <c:pt idx="214">
                  <c:v>14567.5</c:v>
                </c:pt>
                <c:pt idx="215">
                  <c:v>14570.5</c:v>
                </c:pt>
                <c:pt idx="216">
                  <c:v>14570.5</c:v>
                </c:pt>
                <c:pt idx="217">
                  <c:v>14576</c:v>
                </c:pt>
                <c:pt idx="218">
                  <c:v>14576</c:v>
                </c:pt>
                <c:pt idx="219">
                  <c:v>14584.5</c:v>
                </c:pt>
                <c:pt idx="220">
                  <c:v>14584.5</c:v>
                </c:pt>
                <c:pt idx="221">
                  <c:v>14587</c:v>
                </c:pt>
                <c:pt idx="222">
                  <c:v>14587</c:v>
                </c:pt>
                <c:pt idx="223">
                  <c:v>15363</c:v>
                </c:pt>
                <c:pt idx="224">
                  <c:v>16458.5</c:v>
                </c:pt>
                <c:pt idx="225">
                  <c:v>16467</c:v>
                </c:pt>
                <c:pt idx="226">
                  <c:v>16467.5</c:v>
                </c:pt>
                <c:pt idx="227">
                  <c:v>16470</c:v>
                </c:pt>
              </c:numCache>
            </c:numRef>
          </c:xVal>
          <c:yVal>
            <c:numRef>
              <c:f>'Active 1'!$K$21:$K$999</c:f>
              <c:numCache>
                <c:formatCode>General</c:formatCode>
                <c:ptCount val="979"/>
                <c:pt idx="9">
                  <c:v>-1.4316499997221399E-2</c:v>
                </c:pt>
                <c:pt idx="10">
                  <c:v>-8.2330000004731119E-3</c:v>
                </c:pt>
                <c:pt idx="11">
                  <c:v>-9.0649999983725138E-3</c:v>
                </c:pt>
                <c:pt idx="13">
                  <c:v>-7.245500004501082E-3</c:v>
                </c:pt>
                <c:pt idx="14">
                  <c:v>-6.0050000029150397E-3</c:v>
                </c:pt>
                <c:pt idx="15">
                  <c:v>-7.259500001964625E-3</c:v>
                </c:pt>
                <c:pt idx="16">
                  <c:v>-4.8825000048964284E-3</c:v>
                </c:pt>
                <c:pt idx="18">
                  <c:v>-5.5734999987180345E-3</c:v>
                </c:pt>
                <c:pt idx="19">
                  <c:v>-3.7735000005341135E-3</c:v>
                </c:pt>
                <c:pt idx="20">
                  <c:v>-1.578499999595806E-3</c:v>
                </c:pt>
                <c:pt idx="21">
                  <c:v>-5.2100000029895455E-3</c:v>
                </c:pt>
                <c:pt idx="22">
                  <c:v>-3.5354999999981374E-3</c:v>
                </c:pt>
                <c:pt idx="23">
                  <c:v>-4.116999996767845E-3</c:v>
                </c:pt>
                <c:pt idx="24">
                  <c:v>-4.5764999958919361E-3</c:v>
                </c:pt>
                <c:pt idx="25">
                  <c:v>-3.4285000001545995E-3</c:v>
                </c:pt>
                <c:pt idx="26">
                  <c:v>8.0300000263378024E-4</c:v>
                </c:pt>
                <c:pt idx="27">
                  <c:v>-5.9750000218627974E-4</c:v>
                </c:pt>
                <c:pt idx="28">
                  <c:v>-2.9999999969732016E-4</c:v>
                </c:pt>
                <c:pt idx="29">
                  <c:v>5.2000003051944077E-5</c:v>
                </c:pt>
                <c:pt idx="30">
                  <c:v>1.0704999949666671E-3</c:v>
                </c:pt>
                <c:pt idx="31">
                  <c:v>1.1004999978467822E-3</c:v>
                </c:pt>
                <c:pt idx="32">
                  <c:v>-5.8649999846238643E-4</c:v>
                </c:pt>
                <c:pt idx="33">
                  <c:v>-5.8649999846238643E-4</c:v>
                </c:pt>
                <c:pt idx="34">
                  <c:v>-1.1460000023362227E-3</c:v>
                </c:pt>
                <c:pt idx="35">
                  <c:v>-1.1460000023362227E-3</c:v>
                </c:pt>
                <c:pt idx="36">
                  <c:v>1.5475000036531128E-3</c:v>
                </c:pt>
                <c:pt idx="37">
                  <c:v>1.5475000036531128E-3</c:v>
                </c:pt>
                <c:pt idx="38">
                  <c:v>-1.1119999981019646E-3</c:v>
                </c:pt>
                <c:pt idx="39">
                  <c:v>-1.1119999981019646E-3</c:v>
                </c:pt>
                <c:pt idx="40">
                  <c:v>3.019000003405381E-3</c:v>
                </c:pt>
                <c:pt idx="41">
                  <c:v>3.019000003405381E-3</c:v>
                </c:pt>
                <c:pt idx="42">
                  <c:v>3.4190000005764887E-3</c:v>
                </c:pt>
                <c:pt idx="43">
                  <c:v>3.4190000005764887E-3</c:v>
                </c:pt>
                <c:pt idx="44">
                  <c:v>3.7190000002738088E-3</c:v>
                </c:pt>
                <c:pt idx="45">
                  <c:v>3.7190000002738088E-3</c:v>
                </c:pt>
                <c:pt idx="50">
                  <c:v>9.2904999983147718E-3</c:v>
                </c:pt>
                <c:pt idx="51">
                  <c:v>9.2904999983147718E-3</c:v>
                </c:pt>
                <c:pt idx="52">
                  <c:v>9.3904999957885593E-3</c:v>
                </c:pt>
                <c:pt idx="53">
                  <c:v>9.3904999957885593E-3</c:v>
                </c:pt>
                <c:pt idx="54">
                  <c:v>8.8700000051176175E-3</c:v>
                </c:pt>
                <c:pt idx="55">
                  <c:v>6.2105000033625402E-3</c:v>
                </c:pt>
                <c:pt idx="56">
                  <c:v>7.2724999990896322E-3</c:v>
                </c:pt>
                <c:pt idx="57">
                  <c:v>8.5130000006756745E-3</c:v>
                </c:pt>
                <c:pt idx="58">
                  <c:v>7.6154999987920746E-3</c:v>
                </c:pt>
                <c:pt idx="59">
                  <c:v>7.7560000063385814E-3</c:v>
                </c:pt>
                <c:pt idx="60">
                  <c:v>8.3610000001499429E-3</c:v>
                </c:pt>
                <c:pt idx="61">
                  <c:v>7.7014999988023192E-3</c:v>
                </c:pt>
                <c:pt idx="62">
                  <c:v>9.546999994199723E-3</c:v>
                </c:pt>
                <c:pt idx="63">
                  <c:v>9.546999994199723E-3</c:v>
                </c:pt>
                <c:pt idx="64">
                  <c:v>9.9469999986467883E-3</c:v>
                </c:pt>
                <c:pt idx="65">
                  <c:v>1.0246999998344108E-2</c:v>
                </c:pt>
                <c:pt idx="66">
                  <c:v>1.0246999998344108E-2</c:v>
                </c:pt>
                <c:pt idx="67">
                  <c:v>8.1495000049471855E-3</c:v>
                </c:pt>
                <c:pt idx="68">
                  <c:v>9.049500004039146E-3</c:v>
                </c:pt>
                <c:pt idx="69">
                  <c:v>9.049500004039146E-3</c:v>
                </c:pt>
                <c:pt idx="70">
                  <c:v>9.4495000012102537E-3</c:v>
                </c:pt>
                <c:pt idx="71">
                  <c:v>9.7495000009075738E-3</c:v>
                </c:pt>
                <c:pt idx="72">
                  <c:v>9.7495000009075738E-3</c:v>
                </c:pt>
                <c:pt idx="76">
                  <c:v>1.0176499999943189E-2</c:v>
                </c:pt>
                <c:pt idx="77">
                  <c:v>1.0176499999943189E-2</c:v>
                </c:pt>
                <c:pt idx="78">
                  <c:v>1.0576499997114297E-2</c:v>
                </c:pt>
                <c:pt idx="79">
                  <c:v>1.0576499997114297E-2</c:v>
                </c:pt>
                <c:pt idx="80">
                  <c:v>9.0790000031120144E-3</c:v>
                </c:pt>
                <c:pt idx="81">
                  <c:v>9.0790000031120144E-3</c:v>
                </c:pt>
                <c:pt idx="82">
                  <c:v>9.3790000028093345E-3</c:v>
                </c:pt>
                <c:pt idx="83">
                  <c:v>9.6790000025066547E-3</c:v>
                </c:pt>
                <c:pt idx="84">
                  <c:v>9.6790000025066547E-3</c:v>
                </c:pt>
                <c:pt idx="85">
                  <c:v>1.0719500001869164E-2</c:v>
                </c:pt>
                <c:pt idx="86">
                  <c:v>9.4219999955384992E-3</c:v>
                </c:pt>
                <c:pt idx="87">
                  <c:v>9.4219999955384992E-3</c:v>
                </c:pt>
                <c:pt idx="88">
                  <c:v>9.8219999999855645E-3</c:v>
                </c:pt>
                <c:pt idx="89">
                  <c:v>1.0221999997156672E-2</c:v>
                </c:pt>
                <c:pt idx="90">
                  <c:v>1.0221999997156672E-2</c:v>
                </c:pt>
                <c:pt idx="91">
                  <c:v>9.2925000062678009E-3</c:v>
                </c:pt>
                <c:pt idx="92">
                  <c:v>9.2925000062678009E-3</c:v>
                </c:pt>
                <c:pt idx="93">
                  <c:v>9.8925000056624413E-3</c:v>
                </c:pt>
                <c:pt idx="94">
                  <c:v>9.8925000056624413E-3</c:v>
                </c:pt>
                <c:pt idx="95">
                  <c:v>1.0392500000307336E-2</c:v>
                </c:pt>
                <c:pt idx="96">
                  <c:v>1.0392500000307336E-2</c:v>
                </c:pt>
                <c:pt idx="107">
                  <c:v>1.2979999999515712E-2</c:v>
                </c:pt>
                <c:pt idx="108">
                  <c:v>1.5602499996020924E-2</c:v>
                </c:pt>
                <c:pt idx="109">
                  <c:v>1.5952499998093117E-2</c:v>
                </c:pt>
                <c:pt idx="110">
                  <c:v>1.5592999996442813E-2</c:v>
                </c:pt>
                <c:pt idx="111">
                  <c:v>1.7474499996751547E-2</c:v>
                </c:pt>
                <c:pt idx="112">
                  <c:v>2.237000000604894E-2</c:v>
                </c:pt>
                <c:pt idx="113">
                  <c:v>1.5713000000687316E-2</c:v>
                </c:pt>
                <c:pt idx="114">
                  <c:v>1.6215500007092487E-2</c:v>
                </c:pt>
                <c:pt idx="115">
                  <c:v>1.6058499997598119E-2</c:v>
                </c:pt>
                <c:pt idx="116">
                  <c:v>1.1830499999632593E-2</c:v>
                </c:pt>
                <c:pt idx="117">
                  <c:v>1.6312500003550667E-2</c:v>
                </c:pt>
                <c:pt idx="118">
                  <c:v>1.5951000001223292E-2</c:v>
                </c:pt>
                <c:pt idx="119">
                  <c:v>1.7692500005068723E-2</c:v>
                </c:pt>
                <c:pt idx="120">
                  <c:v>1.7151499996543862E-2</c:v>
                </c:pt>
                <c:pt idx="121">
                  <c:v>1.7764000003808178E-2</c:v>
                </c:pt>
                <c:pt idx="122">
                  <c:v>1.7868499999167398E-2</c:v>
                </c:pt>
                <c:pt idx="123">
                  <c:v>1.8159499995817896E-2</c:v>
                </c:pt>
                <c:pt idx="124">
                  <c:v>1.9448999999440275E-2</c:v>
                </c:pt>
                <c:pt idx="125">
                  <c:v>1.8689500000618864E-2</c:v>
                </c:pt>
                <c:pt idx="126">
                  <c:v>1.8586500002129469E-2</c:v>
                </c:pt>
                <c:pt idx="127">
                  <c:v>1.7353000002913177E-2</c:v>
                </c:pt>
                <c:pt idx="128">
                  <c:v>2.0832499998505227E-2</c:v>
                </c:pt>
                <c:pt idx="129">
                  <c:v>1.8914500004029833E-2</c:v>
                </c:pt>
                <c:pt idx="130">
                  <c:v>1.945500000147149E-2</c:v>
                </c:pt>
                <c:pt idx="131">
                  <c:v>1.8800999998347834E-2</c:v>
                </c:pt>
                <c:pt idx="132">
                  <c:v>1.8800999998347834E-2</c:v>
                </c:pt>
                <c:pt idx="133">
                  <c:v>1.9320999999763444E-2</c:v>
                </c:pt>
                <c:pt idx="134">
                  <c:v>1.9490999999106862E-2</c:v>
                </c:pt>
                <c:pt idx="135">
                  <c:v>2.018099999986589E-2</c:v>
                </c:pt>
                <c:pt idx="136">
                  <c:v>2.342050000152085E-2</c:v>
                </c:pt>
                <c:pt idx="137">
                  <c:v>2.2360999995726161E-2</c:v>
                </c:pt>
                <c:pt idx="138">
                  <c:v>2.2801999999501277E-2</c:v>
                </c:pt>
                <c:pt idx="139">
                  <c:v>2.6565000000118744E-2</c:v>
                </c:pt>
                <c:pt idx="140">
                  <c:v>2.4805499997455627E-2</c:v>
                </c:pt>
                <c:pt idx="141">
                  <c:v>2.2908000006282236E-2</c:v>
                </c:pt>
                <c:pt idx="142">
                  <c:v>2.5248500001907814E-2</c:v>
                </c:pt>
                <c:pt idx="144">
                  <c:v>2.298999999766238E-2</c:v>
                </c:pt>
                <c:pt idx="145">
                  <c:v>2.4830499998643063E-2</c:v>
                </c:pt>
                <c:pt idx="146">
                  <c:v>2.4432499994873069E-2</c:v>
                </c:pt>
                <c:pt idx="147">
                  <c:v>2.3177999995823484E-2</c:v>
                </c:pt>
                <c:pt idx="148">
                  <c:v>2.5423499995667953E-2</c:v>
                </c:pt>
                <c:pt idx="149">
                  <c:v>2.2763999993912876E-2</c:v>
                </c:pt>
                <c:pt idx="150">
                  <c:v>2.4300500001118053E-2</c:v>
                </c:pt>
                <c:pt idx="151">
                  <c:v>2.3903000001155306E-2</c:v>
                </c:pt>
                <c:pt idx="152">
                  <c:v>2.4143499998899642E-2</c:v>
                </c:pt>
                <c:pt idx="153">
                  <c:v>2.4234500000602566E-2</c:v>
                </c:pt>
                <c:pt idx="154">
                  <c:v>2.4304999999003485E-2</c:v>
                </c:pt>
                <c:pt idx="155">
                  <c:v>2.4160999993910082E-2</c:v>
                </c:pt>
                <c:pt idx="156">
                  <c:v>2.417500000592554E-2</c:v>
                </c:pt>
                <c:pt idx="157">
                  <c:v>2.2915500005183276E-2</c:v>
                </c:pt>
                <c:pt idx="158">
                  <c:v>2.3031500000797678E-2</c:v>
                </c:pt>
                <c:pt idx="159">
                  <c:v>2.1030500000051688E-2</c:v>
                </c:pt>
                <c:pt idx="160">
                  <c:v>2.47220000019297E-2</c:v>
                </c:pt>
                <c:pt idx="163">
                  <c:v>2.3853499995311722E-2</c:v>
                </c:pt>
                <c:pt idx="164">
                  <c:v>2.5173499998345505E-2</c:v>
                </c:pt>
                <c:pt idx="165">
                  <c:v>2.3807499994290993E-2</c:v>
                </c:pt>
                <c:pt idx="166">
                  <c:v>2.2456499995314516E-2</c:v>
                </c:pt>
                <c:pt idx="167">
                  <c:v>2.3418999997375067E-2</c:v>
                </c:pt>
                <c:pt idx="168">
                  <c:v>2.4464499998430256E-2</c:v>
                </c:pt>
                <c:pt idx="169">
                  <c:v>2.3791999999957625E-2</c:v>
                </c:pt>
                <c:pt idx="170">
                  <c:v>2.3625000001629815E-2</c:v>
                </c:pt>
                <c:pt idx="171">
                  <c:v>2.3625000001629815E-2</c:v>
                </c:pt>
                <c:pt idx="172">
                  <c:v>2.4324999998498242E-2</c:v>
                </c:pt>
                <c:pt idx="173">
                  <c:v>2.4924999997892883E-2</c:v>
                </c:pt>
                <c:pt idx="174">
                  <c:v>2.4924999997892883E-2</c:v>
                </c:pt>
                <c:pt idx="175">
                  <c:v>2.5865499999781605E-2</c:v>
                </c:pt>
                <c:pt idx="176">
                  <c:v>2.5865499999781605E-2</c:v>
                </c:pt>
                <c:pt idx="177">
                  <c:v>2.4205999994592275E-2</c:v>
                </c:pt>
                <c:pt idx="178">
                  <c:v>2.4205999994592275E-2</c:v>
                </c:pt>
                <c:pt idx="179">
                  <c:v>2.7490500004205387E-2</c:v>
                </c:pt>
                <c:pt idx="180">
                  <c:v>2.6431000005686656E-2</c:v>
                </c:pt>
                <c:pt idx="181">
                  <c:v>2.6429500001540873E-2</c:v>
                </c:pt>
                <c:pt idx="182">
                  <c:v>2.6529500006290618E-2</c:v>
                </c:pt>
                <c:pt idx="183">
                  <c:v>2.6829500005987938E-2</c:v>
                </c:pt>
                <c:pt idx="184">
                  <c:v>2.6205000001937151E-2</c:v>
                </c:pt>
                <c:pt idx="185">
                  <c:v>2.6748000003863126E-2</c:v>
                </c:pt>
                <c:pt idx="186">
                  <c:v>2.9562499999883585E-2</c:v>
                </c:pt>
                <c:pt idx="187">
                  <c:v>3.0072499997913837E-2</c:v>
                </c:pt>
                <c:pt idx="188">
                  <c:v>3.0932499998016283E-2</c:v>
                </c:pt>
                <c:pt idx="189">
                  <c:v>2.7769000000262167E-2</c:v>
                </c:pt>
                <c:pt idx="190">
                  <c:v>2.9675999998289626E-2</c:v>
                </c:pt>
                <c:pt idx="191">
                  <c:v>3.0716500004928093E-2</c:v>
                </c:pt>
                <c:pt idx="192">
                  <c:v>3.0158000001392793E-2</c:v>
                </c:pt>
                <c:pt idx="193">
                  <c:v>2.9323000002477784E-2</c:v>
                </c:pt>
                <c:pt idx="194">
                  <c:v>2.9403000000456814E-2</c:v>
                </c:pt>
                <c:pt idx="195">
                  <c:v>2.9873499996028841E-2</c:v>
                </c:pt>
                <c:pt idx="196">
                  <c:v>2.9953500001283828E-2</c:v>
                </c:pt>
                <c:pt idx="197">
                  <c:v>2.9410000002826564E-2</c:v>
                </c:pt>
                <c:pt idx="198">
                  <c:v>2.9580000002169982E-2</c:v>
                </c:pt>
                <c:pt idx="199">
                  <c:v>3.0725500000698958E-2</c:v>
                </c:pt>
                <c:pt idx="200">
                  <c:v>3.1045500007166993E-2</c:v>
                </c:pt>
                <c:pt idx="201">
                  <c:v>3.115550000075018E-2</c:v>
                </c:pt>
                <c:pt idx="202">
                  <c:v>3.1163499996182509E-2</c:v>
                </c:pt>
                <c:pt idx="203">
                  <c:v>3.2523499998205807E-2</c:v>
                </c:pt>
                <c:pt idx="204">
                  <c:v>3.265349999855971E-2</c:v>
                </c:pt>
                <c:pt idx="205">
                  <c:v>3.1738499994389713E-2</c:v>
                </c:pt>
                <c:pt idx="206">
                  <c:v>3.1998499995097518E-2</c:v>
                </c:pt>
                <c:pt idx="207">
                  <c:v>3.1739500002004206E-2</c:v>
                </c:pt>
                <c:pt idx="208">
                  <c:v>3.2109499996295199E-2</c:v>
                </c:pt>
                <c:pt idx="209">
                  <c:v>3.1869999998889398E-2</c:v>
                </c:pt>
                <c:pt idx="210">
                  <c:v>3.215999999520136E-2</c:v>
                </c:pt>
                <c:pt idx="211">
                  <c:v>3.2602500003122259E-2</c:v>
                </c:pt>
                <c:pt idx="212">
                  <c:v>3.3552500004589092E-2</c:v>
                </c:pt>
                <c:pt idx="213">
                  <c:v>3.229750000173226E-2</c:v>
                </c:pt>
                <c:pt idx="214">
                  <c:v>3.2637500000419095E-2</c:v>
                </c:pt>
                <c:pt idx="215">
                  <c:v>3.1930500001180917E-2</c:v>
                </c:pt>
                <c:pt idx="216">
                  <c:v>3.281050000077812E-2</c:v>
                </c:pt>
                <c:pt idx="217">
                  <c:v>3.1526000006124377E-2</c:v>
                </c:pt>
                <c:pt idx="218">
                  <c:v>3.2246000002487563E-2</c:v>
                </c:pt>
                <c:pt idx="219">
                  <c:v>3.2004499997128733E-2</c:v>
                </c:pt>
                <c:pt idx="220">
                  <c:v>3.2304499996826053E-2</c:v>
                </c:pt>
                <c:pt idx="221">
                  <c:v>3.2977000002574641E-2</c:v>
                </c:pt>
                <c:pt idx="222">
                  <c:v>3.3017000001564156E-2</c:v>
                </c:pt>
                <c:pt idx="223">
                  <c:v>3.2402999997430015E-2</c:v>
                </c:pt>
                <c:pt idx="224">
                  <c:v>3.6948499837308191E-2</c:v>
                </c:pt>
                <c:pt idx="225">
                  <c:v>3.5997000166389626E-2</c:v>
                </c:pt>
                <c:pt idx="226">
                  <c:v>3.7177499958488625E-2</c:v>
                </c:pt>
                <c:pt idx="227">
                  <c:v>3.6630000096920412E-2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CA5-42D1-B92D-C0DA66B83B79}"/>
            </c:ext>
          </c:extLst>
        </c:ser>
        <c:ser>
          <c:idx val="5"/>
          <c:order val="4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1'!$F$21:$F$999</c:f>
              <c:numCache>
                <c:formatCode>General</c:formatCode>
                <c:ptCount val="979"/>
                <c:pt idx="0">
                  <c:v>-59823.5</c:v>
                </c:pt>
                <c:pt idx="1">
                  <c:v>-58141</c:v>
                </c:pt>
                <c:pt idx="2">
                  <c:v>-37629.5</c:v>
                </c:pt>
                <c:pt idx="3">
                  <c:v>-36427.5</c:v>
                </c:pt>
                <c:pt idx="4">
                  <c:v>-33390.5</c:v>
                </c:pt>
                <c:pt idx="5">
                  <c:v>-33287</c:v>
                </c:pt>
                <c:pt idx="6">
                  <c:v>-7888</c:v>
                </c:pt>
                <c:pt idx="7">
                  <c:v>-5009.5</c:v>
                </c:pt>
                <c:pt idx="8">
                  <c:v>-3941</c:v>
                </c:pt>
                <c:pt idx="9">
                  <c:v>-3796.5</c:v>
                </c:pt>
                <c:pt idx="10">
                  <c:v>-2893</c:v>
                </c:pt>
                <c:pt idx="11">
                  <c:v>-2865</c:v>
                </c:pt>
                <c:pt idx="12">
                  <c:v>-1983</c:v>
                </c:pt>
                <c:pt idx="13">
                  <c:v>-1905.5</c:v>
                </c:pt>
                <c:pt idx="14">
                  <c:v>-1905</c:v>
                </c:pt>
                <c:pt idx="15">
                  <c:v>-1899.5</c:v>
                </c:pt>
                <c:pt idx="16">
                  <c:v>-1782.5</c:v>
                </c:pt>
                <c:pt idx="17">
                  <c:v>-1102</c:v>
                </c:pt>
                <c:pt idx="18">
                  <c:v>-1093.5</c:v>
                </c:pt>
                <c:pt idx="19">
                  <c:v>-1093.5</c:v>
                </c:pt>
                <c:pt idx="20">
                  <c:v>-998.5</c:v>
                </c:pt>
                <c:pt idx="21">
                  <c:v>-910</c:v>
                </c:pt>
                <c:pt idx="22">
                  <c:v>-895.5</c:v>
                </c:pt>
                <c:pt idx="23">
                  <c:v>-857</c:v>
                </c:pt>
                <c:pt idx="24">
                  <c:v>-856.5</c:v>
                </c:pt>
                <c:pt idx="25">
                  <c:v>-848.5</c:v>
                </c:pt>
                <c:pt idx="26">
                  <c:v>-837</c:v>
                </c:pt>
                <c:pt idx="27">
                  <c:v>-97.5</c:v>
                </c:pt>
                <c:pt idx="28">
                  <c:v>0</c:v>
                </c:pt>
                <c:pt idx="29">
                  <c:v>92</c:v>
                </c:pt>
                <c:pt idx="30">
                  <c:v>130.5</c:v>
                </c:pt>
                <c:pt idx="31">
                  <c:v>130.5</c:v>
                </c:pt>
                <c:pt idx="32">
                  <c:v>133.5</c:v>
                </c:pt>
                <c:pt idx="33">
                  <c:v>133.5</c:v>
                </c:pt>
                <c:pt idx="34">
                  <c:v>134</c:v>
                </c:pt>
                <c:pt idx="35">
                  <c:v>134</c:v>
                </c:pt>
                <c:pt idx="36">
                  <c:v>247.5</c:v>
                </c:pt>
                <c:pt idx="37">
                  <c:v>247.5</c:v>
                </c:pt>
                <c:pt idx="38">
                  <c:v>248</c:v>
                </c:pt>
                <c:pt idx="39">
                  <c:v>248</c:v>
                </c:pt>
                <c:pt idx="40">
                  <c:v>999</c:v>
                </c:pt>
                <c:pt idx="41">
                  <c:v>999</c:v>
                </c:pt>
                <c:pt idx="42">
                  <c:v>999</c:v>
                </c:pt>
                <c:pt idx="43">
                  <c:v>999</c:v>
                </c:pt>
                <c:pt idx="44">
                  <c:v>999</c:v>
                </c:pt>
                <c:pt idx="45">
                  <c:v>999</c:v>
                </c:pt>
                <c:pt idx="46">
                  <c:v>1126.5</c:v>
                </c:pt>
                <c:pt idx="47">
                  <c:v>1127</c:v>
                </c:pt>
                <c:pt idx="48">
                  <c:v>1347</c:v>
                </c:pt>
                <c:pt idx="49">
                  <c:v>2079</c:v>
                </c:pt>
                <c:pt idx="50">
                  <c:v>2250.5</c:v>
                </c:pt>
                <c:pt idx="51">
                  <c:v>2250.5</c:v>
                </c:pt>
                <c:pt idx="52">
                  <c:v>2250.5</c:v>
                </c:pt>
                <c:pt idx="53">
                  <c:v>2250.5</c:v>
                </c:pt>
                <c:pt idx="54">
                  <c:v>2270</c:v>
                </c:pt>
                <c:pt idx="55">
                  <c:v>2270.5</c:v>
                </c:pt>
                <c:pt idx="56">
                  <c:v>2272.5</c:v>
                </c:pt>
                <c:pt idx="57">
                  <c:v>2273</c:v>
                </c:pt>
                <c:pt idx="58">
                  <c:v>2275.5</c:v>
                </c:pt>
                <c:pt idx="59">
                  <c:v>2276</c:v>
                </c:pt>
                <c:pt idx="60">
                  <c:v>2281</c:v>
                </c:pt>
                <c:pt idx="61">
                  <c:v>2281.5</c:v>
                </c:pt>
                <c:pt idx="62">
                  <c:v>2287</c:v>
                </c:pt>
                <c:pt idx="63">
                  <c:v>2287</c:v>
                </c:pt>
                <c:pt idx="64">
                  <c:v>2287</c:v>
                </c:pt>
                <c:pt idx="65">
                  <c:v>2287</c:v>
                </c:pt>
                <c:pt idx="66">
                  <c:v>2287</c:v>
                </c:pt>
                <c:pt idx="67">
                  <c:v>2289.5</c:v>
                </c:pt>
                <c:pt idx="68">
                  <c:v>2289.5</c:v>
                </c:pt>
                <c:pt idx="69">
                  <c:v>2289.5</c:v>
                </c:pt>
                <c:pt idx="70">
                  <c:v>2289.5</c:v>
                </c:pt>
                <c:pt idx="71">
                  <c:v>2289.5</c:v>
                </c:pt>
                <c:pt idx="72">
                  <c:v>2289.5</c:v>
                </c:pt>
                <c:pt idx="73">
                  <c:v>2317.5</c:v>
                </c:pt>
                <c:pt idx="74">
                  <c:v>2342.5</c:v>
                </c:pt>
                <c:pt idx="75">
                  <c:v>2356.5</c:v>
                </c:pt>
                <c:pt idx="76">
                  <c:v>2356.5</c:v>
                </c:pt>
                <c:pt idx="77">
                  <c:v>2356.5</c:v>
                </c:pt>
                <c:pt idx="78">
                  <c:v>2356.5</c:v>
                </c:pt>
                <c:pt idx="79">
                  <c:v>2356.5</c:v>
                </c:pt>
                <c:pt idx="80">
                  <c:v>2359</c:v>
                </c:pt>
                <c:pt idx="81">
                  <c:v>2359</c:v>
                </c:pt>
                <c:pt idx="82">
                  <c:v>2359</c:v>
                </c:pt>
                <c:pt idx="83">
                  <c:v>2359</c:v>
                </c:pt>
                <c:pt idx="84">
                  <c:v>2359</c:v>
                </c:pt>
                <c:pt idx="85">
                  <c:v>2359.5</c:v>
                </c:pt>
                <c:pt idx="86">
                  <c:v>2362</c:v>
                </c:pt>
                <c:pt idx="87">
                  <c:v>2362</c:v>
                </c:pt>
                <c:pt idx="88">
                  <c:v>2362</c:v>
                </c:pt>
                <c:pt idx="89">
                  <c:v>2362</c:v>
                </c:pt>
                <c:pt idx="90">
                  <c:v>2362</c:v>
                </c:pt>
                <c:pt idx="91">
                  <c:v>2392.5</c:v>
                </c:pt>
                <c:pt idx="92">
                  <c:v>2392.5</c:v>
                </c:pt>
                <c:pt idx="93">
                  <c:v>2392.5</c:v>
                </c:pt>
                <c:pt idx="94">
                  <c:v>2392.5</c:v>
                </c:pt>
                <c:pt idx="95">
                  <c:v>2392.5</c:v>
                </c:pt>
                <c:pt idx="96">
                  <c:v>2392.5</c:v>
                </c:pt>
                <c:pt idx="97">
                  <c:v>2395.5</c:v>
                </c:pt>
                <c:pt idx="98">
                  <c:v>3085</c:v>
                </c:pt>
                <c:pt idx="99">
                  <c:v>3090.5</c:v>
                </c:pt>
                <c:pt idx="100">
                  <c:v>3154.5</c:v>
                </c:pt>
                <c:pt idx="101">
                  <c:v>3212.5</c:v>
                </c:pt>
                <c:pt idx="102">
                  <c:v>3288</c:v>
                </c:pt>
                <c:pt idx="103">
                  <c:v>3288.5</c:v>
                </c:pt>
                <c:pt idx="104">
                  <c:v>3330</c:v>
                </c:pt>
                <c:pt idx="105">
                  <c:v>3360.5</c:v>
                </c:pt>
                <c:pt idx="106">
                  <c:v>3363.5</c:v>
                </c:pt>
                <c:pt idx="107">
                  <c:v>3380</c:v>
                </c:pt>
                <c:pt idx="108">
                  <c:v>3402.5</c:v>
                </c:pt>
                <c:pt idx="109">
                  <c:v>4052.5</c:v>
                </c:pt>
                <c:pt idx="110">
                  <c:v>4053</c:v>
                </c:pt>
                <c:pt idx="111">
                  <c:v>4214.5</c:v>
                </c:pt>
                <c:pt idx="112">
                  <c:v>4270</c:v>
                </c:pt>
                <c:pt idx="113">
                  <c:v>4273</c:v>
                </c:pt>
                <c:pt idx="114">
                  <c:v>4275.5</c:v>
                </c:pt>
                <c:pt idx="115">
                  <c:v>4278.5</c:v>
                </c:pt>
                <c:pt idx="116">
                  <c:v>3090.5</c:v>
                </c:pt>
                <c:pt idx="117">
                  <c:v>4312.5</c:v>
                </c:pt>
                <c:pt idx="118">
                  <c:v>4371</c:v>
                </c:pt>
                <c:pt idx="119">
                  <c:v>4392.5</c:v>
                </c:pt>
                <c:pt idx="120">
                  <c:v>4431.5</c:v>
                </c:pt>
                <c:pt idx="121">
                  <c:v>5044</c:v>
                </c:pt>
                <c:pt idx="122">
                  <c:v>5088.5</c:v>
                </c:pt>
                <c:pt idx="123">
                  <c:v>5099.5</c:v>
                </c:pt>
                <c:pt idx="124">
                  <c:v>5129</c:v>
                </c:pt>
                <c:pt idx="125">
                  <c:v>5129.5</c:v>
                </c:pt>
                <c:pt idx="126">
                  <c:v>5166.5</c:v>
                </c:pt>
                <c:pt idx="127">
                  <c:v>5213</c:v>
                </c:pt>
                <c:pt idx="128">
                  <c:v>5232.5</c:v>
                </c:pt>
                <c:pt idx="129">
                  <c:v>5254.5</c:v>
                </c:pt>
                <c:pt idx="130">
                  <c:v>5255</c:v>
                </c:pt>
                <c:pt idx="131">
                  <c:v>5341</c:v>
                </c:pt>
                <c:pt idx="132">
                  <c:v>5341</c:v>
                </c:pt>
                <c:pt idx="133">
                  <c:v>5341</c:v>
                </c:pt>
                <c:pt idx="134">
                  <c:v>5341</c:v>
                </c:pt>
                <c:pt idx="135">
                  <c:v>5341</c:v>
                </c:pt>
                <c:pt idx="136">
                  <c:v>6180.5</c:v>
                </c:pt>
                <c:pt idx="137">
                  <c:v>6181</c:v>
                </c:pt>
                <c:pt idx="138">
                  <c:v>6342</c:v>
                </c:pt>
                <c:pt idx="139">
                  <c:v>6365</c:v>
                </c:pt>
                <c:pt idx="140">
                  <c:v>6365.5</c:v>
                </c:pt>
                <c:pt idx="141">
                  <c:v>6368</c:v>
                </c:pt>
                <c:pt idx="142">
                  <c:v>6368.5</c:v>
                </c:pt>
                <c:pt idx="143">
                  <c:v>7053.5</c:v>
                </c:pt>
                <c:pt idx="144">
                  <c:v>7190</c:v>
                </c:pt>
                <c:pt idx="145">
                  <c:v>7190.5</c:v>
                </c:pt>
                <c:pt idx="146">
                  <c:v>7332.5</c:v>
                </c:pt>
                <c:pt idx="147">
                  <c:v>7338</c:v>
                </c:pt>
                <c:pt idx="148">
                  <c:v>7343.5</c:v>
                </c:pt>
                <c:pt idx="149">
                  <c:v>7344</c:v>
                </c:pt>
                <c:pt idx="150">
                  <c:v>7360.5</c:v>
                </c:pt>
                <c:pt idx="151">
                  <c:v>7363</c:v>
                </c:pt>
                <c:pt idx="152">
                  <c:v>7363.5</c:v>
                </c:pt>
                <c:pt idx="153">
                  <c:v>7374.5</c:v>
                </c:pt>
                <c:pt idx="154">
                  <c:v>7405</c:v>
                </c:pt>
                <c:pt idx="155">
                  <c:v>8181</c:v>
                </c:pt>
                <c:pt idx="156">
                  <c:v>8275</c:v>
                </c:pt>
                <c:pt idx="157">
                  <c:v>8275.5</c:v>
                </c:pt>
                <c:pt idx="158">
                  <c:v>8311.5</c:v>
                </c:pt>
                <c:pt idx="159">
                  <c:v>8390.5</c:v>
                </c:pt>
                <c:pt idx="160">
                  <c:v>8462</c:v>
                </c:pt>
                <c:pt idx="161">
                  <c:v>8462</c:v>
                </c:pt>
                <c:pt idx="162">
                  <c:v>8462</c:v>
                </c:pt>
                <c:pt idx="163">
                  <c:v>9273.5</c:v>
                </c:pt>
                <c:pt idx="164">
                  <c:v>9393.5</c:v>
                </c:pt>
                <c:pt idx="165">
                  <c:v>9407.5</c:v>
                </c:pt>
                <c:pt idx="166">
                  <c:v>9436.5</c:v>
                </c:pt>
                <c:pt idx="167">
                  <c:v>9499</c:v>
                </c:pt>
                <c:pt idx="168">
                  <c:v>9504.5</c:v>
                </c:pt>
                <c:pt idx="169">
                  <c:v>10232</c:v>
                </c:pt>
                <c:pt idx="170">
                  <c:v>10325</c:v>
                </c:pt>
                <c:pt idx="171">
                  <c:v>10325</c:v>
                </c:pt>
                <c:pt idx="172">
                  <c:v>10325</c:v>
                </c:pt>
                <c:pt idx="173">
                  <c:v>10325</c:v>
                </c:pt>
                <c:pt idx="174">
                  <c:v>10325</c:v>
                </c:pt>
                <c:pt idx="175">
                  <c:v>10325.5</c:v>
                </c:pt>
                <c:pt idx="176">
                  <c:v>10325.5</c:v>
                </c:pt>
                <c:pt idx="177">
                  <c:v>10326</c:v>
                </c:pt>
                <c:pt idx="178">
                  <c:v>10326</c:v>
                </c:pt>
                <c:pt idx="179">
                  <c:v>11250.5</c:v>
                </c:pt>
                <c:pt idx="180">
                  <c:v>11251</c:v>
                </c:pt>
                <c:pt idx="181">
                  <c:v>11379.5</c:v>
                </c:pt>
                <c:pt idx="182">
                  <c:v>11379.5</c:v>
                </c:pt>
                <c:pt idx="183">
                  <c:v>11379.5</c:v>
                </c:pt>
                <c:pt idx="184">
                  <c:v>11505</c:v>
                </c:pt>
                <c:pt idx="185">
                  <c:v>11508</c:v>
                </c:pt>
                <c:pt idx="186">
                  <c:v>12392.5</c:v>
                </c:pt>
                <c:pt idx="187">
                  <c:v>12392.5</c:v>
                </c:pt>
                <c:pt idx="188">
                  <c:v>12392.5</c:v>
                </c:pt>
                <c:pt idx="189">
                  <c:v>13129</c:v>
                </c:pt>
                <c:pt idx="190">
                  <c:v>13296</c:v>
                </c:pt>
                <c:pt idx="191">
                  <c:v>13296.5</c:v>
                </c:pt>
                <c:pt idx="192">
                  <c:v>13438</c:v>
                </c:pt>
                <c:pt idx="193">
                  <c:v>13463</c:v>
                </c:pt>
                <c:pt idx="194">
                  <c:v>13463</c:v>
                </c:pt>
                <c:pt idx="195">
                  <c:v>13463.5</c:v>
                </c:pt>
                <c:pt idx="196">
                  <c:v>13463.5</c:v>
                </c:pt>
                <c:pt idx="197">
                  <c:v>13480</c:v>
                </c:pt>
                <c:pt idx="198">
                  <c:v>13480</c:v>
                </c:pt>
                <c:pt idx="199">
                  <c:v>13535.5</c:v>
                </c:pt>
                <c:pt idx="200">
                  <c:v>13535.5</c:v>
                </c:pt>
                <c:pt idx="201">
                  <c:v>13535.5</c:v>
                </c:pt>
                <c:pt idx="202">
                  <c:v>13563.5</c:v>
                </c:pt>
                <c:pt idx="203">
                  <c:v>13563.5</c:v>
                </c:pt>
                <c:pt idx="204">
                  <c:v>13563.5</c:v>
                </c:pt>
                <c:pt idx="205">
                  <c:v>14528.5</c:v>
                </c:pt>
                <c:pt idx="206">
                  <c:v>14528.5</c:v>
                </c:pt>
                <c:pt idx="207">
                  <c:v>14539.5</c:v>
                </c:pt>
                <c:pt idx="208">
                  <c:v>14539.5</c:v>
                </c:pt>
                <c:pt idx="209">
                  <c:v>14540</c:v>
                </c:pt>
                <c:pt idx="210">
                  <c:v>14540</c:v>
                </c:pt>
                <c:pt idx="211">
                  <c:v>14542.5</c:v>
                </c:pt>
                <c:pt idx="212">
                  <c:v>14542.5</c:v>
                </c:pt>
                <c:pt idx="213">
                  <c:v>14567.5</c:v>
                </c:pt>
                <c:pt idx="214">
                  <c:v>14567.5</c:v>
                </c:pt>
                <c:pt idx="215">
                  <c:v>14570.5</c:v>
                </c:pt>
                <c:pt idx="216">
                  <c:v>14570.5</c:v>
                </c:pt>
                <c:pt idx="217">
                  <c:v>14576</c:v>
                </c:pt>
                <c:pt idx="218">
                  <c:v>14576</c:v>
                </c:pt>
                <c:pt idx="219">
                  <c:v>14584.5</c:v>
                </c:pt>
                <c:pt idx="220">
                  <c:v>14584.5</c:v>
                </c:pt>
                <c:pt idx="221">
                  <c:v>14587</c:v>
                </c:pt>
                <c:pt idx="222">
                  <c:v>14587</c:v>
                </c:pt>
                <c:pt idx="223">
                  <c:v>15363</c:v>
                </c:pt>
                <c:pt idx="224">
                  <c:v>16458.5</c:v>
                </c:pt>
                <c:pt idx="225">
                  <c:v>16467</c:v>
                </c:pt>
                <c:pt idx="226">
                  <c:v>16467.5</c:v>
                </c:pt>
                <c:pt idx="227">
                  <c:v>16470</c:v>
                </c:pt>
              </c:numCache>
            </c:numRef>
          </c:xVal>
          <c:yVal>
            <c:numRef>
              <c:f>'Active 1'!$M$21:$M$999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CA5-42D1-B92D-C0DA66B83B79}"/>
            </c:ext>
          </c:extLst>
        </c:ser>
        <c:ser>
          <c:idx val="6"/>
          <c:order val="5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1'!$F$21:$F$999</c:f>
              <c:numCache>
                <c:formatCode>General</c:formatCode>
                <c:ptCount val="979"/>
                <c:pt idx="0">
                  <c:v>-59823.5</c:v>
                </c:pt>
                <c:pt idx="1">
                  <c:v>-58141</c:v>
                </c:pt>
                <c:pt idx="2">
                  <c:v>-37629.5</c:v>
                </c:pt>
                <c:pt idx="3">
                  <c:v>-36427.5</c:v>
                </c:pt>
                <c:pt idx="4">
                  <c:v>-33390.5</c:v>
                </c:pt>
                <c:pt idx="5">
                  <c:v>-33287</c:v>
                </c:pt>
                <c:pt idx="6">
                  <c:v>-7888</c:v>
                </c:pt>
                <c:pt idx="7">
                  <c:v>-5009.5</c:v>
                </c:pt>
                <c:pt idx="8">
                  <c:v>-3941</c:v>
                </c:pt>
                <c:pt idx="9">
                  <c:v>-3796.5</c:v>
                </c:pt>
                <c:pt idx="10">
                  <c:v>-2893</c:v>
                </c:pt>
                <c:pt idx="11">
                  <c:v>-2865</c:v>
                </c:pt>
                <c:pt idx="12">
                  <c:v>-1983</c:v>
                </c:pt>
                <c:pt idx="13">
                  <c:v>-1905.5</c:v>
                </c:pt>
                <c:pt idx="14">
                  <c:v>-1905</c:v>
                </c:pt>
                <c:pt idx="15">
                  <c:v>-1899.5</c:v>
                </c:pt>
                <c:pt idx="16">
                  <c:v>-1782.5</c:v>
                </c:pt>
                <c:pt idx="17">
                  <c:v>-1102</c:v>
                </c:pt>
                <c:pt idx="18">
                  <c:v>-1093.5</c:v>
                </c:pt>
                <c:pt idx="19">
                  <c:v>-1093.5</c:v>
                </c:pt>
                <c:pt idx="20">
                  <c:v>-998.5</c:v>
                </c:pt>
                <c:pt idx="21">
                  <c:v>-910</c:v>
                </c:pt>
                <c:pt idx="22">
                  <c:v>-895.5</c:v>
                </c:pt>
                <c:pt idx="23">
                  <c:v>-857</c:v>
                </c:pt>
                <c:pt idx="24">
                  <c:v>-856.5</c:v>
                </c:pt>
                <c:pt idx="25">
                  <c:v>-848.5</c:v>
                </c:pt>
                <c:pt idx="26">
                  <c:v>-837</c:v>
                </c:pt>
                <c:pt idx="27">
                  <c:v>-97.5</c:v>
                </c:pt>
                <c:pt idx="28">
                  <c:v>0</c:v>
                </c:pt>
                <c:pt idx="29">
                  <c:v>92</c:v>
                </c:pt>
                <c:pt idx="30">
                  <c:v>130.5</c:v>
                </c:pt>
                <c:pt idx="31">
                  <c:v>130.5</c:v>
                </c:pt>
                <c:pt idx="32">
                  <c:v>133.5</c:v>
                </c:pt>
                <c:pt idx="33">
                  <c:v>133.5</c:v>
                </c:pt>
                <c:pt idx="34">
                  <c:v>134</c:v>
                </c:pt>
                <c:pt idx="35">
                  <c:v>134</c:v>
                </c:pt>
                <c:pt idx="36">
                  <c:v>247.5</c:v>
                </c:pt>
                <c:pt idx="37">
                  <c:v>247.5</c:v>
                </c:pt>
                <c:pt idx="38">
                  <c:v>248</c:v>
                </c:pt>
                <c:pt idx="39">
                  <c:v>248</c:v>
                </c:pt>
                <c:pt idx="40">
                  <c:v>999</c:v>
                </c:pt>
                <c:pt idx="41">
                  <c:v>999</c:v>
                </c:pt>
                <c:pt idx="42">
                  <c:v>999</c:v>
                </c:pt>
                <c:pt idx="43">
                  <c:v>999</c:v>
                </c:pt>
                <c:pt idx="44">
                  <c:v>999</c:v>
                </c:pt>
                <c:pt idx="45">
                  <c:v>999</c:v>
                </c:pt>
                <c:pt idx="46">
                  <c:v>1126.5</c:v>
                </c:pt>
                <c:pt idx="47">
                  <c:v>1127</c:v>
                </c:pt>
                <c:pt idx="48">
                  <c:v>1347</c:v>
                </c:pt>
                <c:pt idx="49">
                  <c:v>2079</c:v>
                </c:pt>
                <c:pt idx="50">
                  <c:v>2250.5</c:v>
                </c:pt>
                <c:pt idx="51">
                  <c:v>2250.5</c:v>
                </c:pt>
                <c:pt idx="52">
                  <c:v>2250.5</c:v>
                </c:pt>
                <c:pt idx="53">
                  <c:v>2250.5</c:v>
                </c:pt>
                <c:pt idx="54">
                  <c:v>2270</c:v>
                </c:pt>
                <c:pt idx="55">
                  <c:v>2270.5</c:v>
                </c:pt>
                <c:pt idx="56">
                  <c:v>2272.5</c:v>
                </c:pt>
                <c:pt idx="57">
                  <c:v>2273</c:v>
                </c:pt>
                <c:pt idx="58">
                  <c:v>2275.5</c:v>
                </c:pt>
                <c:pt idx="59">
                  <c:v>2276</c:v>
                </c:pt>
                <c:pt idx="60">
                  <c:v>2281</c:v>
                </c:pt>
                <c:pt idx="61">
                  <c:v>2281.5</c:v>
                </c:pt>
                <c:pt idx="62">
                  <c:v>2287</c:v>
                </c:pt>
                <c:pt idx="63">
                  <c:v>2287</c:v>
                </c:pt>
                <c:pt idx="64">
                  <c:v>2287</c:v>
                </c:pt>
                <c:pt idx="65">
                  <c:v>2287</c:v>
                </c:pt>
                <c:pt idx="66">
                  <c:v>2287</c:v>
                </c:pt>
                <c:pt idx="67">
                  <c:v>2289.5</c:v>
                </c:pt>
                <c:pt idx="68">
                  <c:v>2289.5</c:v>
                </c:pt>
                <c:pt idx="69">
                  <c:v>2289.5</c:v>
                </c:pt>
                <c:pt idx="70">
                  <c:v>2289.5</c:v>
                </c:pt>
                <c:pt idx="71">
                  <c:v>2289.5</c:v>
                </c:pt>
                <c:pt idx="72">
                  <c:v>2289.5</c:v>
                </c:pt>
                <c:pt idx="73">
                  <c:v>2317.5</c:v>
                </c:pt>
                <c:pt idx="74">
                  <c:v>2342.5</c:v>
                </c:pt>
                <c:pt idx="75">
                  <c:v>2356.5</c:v>
                </c:pt>
                <c:pt idx="76">
                  <c:v>2356.5</c:v>
                </c:pt>
                <c:pt idx="77">
                  <c:v>2356.5</c:v>
                </c:pt>
                <c:pt idx="78">
                  <c:v>2356.5</c:v>
                </c:pt>
                <c:pt idx="79">
                  <c:v>2356.5</c:v>
                </c:pt>
                <c:pt idx="80">
                  <c:v>2359</c:v>
                </c:pt>
                <c:pt idx="81">
                  <c:v>2359</c:v>
                </c:pt>
                <c:pt idx="82">
                  <c:v>2359</c:v>
                </c:pt>
                <c:pt idx="83">
                  <c:v>2359</c:v>
                </c:pt>
                <c:pt idx="84">
                  <c:v>2359</c:v>
                </c:pt>
                <c:pt idx="85">
                  <c:v>2359.5</c:v>
                </c:pt>
                <c:pt idx="86">
                  <c:v>2362</c:v>
                </c:pt>
                <c:pt idx="87">
                  <c:v>2362</c:v>
                </c:pt>
                <c:pt idx="88">
                  <c:v>2362</c:v>
                </c:pt>
                <c:pt idx="89">
                  <c:v>2362</c:v>
                </c:pt>
                <c:pt idx="90">
                  <c:v>2362</c:v>
                </c:pt>
                <c:pt idx="91">
                  <c:v>2392.5</c:v>
                </c:pt>
                <c:pt idx="92">
                  <c:v>2392.5</c:v>
                </c:pt>
                <c:pt idx="93">
                  <c:v>2392.5</c:v>
                </c:pt>
                <c:pt idx="94">
                  <c:v>2392.5</c:v>
                </c:pt>
                <c:pt idx="95">
                  <c:v>2392.5</c:v>
                </c:pt>
                <c:pt idx="96">
                  <c:v>2392.5</c:v>
                </c:pt>
                <c:pt idx="97">
                  <c:v>2395.5</c:v>
                </c:pt>
                <c:pt idx="98">
                  <c:v>3085</c:v>
                </c:pt>
                <c:pt idx="99">
                  <c:v>3090.5</c:v>
                </c:pt>
                <c:pt idx="100">
                  <c:v>3154.5</c:v>
                </c:pt>
                <c:pt idx="101">
                  <c:v>3212.5</c:v>
                </c:pt>
                <c:pt idx="102">
                  <c:v>3288</c:v>
                </c:pt>
                <c:pt idx="103">
                  <c:v>3288.5</c:v>
                </c:pt>
                <c:pt idx="104">
                  <c:v>3330</c:v>
                </c:pt>
                <c:pt idx="105">
                  <c:v>3360.5</c:v>
                </c:pt>
                <c:pt idx="106">
                  <c:v>3363.5</c:v>
                </c:pt>
                <c:pt idx="107">
                  <c:v>3380</c:v>
                </c:pt>
                <c:pt idx="108">
                  <c:v>3402.5</c:v>
                </c:pt>
                <c:pt idx="109">
                  <c:v>4052.5</c:v>
                </c:pt>
                <c:pt idx="110">
                  <c:v>4053</c:v>
                </c:pt>
                <c:pt idx="111">
                  <c:v>4214.5</c:v>
                </c:pt>
                <c:pt idx="112">
                  <c:v>4270</c:v>
                </c:pt>
                <c:pt idx="113">
                  <c:v>4273</c:v>
                </c:pt>
                <c:pt idx="114">
                  <c:v>4275.5</c:v>
                </c:pt>
                <c:pt idx="115">
                  <c:v>4278.5</c:v>
                </c:pt>
                <c:pt idx="116">
                  <c:v>3090.5</c:v>
                </c:pt>
                <c:pt idx="117">
                  <c:v>4312.5</c:v>
                </c:pt>
                <c:pt idx="118">
                  <c:v>4371</c:v>
                </c:pt>
                <c:pt idx="119">
                  <c:v>4392.5</c:v>
                </c:pt>
                <c:pt idx="120">
                  <c:v>4431.5</c:v>
                </c:pt>
                <c:pt idx="121">
                  <c:v>5044</c:v>
                </c:pt>
                <c:pt idx="122">
                  <c:v>5088.5</c:v>
                </c:pt>
                <c:pt idx="123">
                  <c:v>5099.5</c:v>
                </c:pt>
                <c:pt idx="124">
                  <c:v>5129</c:v>
                </c:pt>
                <c:pt idx="125">
                  <c:v>5129.5</c:v>
                </c:pt>
                <c:pt idx="126">
                  <c:v>5166.5</c:v>
                </c:pt>
                <c:pt idx="127">
                  <c:v>5213</c:v>
                </c:pt>
                <c:pt idx="128">
                  <c:v>5232.5</c:v>
                </c:pt>
                <c:pt idx="129">
                  <c:v>5254.5</c:v>
                </c:pt>
                <c:pt idx="130">
                  <c:v>5255</c:v>
                </c:pt>
                <c:pt idx="131">
                  <c:v>5341</c:v>
                </c:pt>
                <c:pt idx="132">
                  <c:v>5341</c:v>
                </c:pt>
                <c:pt idx="133">
                  <c:v>5341</c:v>
                </c:pt>
                <c:pt idx="134">
                  <c:v>5341</c:v>
                </c:pt>
                <c:pt idx="135">
                  <c:v>5341</c:v>
                </c:pt>
                <c:pt idx="136">
                  <c:v>6180.5</c:v>
                </c:pt>
                <c:pt idx="137">
                  <c:v>6181</c:v>
                </c:pt>
                <c:pt idx="138">
                  <c:v>6342</c:v>
                </c:pt>
                <c:pt idx="139">
                  <c:v>6365</c:v>
                </c:pt>
                <c:pt idx="140">
                  <c:v>6365.5</c:v>
                </c:pt>
                <c:pt idx="141">
                  <c:v>6368</c:v>
                </c:pt>
                <c:pt idx="142">
                  <c:v>6368.5</c:v>
                </c:pt>
                <c:pt idx="143">
                  <c:v>7053.5</c:v>
                </c:pt>
                <c:pt idx="144">
                  <c:v>7190</c:v>
                </c:pt>
                <c:pt idx="145">
                  <c:v>7190.5</c:v>
                </c:pt>
                <c:pt idx="146">
                  <c:v>7332.5</c:v>
                </c:pt>
                <c:pt idx="147">
                  <c:v>7338</c:v>
                </c:pt>
                <c:pt idx="148">
                  <c:v>7343.5</c:v>
                </c:pt>
                <c:pt idx="149">
                  <c:v>7344</c:v>
                </c:pt>
                <c:pt idx="150">
                  <c:v>7360.5</c:v>
                </c:pt>
                <c:pt idx="151">
                  <c:v>7363</c:v>
                </c:pt>
                <c:pt idx="152">
                  <c:v>7363.5</c:v>
                </c:pt>
                <c:pt idx="153">
                  <c:v>7374.5</c:v>
                </c:pt>
                <c:pt idx="154">
                  <c:v>7405</c:v>
                </c:pt>
                <c:pt idx="155">
                  <c:v>8181</c:v>
                </c:pt>
                <c:pt idx="156">
                  <c:v>8275</c:v>
                </c:pt>
                <c:pt idx="157">
                  <c:v>8275.5</c:v>
                </c:pt>
                <c:pt idx="158">
                  <c:v>8311.5</c:v>
                </c:pt>
                <c:pt idx="159">
                  <c:v>8390.5</c:v>
                </c:pt>
                <c:pt idx="160">
                  <c:v>8462</c:v>
                </c:pt>
                <c:pt idx="161">
                  <c:v>8462</c:v>
                </c:pt>
                <c:pt idx="162">
                  <c:v>8462</c:v>
                </c:pt>
                <c:pt idx="163">
                  <c:v>9273.5</c:v>
                </c:pt>
                <c:pt idx="164">
                  <c:v>9393.5</c:v>
                </c:pt>
                <c:pt idx="165">
                  <c:v>9407.5</c:v>
                </c:pt>
                <c:pt idx="166">
                  <c:v>9436.5</c:v>
                </c:pt>
                <c:pt idx="167">
                  <c:v>9499</c:v>
                </c:pt>
                <c:pt idx="168">
                  <c:v>9504.5</c:v>
                </c:pt>
                <c:pt idx="169">
                  <c:v>10232</c:v>
                </c:pt>
                <c:pt idx="170">
                  <c:v>10325</c:v>
                </c:pt>
                <c:pt idx="171">
                  <c:v>10325</c:v>
                </c:pt>
                <c:pt idx="172">
                  <c:v>10325</c:v>
                </c:pt>
                <c:pt idx="173">
                  <c:v>10325</c:v>
                </c:pt>
                <c:pt idx="174">
                  <c:v>10325</c:v>
                </c:pt>
                <c:pt idx="175">
                  <c:v>10325.5</c:v>
                </c:pt>
                <c:pt idx="176">
                  <c:v>10325.5</c:v>
                </c:pt>
                <c:pt idx="177">
                  <c:v>10326</c:v>
                </c:pt>
                <c:pt idx="178">
                  <c:v>10326</c:v>
                </c:pt>
                <c:pt idx="179">
                  <c:v>11250.5</c:v>
                </c:pt>
                <c:pt idx="180">
                  <c:v>11251</c:v>
                </c:pt>
                <c:pt idx="181">
                  <c:v>11379.5</c:v>
                </c:pt>
                <c:pt idx="182">
                  <c:v>11379.5</c:v>
                </c:pt>
                <c:pt idx="183">
                  <c:v>11379.5</c:v>
                </c:pt>
                <c:pt idx="184">
                  <c:v>11505</c:v>
                </c:pt>
                <c:pt idx="185">
                  <c:v>11508</c:v>
                </c:pt>
                <c:pt idx="186">
                  <c:v>12392.5</c:v>
                </c:pt>
                <c:pt idx="187">
                  <c:v>12392.5</c:v>
                </c:pt>
                <c:pt idx="188">
                  <c:v>12392.5</c:v>
                </c:pt>
                <c:pt idx="189">
                  <c:v>13129</c:v>
                </c:pt>
                <c:pt idx="190">
                  <c:v>13296</c:v>
                </c:pt>
                <c:pt idx="191">
                  <c:v>13296.5</c:v>
                </c:pt>
                <c:pt idx="192">
                  <c:v>13438</c:v>
                </c:pt>
                <c:pt idx="193">
                  <c:v>13463</c:v>
                </c:pt>
                <c:pt idx="194">
                  <c:v>13463</c:v>
                </c:pt>
                <c:pt idx="195">
                  <c:v>13463.5</c:v>
                </c:pt>
                <c:pt idx="196">
                  <c:v>13463.5</c:v>
                </c:pt>
                <c:pt idx="197">
                  <c:v>13480</c:v>
                </c:pt>
                <c:pt idx="198">
                  <c:v>13480</c:v>
                </c:pt>
                <c:pt idx="199">
                  <c:v>13535.5</c:v>
                </c:pt>
                <c:pt idx="200">
                  <c:v>13535.5</c:v>
                </c:pt>
                <c:pt idx="201">
                  <c:v>13535.5</c:v>
                </c:pt>
                <c:pt idx="202">
                  <c:v>13563.5</c:v>
                </c:pt>
                <c:pt idx="203">
                  <c:v>13563.5</c:v>
                </c:pt>
                <c:pt idx="204">
                  <c:v>13563.5</c:v>
                </c:pt>
                <c:pt idx="205">
                  <c:v>14528.5</c:v>
                </c:pt>
                <c:pt idx="206">
                  <c:v>14528.5</c:v>
                </c:pt>
                <c:pt idx="207">
                  <c:v>14539.5</c:v>
                </c:pt>
                <c:pt idx="208">
                  <c:v>14539.5</c:v>
                </c:pt>
                <c:pt idx="209">
                  <c:v>14540</c:v>
                </c:pt>
                <c:pt idx="210">
                  <c:v>14540</c:v>
                </c:pt>
                <c:pt idx="211">
                  <c:v>14542.5</c:v>
                </c:pt>
                <c:pt idx="212">
                  <c:v>14542.5</c:v>
                </c:pt>
                <c:pt idx="213">
                  <c:v>14567.5</c:v>
                </c:pt>
                <c:pt idx="214">
                  <c:v>14567.5</c:v>
                </c:pt>
                <c:pt idx="215">
                  <c:v>14570.5</c:v>
                </c:pt>
                <c:pt idx="216">
                  <c:v>14570.5</c:v>
                </c:pt>
                <c:pt idx="217">
                  <c:v>14576</c:v>
                </c:pt>
                <c:pt idx="218">
                  <c:v>14576</c:v>
                </c:pt>
                <c:pt idx="219">
                  <c:v>14584.5</c:v>
                </c:pt>
                <c:pt idx="220">
                  <c:v>14584.5</c:v>
                </c:pt>
                <c:pt idx="221">
                  <c:v>14587</c:v>
                </c:pt>
                <c:pt idx="222">
                  <c:v>14587</c:v>
                </c:pt>
                <c:pt idx="223">
                  <c:v>15363</c:v>
                </c:pt>
                <c:pt idx="224">
                  <c:v>16458.5</c:v>
                </c:pt>
                <c:pt idx="225">
                  <c:v>16467</c:v>
                </c:pt>
                <c:pt idx="226">
                  <c:v>16467.5</c:v>
                </c:pt>
                <c:pt idx="227">
                  <c:v>16470</c:v>
                </c:pt>
              </c:numCache>
            </c:numRef>
          </c:xVal>
          <c:yVal>
            <c:numRef>
              <c:f>'Active 1'!$N$21:$N$999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CA5-42D1-B92D-C0DA66B83B79}"/>
            </c:ext>
          </c:extLst>
        </c:ser>
        <c:ser>
          <c:idx val="7"/>
          <c:order val="6"/>
          <c:tx>
            <c:strRef>
              <c:f>'Active 1'!$AX$1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1'!$AW$2:$AW$127</c:f>
              <c:numCache>
                <c:formatCode>General</c:formatCode>
                <c:ptCount val="126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</c:numCache>
            </c:numRef>
          </c:xVal>
          <c:yVal>
            <c:numRef>
              <c:f>'Active 1'!$AX$2:$AX$127</c:f>
              <c:numCache>
                <c:formatCode>General</c:formatCode>
                <c:ptCount val="126"/>
                <c:pt idx="0">
                  <c:v>-0.32004388720104732</c:v>
                </c:pt>
                <c:pt idx="1">
                  <c:v>-0.30556182754650207</c:v>
                </c:pt>
                <c:pt idx="2">
                  <c:v>-0.29108978969189597</c:v>
                </c:pt>
                <c:pt idx="3">
                  <c:v>-0.27677761382394783</c:v>
                </c:pt>
                <c:pt idx="4">
                  <c:v>-0.26279629187820652</c:v>
                </c:pt>
                <c:pt idx="5">
                  <c:v>-0.24911844539729108</c:v>
                </c:pt>
                <c:pt idx="6">
                  <c:v>-0.2355418745838363</c:v>
                </c:pt>
                <c:pt idx="7">
                  <c:v>-0.22190825899638975</c:v>
                </c:pt>
                <c:pt idx="8">
                  <c:v>-0.20824387433128458</c:v>
                </c:pt>
                <c:pt idx="9">
                  <c:v>-0.19472214838375723</c:v>
                </c:pt>
                <c:pt idx="10">
                  <c:v>-0.18146603854840837</c:v>
                </c:pt>
                <c:pt idx="11">
                  <c:v>-0.16843500400237155</c:v>
                </c:pt>
                <c:pt idx="12">
                  <c:v>-0.15556574801809187</c:v>
                </c:pt>
                <c:pt idx="13">
                  <c:v>-0.1428788413676183</c:v>
                </c:pt>
                <c:pt idx="14">
                  <c:v>-0.13154573529638847</c:v>
                </c:pt>
                <c:pt idx="15">
                  <c:v>-0.12706027964164579</c:v>
                </c:pt>
                <c:pt idx="16">
                  <c:v>-0.11898542394989287</c:v>
                </c:pt>
                <c:pt idx="17">
                  <c:v>-0.11020688086121801</c:v>
                </c:pt>
                <c:pt idx="18">
                  <c:v>-0.10120810119221951</c:v>
                </c:pt>
                <c:pt idx="19">
                  <c:v>-9.2163788379407668E-2</c:v>
                </c:pt>
                <c:pt idx="20">
                  <c:v>-8.3124284631817411E-2</c:v>
                </c:pt>
                <c:pt idx="21">
                  <c:v>-7.4075465501932697E-2</c:v>
                </c:pt>
                <c:pt idx="22">
                  <c:v>-6.5102226494699572E-2</c:v>
                </c:pt>
                <c:pt idx="23">
                  <c:v>-5.6395475539669032E-2</c:v>
                </c:pt>
                <c:pt idx="24">
                  <c:v>-4.80357236731302E-2</c:v>
                </c:pt>
                <c:pt idx="25">
                  <c:v>-3.987776676588916E-2</c:v>
                </c:pt>
                <c:pt idx="26">
                  <c:v>-3.1717022307792629E-2</c:v>
                </c:pt>
                <c:pt idx="27">
                  <c:v>-2.34882577020218E-2</c:v>
                </c:pt>
                <c:pt idx="28">
                  <c:v>-1.5315401541364435E-2</c:v>
                </c:pt>
                <c:pt idx="29">
                  <c:v>-7.3715387660479945E-3</c:v>
                </c:pt>
                <c:pt idx="30">
                  <c:v>3.1321516303454739E-4</c:v>
                </c:pt>
                <c:pt idx="31">
                  <c:v>7.8163436274287443E-3</c:v>
                </c:pt>
                <c:pt idx="32">
                  <c:v>1.5156487713841132E-2</c:v>
                </c:pt>
                <c:pt idx="33">
                  <c:v>2.2256625425678619E-2</c:v>
                </c:pt>
                <c:pt idx="34">
                  <c:v>2.3199511323505499E-2</c:v>
                </c:pt>
                <c:pt idx="35">
                  <c:v>2.4663088677917642E-2</c:v>
                </c:pt>
                <c:pt idx="36">
                  <c:v>2.7791428044420849E-2</c:v>
                </c:pt>
                <c:pt idx="37">
                  <c:v>3.1281915979504533E-2</c:v>
                </c:pt>
                <c:pt idx="38">
                  <c:v>3.4881814225467107E-2</c:v>
                </c:pt>
                <c:pt idx="39">
                  <c:v>3.8484664453329959E-2</c:v>
                </c:pt>
                <c:pt idx="40">
                  <c:v>4.2092856574063586E-2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CA5-42D1-B92D-C0DA66B83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6155816"/>
        <c:axId val="1"/>
      </c:scatterChart>
      <c:valAx>
        <c:axId val="726155816"/>
        <c:scaling>
          <c:orientation val="minMax"/>
          <c:max val="20000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409083152531633"/>
              <c:y val="0.834047112035523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7015756157415308E-2"/>
              <c:y val="0.351176480298453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61558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610305958132045E-2"/>
          <c:y val="0.9011000548008421"/>
          <c:w val="0.97745723813508822"/>
          <c:h val="7.1428571428571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KV Gem - O-C Diagr.</a:t>
            </a:r>
          </a:p>
        </c:rich>
      </c:tx>
      <c:layout>
        <c:manualLayout>
          <c:xMode val="edge"/>
          <c:yMode val="edge"/>
          <c:x val="0.37481263229193124"/>
          <c:y val="4.21363675694384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820379463922832"/>
          <c:y val="0.18539915475621724"/>
          <c:w val="0.7416505466715354"/>
          <c:h val="0.460688808788176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2'!$F$21:$F$999</c:f>
              <c:numCache>
                <c:formatCode>General</c:formatCode>
                <c:ptCount val="979"/>
                <c:pt idx="0">
                  <c:v>-60930</c:v>
                </c:pt>
                <c:pt idx="1">
                  <c:v>-59247.5</c:v>
                </c:pt>
                <c:pt idx="2">
                  <c:v>-38736</c:v>
                </c:pt>
                <c:pt idx="3">
                  <c:v>-37534.5</c:v>
                </c:pt>
                <c:pt idx="4">
                  <c:v>-34497.5</c:v>
                </c:pt>
                <c:pt idx="5">
                  <c:v>-34394</c:v>
                </c:pt>
                <c:pt idx="6">
                  <c:v>-8995</c:v>
                </c:pt>
                <c:pt idx="7">
                  <c:v>-6116.5</c:v>
                </c:pt>
                <c:pt idx="8">
                  <c:v>-5048.5</c:v>
                </c:pt>
                <c:pt idx="9">
                  <c:v>-4903.5</c:v>
                </c:pt>
                <c:pt idx="10">
                  <c:v>-4000</c:v>
                </c:pt>
                <c:pt idx="11">
                  <c:v>-3972</c:v>
                </c:pt>
                <c:pt idx="12">
                  <c:v>-3090.5</c:v>
                </c:pt>
                <c:pt idx="13">
                  <c:v>-3012.5</c:v>
                </c:pt>
                <c:pt idx="14">
                  <c:v>-3012</c:v>
                </c:pt>
                <c:pt idx="15">
                  <c:v>-3006.5</c:v>
                </c:pt>
                <c:pt idx="16">
                  <c:v>-2889.5</c:v>
                </c:pt>
                <c:pt idx="17">
                  <c:v>-2209</c:v>
                </c:pt>
                <c:pt idx="18">
                  <c:v>-2200.5</c:v>
                </c:pt>
                <c:pt idx="19">
                  <c:v>-2105.5</c:v>
                </c:pt>
                <c:pt idx="20">
                  <c:v>-2017</c:v>
                </c:pt>
                <c:pt idx="21">
                  <c:v>-2002.5</c:v>
                </c:pt>
                <c:pt idx="22">
                  <c:v>-1964</c:v>
                </c:pt>
                <c:pt idx="23">
                  <c:v>-1963.5</c:v>
                </c:pt>
                <c:pt idx="24">
                  <c:v>-1955.5</c:v>
                </c:pt>
                <c:pt idx="25">
                  <c:v>-1944</c:v>
                </c:pt>
                <c:pt idx="26">
                  <c:v>-1204.5</c:v>
                </c:pt>
                <c:pt idx="27">
                  <c:v>-1107</c:v>
                </c:pt>
                <c:pt idx="28">
                  <c:v>-1015</c:v>
                </c:pt>
                <c:pt idx="29">
                  <c:v>-976.5</c:v>
                </c:pt>
                <c:pt idx="30">
                  <c:v>-973.5</c:v>
                </c:pt>
                <c:pt idx="31">
                  <c:v>-973.5</c:v>
                </c:pt>
                <c:pt idx="32">
                  <c:v>-973</c:v>
                </c:pt>
                <c:pt idx="33">
                  <c:v>-973</c:v>
                </c:pt>
                <c:pt idx="34">
                  <c:v>-859.5</c:v>
                </c:pt>
                <c:pt idx="35">
                  <c:v>-859.5</c:v>
                </c:pt>
                <c:pt idx="36">
                  <c:v>-859</c:v>
                </c:pt>
                <c:pt idx="37">
                  <c:v>-859</c:v>
                </c:pt>
                <c:pt idx="38">
                  <c:v>-108</c:v>
                </c:pt>
                <c:pt idx="39">
                  <c:v>-108</c:v>
                </c:pt>
                <c:pt idx="40">
                  <c:v>-108</c:v>
                </c:pt>
                <c:pt idx="41">
                  <c:v>-108</c:v>
                </c:pt>
                <c:pt idx="42">
                  <c:v>-108</c:v>
                </c:pt>
                <c:pt idx="43">
                  <c:v>-108</c:v>
                </c:pt>
                <c:pt idx="44">
                  <c:v>19.5</c:v>
                </c:pt>
                <c:pt idx="45">
                  <c:v>20</c:v>
                </c:pt>
                <c:pt idx="46">
                  <c:v>239.5</c:v>
                </c:pt>
                <c:pt idx="47">
                  <c:v>1143.5</c:v>
                </c:pt>
                <c:pt idx="48">
                  <c:v>1143.5</c:v>
                </c:pt>
                <c:pt idx="49">
                  <c:v>1143.5</c:v>
                </c:pt>
                <c:pt idx="50">
                  <c:v>1143.5</c:v>
                </c:pt>
                <c:pt idx="51">
                  <c:v>1163</c:v>
                </c:pt>
                <c:pt idx="52">
                  <c:v>1163.5</c:v>
                </c:pt>
                <c:pt idx="53">
                  <c:v>1165.5</c:v>
                </c:pt>
                <c:pt idx="54">
                  <c:v>1166</c:v>
                </c:pt>
                <c:pt idx="55">
                  <c:v>1168.5</c:v>
                </c:pt>
                <c:pt idx="56">
                  <c:v>1169</c:v>
                </c:pt>
                <c:pt idx="57">
                  <c:v>1174</c:v>
                </c:pt>
                <c:pt idx="58">
                  <c:v>1174.5</c:v>
                </c:pt>
                <c:pt idx="59">
                  <c:v>1180</c:v>
                </c:pt>
                <c:pt idx="60">
                  <c:v>1180</c:v>
                </c:pt>
                <c:pt idx="61">
                  <c:v>1180</c:v>
                </c:pt>
                <c:pt idx="62">
                  <c:v>1180</c:v>
                </c:pt>
                <c:pt idx="63">
                  <c:v>1182.5</c:v>
                </c:pt>
                <c:pt idx="64">
                  <c:v>1182.5</c:v>
                </c:pt>
                <c:pt idx="65">
                  <c:v>1182.5</c:v>
                </c:pt>
                <c:pt idx="66">
                  <c:v>1182.5</c:v>
                </c:pt>
                <c:pt idx="67">
                  <c:v>1182.5</c:v>
                </c:pt>
                <c:pt idx="68">
                  <c:v>1210.5</c:v>
                </c:pt>
                <c:pt idx="69">
                  <c:v>1235.5</c:v>
                </c:pt>
                <c:pt idx="70">
                  <c:v>1249.5</c:v>
                </c:pt>
                <c:pt idx="71">
                  <c:v>1249.5</c:v>
                </c:pt>
                <c:pt idx="72">
                  <c:v>1249.5</c:v>
                </c:pt>
                <c:pt idx="73">
                  <c:v>1249.5</c:v>
                </c:pt>
                <c:pt idx="74">
                  <c:v>1249.5</c:v>
                </c:pt>
                <c:pt idx="75">
                  <c:v>1252</c:v>
                </c:pt>
                <c:pt idx="76">
                  <c:v>1252</c:v>
                </c:pt>
                <c:pt idx="77">
                  <c:v>1252</c:v>
                </c:pt>
                <c:pt idx="78">
                  <c:v>1252</c:v>
                </c:pt>
                <c:pt idx="79">
                  <c:v>1252.5</c:v>
                </c:pt>
                <c:pt idx="80">
                  <c:v>1255</c:v>
                </c:pt>
                <c:pt idx="81">
                  <c:v>1255</c:v>
                </c:pt>
                <c:pt idx="82">
                  <c:v>1255</c:v>
                </c:pt>
                <c:pt idx="83">
                  <c:v>1255</c:v>
                </c:pt>
                <c:pt idx="84">
                  <c:v>1285.5</c:v>
                </c:pt>
                <c:pt idx="85">
                  <c:v>1285.5</c:v>
                </c:pt>
                <c:pt idx="86">
                  <c:v>1285.5</c:v>
                </c:pt>
                <c:pt idx="87">
                  <c:v>1285.5</c:v>
                </c:pt>
                <c:pt idx="88">
                  <c:v>1285.5</c:v>
                </c:pt>
                <c:pt idx="89">
                  <c:v>1285.5</c:v>
                </c:pt>
                <c:pt idx="90">
                  <c:v>1288.5</c:v>
                </c:pt>
                <c:pt idx="91">
                  <c:v>1978</c:v>
                </c:pt>
                <c:pt idx="92">
                  <c:v>1983.5</c:v>
                </c:pt>
                <c:pt idx="93">
                  <c:v>2047.5</c:v>
                </c:pt>
                <c:pt idx="94">
                  <c:v>2105.5</c:v>
                </c:pt>
                <c:pt idx="95">
                  <c:v>2181</c:v>
                </c:pt>
                <c:pt idx="96">
                  <c:v>2181.5</c:v>
                </c:pt>
                <c:pt idx="97">
                  <c:v>2223</c:v>
                </c:pt>
                <c:pt idx="98">
                  <c:v>2253.5</c:v>
                </c:pt>
                <c:pt idx="99">
                  <c:v>2256.5</c:v>
                </c:pt>
                <c:pt idx="100">
                  <c:v>2273</c:v>
                </c:pt>
                <c:pt idx="101">
                  <c:v>2295.5</c:v>
                </c:pt>
                <c:pt idx="102">
                  <c:v>2945.5</c:v>
                </c:pt>
                <c:pt idx="103">
                  <c:v>2946</c:v>
                </c:pt>
                <c:pt idx="104">
                  <c:v>3107.5</c:v>
                </c:pt>
                <c:pt idx="105">
                  <c:v>3163</c:v>
                </c:pt>
                <c:pt idx="106">
                  <c:v>3166</c:v>
                </c:pt>
                <c:pt idx="107">
                  <c:v>3168.5</c:v>
                </c:pt>
                <c:pt idx="108">
                  <c:v>3171.5</c:v>
                </c:pt>
                <c:pt idx="109">
                  <c:v>3205.5</c:v>
                </c:pt>
                <c:pt idx="110">
                  <c:v>3264</c:v>
                </c:pt>
                <c:pt idx="111">
                  <c:v>3285.5</c:v>
                </c:pt>
                <c:pt idx="112">
                  <c:v>3324.5</c:v>
                </c:pt>
                <c:pt idx="113">
                  <c:v>3937</c:v>
                </c:pt>
                <c:pt idx="114">
                  <c:v>3981.5</c:v>
                </c:pt>
                <c:pt idx="115">
                  <c:v>3992.5</c:v>
                </c:pt>
                <c:pt idx="116">
                  <c:v>4022</c:v>
                </c:pt>
                <c:pt idx="117">
                  <c:v>4022.5</c:v>
                </c:pt>
                <c:pt idx="118">
                  <c:v>4059.5</c:v>
                </c:pt>
                <c:pt idx="119">
                  <c:v>4106</c:v>
                </c:pt>
                <c:pt idx="120">
                  <c:v>4125.5</c:v>
                </c:pt>
                <c:pt idx="121">
                  <c:v>4147.5</c:v>
                </c:pt>
                <c:pt idx="122">
                  <c:v>4148</c:v>
                </c:pt>
                <c:pt idx="123">
                  <c:v>4234</c:v>
                </c:pt>
                <c:pt idx="124">
                  <c:v>4234</c:v>
                </c:pt>
                <c:pt idx="125">
                  <c:v>3171.5</c:v>
                </c:pt>
                <c:pt idx="126">
                  <c:v>4234</c:v>
                </c:pt>
                <c:pt idx="127">
                  <c:v>4234</c:v>
                </c:pt>
                <c:pt idx="128">
                  <c:v>5073.5</c:v>
                </c:pt>
                <c:pt idx="129">
                  <c:v>5074</c:v>
                </c:pt>
                <c:pt idx="130">
                  <c:v>5235</c:v>
                </c:pt>
                <c:pt idx="131">
                  <c:v>5261</c:v>
                </c:pt>
                <c:pt idx="132">
                  <c:v>5261.5</c:v>
                </c:pt>
                <c:pt idx="133">
                  <c:v>5946.5</c:v>
                </c:pt>
                <c:pt idx="134">
                  <c:v>6083</c:v>
                </c:pt>
                <c:pt idx="135">
                  <c:v>6083.5</c:v>
                </c:pt>
                <c:pt idx="136">
                  <c:v>6225.5</c:v>
                </c:pt>
                <c:pt idx="137">
                  <c:v>6231</c:v>
                </c:pt>
                <c:pt idx="138">
                  <c:v>6236.5</c:v>
                </c:pt>
                <c:pt idx="139">
                  <c:v>6237</c:v>
                </c:pt>
                <c:pt idx="140">
                  <c:v>6253.5</c:v>
                </c:pt>
                <c:pt idx="141">
                  <c:v>6256</c:v>
                </c:pt>
                <c:pt idx="142">
                  <c:v>6256.5</c:v>
                </c:pt>
                <c:pt idx="143">
                  <c:v>6267.5</c:v>
                </c:pt>
                <c:pt idx="144">
                  <c:v>6298</c:v>
                </c:pt>
                <c:pt idx="145">
                  <c:v>7074</c:v>
                </c:pt>
                <c:pt idx="146">
                  <c:v>7168</c:v>
                </c:pt>
                <c:pt idx="147">
                  <c:v>7168.5</c:v>
                </c:pt>
                <c:pt idx="148">
                  <c:v>7204.5</c:v>
                </c:pt>
                <c:pt idx="149">
                  <c:v>7283.5</c:v>
                </c:pt>
                <c:pt idx="150">
                  <c:v>7355</c:v>
                </c:pt>
                <c:pt idx="151">
                  <c:v>7355</c:v>
                </c:pt>
                <c:pt idx="152">
                  <c:v>7355</c:v>
                </c:pt>
                <c:pt idx="153">
                  <c:v>8166.5</c:v>
                </c:pt>
                <c:pt idx="154">
                  <c:v>8286.5</c:v>
                </c:pt>
                <c:pt idx="155">
                  <c:v>8300.5</c:v>
                </c:pt>
                <c:pt idx="156">
                  <c:v>8329.5</c:v>
                </c:pt>
                <c:pt idx="157">
                  <c:v>8392</c:v>
                </c:pt>
                <c:pt idx="158">
                  <c:v>8397.5</c:v>
                </c:pt>
                <c:pt idx="159">
                  <c:v>9125</c:v>
                </c:pt>
                <c:pt idx="160">
                  <c:v>9218</c:v>
                </c:pt>
                <c:pt idx="161">
                  <c:v>9218</c:v>
                </c:pt>
                <c:pt idx="162">
                  <c:v>9218</c:v>
                </c:pt>
                <c:pt idx="163">
                  <c:v>9218</c:v>
                </c:pt>
                <c:pt idx="164">
                  <c:v>9218</c:v>
                </c:pt>
                <c:pt idx="165">
                  <c:v>9218.5</c:v>
                </c:pt>
                <c:pt idx="166">
                  <c:v>9218.5</c:v>
                </c:pt>
                <c:pt idx="167">
                  <c:v>9219</c:v>
                </c:pt>
                <c:pt idx="168">
                  <c:v>9219</c:v>
                </c:pt>
                <c:pt idx="169">
                  <c:v>10143.5</c:v>
                </c:pt>
                <c:pt idx="170">
                  <c:v>10144</c:v>
                </c:pt>
                <c:pt idx="171">
                  <c:v>10272.5</c:v>
                </c:pt>
                <c:pt idx="172">
                  <c:v>10272.5</c:v>
                </c:pt>
                <c:pt idx="173">
                  <c:v>10272.5</c:v>
                </c:pt>
                <c:pt idx="174">
                  <c:v>10398</c:v>
                </c:pt>
                <c:pt idx="175">
                  <c:v>10401</c:v>
                </c:pt>
                <c:pt idx="176">
                  <c:v>11285.5</c:v>
                </c:pt>
                <c:pt idx="177">
                  <c:v>11285.5</c:v>
                </c:pt>
                <c:pt idx="178">
                  <c:v>11285.5</c:v>
                </c:pt>
                <c:pt idx="179">
                  <c:v>12022</c:v>
                </c:pt>
                <c:pt idx="180">
                  <c:v>12189</c:v>
                </c:pt>
                <c:pt idx="181">
                  <c:v>12189.5</c:v>
                </c:pt>
                <c:pt idx="182">
                  <c:v>12331</c:v>
                </c:pt>
                <c:pt idx="183">
                  <c:v>12356</c:v>
                </c:pt>
                <c:pt idx="184">
                  <c:v>12356</c:v>
                </c:pt>
                <c:pt idx="185">
                  <c:v>12356.5</c:v>
                </c:pt>
                <c:pt idx="186">
                  <c:v>12356.5</c:v>
                </c:pt>
                <c:pt idx="187">
                  <c:v>12373</c:v>
                </c:pt>
                <c:pt idx="188">
                  <c:v>12373</c:v>
                </c:pt>
                <c:pt idx="189">
                  <c:v>12428.5</c:v>
                </c:pt>
                <c:pt idx="190">
                  <c:v>12428.5</c:v>
                </c:pt>
                <c:pt idx="191">
                  <c:v>12428.5</c:v>
                </c:pt>
                <c:pt idx="192">
                  <c:v>12456.5</c:v>
                </c:pt>
                <c:pt idx="193">
                  <c:v>12456.5</c:v>
                </c:pt>
                <c:pt idx="194">
                  <c:v>12456.5</c:v>
                </c:pt>
                <c:pt idx="195">
                  <c:v>13421.5</c:v>
                </c:pt>
                <c:pt idx="196">
                  <c:v>13421.5</c:v>
                </c:pt>
                <c:pt idx="197">
                  <c:v>13432.5</c:v>
                </c:pt>
                <c:pt idx="198">
                  <c:v>13432.5</c:v>
                </c:pt>
                <c:pt idx="199">
                  <c:v>13433</c:v>
                </c:pt>
                <c:pt idx="200">
                  <c:v>13433</c:v>
                </c:pt>
                <c:pt idx="201">
                  <c:v>13435.5</c:v>
                </c:pt>
                <c:pt idx="202">
                  <c:v>13435.5</c:v>
                </c:pt>
                <c:pt idx="203">
                  <c:v>13460.5</c:v>
                </c:pt>
                <c:pt idx="204">
                  <c:v>13460.5</c:v>
                </c:pt>
                <c:pt idx="205">
                  <c:v>13463.5</c:v>
                </c:pt>
                <c:pt idx="206">
                  <c:v>13463.5</c:v>
                </c:pt>
                <c:pt idx="207">
                  <c:v>13469</c:v>
                </c:pt>
                <c:pt idx="208">
                  <c:v>13469</c:v>
                </c:pt>
                <c:pt idx="209">
                  <c:v>13477.5</c:v>
                </c:pt>
                <c:pt idx="210">
                  <c:v>13477.5</c:v>
                </c:pt>
                <c:pt idx="211">
                  <c:v>13480</c:v>
                </c:pt>
                <c:pt idx="212">
                  <c:v>13480</c:v>
                </c:pt>
                <c:pt idx="213">
                  <c:v>14256</c:v>
                </c:pt>
                <c:pt idx="214">
                  <c:v>15351.5</c:v>
                </c:pt>
                <c:pt idx="215">
                  <c:v>15360</c:v>
                </c:pt>
                <c:pt idx="216">
                  <c:v>15360.5</c:v>
                </c:pt>
                <c:pt idx="217">
                  <c:v>15363</c:v>
                </c:pt>
              </c:numCache>
            </c:numRef>
          </c:xVal>
          <c:yVal>
            <c:numRef>
              <c:f>'Inactive 2'!$H$21:$H$999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B9-4D3E-A2B7-50DB129338E2}"/>
            </c:ext>
          </c:extLst>
        </c:ser>
        <c:ser>
          <c:idx val="1"/>
          <c:order val="1"/>
          <c:tx>
            <c:strRef>
              <c:f>'Inactive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2'!$D$21:$D$1298</c:f>
                <c:numCache>
                  <c:formatCode>General</c:formatCode>
                  <c:ptCount val="1278"/>
                  <c:pt idx="9">
                    <c:v>0</c:v>
                  </c:pt>
                  <c:pt idx="10">
                    <c:v>2.8E-3</c:v>
                  </c:pt>
                  <c:pt idx="11">
                    <c:v>2.8E-3</c:v>
                  </c:pt>
                  <c:pt idx="13">
                    <c:v>1.6000000000000001E-3</c:v>
                  </c:pt>
                  <c:pt idx="14">
                    <c:v>2.8999999999999998E-3</c:v>
                  </c:pt>
                  <c:pt idx="15">
                    <c:v>1.6999999999999999E-3</c:v>
                  </c:pt>
                  <c:pt idx="16">
                    <c:v>1.9E-3</c:v>
                  </c:pt>
                  <c:pt idx="17">
                    <c:v>1.2999999999999999E-3</c:v>
                  </c:pt>
                  <c:pt idx="18">
                    <c:v>4.4000000000000003E-3</c:v>
                  </c:pt>
                  <c:pt idx="19">
                    <c:v>6.0000000000000001E-3</c:v>
                  </c:pt>
                  <c:pt idx="20">
                    <c:v>1.2999999999999999E-3</c:v>
                  </c:pt>
                  <c:pt idx="21">
                    <c:v>0</c:v>
                  </c:pt>
                  <c:pt idx="22">
                    <c:v>2.3999999999999998E-3</c:v>
                  </c:pt>
                  <c:pt idx="23">
                    <c:v>1.6000000000000001E-3</c:v>
                  </c:pt>
                  <c:pt idx="24">
                    <c:v>0</c:v>
                  </c:pt>
                  <c:pt idx="25">
                    <c:v>3.3999999999999998E-3</c:v>
                  </c:pt>
                  <c:pt idx="26">
                    <c:v>3.3E-3</c:v>
                  </c:pt>
                  <c:pt idx="27">
                    <c:v>2.0999999999999999E-3</c:v>
                  </c:pt>
                  <c:pt idx="28">
                    <c:v>2.3E-3</c:v>
                  </c:pt>
                  <c:pt idx="29">
                    <c:v>0</c:v>
                  </c:pt>
                  <c:pt idx="30">
                    <c:v>2E-3</c:v>
                  </c:pt>
                  <c:pt idx="31">
                    <c:v>2E-3</c:v>
                  </c:pt>
                  <c:pt idx="32">
                    <c:v>1.4E-3</c:v>
                  </c:pt>
                  <c:pt idx="33">
                    <c:v>1.4E-3</c:v>
                  </c:pt>
                  <c:pt idx="34">
                    <c:v>6.4999999999999997E-3</c:v>
                  </c:pt>
                  <c:pt idx="35">
                    <c:v>6.4999999999999997E-3</c:v>
                  </c:pt>
                  <c:pt idx="36">
                    <c:v>5.4000000000000003E-3</c:v>
                  </c:pt>
                  <c:pt idx="37">
                    <c:v>5.4000000000000003E-3</c:v>
                  </c:pt>
                  <c:pt idx="38">
                    <c:v>2.8E-3</c:v>
                  </c:pt>
                  <c:pt idx="39">
                    <c:v>2.8E-3</c:v>
                  </c:pt>
                  <c:pt idx="40">
                    <c:v>1.6000000000000001E-3</c:v>
                  </c:pt>
                  <c:pt idx="41">
                    <c:v>1.6000000000000001E-3</c:v>
                  </c:pt>
                  <c:pt idx="42">
                    <c:v>1.6000000000000001E-3</c:v>
                  </c:pt>
                  <c:pt idx="43">
                    <c:v>1.6000000000000001E-3</c:v>
                  </c:pt>
                  <c:pt idx="44">
                    <c:v>5.0000000000000001E-4</c:v>
                  </c:pt>
                  <c:pt idx="45">
                    <c:v>6.9999999999999999E-4</c:v>
                  </c:pt>
                  <c:pt idx="47">
                    <c:v>4.1000000000000003E-3</c:v>
                  </c:pt>
                  <c:pt idx="48">
                    <c:v>4.1000000000000003E-3</c:v>
                  </c:pt>
                  <c:pt idx="49">
                    <c:v>4.0000000000000001E-3</c:v>
                  </c:pt>
                  <c:pt idx="50">
                    <c:v>4.0000000000000001E-3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2.8E-3</c:v>
                  </c:pt>
                  <c:pt idx="60">
                    <c:v>2.8E-3</c:v>
                  </c:pt>
                  <c:pt idx="61">
                    <c:v>2.8999999999999998E-3</c:v>
                  </c:pt>
                  <c:pt idx="62">
                    <c:v>2.8999999999999998E-3</c:v>
                  </c:pt>
                  <c:pt idx="63">
                    <c:v>0</c:v>
                  </c:pt>
                  <c:pt idx="64">
                    <c:v>3.0000000000000001E-3</c:v>
                  </c:pt>
                  <c:pt idx="65">
                    <c:v>3.0000000000000001E-3</c:v>
                  </c:pt>
                  <c:pt idx="66">
                    <c:v>3.8E-3</c:v>
                  </c:pt>
                  <c:pt idx="67">
                    <c:v>3.8E-3</c:v>
                  </c:pt>
                  <c:pt idx="68">
                    <c:v>5.9999999999999995E-4</c:v>
                  </c:pt>
                  <c:pt idx="69">
                    <c:v>8.9999999999999998E-4</c:v>
                  </c:pt>
                  <c:pt idx="70">
                    <c:v>2.9999999999999997E-4</c:v>
                  </c:pt>
                  <c:pt idx="71">
                    <c:v>2.0999999999999999E-3</c:v>
                  </c:pt>
                  <c:pt idx="72">
                    <c:v>2.0999999999999999E-3</c:v>
                  </c:pt>
                  <c:pt idx="73">
                    <c:v>2.0999999999999999E-3</c:v>
                  </c:pt>
                  <c:pt idx="74">
                    <c:v>2.0999999999999999E-3</c:v>
                  </c:pt>
                  <c:pt idx="75">
                    <c:v>1.6999999999999999E-3</c:v>
                  </c:pt>
                  <c:pt idx="76">
                    <c:v>1.6999999999999999E-3</c:v>
                  </c:pt>
                  <c:pt idx="77">
                    <c:v>1.6000000000000001E-3</c:v>
                  </c:pt>
                  <c:pt idx="78">
                    <c:v>1.6000000000000001E-3</c:v>
                  </c:pt>
                  <c:pt idx="79">
                    <c:v>0</c:v>
                  </c:pt>
                  <c:pt idx="80">
                    <c:v>4.3E-3</c:v>
                  </c:pt>
                  <c:pt idx="81">
                    <c:v>4.3E-3</c:v>
                  </c:pt>
                  <c:pt idx="82">
                    <c:v>4.1000000000000003E-3</c:v>
                  </c:pt>
                  <c:pt idx="83">
                    <c:v>4.1000000000000003E-3</c:v>
                  </c:pt>
                  <c:pt idx="84">
                    <c:v>2.2000000000000001E-3</c:v>
                  </c:pt>
                  <c:pt idx="85">
                    <c:v>2.2000000000000001E-3</c:v>
                  </c:pt>
                  <c:pt idx="86">
                    <c:v>4.1999999999999997E-3</c:v>
                  </c:pt>
                  <c:pt idx="87">
                    <c:v>4.1999999999999997E-3</c:v>
                  </c:pt>
                  <c:pt idx="88">
                    <c:v>4.1999999999999997E-3</c:v>
                  </c:pt>
                  <c:pt idx="89">
                    <c:v>4.1999999999999997E-3</c:v>
                  </c:pt>
                  <c:pt idx="90">
                    <c:v>2.0999999999999999E-3</c:v>
                  </c:pt>
                  <c:pt idx="91">
                    <c:v>7.1999999999999998E-3</c:v>
                  </c:pt>
                  <c:pt idx="92">
                    <c:v>4.5999999999999999E-3</c:v>
                  </c:pt>
                  <c:pt idx="93">
                    <c:v>8.9999999999999998E-4</c:v>
                  </c:pt>
                  <c:pt idx="94">
                    <c:v>1.2999999999999999E-3</c:v>
                  </c:pt>
                  <c:pt idx="95">
                    <c:v>8.9999999999999998E-4</c:v>
                  </c:pt>
                  <c:pt idx="96">
                    <c:v>1.1000000000000001E-3</c:v>
                  </c:pt>
                  <c:pt idx="97">
                    <c:v>5.9999999999999995E-4</c:v>
                  </c:pt>
                  <c:pt idx="98">
                    <c:v>5.9999999999999995E-4</c:v>
                  </c:pt>
                  <c:pt idx="99">
                    <c:v>1E-3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2.0000000000000001E-4</c:v>
                  </c:pt>
                  <c:pt idx="132">
                    <c:v>8.0000000000000004E-4</c:v>
                  </c:pt>
                  <c:pt idx="133">
                    <c:v>4.0000000000000002E-4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1E-4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4.0000000000000002E-4</c:v>
                  </c:pt>
                  <c:pt idx="158">
                    <c:v>4.0000000000000002E-4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2.9999999999999997E-4</c:v>
                  </c:pt>
                  <c:pt idx="163">
                    <c:v>0</c:v>
                  </c:pt>
                  <c:pt idx="164">
                    <c:v>8.9999999999999998E-4</c:v>
                  </c:pt>
                  <c:pt idx="165">
                    <c:v>0</c:v>
                  </c:pt>
                  <c:pt idx="166">
                    <c:v>2.9999999999999997E-4</c:v>
                  </c:pt>
                  <c:pt idx="167">
                    <c:v>0</c:v>
                  </c:pt>
                  <c:pt idx="168">
                    <c:v>3.0000000000000001E-3</c:v>
                  </c:pt>
                  <c:pt idx="169">
                    <c:v>1E-4</c:v>
                  </c:pt>
                  <c:pt idx="170">
                    <c:v>2E-3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1E-4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1E-4</c:v>
                  </c:pt>
                  <c:pt idx="183">
                    <c:v>5.0000000000000001E-4</c:v>
                  </c:pt>
                  <c:pt idx="184">
                    <c:v>2.0000000000000001E-4</c:v>
                  </c:pt>
                  <c:pt idx="185">
                    <c:v>2.9999999999999997E-4</c:v>
                  </c:pt>
                  <c:pt idx="186">
                    <c:v>2.0000000000000001E-4</c:v>
                  </c:pt>
                  <c:pt idx="187">
                    <c:v>1E-4</c:v>
                  </c:pt>
                  <c:pt idx="188">
                    <c:v>1E-4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4.0000000000000002E-4</c:v>
                  </c:pt>
                  <c:pt idx="194">
                    <c:v>4.0000000000000002E-4</c:v>
                  </c:pt>
                  <c:pt idx="195">
                    <c:v>2.0000000000000001E-4</c:v>
                  </c:pt>
                  <c:pt idx="196">
                    <c:v>2.0000000000000001E-4</c:v>
                  </c:pt>
                  <c:pt idx="197">
                    <c:v>2.9999999999999997E-4</c:v>
                  </c:pt>
                  <c:pt idx="198">
                    <c:v>5.0000000000000001E-4</c:v>
                  </c:pt>
                  <c:pt idx="199">
                    <c:v>2.0000000000000001E-4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2.9999999999999997E-4</c:v>
                  </c:pt>
                  <c:pt idx="203">
                    <c:v>2.0000000000000001E-4</c:v>
                  </c:pt>
                  <c:pt idx="204">
                    <c:v>2.0000000000000001E-4</c:v>
                  </c:pt>
                  <c:pt idx="205">
                    <c:v>2.9999999999999997E-4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1E-4</c:v>
                  </c:pt>
                  <c:pt idx="209">
                    <c:v>2.9999999999999997E-4</c:v>
                  </c:pt>
                  <c:pt idx="210">
                    <c:v>2.0000000000000001E-4</c:v>
                  </c:pt>
                  <c:pt idx="211">
                    <c:v>2.9999999999999997E-4</c:v>
                  </c:pt>
                  <c:pt idx="212">
                    <c:v>2.9999999999999997E-4</c:v>
                  </c:pt>
                  <c:pt idx="213">
                    <c:v>0</c:v>
                  </c:pt>
                  <c:pt idx="214">
                    <c:v>2.0000000000000001E-4</c:v>
                  </c:pt>
                  <c:pt idx="215">
                    <c:v>1E-4</c:v>
                  </c:pt>
                  <c:pt idx="216">
                    <c:v>1E-4</c:v>
                  </c:pt>
                  <c:pt idx="217">
                    <c:v>1E-4</c:v>
                  </c:pt>
                </c:numCache>
              </c:numRef>
            </c:plus>
            <c:minus>
              <c:numRef>
                <c:f>'Inactive 2'!$D$21:$D$1298</c:f>
                <c:numCache>
                  <c:formatCode>General</c:formatCode>
                  <c:ptCount val="1278"/>
                  <c:pt idx="9">
                    <c:v>0</c:v>
                  </c:pt>
                  <c:pt idx="10">
                    <c:v>2.8E-3</c:v>
                  </c:pt>
                  <c:pt idx="11">
                    <c:v>2.8E-3</c:v>
                  </c:pt>
                  <c:pt idx="13">
                    <c:v>1.6000000000000001E-3</c:v>
                  </c:pt>
                  <c:pt idx="14">
                    <c:v>2.8999999999999998E-3</c:v>
                  </c:pt>
                  <c:pt idx="15">
                    <c:v>1.6999999999999999E-3</c:v>
                  </c:pt>
                  <c:pt idx="16">
                    <c:v>1.9E-3</c:v>
                  </c:pt>
                  <c:pt idx="17">
                    <c:v>1.2999999999999999E-3</c:v>
                  </c:pt>
                  <c:pt idx="18">
                    <c:v>4.4000000000000003E-3</c:v>
                  </c:pt>
                  <c:pt idx="19">
                    <c:v>6.0000000000000001E-3</c:v>
                  </c:pt>
                  <c:pt idx="20">
                    <c:v>1.2999999999999999E-3</c:v>
                  </c:pt>
                  <c:pt idx="21">
                    <c:v>0</c:v>
                  </c:pt>
                  <c:pt idx="22">
                    <c:v>2.3999999999999998E-3</c:v>
                  </c:pt>
                  <c:pt idx="23">
                    <c:v>1.6000000000000001E-3</c:v>
                  </c:pt>
                  <c:pt idx="24">
                    <c:v>0</c:v>
                  </c:pt>
                  <c:pt idx="25">
                    <c:v>3.3999999999999998E-3</c:v>
                  </c:pt>
                  <c:pt idx="26">
                    <c:v>3.3E-3</c:v>
                  </c:pt>
                  <c:pt idx="27">
                    <c:v>2.0999999999999999E-3</c:v>
                  </c:pt>
                  <c:pt idx="28">
                    <c:v>2.3E-3</c:v>
                  </c:pt>
                  <c:pt idx="29">
                    <c:v>0</c:v>
                  </c:pt>
                  <c:pt idx="30">
                    <c:v>2E-3</c:v>
                  </c:pt>
                  <c:pt idx="31">
                    <c:v>2E-3</c:v>
                  </c:pt>
                  <c:pt idx="32">
                    <c:v>1.4E-3</c:v>
                  </c:pt>
                  <c:pt idx="33">
                    <c:v>1.4E-3</c:v>
                  </c:pt>
                  <c:pt idx="34">
                    <c:v>6.4999999999999997E-3</c:v>
                  </c:pt>
                  <c:pt idx="35">
                    <c:v>6.4999999999999997E-3</c:v>
                  </c:pt>
                  <c:pt idx="36">
                    <c:v>5.4000000000000003E-3</c:v>
                  </c:pt>
                  <c:pt idx="37">
                    <c:v>5.4000000000000003E-3</c:v>
                  </c:pt>
                  <c:pt idx="38">
                    <c:v>2.8E-3</c:v>
                  </c:pt>
                  <c:pt idx="39">
                    <c:v>2.8E-3</c:v>
                  </c:pt>
                  <c:pt idx="40">
                    <c:v>1.6000000000000001E-3</c:v>
                  </c:pt>
                  <c:pt idx="41">
                    <c:v>1.6000000000000001E-3</c:v>
                  </c:pt>
                  <c:pt idx="42">
                    <c:v>1.6000000000000001E-3</c:v>
                  </c:pt>
                  <c:pt idx="43">
                    <c:v>1.6000000000000001E-3</c:v>
                  </c:pt>
                  <c:pt idx="44">
                    <c:v>5.0000000000000001E-4</c:v>
                  </c:pt>
                  <c:pt idx="45">
                    <c:v>6.9999999999999999E-4</c:v>
                  </c:pt>
                  <c:pt idx="47">
                    <c:v>4.1000000000000003E-3</c:v>
                  </c:pt>
                  <c:pt idx="48">
                    <c:v>4.1000000000000003E-3</c:v>
                  </c:pt>
                  <c:pt idx="49">
                    <c:v>4.0000000000000001E-3</c:v>
                  </c:pt>
                  <c:pt idx="50">
                    <c:v>4.0000000000000001E-3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2.8E-3</c:v>
                  </c:pt>
                  <c:pt idx="60">
                    <c:v>2.8E-3</c:v>
                  </c:pt>
                  <c:pt idx="61">
                    <c:v>2.8999999999999998E-3</c:v>
                  </c:pt>
                  <c:pt idx="62">
                    <c:v>2.8999999999999998E-3</c:v>
                  </c:pt>
                  <c:pt idx="63">
                    <c:v>0</c:v>
                  </c:pt>
                  <c:pt idx="64">
                    <c:v>3.0000000000000001E-3</c:v>
                  </c:pt>
                  <c:pt idx="65">
                    <c:v>3.0000000000000001E-3</c:v>
                  </c:pt>
                  <c:pt idx="66">
                    <c:v>3.8E-3</c:v>
                  </c:pt>
                  <c:pt idx="67">
                    <c:v>3.8E-3</c:v>
                  </c:pt>
                  <c:pt idx="68">
                    <c:v>5.9999999999999995E-4</c:v>
                  </c:pt>
                  <c:pt idx="69">
                    <c:v>8.9999999999999998E-4</c:v>
                  </c:pt>
                  <c:pt idx="70">
                    <c:v>2.9999999999999997E-4</c:v>
                  </c:pt>
                  <c:pt idx="71">
                    <c:v>2.0999999999999999E-3</c:v>
                  </c:pt>
                  <c:pt idx="72">
                    <c:v>2.0999999999999999E-3</c:v>
                  </c:pt>
                  <c:pt idx="73">
                    <c:v>2.0999999999999999E-3</c:v>
                  </c:pt>
                  <c:pt idx="74">
                    <c:v>2.0999999999999999E-3</c:v>
                  </c:pt>
                  <c:pt idx="75">
                    <c:v>1.6999999999999999E-3</c:v>
                  </c:pt>
                  <c:pt idx="76">
                    <c:v>1.6999999999999999E-3</c:v>
                  </c:pt>
                  <c:pt idx="77">
                    <c:v>1.6000000000000001E-3</c:v>
                  </c:pt>
                  <c:pt idx="78">
                    <c:v>1.6000000000000001E-3</c:v>
                  </c:pt>
                  <c:pt idx="79">
                    <c:v>0</c:v>
                  </c:pt>
                  <c:pt idx="80">
                    <c:v>4.3E-3</c:v>
                  </c:pt>
                  <c:pt idx="81">
                    <c:v>4.3E-3</c:v>
                  </c:pt>
                  <c:pt idx="82">
                    <c:v>4.1000000000000003E-3</c:v>
                  </c:pt>
                  <c:pt idx="83">
                    <c:v>4.1000000000000003E-3</c:v>
                  </c:pt>
                  <c:pt idx="84">
                    <c:v>2.2000000000000001E-3</c:v>
                  </c:pt>
                  <c:pt idx="85">
                    <c:v>2.2000000000000001E-3</c:v>
                  </c:pt>
                  <c:pt idx="86">
                    <c:v>4.1999999999999997E-3</c:v>
                  </c:pt>
                  <c:pt idx="87">
                    <c:v>4.1999999999999997E-3</c:v>
                  </c:pt>
                  <c:pt idx="88">
                    <c:v>4.1999999999999997E-3</c:v>
                  </c:pt>
                  <c:pt idx="89">
                    <c:v>4.1999999999999997E-3</c:v>
                  </c:pt>
                  <c:pt idx="90">
                    <c:v>2.0999999999999999E-3</c:v>
                  </c:pt>
                  <c:pt idx="91">
                    <c:v>7.1999999999999998E-3</c:v>
                  </c:pt>
                  <c:pt idx="92">
                    <c:v>4.5999999999999999E-3</c:v>
                  </c:pt>
                  <c:pt idx="93">
                    <c:v>8.9999999999999998E-4</c:v>
                  </c:pt>
                  <c:pt idx="94">
                    <c:v>1.2999999999999999E-3</c:v>
                  </c:pt>
                  <c:pt idx="95">
                    <c:v>8.9999999999999998E-4</c:v>
                  </c:pt>
                  <c:pt idx="96">
                    <c:v>1.1000000000000001E-3</c:v>
                  </c:pt>
                  <c:pt idx="97">
                    <c:v>5.9999999999999995E-4</c:v>
                  </c:pt>
                  <c:pt idx="98">
                    <c:v>5.9999999999999995E-4</c:v>
                  </c:pt>
                  <c:pt idx="99">
                    <c:v>1E-3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2.0000000000000001E-4</c:v>
                  </c:pt>
                  <c:pt idx="132">
                    <c:v>8.0000000000000004E-4</c:v>
                  </c:pt>
                  <c:pt idx="133">
                    <c:v>4.0000000000000002E-4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1E-4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4.0000000000000002E-4</c:v>
                  </c:pt>
                  <c:pt idx="158">
                    <c:v>4.0000000000000002E-4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2.9999999999999997E-4</c:v>
                  </c:pt>
                  <c:pt idx="163">
                    <c:v>0</c:v>
                  </c:pt>
                  <c:pt idx="164">
                    <c:v>8.9999999999999998E-4</c:v>
                  </c:pt>
                  <c:pt idx="165">
                    <c:v>0</c:v>
                  </c:pt>
                  <c:pt idx="166">
                    <c:v>2.9999999999999997E-4</c:v>
                  </c:pt>
                  <c:pt idx="167">
                    <c:v>0</c:v>
                  </c:pt>
                  <c:pt idx="168">
                    <c:v>3.0000000000000001E-3</c:v>
                  </c:pt>
                  <c:pt idx="169">
                    <c:v>1E-4</c:v>
                  </c:pt>
                  <c:pt idx="170">
                    <c:v>2E-3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1E-4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1E-4</c:v>
                  </c:pt>
                  <c:pt idx="183">
                    <c:v>5.0000000000000001E-4</c:v>
                  </c:pt>
                  <c:pt idx="184">
                    <c:v>2.0000000000000001E-4</c:v>
                  </c:pt>
                  <c:pt idx="185">
                    <c:v>2.9999999999999997E-4</c:v>
                  </c:pt>
                  <c:pt idx="186">
                    <c:v>2.0000000000000001E-4</c:v>
                  </c:pt>
                  <c:pt idx="187">
                    <c:v>1E-4</c:v>
                  </c:pt>
                  <c:pt idx="188">
                    <c:v>1E-4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4.0000000000000002E-4</c:v>
                  </c:pt>
                  <c:pt idx="194">
                    <c:v>4.0000000000000002E-4</c:v>
                  </c:pt>
                  <c:pt idx="195">
                    <c:v>2.0000000000000001E-4</c:v>
                  </c:pt>
                  <c:pt idx="196">
                    <c:v>2.0000000000000001E-4</c:v>
                  </c:pt>
                  <c:pt idx="197">
                    <c:v>2.9999999999999997E-4</c:v>
                  </c:pt>
                  <c:pt idx="198">
                    <c:v>5.0000000000000001E-4</c:v>
                  </c:pt>
                  <c:pt idx="199">
                    <c:v>2.0000000000000001E-4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2.9999999999999997E-4</c:v>
                  </c:pt>
                  <c:pt idx="203">
                    <c:v>2.0000000000000001E-4</c:v>
                  </c:pt>
                  <c:pt idx="204">
                    <c:v>2.0000000000000001E-4</c:v>
                  </c:pt>
                  <c:pt idx="205">
                    <c:v>2.9999999999999997E-4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1E-4</c:v>
                  </c:pt>
                  <c:pt idx="209">
                    <c:v>2.9999999999999997E-4</c:v>
                  </c:pt>
                  <c:pt idx="210">
                    <c:v>2.0000000000000001E-4</c:v>
                  </c:pt>
                  <c:pt idx="211">
                    <c:v>2.9999999999999997E-4</c:v>
                  </c:pt>
                  <c:pt idx="212">
                    <c:v>2.9999999999999997E-4</c:v>
                  </c:pt>
                  <c:pt idx="213">
                    <c:v>0</c:v>
                  </c:pt>
                  <c:pt idx="214">
                    <c:v>2.0000000000000001E-4</c:v>
                  </c:pt>
                  <c:pt idx="215">
                    <c:v>1E-4</c:v>
                  </c:pt>
                  <c:pt idx="216">
                    <c:v>1E-4</c:v>
                  </c:pt>
                  <c:pt idx="217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2'!$F$21:$F$999</c:f>
              <c:numCache>
                <c:formatCode>General</c:formatCode>
                <c:ptCount val="979"/>
                <c:pt idx="0">
                  <c:v>-60930</c:v>
                </c:pt>
                <c:pt idx="1">
                  <c:v>-59247.5</c:v>
                </c:pt>
                <c:pt idx="2">
                  <c:v>-38736</c:v>
                </c:pt>
                <c:pt idx="3">
                  <c:v>-37534.5</c:v>
                </c:pt>
                <c:pt idx="4">
                  <c:v>-34497.5</c:v>
                </c:pt>
                <c:pt idx="5">
                  <c:v>-34394</c:v>
                </c:pt>
                <c:pt idx="6">
                  <c:v>-8995</c:v>
                </c:pt>
                <c:pt idx="7">
                  <c:v>-6116.5</c:v>
                </c:pt>
                <c:pt idx="8">
                  <c:v>-5048.5</c:v>
                </c:pt>
                <c:pt idx="9">
                  <c:v>-4903.5</c:v>
                </c:pt>
                <c:pt idx="10">
                  <c:v>-4000</c:v>
                </c:pt>
                <c:pt idx="11">
                  <c:v>-3972</c:v>
                </c:pt>
                <c:pt idx="12">
                  <c:v>-3090.5</c:v>
                </c:pt>
                <c:pt idx="13">
                  <c:v>-3012.5</c:v>
                </c:pt>
                <c:pt idx="14">
                  <c:v>-3012</c:v>
                </c:pt>
                <c:pt idx="15">
                  <c:v>-3006.5</c:v>
                </c:pt>
                <c:pt idx="16">
                  <c:v>-2889.5</c:v>
                </c:pt>
                <c:pt idx="17">
                  <c:v>-2209</c:v>
                </c:pt>
                <c:pt idx="18">
                  <c:v>-2200.5</c:v>
                </c:pt>
                <c:pt idx="19">
                  <c:v>-2105.5</c:v>
                </c:pt>
                <c:pt idx="20">
                  <c:v>-2017</c:v>
                </c:pt>
                <c:pt idx="21">
                  <c:v>-2002.5</c:v>
                </c:pt>
                <c:pt idx="22">
                  <c:v>-1964</c:v>
                </c:pt>
                <c:pt idx="23">
                  <c:v>-1963.5</c:v>
                </c:pt>
                <c:pt idx="24">
                  <c:v>-1955.5</c:v>
                </c:pt>
                <c:pt idx="25">
                  <c:v>-1944</c:v>
                </c:pt>
                <c:pt idx="26">
                  <c:v>-1204.5</c:v>
                </c:pt>
                <c:pt idx="27">
                  <c:v>-1107</c:v>
                </c:pt>
                <c:pt idx="28">
                  <c:v>-1015</c:v>
                </c:pt>
                <c:pt idx="29">
                  <c:v>-976.5</c:v>
                </c:pt>
                <c:pt idx="30">
                  <c:v>-973.5</c:v>
                </c:pt>
                <c:pt idx="31">
                  <c:v>-973.5</c:v>
                </c:pt>
                <c:pt idx="32">
                  <c:v>-973</c:v>
                </c:pt>
                <c:pt idx="33">
                  <c:v>-973</c:v>
                </c:pt>
                <c:pt idx="34">
                  <c:v>-859.5</c:v>
                </c:pt>
                <c:pt idx="35">
                  <c:v>-859.5</c:v>
                </c:pt>
                <c:pt idx="36">
                  <c:v>-859</c:v>
                </c:pt>
                <c:pt idx="37">
                  <c:v>-859</c:v>
                </c:pt>
                <c:pt idx="38">
                  <c:v>-108</c:v>
                </c:pt>
                <c:pt idx="39">
                  <c:v>-108</c:v>
                </c:pt>
                <c:pt idx="40">
                  <c:v>-108</c:v>
                </c:pt>
                <c:pt idx="41">
                  <c:v>-108</c:v>
                </c:pt>
                <c:pt idx="42">
                  <c:v>-108</c:v>
                </c:pt>
                <c:pt idx="43">
                  <c:v>-108</c:v>
                </c:pt>
                <c:pt idx="44">
                  <c:v>19.5</c:v>
                </c:pt>
                <c:pt idx="45">
                  <c:v>20</c:v>
                </c:pt>
                <c:pt idx="46">
                  <c:v>239.5</c:v>
                </c:pt>
                <c:pt idx="47">
                  <c:v>1143.5</c:v>
                </c:pt>
                <c:pt idx="48">
                  <c:v>1143.5</c:v>
                </c:pt>
                <c:pt idx="49">
                  <c:v>1143.5</c:v>
                </c:pt>
                <c:pt idx="50">
                  <c:v>1143.5</c:v>
                </c:pt>
                <c:pt idx="51">
                  <c:v>1163</c:v>
                </c:pt>
                <c:pt idx="52">
                  <c:v>1163.5</c:v>
                </c:pt>
                <c:pt idx="53">
                  <c:v>1165.5</c:v>
                </c:pt>
                <c:pt idx="54">
                  <c:v>1166</c:v>
                </c:pt>
                <c:pt idx="55">
                  <c:v>1168.5</c:v>
                </c:pt>
                <c:pt idx="56">
                  <c:v>1169</c:v>
                </c:pt>
                <c:pt idx="57">
                  <c:v>1174</c:v>
                </c:pt>
                <c:pt idx="58">
                  <c:v>1174.5</c:v>
                </c:pt>
                <c:pt idx="59">
                  <c:v>1180</c:v>
                </c:pt>
                <c:pt idx="60">
                  <c:v>1180</c:v>
                </c:pt>
                <c:pt idx="61">
                  <c:v>1180</c:v>
                </c:pt>
                <c:pt idx="62">
                  <c:v>1180</c:v>
                </c:pt>
                <c:pt idx="63">
                  <c:v>1182.5</c:v>
                </c:pt>
                <c:pt idx="64">
                  <c:v>1182.5</c:v>
                </c:pt>
                <c:pt idx="65">
                  <c:v>1182.5</c:v>
                </c:pt>
                <c:pt idx="66">
                  <c:v>1182.5</c:v>
                </c:pt>
                <c:pt idx="67">
                  <c:v>1182.5</c:v>
                </c:pt>
                <c:pt idx="68">
                  <c:v>1210.5</c:v>
                </c:pt>
                <c:pt idx="69">
                  <c:v>1235.5</c:v>
                </c:pt>
                <c:pt idx="70">
                  <c:v>1249.5</c:v>
                </c:pt>
                <c:pt idx="71">
                  <c:v>1249.5</c:v>
                </c:pt>
                <c:pt idx="72">
                  <c:v>1249.5</c:v>
                </c:pt>
                <c:pt idx="73">
                  <c:v>1249.5</c:v>
                </c:pt>
                <c:pt idx="74">
                  <c:v>1249.5</c:v>
                </c:pt>
                <c:pt idx="75">
                  <c:v>1252</c:v>
                </c:pt>
                <c:pt idx="76">
                  <c:v>1252</c:v>
                </c:pt>
                <c:pt idx="77">
                  <c:v>1252</c:v>
                </c:pt>
                <c:pt idx="78">
                  <c:v>1252</c:v>
                </c:pt>
                <c:pt idx="79">
                  <c:v>1252.5</c:v>
                </c:pt>
                <c:pt idx="80">
                  <c:v>1255</c:v>
                </c:pt>
                <c:pt idx="81">
                  <c:v>1255</c:v>
                </c:pt>
                <c:pt idx="82">
                  <c:v>1255</c:v>
                </c:pt>
                <c:pt idx="83">
                  <c:v>1255</c:v>
                </c:pt>
                <c:pt idx="84">
                  <c:v>1285.5</c:v>
                </c:pt>
                <c:pt idx="85">
                  <c:v>1285.5</c:v>
                </c:pt>
                <c:pt idx="86">
                  <c:v>1285.5</c:v>
                </c:pt>
                <c:pt idx="87">
                  <c:v>1285.5</c:v>
                </c:pt>
                <c:pt idx="88">
                  <c:v>1285.5</c:v>
                </c:pt>
                <c:pt idx="89">
                  <c:v>1285.5</c:v>
                </c:pt>
                <c:pt idx="90">
                  <c:v>1288.5</c:v>
                </c:pt>
                <c:pt idx="91">
                  <c:v>1978</c:v>
                </c:pt>
                <c:pt idx="92">
                  <c:v>1983.5</c:v>
                </c:pt>
                <c:pt idx="93">
                  <c:v>2047.5</c:v>
                </c:pt>
                <c:pt idx="94">
                  <c:v>2105.5</c:v>
                </c:pt>
                <c:pt idx="95">
                  <c:v>2181</c:v>
                </c:pt>
                <c:pt idx="96">
                  <c:v>2181.5</c:v>
                </c:pt>
                <c:pt idx="97">
                  <c:v>2223</c:v>
                </c:pt>
                <c:pt idx="98">
                  <c:v>2253.5</c:v>
                </c:pt>
                <c:pt idx="99">
                  <c:v>2256.5</c:v>
                </c:pt>
                <c:pt idx="100">
                  <c:v>2273</c:v>
                </c:pt>
                <c:pt idx="101">
                  <c:v>2295.5</c:v>
                </c:pt>
                <c:pt idx="102">
                  <c:v>2945.5</c:v>
                </c:pt>
                <c:pt idx="103">
                  <c:v>2946</c:v>
                </c:pt>
                <c:pt idx="104">
                  <c:v>3107.5</c:v>
                </c:pt>
                <c:pt idx="105">
                  <c:v>3163</c:v>
                </c:pt>
                <c:pt idx="106">
                  <c:v>3166</c:v>
                </c:pt>
                <c:pt idx="107">
                  <c:v>3168.5</c:v>
                </c:pt>
                <c:pt idx="108">
                  <c:v>3171.5</c:v>
                </c:pt>
                <c:pt idx="109">
                  <c:v>3205.5</c:v>
                </c:pt>
                <c:pt idx="110">
                  <c:v>3264</c:v>
                </c:pt>
                <c:pt idx="111">
                  <c:v>3285.5</c:v>
                </c:pt>
                <c:pt idx="112">
                  <c:v>3324.5</c:v>
                </c:pt>
                <c:pt idx="113">
                  <c:v>3937</c:v>
                </c:pt>
                <c:pt idx="114">
                  <c:v>3981.5</c:v>
                </c:pt>
                <c:pt idx="115">
                  <c:v>3992.5</c:v>
                </c:pt>
                <c:pt idx="116">
                  <c:v>4022</c:v>
                </c:pt>
                <c:pt idx="117">
                  <c:v>4022.5</c:v>
                </c:pt>
                <c:pt idx="118">
                  <c:v>4059.5</c:v>
                </c:pt>
                <c:pt idx="119">
                  <c:v>4106</c:v>
                </c:pt>
                <c:pt idx="120">
                  <c:v>4125.5</c:v>
                </c:pt>
                <c:pt idx="121">
                  <c:v>4147.5</c:v>
                </c:pt>
                <c:pt idx="122">
                  <c:v>4148</c:v>
                </c:pt>
                <c:pt idx="123">
                  <c:v>4234</c:v>
                </c:pt>
                <c:pt idx="124">
                  <c:v>4234</c:v>
                </c:pt>
                <c:pt idx="125">
                  <c:v>3171.5</c:v>
                </c:pt>
                <c:pt idx="126">
                  <c:v>4234</c:v>
                </c:pt>
                <c:pt idx="127">
                  <c:v>4234</c:v>
                </c:pt>
                <c:pt idx="128">
                  <c:v>5073.5</c:v>
                </c:pt>
                <c:pt idx="129">
                  <c:v>5074</c:v>
                </c:pt>
                <c:pt idx="130">
                  <c:v>5235</c:v>
                </c:pt>
                <c:pt idx="131">
                  <c:v>5261</c:v>
                </c:pt>
                <c:pt idx="132">
                  <c:v>5261.5</c:v>
                </c:pt>
                <c:pt idx="133">
                  <c:v>5946.5</c:v>
                </c:pt>
                <c:pt idx="134">
                  <c:v>6083</c:v>
                </c:pt>
                <c:pt idx="135">
                  <c:v>6083.5</c:v>
                </c:pt>
                <c:pt idx="136">
                  <c:v>6225.5</c:v>
                </c:pt>
                <c:pt idx="137">
                  <c:v>6231</c:v>
                </c:pt>
                <c:pt idx="138">
                  <c:v>6236.5</c:v>
                </c:pt>
                <c:pt idx="139">
                  <c:v>6237</c:v>
                </c:pt>
                <c:pt idx="140">
                  <c:v>6253.5</c:v>
                </c:pt>
                <c:pt idx="141">
                  <c:v>6256</c:v>
                </c:pt>
                <c:pt idx="142">
                  <c:v>6256.5</c:v>
                </c:pt>
                <c:pt idx="143">
                  <c:v>6267.5</c:v>
                </c:pt>
                <c:pt idx="144">
                  <c:v>6298</c:v>
                </c:pt>
                <c:pt idx="145">
                  <c:v>7074</c:v>
                </c:pt>
                <c:pt idx="146">
                  <c:v>7168</c:v>
                </c:pt>
                <c:pt idx="147">
                  <c:v>7168.5</c:v>
                </c:pt>
                <c:pt idx="148">
                  <c:v>7204.5</c:v>
                </c:pt>
                <c:pt idx="149">
                  <c:v>7283.5</c:v>
                </c:pt>
                <c:pt idx="150">
                  <c:v>7355</c:v>
                </c:pt>
                <c:pt idx="151">
                  <c:v>7355</c:v>
                </c:pt>
                <c:pt idx="152">
                  <c:v>7355</c:v>
                </c:pt>
                <c:pt idx="153">
                  <c:v>8166.5</c:v>
                </c:pt>
                <c:pt idx="154">
                  <c:v>8286.5</c:v>
                </c:pt>
                <c:pt idx="155">
                  <c:v>8300.5</c:v>
                </c:pt>
                <c:pt idx="156">
                  <c:v>8329.5</c:v>
                </c:pt>
                <c:pt idx="157">
                  <c:v>8392</c:v>
                </c:pt>
                <c:pt idx="158">
                  <c:v>8397.5</c:v>
                </c:pt>
                <c:pt idx="159">
                  <c:v>9125</c:v>
                </c:pt>
                <c:pt idx="160">
                  <c:v>9218</c:v>
                </c:pt>
                <c:pt idx="161">
                  <c:v>9218</c:v>
                </c:pt>
                <c:pt idx="162">
                  <c:v>9218</c:v>
                </c:pt>
                <c:pt idx="163">
                  <c:v>9218</c:v>
                </c:pt>
                <c:pt idx="164">
                  <c:v>9218</c:v>
                </c:pt>
                <c:pt idx="165">
                  <c:v>9218.5</c:v>
                </c:pt>
                <c:pt idx="166">
                  <c:v>9218.5</c:v>
                </c:pt>
                <c:pt idx="167">
                  <c:v>9219</c:v>
                </c:pt>
                <c:pt idx="168">
                  <c:v>9219</c:v>
                </c:pt>
                <c:pt idx="169">
                  <c:v>10143.5</c:v>
                </c:pt>
                <c:pt idx="170">
                  <c:v>10144</c:v>
                </c:pt>
                <c:pt idx="171">
                  <c:v>10272.5</c:v>
                </c:pt>
                <c:pt idx="172">
                  <c:v>10272.5</c:v>
                </c:pt>
                <c:pt idx="173">
                  <c:v>10272.5</c:v>
                </c:pt>
                <c:pt idx="174">
                  <c:v>10398</c:v>
                </c:pt>
                <c:pt idx="175">
                  <c:v>10401</c:v>
                </c:pt>
                <c:pt idx="176">
                  <c:v>11285.5</c:v>
                </c:pt>
                <c:pt idx="177">
                  <c:v>11285.5</c:v>
                </c:pt>
                <c:pt idx="178">
                  <c:v>11285.5</c:v>
                </c:pt>
                <c:pt idx="179">
                  <c:v>12022</c:v>
                </c:pt>
                <c:pt idx="180">
                  <c:v>12189</c:v>
                </c:pt>
                <c:pt idx="181">
                  <c:v>12189.5</c:v>
                </c:pt>
                <c:pt idx="182">
                  <c:v>12331</c:v>
                </c:pt>
                <c:pt idx="183">
                  <c:v>12356</c:v>
                </c:pt>
                <c:pt idx="184">
                  <c:v>12356</c:v>
                </c:pt>
                <c:pt idx="185">
                  <c:v>12356.5</c:v>
                </c:pt>
                <c:pt idx="186">
                  <c:v>12356.5</c:v>
                </c:pt>
                <c:pt idx="187">
                  <c:v>12373</c:v>
                </c:pt>
                <c:pt idx="188">
                  <c:v>12373</c:v>
                </c:pt>
                <c:pt idx="189">
                  <c:v>12428.5</c:v>
                </c:pt>
                <c:pt idx="190">
                  <c:v>12428.5</c:v>
                </c:pt>
                <c:pt idx="191">
                  <c:v>12428.5</c:v>
                </c:pt>
                <c:pt idx="192">
                  <c:v>12456.5</c:v>
                </c:pt>
                <c:pt idx="193">
                  <c:v>12456.5</c:v>
                </c:pt>
                <c:pt idx="194">
                  <c:v>12456.5</c:v>
                </c:pt>
                <c:pt idx="195">
                  <c:v>13421.5</c:v>
                </c:pt>
                <c:pt idx="196">
                  <c:v>13421.5</c:v>
                </c:pt>
                <c:pt idx="197">
                  <c:v>13432.5</c:v>
                </c:pt>
                <c:pt idx="198">
                  <c:v>13432.5</c:v>
                </c:pt>
                <c:pt idx="199">
                  <c:v>13433</c:v>
                </c:pt>
                <c:pt idx="200">
                  <c:v>13433</c:v>
                </c:pt>
                <c:pt idx="201">
                  <c:v>13435.5</c:v>
                </c:pt>
                <c:pt idx="202">
                  <c:v>13435.5</c:v>
                </c:pt>
                <c:pt idx="203">
                  <c:v>13460.5</c:v>
                </c:pt>
                <c:pt idx="204">
                  <c:v>13460.5</c:v>
                </c:pt>
                <c:pt idx="205">
                  <c:v>13463.5</c:v>
                </c:pt>
                <c:pt idx="206">
                  <c:v>13463.5</c:v>
                </c:pt>
                <c:pt idx="207">
                  <c:v>13469</c:v>
                </c:pt>
                <c:pt idx="208">
                  <c:v>13469</c:v>
                </c:pt>
                <c:pt idx="209">
                  <c:v>13477.5</c:v>
                </c:pt>
                <c:pt idx="210">
                  <c:v>13477.5</c:v>
                </c:pt>
                <c:pt idx="211">
                  <c:v>13480</c:v>
                </c:pt>
                <c:pt idx="212">
                  <c:v>13480</c:v>
                </c:pt>
                <c:pt idx="213">
                  <c:v>14256</c:v>
                </c:pt>
                <c:pt idx="214">
                  <c:v>15351.5</c:v>
                </c:pt>
                <c:pt idx="215">
                  <c:v>15360</c:v>
                </c:pt>
                <c:pt idx="216">
                  <c:v>15360.5</c:v>
                </c:pt>
                <c:pt idx="217">
                  <c:v>15363</c:v>
                </c:pt>
              </c:numCache>
            </c:numRef>
          </c:xVal>
          <c:yVal>
            <c:numRef>
              <c:f>'Inactive 2'!$I$21:$I$999</c:f>
              <c:numCache>
                <c:formatCode>General</c:formatCode>
                <c:ptCount val="979"/>
                <c:pt idx="0">
                  <c:v>-0.29896799999914947</c:v>
                </c:pt>
                <c:pt idx="1">
                  <c:v>-0.2829059999967285</c:v>
                </c:pt>
                <c:pt idx="2">
                  <c:v>-0.21511359999567503</c:v>
                </c:pt>
                <c:pt idx="3">
                  <c:v>-5.9777199996460695E-2</c:v>
                </c:pt>
                <c:pt idx="4">
                  <c:v>-3.2306000000971835E-2</c:v>
                </c:pt>
                <c:pt idx="5">
                  <c:v>6.2560000515077263E-4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B9-4D3E-A2B7-50DB129338E2}"/>
            </c:ext>
          </c:extLst>
        </c:ser>
        <c:ser>
          <c:idx val="3"/>
          <c:order val="2"/>
          <c:tx>
            <c:strRef>
              <c:f>'Inactive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2'!$D$21:$D$21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'Inactive 2'!$D$21:$D$21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2'!$F$21:$F$999</c:f>
              <c:numCache>
                <c:formatCode>General</c:formatCode>
                <c:ptCount val="979"/>
                <c:pt idx="0">
                  <c:v>-60930</c:v>
                </c:pt>
                <c:pt idx="1">
                  <c:v>-59247.5</c:v>
                </c:pt>
                <c:pt idx="2">
                  <c:v>-38736</c:v>
                </c:pt>
                <c:pt idx="3">
                  <c:v>-37534.5</c:v>
                </c:pt>
                <c:pt idx="4">
                  <c:v>-34497.5</c:v>
                </c:pt>
                <c:pt idx="5">
                  <c:v>-34394</c:v>
                </c:pt>
                <c:pt idx="6">
                  <c:v>-8995</c:v>
                </c:pt>
                <c:pt idx="7">
                  <c:v>-6116.5</c:v>
                </c:pt>
                <c:pt idx="8">
                  <c:v>-5048.5</c:v>
                </c:pt>
                <c:pt idx="9">
                  <c:v>-4903.5</c:v>
                </c:pt>
                <c:pt idx="10">
                  <c:v>-4000</c:v>
                </c:pt>
                <c:pt idx="11">
                  <c:v>-3972</c:v>
                </c:pt>
                <c:pt idx="12">
                  <c:v>-3090.5</c:v>
                </c:pt>
                <c:pt idx="13">
                  <c:v>-3012.5</c:v>
                </c:pt>
                <c:pt idx="14">
                  <c:v>-3012</c:v>
                </c:pt>
                <c:pt idx="15">
                  <c:v>-3006.5</c:v>
                </c:pt>
                <c:pt idx="16">
                  <c:v>-2889.5</c:v>
                </c:pt>
                <c:pt idx="17">
                  <c:v>-2209</c:v>
                </c:pt>
                <c:pt idx="18">
                  <c:v>-2200.5</c:v>
                </c:pt>
                <c:pt idx="19">
                  <c:v>-2105.5</c:v>
                </c:pt>
                <c:pt idx="20">
                  <c:v>-2017</c:v>
                </c:pt>
                <c:pt idx="21">
                  <c:v>-2002.5</c:v>
                </c:pt>
                <c:pt idx="22">
                  <c:v>-1964</c:v>
                </c:pt>
                <c:pt idx="23">
                  <c:v>-1963.5</c:v>
                </c:pt>
                <c:pt idx="24">
                  <c:v>-1955.5</c:v>
                </c:pt>
                <c:pt idx="25">
                  <c:v>-1944</c:v>
                </c:pt>
                <c:pt idx="26">
                  <c:v>-1204.5</c:v>
                </c:pt>
                <c:pt idx="27">
                  <c:v>-1107</c:v>
                </c:pt>
                <c:pt idx="28">
                  <c:v>-1015</c:v>
                </c:pt>
                <c:pt idx="29">
                  <c:v>-976.5</c:v>
                </c:pt>
                <c:pt idx="30">
                  <c:v>-973.5</c:v>
                </c:pt>
                <c:pt idx="31">
                  <c:v>-973.5</c:v>
                </c:pt>
                <c:pt idx="32">
                  <c:v>-973</c:v>
                </c:pt>
                <c:pt idx="33">
                  <c:v>-973</c:v>
                </c:pt>
                <c:pt idx="34">
                  <c:v>-859.5</c:v>
                </c:pt>
                <c:pt idx="35">
                  <c:v>-859.5</c:v>
                </c:pt>
                <c:pt idx="36">
                  <c:v>-859</c:v>
                </c:pt>
                <c:pt idx="37">
                  <c:v>-859</c:v>
                </c:pt>
                <c:pt idx="38">
                  <c:v>-108</c:v>
                </c:pt>
                <c:pt idx="39">
                  <c:v>-108</c:v>
                </c:pt>
                <c:pt idx="40">
                  <c:v>-108</c:v>
                </c:pt>
                <c:pt idx="41">
                  <c:v>-108</c:v>
                </c:pt>
                <c:pt idx="42">
                  <c:v>-108</c:v>
                </c:pt>
                <c:pt idx="43">
                  <c:v>-108</c:v>
                </c:pt>
                <c:pt idx="44">
                  <c:v>19.5</c:v>
                </c:pt>
                <c:pt idx="45">
                  <c:v>20</c:v>
                </c:pt>
                <c:pt idx="46">
                  <c:v>239.5</c:v>
                </c:pt>
                <c:pt idx="47">
                  <c:v>1143.5</c:v>
                </c:pt>
                <c:pt idx="48">
                  <c:v>1143.5</c:v>
                </c:pt>
                <c:pt idx="49">
                  <c:v>1143.5</c:v>
                </c:pt>
                <c:pt idx="50">
                  <c:v>1143.5</c:v>
                </c:pt>
                <c:pt idx="51">
                  <c:v>1163</c:v>
                </c:pt>
                <c:pt idx="52">
                  <c:v>1163.5</c:v>
                </c:pt>
                <c:pt idx="53">
                  <c:v>1165.5</c:v>
                </c:pt>
                <c:pt idx="54">
                  <c:v>1166</c:v>
                </c:pt>
                <c:pt idx="55">
                  <c:v>1168.5</c:v>
                </c:pt>
                <c:pt idx="56">
                  <c:v>1169</c:v>
                </c:pt>
                <c:pt idx="57">
                  <c:v>1174</c:v>
                </c:pt>
                <c:pt idx="58">
                  <c:v>1174.5</c:v>
                </c:pt>
                <c:pt idx="59">
                  <c:v>1180</c:v>
                </c:pt>
                <c:pt idx="60">
                  <c:v>1180</c:v>
                </c:pt>
                <c:pt idx="61">
                  <c:v>1180</c:v>
                </c:pt>
                <c:pt idx="62">
                  <c:v>1180</c:v>
                </c:pt>
                <c:pt idx="63">
                  <c:v>1182.5</c:v>
                </c:pt>
                <c:pt idx="64">
                  <c:v>1182.5</c:v>
                </c:pt>
                <c:pt idx="65">
                  <c:v>1182.5</c:v>
                </c:pt>
                <c:pt idx="66">
                  <c:v>1182.5</c:v>
                </c:pt>
                <c:pt idx="67">
                  <c:v>1182.5</c:v>
                </c:pt>
                <c:pt idx="68">
                  <c:v>1210.5</c:v>
                </c:pt>
                <c:pt idx="69">
                  <c:v>1235.5</c:v>
                </c:pt>
                <c:pt idx="70">
                  <c:v>1249.5</c:v>
                </c:pt>
                <c:pt idx="71">
                  <c:v>1249.5</c:v>
                </c:pt>
                <c:pt idx="72">
                  <c:v>1249.5</c:v>
                </c:pt>
                <c:pt idx="73">
                  <c:v>1249.5</c:v>
                </c:pt>
                <c:pt idx="74">
                  <c:v>1249.5</c:v>
                </c:pt>
                <c:pt idx="75">
                  <c:v>1252</c:v>
                </c:pt>
                <c:pt idx="76">
                  <c:v>1252</c:v>
                </c:pt>
                <c:pt idx="77">
                  <c:v>1252</c:v>
                </c:pt>
                <c:pt idx="78">
                  <c:v>1252</c:v>
                </c:pt>
                <c:pt idx="79">
                  <c:v>1252.5</c:v>
                </c:pt>
                <c:pt idx="80">
                  <c:v>1255</c:v>
                </c:pt>
                <c:pt idx="81">
                  <c:v>1255</c:v>
                </c:pt>
                <c:pt idx="82">
                  <c:v>1255</c:v>
                </c:pt>
                <c:pt idx="83">
                  <c:v>1255</c:v>
                </c:pt>
                <c:pt idx="84">
                  <c:v>1285.5</c:v>
                </c:pt>
                <c:pt idx="85">
                  <c:v>1285.5</c:v>
                </c:pt>
                <c:pt idx="86">
                  <c:v>1285.5</c:v>
                </c:pt>
                <c:pt idx="87">
                  <c:v>1285.5</c:v>
                </c:pt>
                <c:pt idx="88">
                  <c:v>1285.5</c:v>
                </c:pt>
                <c:pt idx="89">
                  <c:v>1285.5</c:v>
                </c:pt>
                <c:pt idx="90">
                  <c:v>1288.5</c:v>
                </c:pt>
                <c:pt idx="91">
                  <c:v>1978</c:v>
                </c:pt>
                <c:pt idx="92">
                  <c:v>1983.5</c:v>
                </c:pt>
                <c:pt idx="93">
                  <c:v>2047.5</c:v>
                </c:pt>
                <c:pt idx="94">
                  <c:v>2105.5</c:v>
                </c:pt>
                <c:pt idx="95">
                  <c:v>2181</c:v>
                </c:pt>
                <c:pt idx="96">
                  <c:v>2181.5</c:v>
                </c:pt>
                <c:pt idx="97">
                  <c:v>2223</c:v>
                </c:pt>
                <c:pt idx="98">
                  <c:v>2253.5</c:v>
                </c:pt>
                <c:pt idx="99">
                  <c:v>2256.5</c:v>
                </c:pt>
                <c:pt idx="100">
                  <c:v>2273</c:v>
                </c:pt>
                <c:pt idx="101">
                  <c:v>2295.5</c:v>
                </c:pt>
                <c:pt idx="102">
                  <c:v>2945.5</c:v>
                </c:pt>
                <c:pt idx="103">
                  <c:v>2946</c:v>
                </c:pt>
                <c:pt idx="104">
                  <c:v>3107.5</c:v>
                </c:pt>
                <c:pt idx="105">
                  <c:v>3163</c:v>
                </c:pt>
                <c:pt idx="106">
                  <c:v>3166</c:v>
                </c:pt>
                <c:pt idx="107">
                  <c:v>3168.5</c:v>
                </c:pt>
                <c:pt idx="108">
                  <c:v>3171.5</c:v>
                </c:pt>
                <c:pt idx="109">
                  <c:v>3205.5</c:v>
                </c:pt>
                <c:pt idx="110">
                  <c:v>3264</c:v>
                </c:pt>
                <c:pt idx="111">
                  <c:v>3285.5</c:v>
                </c:pt>
                <c:pt idx="112">
                  <c:v>3324.5</c:v>
                </c:pt>
                <c:pt idx="113">
                  <c:v>3937</c:v>
                </c:pt>
                <c:pt idx="114">
                  <c:v>3981.5</c:v>
                </c:pt>
                <c:pt idx="115">
                  <c:v>3992.5</c:v>
                </c:pt>
                <c:pt idx="116">
                  <c:v>4022</c:v>
                </c:pt>
                <c:pt idx="117">
                  <c:v>4022.5</c:v>
                </c:pt>
                <c:pt idx="118">
                  <c:v>4059.5</c:v>
                </c:pt>
                <c:pt idx="119">
                  <c:v>4106</c:v>
                </c:pt>
                <c:pt idx="120">
                  <c:v>4125.5</c:v>
                </c:pt>
                <c:pt idx="121">
                  <c:v>4147.5</c:v>
                </c:pt>
                <c:pt idx="122">
                  <c:v>4148</c:v>
                </c:pt>
                <c:pt idx="123">
                  <c:v>4234</c:v>
                </c:pt>
                <c:pt idx="124">
                  <c:v>4234</c:v>
                </c:pt>
                <c:pt idx="125">
                  <c:v>3171.5</c:v>
                </c:pt>
                <c:pt idx="126">
                  <c:v>4234</c:v>
                </c:pt>
                <c:pt idx="127">
                  <c:v>4234</c:v>
                </c:pt>
                <c:pt idx="128">
                  <c:v>5073.5</c:v>
                </c:pt>
                <c:pt idx="129">
                  <c:v>5074</c:v>
                </c:pt>
                <c:pt idx="130">
                  <c:v>5235</c:v>
                </c:pt>
                <c:pt idx="131">
                  <c:v>5261</c:v>
                </c:pt>
                <c:pt idx="132">
                  <c:v>5261.5</c:v>
                </c:pt>
                <c:pt idx="133">
                  <c:v>5946.5</c:v>
                </c:pt>
                <c:pt idx="134">
                  <c:v>6083</c:v>
                </c:pt>
                <c:pt idx="135">
                  <c:v>6083.5</c:v>
                </c:pt>
                <c:pt idx="136">
                  <c:v>6225.5</c:v>
                </c:pt>
                <c:pt idx="137">
                  <c:v>6231</c:v>
                </c:pt>
                <c:pt idx="138">
                  <c:v>6236.5</c:v>
                </c:pt>
                <c:pt idx="139">
                  <c:v>6237</c:v>
                </c:pt>
                <c:pt idx="140">
                  <c:v>6253.5</c:v>
                </c:pt>
                <c:pt idx="141">
                  <c:v>6256</c:v>
                </c:pt>
                <c:pt idx="142">
                  <c:v>6256.5</c:v>
                </c:pt>
                <c:pt idx="143">
                  <c:v>6267.5</c:v>
                </c:pt>
                <c:pt idx="144">
                  <c:v>6298</c:v>
                </c:pt>
                <c:pt idx="145">
                  <c:v>7074</c:v>
                </c:pt>
                <c:pt idx="146">
                  <c:v>7168</c:v>
                </c:pt>
                <c:pt idx="147">
                  <c:v>7168.5</c:v>
                </c:pt>
                <c:pt idx="148">
                  <c:v>7204.5</c:v>
                </c:pt>
                <c:pt idx="149">
                  <c:v>7283.5</c:v>
                </c:pt>
                <c:pt idx="150">
                  <c:v>7355</c:v>
                </c:pt>
                <c:pt idx="151">
                  <c:v>7355</c:v>
                </c:pt>
                <c:pt idx="152">
                  <c:v>7355</c:v>
                </c:pt>
                <c:pt idx="153">
                  <c:v>8166.5</c:v>
                </c:pt>
                <c:pt idx="154">
                  <c:v>8286.5</c:v>
                </c:pt>
                <c:pt idx="155">
                  <c:v>8300.5</c:v>
                </c:pt>
                <c:pt idx="156">
                  <c:v>8329.5</c:v>
                </c:pt>
                <c:pt idx="157">
                  <c:v>8392</c:v>
                </c:pt>
                <c:pt idx="158">
                  <c:v>8397.5</c:v>
                </c:pt>
                <c:pt idx="159">
                  <c:v>9125</c:v>
                </c:pt>
                <c:pt idx="160">
                  <c:v>9218</c:v>
                </c:pt>
                <c:pt idx="161">
                  <c:v>9218</c:v>
                </c:pt>
                <c:pt idx="162">
                  <c:v>9218</c:v>
                </c:pt>
                <c:pt idx="163">
                  <c:v>9218</c:v>
                </c:pt>
                <c:pt idx="164">
                  <c:v>9218</c:v>
                </c:pt>
                <c:pt idx="165">
                  <c:v>9218.5</c:v>
                </c:pt>
                <c:pt idx="166">
                  <c:v>9218.5</c:v>
                </c:pt>
                <c:pt idx="167">
                  <c:v>9219</c:v>
                </c:pt>
                <c:pt idx="168">
                  <c:v>9219</c:v>
                </c:pt>
                <c:pt idx="169">
                  <c:v>10143.5</c:v>
                </c:pt>
                <c:pt idx="170">
                  <c:v>10144</c:v>
                </c:pt>
                <c:pt idx="171">
                  <c:v>10272.5</c:v>
                </c:pt>
                <c:pt idx="172">
                  <c:v>10272.5</c:v>
                </c:pt>
                <c:pt idx="173">
                  <c:v>10272.5</c:v>
                </c:pt>
                <c:pt idx="174">
                  <c:v>10398</c:v>
                </c:pt>
                <c:pt idx="175">
                  <c:v>10401</c:v>
                </c:pt>
                <c:pt idx="176">
                  <c:v>11285.5</c:v>
                </c:pt>
                <c:pt idx="177">
                  <c:v>11285.5</c:v>
                </c:pt>
                <c:pt idx="178">
                  <c:v>11285.5</c:v>
                </c:pt>
                <c:pt idx="179">
                  <c:v>12022</c:v>
                </c:pt>
                <c:pt idx="180">
                  <c:v>12189</c:v>
                </c:pt>
                <c:pt idx="181">
                  <c:v>12189.5</c:v>
                </c:pt>
                <c:pt idx="182">
                  <c:v>12331</c:v>
                </c:pt>
                <c:pt idx="183">
                  <c:v>12356</c:v>
                </c:pt>
                <c:pt idx="184">
                  <c:v>12356</c:v>
                </c:pt>
                <c:pt idx="185">
                  <c:v>12356.5</c:v>
                </c:pt>
                <c:pt idx="186">
                  <c:v>12356.5</c:v>
                </c:pt>
                <c:pt idx="187">
                  <c:v>12373</c:v>
                </c:pt>
                <c:pt idx="188">
                  <c:v>12373</c:v>
                </c:pt>
                <c:pt idx="189">
                  <c:v>12428.5</c:v>
                </c:pt>
                <c:pt idx="190">
                  <c:v>12428.5</c:v>
                </c:pt>
                <c:pt idx="191">
                  <c:v>12428.5</c:v>
                </c:pt>
                <c:pt idx="192">
                  <c:v>12456.5</c:v>
                </c:pt>
                <c:pt idx="193">
                  <c:v>12456.5</c:v>
                </c:pt>
                <c:pt idx="194">
                  <c:v>12456.5</c:v>
                </c:pt>
                <c:pt idx="195">
                  <c:v>13421.5</c:v>
                </c:pt>
                <c:pt idx="196">
                  <c:v>13421.5</c:v>
                </c:pt>
                <c:pt idx="197">
                  <c:v>13432.5</c:v>
                </c:pt>
                <c:pt idx="198">
                  <c:v>13432.5</c:v>
                </c:pt>
                <c:pt idx="199">
                  <c:v>13433</c:v>
                </c:pt>
                <c:pt idx="200">
                  <c:v>13433</c:v>
                </c:pt>
                <c:pt idx="201">
                  <c:v>13435.5</c:v>
                </c:pt>
                <c:pt idx="202">
                  <c:v>13435.5</c:v>
                </c:pt>
                <c:pt idx="203">
                  <c:v>13460.5</c:v>
                </c:pt>
                <c:pt idx="204">
                  <c:v>13460.5</c:v>
                </c:pt>
                <c:pt idx="205">
                  <c:v>13463.5</c:v>
                </c:pt>
                <c:pt idx="206">
                  <c:v>13463.5</c:v>
                </c:pt>
                <c:pt idx="207">
                  <c:v>13469</c:v>
                </c:pt>
                <c:pt idx="208">
                  <c:v>13469</c:v>
                </c:pt>
                <c:pt idx="209">
                  <c:v>13477.5</c:v>
                </c:pt>
                <c:pt idx="210">
                  <c:v>13477.5</c:v>
                </c:pt>
                <c:pt idx="211">
                  <c:v>13480</c:v>
                </c:pt>
                <c:pt idx="212">
                  <c:v>13480</c:v>
                </c:pt>
                <c:pt idx="213">
                  <c:v>14256</c:v>
                </c:pt>
                <c:pt idx="214">
                  <c:v>15351.5</c:v>
                </c:pt>
                <c:pt idx="215">
                  <c:v>15360</c:v>
                </c:pt>
                <c:pt idx="216">
                  <c:v>15360.5</c:v>
                </c:pt>
                <c:pt idx="217">
                  <c:v>15363</c:v>
                </c:pt>
              </c:numCache>
            </c:numRef>
          </c:xVal>
          <c:yVal>
            <c:numRef>
              <c:f>'Inactive 2'!$J$21:$J$999</c:f>
              <c:numCache>
                <c:formatCode>General</c:formatCode>
                <c:ptCount val="979"/>
                <c:pt idx="44">
                  <c:v>1.32000059238635E-5</c:v>
                </c:pt>
                <c:pt idx="45">
                  <c:v>2.5200000527547672E-4</c:v>
                </c:pt>
                <c:pt idx="68">
                  <c:v>-7.6520000584423542E-4</c:v>
                </c:pt>
                <c:pt idx="69">
                  <c:v>-1.2520000018412247E-4</c:v>
                </c:pt>
                <c:pt idx="70">
                  <c:v>8.6120000196387991E-4</c:v>
                </c:pt>
                <c:pt idx="90">
                  <c:v>2.8759999986505136E-4</c:v>
                </c:pt>
                <c:pt idx="91">
                  <c:v>3.9280000055441633E-4</c:v>
                </c:pt>
                <c:pt idx="92">
                  <c:v>8.1959999806713313E-4</c:v>
                </c:pt>
                <c:pt idx="93">
                  <c:v>1.8600000475998968E-4</c:v>
                </c:pt>
                <c:pt idx="94">
                  <c:v>2.8680000104941428E-4</c:v>
                </c:pt>
                <c:pt idx="95">
                  <c:v>4.5600005250889808E-5</c:v>
                </c:pt>
                <c:pt idx="96">
                  <c:v>-6.1560000176541507E-4</c:v>
                </c:pt>
                <c:pt idx="97">
                  <c:v>4.8000001697801054E-6</c:v>
                </c:pt>
                <c:pt idx="98">
                  <c:v>8.7160000111907721E-4</c:v>
                </c:pt>
                <c:pt idx="99">
                  <c:v>1.7043999978341162E-3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B9-4D3E-A2B7-50DB129338E2}"/>
            </c:ext>
          </c:extLst>
        </c:ser>
        <c:ser>
          <c:idx val="4"/>
          <c:order val="3"/>
          <c:tx>
            <c:strRef>
              <c:f>'Inactive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2'!$F$21:$F$999</c:f>
              <c:numCache>
                <c:formatCode>General</c:formatCode>
                <c:ptCount val="979"/>
                <c:pt idx="0">
                  <c:v>-60930</c:v>
                </c:pt>
                <c:pt idx="1">
                  <c:v>-59247.5</c:v>
                </c:pt>
                <c:pt idx="2">
                  <c:v>-38736</c:v>
                </c:pt>
                <c:pt idx="3">
                  <c:v>-37534.5</c:v>
                </c:pt>
                <c:pt idx="4">
                  <c:v>-34497.5</c:v>
                </c:pt>
                <c:pt idx="5">
                  <c:v>-34394</c:v>
                </c:pt>
                <c:pt idx="6">
                  <c:v>-8995</c:v>
                </c:pt>
                <c:pt idx="7">
                  <c:v>-6116.5</c:v>
                </c:pt>
                <c:pt idx="8">
                  <c:v>-5048.5</c:v>
                </c:pt>
                <c:pt idx="9">
                  <c:v>-4903.5</c:v>
                </c:pt>
                <c:pt idx="10">
                  <c:v>-4000</c:v>
                </c:pt>
                <c:pt idx="11">
                  <c:v>-3972</c:v>
                </c:pt>
                <c:pt idx="12">
                  <c:v>-3090.5</c:v>
                </c:pt>
                <c:pt idx="13">
                  <c:v>-3012.5</c:v>
                </c:pt>
                <c:pt idx="14">
                  <c:v>-3012</c:v>
                </c:pt>
                <c:pt idx="15">
                  <c:v>-3006.5</c:v>
                </c:pt>
                <c:pt idx="16">
                  <c:v>-2889.5</c:v>
                </c:pt>
                <c:pt idx="17">
                  <c:v>-2209</c:v>
                </c:pt>
                <c:pt idx="18">
                  <c:v>-2200.5</c:v>
                </c:pt>
                <c:pt idx="19">
                  <c:v>-2105.5</c:v>
                </c:pt>
                <c:pt idx="20">
                  <c:v>-2017</c:v>
                </c:pt>
                <c:pt idx="21">
                  <c:v>-2002.5</c:v>
                </c:pt>
                <c:pt idx="22">
                  <c:v>-1964</c:v>
                </c:pt>
                <c:pt idx="23">
                  <c:v>-1963.5</c:v>
                </c:pt>
                <c:pt idx="24">
                  <c:v>-1955.5</c:v>
                </c:pt>
                <c:pt idx="25">
                  <c:v>-1944</c:v>
                </c:pt>
                <c:pt idx="26">
                  <c:v>-1204.5</c:v>
                </c:pt>
                <c:pt idx="27">
                  <c:v>-1107</c:v>
                </c:pt>
                <c:pt idx="28">
                  <c:v>-1015</c:v>
                </c:pt>
                <c:pt idx="29">
                  <c:v>-976.5</c:v>
                </c:pt>
                <c:pt idx="30">
                  <c:v>-973.5</c:v>
                </c:pt>
                <c:pt idx="31">
                  <c:v>-973.5</c:v>
                </c:pt>
                <c:pt idx="32">
                  <c:v>-973</c:v>
                </c:pt>
                <c:pt idx="33">
                  <c:v>-973</c:v>
                </c:pt>
                <c:pt idx="34">
                  <c:v>-859.5</c:v>
                </c:pt>
                <c:pt idx="35">
                  <c:v>-859.5</c:v>
                </c:pt>
                <c:pt idx="36">
                  <c:v>-859</c:v>
                </c:pt>
                <c:pt idx="37">
                  <c:v>-859</c:v>
                </c:pt>
                <c:pt idx="38">
                  <c:v>-108</c:v>
                </c:pt>
                <c:pt idx="39">
                  <c:v>-108</c:v>
                </c:pt>
                <c:pt idx="40">
                  <c:v>-108</c:v>
                </c:pt>
                <c:pt idx="41">
                  <c:v>-108</c:v>
                </c:pt>
                <c:pt idx="42">
                  <c:v>-108</c:v>
                </c:pt>
                <c:pt idx="43">
                  <c:v>-108</c:v>
                </c:pt>
                <c:pt idx="44">
                  <c:v>19.5</c:v>
                </c:pt>
                <c:pt idx="45">
                  <c:v>20</c:v>
                </c:pt>
                <c:pt idx="46">
                  <c:v>239.5</c:v>
                </c:pt>
                <c:pt idx="47">
                  <c:v>1143.5</c:v>
                </c:pt>
                <c:pt idx="48">
                  <c:v>1143.5</c:v>
                </c:pt>
                <c:pt idx="49">
                  <c:v>1143.5</c:v>
                </c:pt>
                <c:pt idx="50">
                  <c:v>1143.5</c:v>
                </c:pt>
                <c:pt idx="51">
                  <c:v>1163</c:v>
                </c:pt>
                <c:pt idx="52">
                  <c:v>1163.5</c:v>
                </c:pt>
                <c:pt idx="53">
                  <c:v>1165.5</c:v>
                </c:pt>
                <c:pt idx="54">
                  <c:v>1166</c:v>
                </c:pt>
                <c:pt idx="55">
                  <c:v>1168.5</c:v>
                </c:pt>
                <c:pt idx="56">
                  <c:v>1169</c:v>
                </c:pt>
                <c:pt idx="57">
                  <c:v>1174</c:v>
                </c:pt>
                <c:pt idx="58">
                  <c:v>1174.5</c:v>
                </c:pt>
                <c:pt idx="59">
                  <c:v>1180</c:v>
                </c:pt>
                <c:pt idx="60">
                  <c:v>1180</c:v>
                </c:pt>
                <c:pt idx="61">
                  <c:v>1180</c:v>
                </c:pt>
                <c:pt idx="62">
                  <c:v>1180</c:v>
                </c:pt>
                <c:pt idx="63">
                  <c:v>1182.5</c:v>
                </c:pt>
                <c:pt idx="64">
                  <c:v>1182.5</c:v>
                </c:pt>
                <c:pt idx="65">
                  <c:v>1182.5</c:v>
                </c:pt>
                <c:pt idx="66">
                  <c:v>1182.5</c:v>
                </c:pt>
                <c:pt idx="67">
                  <c:v>1182.5</c:v>
                </c:pt>
                <c:pt idx="68">
                  <c:v>1210.5</c:v>
                </c:pt>
                <c:pt idx="69">
                  <c:v>1235.5</c:v>
                </c:pt>
                <c:pt idx="70">
                  <c:v>1249.5</c:v>
                </c:pt>
                <c:pt idx="71">
                  <c:v>1249.5</c:v>
                </c:pt>
                <c:pt idx="72">
                  <c:v>1249.5</c:v>
                </c:pt>
                <c:pt idx="73">
                  <c:v>1249.5</c:v>
                </c:pt>
                <c:pt idx="74">
                  <c:v>1249.5</c:v>
                </c:pt>
                <c:pt idx="75">
                  <c:v>1252</c:v>
                </c:pt>
                <c:pt idx="76">
                  <c:v>1252</c:v>
                </c:pt>
                <c:pt idx="77">
                  <c:v>1252</c:v>
                </c:pt>
                <c:pt idx="78">
                  <c:v>1252</c:v>
                </c:pt>
                <c:pt idx="79">
                  <c:v>1252.5</c:v>
                </c:pt>
                <c:pt idx="80">
                  <c:v>1255</c:v>
                </c:pt>
                <c:pt idx="81">
                  <c:v>1255</c:v>
                </c:pt>
                <c:pt idx="82">
                  <c:v>1255</c:v>
                </c:pt>
                <c:pt idx="83">
                  <c:v>1255</c:v>
                </c:pt>
                <c:pt idx="84">
                  <c:v>1285.5</c:v>
                </c:pt>
                <c:pt idx="85">
                  <c:v>1285.5</c:v>
                </c:pt>
                <c:pt idx="86">
                  <c:v>1285.5</c:v>
                </c:pt>
                <c:pt idx="87">
                  <c:v>1285.5</c:v>
                </c:pt>
                <c:pt idx="88">
                  <c:v>1285.5</c:v>
                </c:pt>
                <c:pt idx="89">
                  <c:v>1285.5</c:v>
                </c:pt>
                <c:pt idx="90">
                  <c:v>1288.5</c:v>
                </c:pt>
                <c:pt idx="91">
                  <c:v>1978</c:v>
                </c:pt>
                <c:pt idx="92">
                  <c:v>1983.5</c:v>
                </c:pt>
                <c:pt idx="93">
                  <c:v>2047.5</c:v>
                </c:pt>
                <c:pt idx="94">
                  <c:v>2105.5</c:v>
                </c:pt>
                <c:pt idx="95">
                  <c:v>2181</c:v>
                </c:pt>
                <c:pt idx="96">
                  <c:v>2181.5</c:v>
                </c:pt>
                <c:pt idx="97">
                  <c:v>2223</c:v>
                </c:pt>
                <c:pt idx="98">
                  <c:v>2253.5</c:v>
                </c:pt>
                <c:pt idx="99">
                  <c:v>2256.5</c:v>
                </c:pt>
                <c:pt idx="100">
                  <c:v>2273</c:v>
                </c:pt>
                <c:pt idx="101">
                  <c:v>2295.5</c:v>
                </c:pt>
                <c:pt idx="102">
                  <c:v>2945.5</c:v>
                </c:pt>
                <c:pt idx="103">
                  <c:v>2946</c:v>
                </c:pt>
                <c:pt idx="104">
                  <c:v>3107.5</c:v>
                </c:pt>
                <c:pt idx="105">
                  <c:v>3163</c:v>
                </c:pt>
                <c:pt idx="106">
                  <c:v>3166</c:v>
                </c:pt>
                <c:pt idx="107">
                  <c:v>3168.5</c:v>
                </c:pt>
                <c:pt idx="108">
                  <c:v>3171.5</c:v>
                </c:pt>
                <c:pt idx="109">
                  <c:v>3205.5</c:v>
                </c:pt>
                <c:pt idx="110">
                  <c:v>3264</c:v>
                </c:pt>
                <c:pt idx="111">
                  <c:v>3285.5</c:v>
                </c:pt>
                <c:pt idx="112">
                  <c:v>3324.5</c:v>
                </c:pt>
                <c:pt idx="113">
                  <c:v>3937</c:v>
                </c:pt>
                <c:pt idx="114">
                  <c:v>3981.5</c:v>
                </c:pt>
                <c:pt idx="115">
                  <c:v>3992.5</c:v>
                </c:pt>
                <c:pt idx="116">
                  <c:v>4022</c:v>
                </c:pt>
                <c:pt idx="117">
                  <c:v>4022.5</c:v>
                </c:pt>
                <c:pt idx="118">
                  <c:v>4059.5</c:v>
                </c:pt>
                <c:pt idx="119">
                  <c:v>4106</c:v>
                </c:pt>
                <c:pt idx="120">
                  <c:v>4125.5</c:v>
                </c:pt>
                <c:pt idx="121">
                  <c:v>4147.5</c:v>
                </c:pt>
                <c:pt idx="122">
                  <c:v>4148</c:v>
                </c:pt>
                <c:pt idx="123">
                  <c:v>4234</c:v>
                </c:pt>
                <c:pt idx="124">
                  <c:v>4234</c:v>
                </c:pt>
                <c:pt idx="125">
                  <c:v>3171.5</c:v>
                </c:pt>
                <c:pt idx="126">
                  <c:v>4234</c:v>
                </c:pt>
                <c:pt idx="127">
                  <c:v>4234</c:v>
                </c:pt>
                <c:pt idx="128">
                  <c:v>5073.5</c:v>
                </c:pt>
                <c:pt idx="129">
                  <c:v>5074</c:v>
                </c:pt>
                <c:pt idx="130">
                  <c:v>5235</c:v>
                </c:pt>
                <c:pt idx="131">
                  <c:v>5261</c:v>
                </c:pt>
                <c:pt idx="132">
                  <c:v>5261.5</c:v>
                </c:pt>
                <c:pt idx="133">
                  <c:v>5946.5</c:v>
                </c:pt>
                <c:pt idx="134">
                  <c:v>6083</c:v>
                </c:pt>
                <c:pt idx="135">
                  <c:v>6083.5</c:v>
                </c:pt>
                <c:pt idx="136">
                  <c:v>6225.5</c:v>
                </c:pt>
                <c:pt idx="137">
                  <c:v>6231</c:v>
                </c:pt>
                <c:pt idx="138">
                  <c:v>6236.5</c:v>
                </c:pt>
                <c:pt idx="139">
                  <c:v>6237</c:v>
                </c:pt>
                <c:pt idx="140">
                  <c:v>6253.5</c:v>
                </c:pt>
                <c:pt idx="141">
                  <c:v>6256</c:v>
                </c:pt>
                <c:pt idx="142">
                  <c:v>6256.5</c:v>
                </c:pt>
                <c:pt idx="143">
                  <c:v>6267.5</c:v>
                </c:pt>
                <c:pt idx="144">
                  <c:v>6298</c:v>
                </c:pt>
                <c:pt idx="145">
                  <c:v>7074</c:v>
                </c:pt>
                <c:pt idx="146">
                  <c:v>7168</c:v>
                </c:pt>
                <c:pt idx="147">
                  <c:v>7168.5</c:v>
                </c:pt>
                <c:pt idx="148">
                  <c:v>7204.5</c:v>
                </c:pt>
                <c:pt idx="149">
                  <c:v>7283.5</c:v>
                </c:pt>
                <c:pt idx="150">
                  <c:v>7355</c:v>
                </c:pt>
                <c:pt idx="151">
                  <c:v>7355</c:v>
                </c:pt>
                <c:pt idx="152">
                  <c:v>7355</c:v>
                </c:pt>
                <c:pt idx="153">
                  <c:v>8166.5</c:v>
                </c:pt>
                <c:pt idx="154">
                  <c:v>8286.5</c:v>
                </c:pt>
                <c:pt idx="155">
                  <c:v>8300.5</c:v>
                </c:pt>
                <c:pt idx="156">
                  <c:v>8329.5</c:v>
                </c:pt>
                <c:pt idx="157">
                  <c:v>8392</c:v>
                </c:pt>
                <c:pt idx="158">
                  <c:v>8397.5</c:v>
                </c:pt>
                <c:pt idx="159">
                  <c:v>9125</c:v>
                </c:pt>
                <c:pt idx="160">
                  <c:v>9218</c:v>
                </c:pt>
                <c:pt idx="161">
                  <c:v>9218</c:v>
                </c:pt>
                <c:pt idx="162">
                  <c:v>9218</c:v>
                </c:pt>
                <c:pt idx="163">
                  <c:v>9218</c:v>
                </c:pt>
                <c:pt idx="164">
                  <c:v>9218</c:v>
                </c:pt>
                <c:pt idx="165">
                  <c:v>9218.5</c:v>
                </c:pt>
                <c:pt idx="166">
                  <c:v>9218.5</c:v>
                </c:pt>
                <c:pt idx="167">
                  <c:v>9219</c:v>
                </c:pt>
                <c:pt idx="168">
                  <c:v>9219</c:v>
                </c:pt>
                <c:pt idx="169">
                  <c:v>10143.5</c:v>
                </c:pt>
                <c:pt idx="170">
                  <c:v>10144</c:v>
                </c:pt>
                <c:pt idx="171">
                  <c:v>10272.5</c:v>
                </c:pt>
                <c:pt idx="172">
                  <c:v>10272.5</c:v>
                </c:pt>
                <c:pt idx="173">
                  <c:v>10272.5</c:v>
                </c:pt>
                <c:pt idx="174">
                  <c:v>10398</c:v>
                </c:pt>
                <c:pt idx="175">
                  <c:v>10401</c:v>
                </c:pt>
                <c:pt idx="176">
                  <c:v>11285.5</c:v>
                </c:pt>
                <c:pt idx="177">
                  <c:v>11285.5</c:v>
                </c:pt>
                <c:pt idx="178">
                  <c:v>11285.5</c:v>
                </c:pt>
                <c:pt idx="179">
                  <c:v>12022</c:v>
                </c:pt>
                <c:pt idx="180">
                  <c:v>12189</c:v>
                </c:pt>
                <c:pt idx="181">
                  <c:v>12189.5</c:v>
                </c:pt>
                <c:pt idx="182">
                  <c:v>12331</c:v>
                </c:pt>
                <c:pt idx="183">
                  <c:v>12356</c:v>
                </c:pt>
                <c:pt idx="184">
                  <c:v>12356</c:v>
                </c:pt>
                <c:pt idx="185">
                  <c:v>12356.5</c:v>
                </c:pt>
                <c:pt idx="186">
                  <c:v>12356.5</c:v>
                </c:pt>
                <c:pt idx="187">
                  <c:v>12373</c:v>
                </c:pt>
                <c:pt idx="188">
                  <c:v>12373</c:v>
                </c:pt>
                <c:pt idx="189">
                  <c:v>12428.5</c:v>
                </c:pt>
                <c:pt idx="190">
                  <c:v>12428.5</c:v>
                </c:pt>
                <c:pt idx="191">
                  <c:v>12428.5</c:v>
                </c:pt>
                <c:pt idx="192">
                  <c:v>12456.5</c:v>
                </c:pt>
                <c:pt idx="193">
                  <c:v>12456.5</c:v>
                </c:pt>
                <c:pt idx="194">
                  <c:v>12456.5</c:v>
                </c:pt>
                <c:pt idx="195">
                  <c:v>13421.5</c:v>
                </c:pt>
                <c:pt idx="196">
                  <c:v>13421.5</c:v>
                </c:pt>
                <c:pt idx="197">
                  <c:v>13432.5</c:v>
                </c:pt>
                <c:pt idx="198">
                  <c:v>13432.5</c:v>
                </c:pt>
                <c:pt idx="199">
                  <c:v>13433</c:v>
                </c:pt>
                <c:pt idx="200">
                  <c:v>13433</c:v>
                </c:pt>
                <c:pt idx="201">
                  <c:v>13435.5</c:v>
                </c:pt>
                <c:pt idx="202">
                  <c:v>13435.5</c:v>
                </c:pt>
                <c:pt idx="203">
                  <c:v>13460.5</c:v>
                </c:pt>
                <c:pt idx="204">
                  <c:v>13460.5</c:v>
                </c:pt>
                <c:pt idx="205">
                  <c:v>13463.5</c:v>
                </c:pt>
                <c:pt idx="206">
                  <c:v>13463.5</c:v>
                </c:pt>
                <c:pt idx="207">
                  <c:v>13469</c:v>
                </c:pt>
                <c:pt idx="208">
                  <c:v>13469</c:v>
                </c:pt>
                <c:pt idx="209">
                  <c:v>13477.5</c:v>
                </c:pt>
                <c:pt idx="210">
                  <c:v>13477.5</c:v>
                </c:pt>
                <c:pt idx="211">
                  <c:v>13480</c:v>
                </c:pt>
                <c:pt idx="212">
                  <c:v>13480</c:v>
                </c:pt>
                <c:pt idx="213">
                  <c:v>14256</c:v>
                </c:pt>
                <c:pt idx="214">
                  <c:v>15351.5</c:v>
                </c:pt>
                <c:pt idx="215">
                  <c:v>15360</c:v>
                </c:pt>
                <c:pt idx="216">
                  <c:v>15360.5</c:v>
                </c:pt>
                <c:pt idx="217">
                  <c:v>15363</c:v>
                </c:pt>
              </c:numCache>
            </c:numRef>
          </c:xVal>
          <c:yVal>
            <c:numRef>
              <c:f>'Inactive 2'!$K$21:$K$999</c:f>
              <c:numCache>
                <c:formatCode>General</c:formatCode>
                <c:ptCount val="979"/>
                <c:pt idx="9">
                  <c:v>-1.9115999966743402E-3</c:v>
                </c:pt>
                <c:pt idx="10">
                  <c:v>1.1000000013154931E-3</c:v>
                </c:pt>
                <c:pt idx="11">
                  <c:v>1.7280000611208379E-4</c:v>
                </c:pt>
                <c:pt idx="13">
                  <c:v>-1.2700000006589107E-3</c:v>
                </c:pt>
                <c:pt idx="14">
                  <c:v>-3.1199997465591878E-5</c:v>
                </c:pt>
                <c:pt idx="15">
                  <c:v>-1.3044000006630085E-3</c:v>
                </c:pt>
                <c:pt idx="16">
                  <c:v>6.748000014340505E-4</c:v>
                </c:pt>
                <c:pt idx="18">
                  <c:v>-5.5879999854369089E-4</c:v>
                </c:pt>
                <c:pt idx="19">
                  <c:v>1.3132000021869317E-3</c:v>
                </c:pt>
                <c:pt idx="20">
                  <c:v>-2.6192000004812144E-3</c:v>
                </c:pt>
                <c:pt idx="21">
                  <c:v>-9.9400000181049109E-4</c:v>
                </c:pt>
                <c:pt idx="22">
                  <c:v>-1.7063999985111877E-3</c:v>
                </c:pt>
                <c:pt idx="23">
                  <c:v>-2.1675999960280024E-3</c:v>
                </c:pt>
                <c:pt idx="24">
                  <c:v>-1.0467999964021146E-3</c:v>
                </c:pt>
                <c:pt idx="25">
                  <c:v>3.145599999697879E-3</c:v>
                </c:pt>
                <c:pt idx="26">
                  <c:v>-7.6919999992242083E-4</c:v>
                </c:pt>
                <c:pt idx="27">
                  <c:v>-8.031999968807213E-4</c:v>
                </c:pt>
                <c:pt idx="28">
                  <c:v>-7.6399999670684338E-4</c:v>
                </c:pt>
                <c:pt idx="29">
                  <c:v>1.5359999815700576E-4</c:v>
                </c:pt>
                <c:pt idx="30">
                  <c:v>-1.5435999957844615E-3</c:v>
                </c:pt>
                <c:pt idx="31">
                  <c:v>-1.5435999957844615E-3</c:v>
                </c:pt>
                <c:pt idx="32">
                  <c:v>-2.1048000053269789E-3</c:v>
                </c:pt>
                <c:pt idx="33">
                  <c:v>-2.1048000053269789E-3</c:v>
                </c:pt>
                <c:pt idx="34">
                  <c:v>2.0280000171624124E-4</c:v>
                </c:pt>
                <c:pt idx="35">
                  <c:v>2.0280000171624124E-4</c:v>
                </c:pt>
                <c:pt idx="36">
                  <c:v>-2.4583999984315597E-3</c:v>
                </c:pt>
                <c:pt idx="37">
                  <c:v>-2.4583999984315597E-3</c:v>
                </c:pt>
                <c:pt idx="38">
                  <c:v>-8.8079999841284007E-4</c:v>
                </c:pt>
                <c:pt idx="39">
                  <c:v>-8.8079999841284007E-4</c:v>
                </c:pt>
                <c:pt idx="40">
                  <c:v>-4.8080000124173239E-4</c:v>
                </c:pt>
                <c:pt idx="41">
                  <c:v>-4.8080000124173239E-4</c:v>
                </c:pt>
                <c:pt idx="42">
                  <c:v>-1.8080000154441223E-4</c:v>
                </c:pt>
                <c:pt idx="43">
                  <c:v>-1.8080000154441223E-4</c:v>
                </c:pt>
                <c:pt idx="47">
                  <c:v>1.1356000031810254E-3</c:v>
                </c:pt>
                <c:pt idx="48">
                  <c:v>1.1356000031810254E-3</c:v>
                </c:pt>
                <c:pt idx="49">
                  <c:v>1.2356000006548129E-3</c:v>
                </c:pt>
                <c:pt idx="50">
                  <c:v>1.2356000006548129E-3</c:v>
                </c:pt>
                <c:pt idx="51">
                  <c:v>6.4879999990807846E-4</c:v>
                </c:pt>
                <c:pt idx="52">
                  <c:v>-2.0124000002397224E-3</c:v>
                </c:pt>
                <c:pt idx="53">
                  <c:v>-9.5719999808352441E-4</c:v>
                </c:pt>
                <c:pt idx="54">
                  <c:v>2.8159999783383682E-4</c:v>
                </c:pt>
                <c:pt idx="55">
                  <c:v>-6.2439999601338059E-4</c:v>
                </c:pt>
                <c:pt idx="56">
                  <c:v>-4.8559999413555488E-4</c:v>
                </c:pt>
                <c:pt idx="57">
                  <c:v>1.0240000119665638E-4</c:v>
                </c:pt>
                <c:pt idx="58">
                  <c:v>-5.5879999854369089E-4</c:v>
                </c:pt>
                <c:pt idx="59">
                  <c:v>1.2679999999818392E-3</c:v>
                </c:pt>
                <c:pt idx="60">
                  <c:v>1.2679999999818392E-3</c:v>
                </c:pt>
                <c:pt idx="61">
                  <c:v>1.9680000041262247E-3</c:v>
                </c:pt>
                <c:pt idx="62">
                  <c:v>1.9680000041262247E-3</c:v>
                </c:pt>
                <c:pt idx="63">
                  <c:v>-1.3799999578623101E-4</c:v>
                </c:pt>
                <c:pt idx="64">
                  <c:v>7.6200000330572948E-4</c:v>
                </c:pt>
                <c:pt idx="65">
                  <c:v>7.6200000330572948E-4</c:v>
                </c:pt>
                <c:pt idx="66">
                  <c:v>1.4620000001741573E-3</c:v>
                </c:pt>
                <c:pt idx="67">
                  <c:v>1.4620000001741573E-3</c:v>
                </c:pt>
                <c:pt idx="71">
                  <c:v>1.6612000035820529E-3</c:v>
                </c:pt>
                <c:pt idx="72">
                  <c:v>1.6612000035820529E-3</c:v>
                </c:pt>
                <c:pt idx="73">
                  <c:v>2.0612000007531606E-3</c:v>
                </c:pt>
                <c:pt idx="74">
                  <c:v>2.0612000007531606E-3</c:v>
                </c:pt>
                <c:pt idx="75">
                  <c:v>5.5520000023534521E-4</c:v>
                </c:pt>
                <c:pt idx="76">
                  <c:v>5.5520000023534521E-4</c:v>
                </c:pt>
                <c:pt idx="77">
                  <c:v>1.1551999996299855E-3</c:v>
                </c:pt>
                <c:pt idx="78">
                  <c:v>1.1551999996299855E-3</c:v>
                </c:pt>
                <c:pt idx="79">
                  <c:v>2.1940000005997717E-3</c:v>
                </c:pt>
                <c:pt idx="80">
                  <c:v>8.8799999502953142E-4</c:v>
                </c:pt>
                <c:pt idx="81">
                  <c:v>8.8799999502953142E-4</c:v>
                </c:pt>
                <c:pt idx="82">
                  <c:v>1.6879999966477044E-3</c:v>
                </c:pt>
                <c:pt idx="83">
                  <c:v>1.6879999966477044E-3</c:v>
                </c:pt>
                <c:pt idx="84">
                  <c:v>6.54800001939293E-4</c:v>
                </c:pt>
                <c:pt idx="85">
                  <c:v>6.54800001939293E-4</c:v>
                </c:pt>
                <c:pt idx="86">
                  <c:v>1.2548000013339333E-3</c:v>
                </c:pt>
                <c:pt idx="87">
                  <c:v>1.2548000013339333E-3</c:v>
                </c:pt>
                <c:pt idx="88">
                  <c:v>1.7547999959788285E-3</c:v>
                </c:pt>
                <c:pt idx="89">
                  <c:v>1.7547999959788285E-3</c:v>
                </c:pt>
                <c:pt idx="100">
                  <c:v>9.8480000451672822E-4</c:v>
                </c:pt>
                <c:pt idx="101">
                  <c:v>3.5308000005898066E-3</c:v>
                </c:pt>
                <c:pt idx="102">
                  <c:v>1.6707999966456555E-3</c:v>
                </c:pt>
                <c:pt idx="103">
                  <c:v>1.3095999966026284E-3</c:v>
                </c:pt>
                <c:pt idx="104">
                  <c:v>2.6419999994686805E-3</c:v>
                </c:pt>
                <c:pt idx="105">
                  <c:v>7.3488000052748248E-3</c:v>
                </c:pt>
                <c:pt idx="106">
                  <c:v>6.8160000228090212E-4</c:v>
                </c:pt>
                <c:pt idx="107">
                  <c:v>1.1756000021705404E-3</c:v>
                </c:pt>
                <c:pt idx="108">
                  <c:v>1.0083999950438738E-3</c:v>
                </c:pt>
                <c:pt idx="109">
                  <c:v>1.1468000011518598E-3</c:v>
                </c:pt>
                <c:pt idx="110">
                  <c:v>5.8639999770093709E-4</c:v>
                </c:pt>
                <c:pt idx="111">
                  <c:v>2.2548000051756389E-3</c:v>
                </c:pt>
                <c:pt idx="112">
                  <c:v>1.5811999983270653E-3</c:v>
                </c:pt>
                <c:pt idx="113">
                  <c:v>1.112000027205795E-4</c:v>
                </c:pt>
                <c:pt idx="114">
                  <c:v>6.4400002884212881E-5</c:v>
                </c:pt>
                <c:pt idx="115">
                  <c:v>3.1799999851500615E-4</c:v>
                </c:pt>
                <c:pt idx="116">
                  <c:v>1.5072000023792498E-3</c:v>
                </c:pt>
                <c:pt idx="117">
                  <c:v>7.46000005165115E-4</c:v>
                </c:pt>
                <c:pt idx="118">
                  <c:v>5.1720000192290172E-4</c:v>
                </c:pt>
                <c:pt idx="119">
                  <c:v>-8.744000006117858E-4</c:v>
                </c:pt>
                <c:pt idx="120">
                  <c:v>2.538799999456387E-3</c:v>
                </c:pt>
                <c:pt idx="121">
                  <c:v>5.4600000294158235E-4</c:v>
                </c:pt>
                <c:pt idx="122">
                  <c:v>1.0848000019905157E-3</c:v>
                </c:pt>
                <c:pt idx="123">
                  <c:v>1.3839999883202836E-4</c:v>
                </c:pt>
                <c:pt idx="124">
                  <c:v>1.3839999883202836E-4</c:v>
                </c:pt>
                <c:pt idx="125">
                  <c:v>1.0083999950438738E-3</c:v>
                </c:pt>
                <c:pt idx="126">
                  <c:v>8.2839999959105626E-4</c:v>
                </c:pt>
                <c:pt idx="127">
                  <c:v>1.5184000003500842E-3</c:v>
                </c:pt>
                <c:pt idx="128">
                  <c:v>1.9036000012420118E-3</c:v>
                </c:pt>
                <c:pt idx="129">
                  <c:v>8.4239999705459923E-4</c:v>
                </c:pt>
                <c:pt idx="130">
                  <c:v>7.3600000177975744E-4</c:v>
                </c:pt>
                <c:pt idx="131">
                  <c:v>7.536000048276037E-4</c:v>
                </c:pt>
                <c:pt idx="132">
                  <c:v>3.0924000020604581E-3</c:v>
                </c:pt>
                <c:pt idx="134">
                  <c:v>-1.9592000026023015E-3</c:v>
                </c:pt>
                <c:pt idx="135">
                  <c:v>-1.2040000001434237E-4</c:v>
                </c:pt>
                <c:pt idx="136">
                  <c:v>-1.0012000057031401E-3</c:v>
                </c:pt>
                <c:pt idx="137">
                  <c:v>-2.2744000016245991E-3</c:v>
                </c:pt>
                <c:pt idx="138">
                  <c:v>-4.7599998652003706E-5</c:v>
                </c:pt>
                <c:pt idx="139">
                  <c:v>-2.7088000060757622E-3</c:v>
                </c:pt>
                <c:pt idx="140">
                  <c:v>-1.2283999967621639E-3</c:v>
                </c:pt>
                <c:pt idx="141">
                  <c:v>-1.6344000032404438E-3</c:v>
                </c:pt>
                <c:pt idx="142">
                  <c:v>-1.3956000038888305E-3</c:v>
                </c:pt>
                <c:pt idx="143">
                  <c:v>-1.3420000032056123E-3</c:v>
                </c:pt>
                <c:pt idx="144">
                  <c:v>-1.3752000013482757E-3</c:v>
                </c:pt>
                <c:pt idx="145">
                  <c:v>-4.157600000326056E-3</c:v>
                </c:pt>
                <c:pt idx="146">
                  <c:v>-4.4631999990087934E-3</c:v>
                </c:pt>
                <c:pt idx="147">
                  <c:v>-5.724399998143781E-3</c:v>
                </c:pt>
                <c:pt idx="148">
                  <c:v>-5.7308000032207929E-3</c:v>
                </c:pt>
                <c:pt idx="149">
                  <c:v>-8.0003999973996542E-3</c:v>
                </c:pt>
                <c:pt idx="150">
                  <c:v>-4.5519999985117465E-3</c:v>
                </c:pt>
                <c:pt idx="153">
                  <c:v>-8.1796000013127923E-3</c:v>
                </c:pt>
                <c:pt idx="154">
                  <c:v>-7.2676000054343604E-3</c:v>
                </c:pt>
                <c:pt idx="155">
                  <c:v>-8.6812000008649193E-3</c:v>
                </c:pt>
                <c:pt idx="156">
                  <c:v>-1.0130800001206808E-2</c:v>
                </c:pt>
                <c:pt idx="157">
                  <c:v>-9.3808000019635074E-3</c:v>
                </c:pt>
                <c:pt idx="158">
                  <c:v>-8.3539999977801926E-3</c:v>
                </c:pt>
                <c:pt idx="159">
                  <c:v>-1.1500000000523869E-2</c:v>
                </c:pt>
                <c:pt idx="160">
                  <c:v>-1.1983199998212513E-2</c:v>
                </c:pt>
                <c:pt idx="161">
                  <c:v>-1.1983199998212513E-2</c:v>
                </c:pt>
                <c:pt idx="162">
                  <c:v>-1.1283200001344085E-2</c:v>
                </c:pt>
                <c:pt idx="163">
                  <c:v>-1.0683200001949444E-2</c:v>
                </c:pt>
                <c:pt idx="164">
                  <c:v>-1.0683200001949444E-2</c:v>
                </c:pt>
                <c:pt idx="165">
                  <c:v>-9.7443999984534457E-3</c:v>
                </c:pt>
                <c:pt idx="166">
                  <c:v>-9.7443999984534457E-3</c:v>
                </c:pt>
                <c:pt idx="167">
                  <c:v>-1.1405600002035499E-2</c:v>
                </c:pt>
                <c:pt idx="168">
                  <c:v>-1.1405600002035499E-2</c:v>
                </c:pt>
                <c:pt idx="169">
                  <c:v>-1.1264399996434804E-2</c:v>
                </c:pt>
                <c:pt idx="170">
                  <c:v>-1.2325600000622217E-2</c:v>
                </c:pt>
                <c:pt idx="171">
                  <c:v>-1.2763999999151565E-2</c:v>
                </c:pt>
                <c:pt idx="172">
                  <c:v>-1.266399999440182E-2</c:v>
                </c:pt>
                <c:pt idx="173">
                  <c:v>-1.23639999947045E-2</c:v>
                </c:pt>
                <c:pt idx="174">
                  <c:v>-1.3415199995506555E-2</c:v>
                </c:pt>
                <c:pt idx="175">
                  <c:v>-1.2882399998488836E-2</c:v>
                </c:pt>
                <c:pt idx="176">
                  <c:v>-1.3075200004095677E-2</c:v>
                </c:pt>
                <c:pt idx="177">
                  <c:v>-1.2565200006065425E-2</c:v>
                </c:pt>
                <c:pt idx="178">
                  <c:v>-1.1705200005962979E-2</c:v>
                </c:pt>
                <c:pt idx="179">
                  <c:v>-1.7372800000885036E-2</c:v>
                </c:pt>
                <c:pt idx="180">
                  <c:v>-1.6033599997172132E-2</c:v>
                </c:pt>
                <c:pt idx="181">
                  <c:v>-1.4994799996202346E-2</c:v>
                </c:pt>
                <c:pt idx="182">
                  <c:v>-1.6034400003263727E-2</c:v>
                </c:pt>
                <c:pt idx="183">
                  <c:v>-1.6954399994574487E-2</c:v>
                </c:pt>
                <c:pt idx="184">
                  <c:v>-1.6874399996595457E-2</c:v>
                </c:pt>
                <c:pt idx="185">
                  <c:v>-1.6405600006692111E-2</c:v>
                </c:pt>
                <c:pt idx="186">
                  <c:v>-1.6325600001437124E-2</c:v>
                </c:pt>
                <c:pt idx="187">
                  <c:v>-1.6925199997785967E-2</c:v>
                </c:pt>
                <c:pt idx="188">
                  <c:v>-1.6755199998442549E-2</c:v>
                </c:pt>
                <c:pt idx="189">
                  <c:v>-1.5798400003404822E-2</c:v>
                </c:pt>
                <c:pt idx="190">
                  <c:v>-1.5478399996936787E-2</c:v>
                </c:pt>
                <c:pt idx="191">
                  <c:v>-1.5368400003353599E-2</c:v>
                </c:pt>
                <c:pt idx="192">
                  <c:v>-1.5455599997949321E-2</c:v>
                </c:pt>
                <c:pt idx="193">
                  <c:v>-1.4095599995926023E-2</c:v>
                </c:pt>
                <c:pt idx="194">
                  <c:v>-1.396559999557212E-2</c:v>
                </c:pt>
                <c:pt idx="195">
                  <c:v>-1.8161600004532374E-2</c:v>
                </c:pt>
                <c:pt idx="196">
                  <c:v>-1.7901600003824569E-2</c:v>
                </c:pt>
                <c:pt idx="197">
                  <c:v>-1.8197999997937586E-2</c:v>
                </c:pt>
                <c:pt idx="198">
                  <c:v>-1.7828000003646594E-2</c:v>
                </c:pt>
                <c:pt idx="199">
                  <c:v>-1.8069199999445118E-2</c:v>
                </c:pt>
                <c:pt idx="200">
                  <c:v>-1.7779200003133155E-2</c:v>
                </c:pt>
                <c:pt idx="201">
                  <c:v>-1.734520000172779E-2</c:v>
                </c:pt>
                <c:pt idx="202">
                  <c:v>-1.6395200000260957E-2</c:v>
                </c:pt>
                <c:pt idx="203">
                  <c:v>-1.773519999551354E-2</c:v>
                </c:pt>
                <c:pt idx="204">
                  <c:v>-1.7395199996826705E-2</c:v>
                </c:pt>
                <c:pt idx="205">
                  <c:v>-1.8112400000973139E-2</c:v>
                </c:pt>
                <c:pt idx="206">
                  <c:v>-1.7232400001375936E-2</c:v>
                </c:pt>
                <c:pt idx="207">
                  <c:v>-1.853560000017751E-2</c:v>
                </c:pt>
                <c:pt idx="208">
                  <c:v>-1.7815600003814325E-2</c:v>
                </c:pt>
                <c:pt idx="209">
                  <c:v>-1.8086000003677327E-2</c:v>
                </c:pt>
                <c:pt idx="210">
                  <c:v>-1.7786000003980007E-2</c:v>
                </c:pt>
                <c:pt idx="211">
                  <c:v>-1.7122000004746951E-2</c:v>
                </c:pt>
                <c:pt idx="212">
                  <c:v>-1.7082000005757436E-2</c:v>
                </c:pt>
                <c:pt idx="213">
                  <c:v>-2.0334400003775954E-2</c:v>
                </c:pt>
                <c:pt idx="214">
                  <c:v>-1.9513600171194412E-2</c:v>
                </c:pt>
                <c:pt idx="215">
                  <c:v>-2.0493999836617149E-2</c:v>
                </c:pt>
                <c:pt idx="216">
                  <c:v>-1.9315200042910874E-2</c:v>
                </c:pt>
                <c:pt idx="217">
                  <c:v>-1.9871199896442704E-2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BB9-4D3E-A2B7-50DB129338E2}"/>
            </c:ext>
          </c:extLst>
        </c:ser>
        <c:ser>
          <c:idx val="5"/>
          <c:order val="4"/>
          <c:tx>
            <c:strRef>
              <c:f>'Inactive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'Inactive 2'!$F$21:$F$999</c:f>
              <c:numCache>
                <c:formatCode>General</c:formatCode>
                <c:ptCount val="979"/>
                <c:pt idx="0">
                  <c:v>-60930</c:v>
                </c:pt>
                <c:pt idx="1">
                  <c:v>-59247.5</c:v>
                </c:pt>
                <c:pt idx="2">
                  <c:v>-38736</c:v>
                </c:pt>
                <c:pt idx="3">
                  <c:v>-37534.5</c:v>
                </c:pt>
                <c:pt idx="4">
                  <c:v>-34497.5</c:v>
                </c:pt>
                <c:pt idx="5">
                  <c:v>-34394</c:v>
                </c:pt>
                <c:pt idx="6">
                  <c:v>-8995</c:v>
                </c:pt>
                <c:pt idx="7">
                  <c:v>-6116.5</c:v>
                </c:pt>
                <c:pt idx="8">
                  <c:v>-5048.5</c:v>
                </c:pt>
                <c:pt idx="9">
                  <c:v>-4903.5</c:v>
                </c:pt>
                <c:pt idx="10">
                  <c:v>-4000</c:v>
                </c:pt>
                <c:pt idx="11">
                  <c:v>-3972</c:v>
                </c:pt>
                <c:pt idx="12">
                  <c:v>-3090.5</c:v>
                </c:pt>
                <c:pt idx="13">
                  <c:v>-3012.5</c:v>
                </c:pt>
                <c:pt idx="14">
                  <c:v>-3012</c:v>
                </c:pt>
                <c:pt idx="15">
                  <c:v>-3006.5</c:v>
                </c:pt>
                <c:pt idx="16">
                  <c:v>-2889.5</c:v>
                </c:pt>
                <c:pt idx="17">
                  <c:v>-2209</c:v>
                </c:pt>
                <c:pt idx="18">
                  <c:v>-2200.5</c:v>
                </c:pt>
                <c:pt idx="19">
                  <c:v>-2105.5</c:v>
                </c:pt>
                <c:pt idx="20">
                  <c:v>-2017</c:v>
                </c:pt>
                <c:pt idx="21">
                  <c:v>-2002.5</c:v>
                </c:pt>
                <c:pt idx="22">
                  <c:v>-1964</c:v>
                </c:pt>
                <c:pt idx="23">
                  <c:v>-1963.5</c:v>
                </c:pt>
                <c:pt idx="24">
                  <c:v>-1955.5</c:v>
                </c:pt>
                <c:pt idx="25">
                  <c:v>-1944</c:v>
                </c:pt>
                <c:pt idx="26">
                  <c:v>-1204.5</c:v>
                </c:pt>
                <c:pt idx="27">
                  <c:v>-1107</c:v>
                </c:pt>
                <c:pt idx="28">
                  <c:v>-1015</c:v>
                </c:pt>
                <c:pt idx="29">
                  <c:v>-976.5</c:v>
                </c:pt>
                <c:pt idx="30">
                  <c:v>-973.5</c:v>
                </c:pt>
                <c:pt idx="31">
                  <c:v>-973.5</c:v>
                </c:pt>
                <c:pt idx="32">
                  <c:v>-973</c:v>
                </c:pt>
                <c:pt idx="33">
                  <c:v>-973</c:v>
                </c:pt>
                <c:pt idx="34">
                  <c:v>-859.5</c:v>
                </c:pt>
                <c:pt idx="35">
                  <c:v>-859.5</c:v>
                </c:pt>
                <c:pt idx="36">
                  <c:v>-859</c:v>
                </c:pt>
                <c:pt idx="37">
                  <c:v>-859</c:v>
                </c:pt>
                <c:pt idx="38">
                  <c:v>-108</c:v>
                </c:pt>
                <c:pt idx="39">
                  <c:v>-108</c:v>
                </c:pt>
                <c:pt idx="40">
                  <c:v>-108</c:v>
                </c:pt>
                <c:pt idx="41">
                  <c:v>-108</c:v>
                </c:pt>
                <c:pt idx="42">
                  <c:v>-108</c:v>
                </c:pt>
                <c:pt idx="43">
                  <c:v>-108</c:v>
                </c:pt>
                <c:pt idx="44">
                  <c:v>19.5</c:v>
                </c:pt>
                <c:pt idx="45">
                  <c:v>20</c:v>
                </c:pt>
                <c:pt idx="46">
                  <c:v>239.5</c:v>
                </c:pt>
                <c:pt idx="47">
                  <c:v>1143.5</c:v>
                </c:pt>
                <c:pt idx="48">
                  <c:v>1143.5</c:v>
                </c:pt>
                <c:pt idx="49">
                  <c:v>1143.5</c:v>
                </c:pt>
                <c:pt idx="50">
                  <c:v>1143.5</c:v>
                </c:pt>
                <c:pt idx="51">
                  <c:v>1163</c:v>
                </c:pt>
                <c:pt idx="52">
                  <c:v>1163.5</c:v>
                </c:pt>
                <c:pt idx="53">
                  <c:v>1165.5</c:v>
                </c:pt>
                <c:pt idx="54">
                  <c:v>1166</c:v>
                </c:pt>
                <c:pt idx="55">
                  <c:v>1168.5</c:v>
                </c:pt>
                <c:pt idx="56">
                  <c:v>1169</c:v>
                </c:pt>
                <c:pt idx="57">
                  <c:v>1174</c:v>
                </c:pt>
                <c:pt idx="58">
                  <c:v>1174.5</c:v>
                </c:pt>
                <c:pt idx="59">
                  <c:v>1180</c:v>
                </c:pt>
                <c:pt idx="60">
                  <c:v>1180</c:v>
                </c:pt>
                <c:pt idx="61">
                  <c:v>1180</c:v>
                </c:pt>
                <c:pt idx="62">
                  <c:v>1180</c:v>
                </c:pt>
                <c:pt idx="63">
                  <c:v>1182.5</c:v>
                </c:pt>
                <c:pt idx="64">
                  <c:v>1182.5</c:v>
                </c:pt>
                <c:pt idx="65">
                  <c:v>1182.5</c:v>
                </c:pt>
                <c:pt idx="66">
                  <c:v>1182.5</c:v>
                </c:pt>
                <c:pt idx="67">
                  <c:v>1182.5</c:v>
                </c:pt>
                <c:pt idx="68">
                  <c:v>1210.5</c:v>
                </c:pt>
                <c:pt idx="69">
                  <c:v>1235.5</c:v>
                </c:pt>
                <c:pt idx="70">
                  <c:v>1249.5</c:v>
                </c:pt>
                <c:pt idx="71">
                  <c:v>1249.5</c:v>
                </c:pt>
                <c:pt idx="72">
                  <c:v>1249.5</c:v>
                </c:pt>
                <c:pt idx="73">
                  <c:v>1249.5</c:v>
                </c:pt>
                <c:pt idx="74">
                  <c:v>1249.5</c:v>
                </c:pt>
                <c:pt idx="75">
                  <c:v>1252</c:v>
                </c:pt>
                <c:pt idx="76">
                  <c:v>1252</c:v>
                </c:pt>
                <c:pt idx="77">
                  <c:v>1252</c:v>
                </c:pt>
                <c:pt idx="78">
                  <c:v>1252</c:v>
                </c:pt>
                <c:pt idx="79">
                  <c:v>1252.5</c:v>
                </c:pt>
                <c:pt idx="80">
                  <c:v>1255</c:v>
                </c:pt>
                <c:pt idx="81">
                  <c:v>1255</c:v>
                </c:pt>
                <c:pt idx="82">
                  <c:v>1255</c:v>
                </c:pt>
                <c:pt idx="83">
                  <c:v>1255</c:v>
                </c:pt>
                <c:pt idx="84">
                  <c:v>1285.5</c:v>
                </c:pt>
                <c:pt idx="85">
                  <c:v>1285.5</c:v>
                </c:pt>
                <c:pt idx="86">
                  <c:v>1285.5</c:v>
                </c:pt>
                <c:pt idx="87">
                  <c:v>1285.5</c:v>
                </c:pt>
                <c:pt idx="88">
                  <c:v>1285.5</c:v>
                </c:pt>
                <c:pt idx="89">
                  <c:v>1285.5</c:v>
                </c:pt>
                <c:pt idx="90">
                  <c:v>1288.5</c:v>
                </c:pt>
                <c:pt idx="91">
                  <c:v>1978</c:v>
                </c:pt>
                <c:pt idx="92">
                  <c:v>1983.5</c:v>
                </c:pt>
                <c:pt idx="93">
                  <c:v>2047.5</c:v>
                </c:pt>
                <c:pt idx="94">
                  <c:v>2105.5</c:v>
                </c:pt>
                <c:pt idx="95">
                  <c:v>2181</c:v>
                </c:pt>
                <c:pt idx="96">
                  <c:v>2181.5</c:v>
                </c:pt>
                <c:pt idx="97">
                  <c:v>2223</c:v>
                </c:pt>
                <c:pt idx="98">
                  <c:v>2253.5</c:v>
                </c:pt>
                <c:pt idx="99">
                  <c:v>2256.5</c:v>
                </c:pt>
                <c:pt idx="100">
                  <c:v>2273</c:v>
                </c:pt>
                <c:pt idx="101">
                  <c:v>2295.5</c:v>
                </c:pt>
                <c:pt idx="102">
                  <c:v>2945.5</c:v>
                </c:pt>
                <c:pt idx="103">
                  <c:v>2946</c:v>
                </c:pt>
                <c:pt idx="104">
                  <c:v>3107.5</c:v>
                </c:pt>
                <c:pt idx="105">
                  <c:v>3163</c:v>
                </c:pt>
                <c:pt idx="106">
                  <c:v>3166</c:v>
                </c:pt>
                <c:pt idx="107">
                  <c:v>3168.5</c:v>
                </c:pt>
                <c:pt idx="108">
                  <c:v>3171.5</c:v>
                </c:pt>
                <c:pt idx="109">
                  <c:v>3205.5</c:v>
                </c:pt>
                <c:pt idx="110">
                  <c:v>3264</c:v>
                </c:pt>
                <c:pt idx="111">
                  <c:v>3285.5</c:v>
                </c:pt>
                <c:pt idx="112">
                  <c:v>3324.5</c:v>
                </c:pt>
                <c:pt idx="113">
                  <c:v>3937</c:v>
                </c:pt>
                <c:pt idx="114">
                  <c:v>3981.5</c:v>
                </c:pt>
                <c:pt idx="115">
                  <c:v>3992.5</c:v>
                </c:pt>
                <c:pt idx="116">
                  <c:v>4022</c:v>
                </c:pt>
                <c:pt idx="117">
                  <c:v>4022.5</c:v>
                </c:pt>
                <c:pt idx="118">
                  <c:v>4059.5</c:v>
                </c:pt>
                <c:pt idx="119">
                  <c:v>4106</c:v>
                </c:pt>
                <c:pt idx="120">
                  <c:v>4125.5</c:v>
                </c:pt>
                <c:pt idx="121">
                  <c:v>4147.5</c:v>
                </c:pt>
                <c:pt idx="122">
                  <c:v>4148</c:v>
                </c:pt>
                <c:pt idx="123">
                  <c:v>4234</c:v>
                </c:pt>
                <c:pt idx="124">
                  <c:v>4234</c:v>
                </c:pt>
                <c:pt idx="125">
                  <c:v>3171.5</c:v>
                </c:pt>
                <c:pt idx="126">
                  <c:v>4234</c:v>
                </c:pt>
                <c:pt idx="127">
                  <c:v>4234</c:v>
                </c:pt>
                <c:pt idx="128">
                  <c:v>5073.5</c:v>
                </c:pt>
                <c:pt idx="129">
                  <c:v>5074</c:v>
                </c:pt>
                <c:pt idx="130">
                  <c:v>5235</c:v>
                </c:pt>
                <c:pt idx="131">
                  <c:v>5261</c:v>
                </c:pt>
                <c:pt idx="132">
                  <c:v>5261.5</c:v>
                </c:pt>
                <c:pt idx="133">
                  <c:v>5946.5</c:v>
                </c:pt>
                <c:pt idx="134">
                  <c:v>6083</c:v>
                </c:pt>
                <c:pt idx="135">
                  <c:v>6083.5</c:v>
                </c:pt>
                <c:pt idx="136">
                  <c:v>6225.5</c:v>
                </c:pt>
                <c:pt idx="137">
                  <c:v>6231</c:v>
                </c:pt>
                <c:pt idx="138">
                  <c:v>6236.5</c:v>
                </c:pt>
                <c:pt idx="139">
                  <c:v>6237</c:v>
                </c:pt>
                <c:pt idx="140">
                  <c:v>6253.5</c:v>
                </c:pt>
                <c:pt idx="141">
                  <c:v>6256</c:v>
                </c:pt>
                <c:pt idx="142">
                  <c:v>6256.5</c:v>
                </c:pt>
                <c:pt idx="143">
                  <c:v>6267.5</c:v>
                </c:pt>
                <c:pt idx="144">
                  <c:v>6298</c:v>
                </c:pt>
                <c:pt idx="145">
                  <c:v>7074</c:v>
                </c:pt>
                <c:pt idx="146">
                  <c:v>7168</c:v>
                </c:pt>
                <c:pt idx="147">
                  <c:v>7168.5</c:v>
                </c:pt>
                <c:pt idx="148">
                  <c:v>7204.5</c:v>
                </c:pt>
                <c:pt idx="149">
                  <c:v>7283.5</c:v>
                </c:pt>
                <c:pt idx="150">
                  <c:v>7355</c:v>
                </c:pt>
                <c:pt idx="151">
                  <c:v>7355</c:v>
                </c:pt>
                <c:pt idx="152">
                  <c:v>7355</c:v>
                </c:pt>
                <c:pt idx="153">
                  <c:v>8166.5</c:v>
                </c:pt>
                <c:pt idx="154">
                  <c:v>8286.5</c:v>
                </c:pt>
                <c:pt idx="155">
                  <c:v>8300.5</c:v>
                </c:pt>
                <c:pt idx="156">
                  <c:v>8329.5</c:v>
                </c:pt>
                <c:pt idx="157">
                  <c:v>8392</c:v>
                </c:pt>
                <c:pt idx="158">
                  <c:v>8397.5</c:v>
                </c:pt>
                <c:pt idx="159">
                  <c:v>9125</c:v>
                </c:pt>
                <c:pt idx="160">
                  <c:v>9218</c:v>
                </c:pt>
                <c:pt idx="161">
                  <c:v>9218</c:v>
                </c:pt>
                <c:pt idx="162">
                  <c:v>9218</c:v>
                </c:pt>
                <c:pt idx="163">
                  <c:v>9218</c:v>
                </c:pt>
                <c:pt idx="164">
                  <c:v>9218</c:v>
                </c:pt>
                <c:pt idx="165">
                  <c:v>9218.5</c:v>
                </c:pt>
                <c:pt idx="166">
                  <c:v>9218.5</c:v>
                </c:pt>
                <c:pt idx="167">
                  <c:v>9219</c:v>
                </c:pt>
                <c:pt idx="168">
                  <c:v>9219</c:v>
                </c:pt>
                <c:pt idx="169">
                  <c:v>10143.5</c:v>
                </c:pt>
                <c:pt idx="170">
                  <c:v>10144</c:v>
                </c:pt>
                <c:pt idx="171">
                  <c:v>10272.5</c:v>
                </c:pt>
                <c:pt idx="172">
                  <c:v>10272.5</c:v>
                </c:pt>
                <c:pt idx="173">
                  <c:v>10272.5</c:v>
                </c:pt>
                <c:pt idx="174">
                  <c:v>10398</c:v>
                </c:pt>
                <c:pt idx="175">
                  <c:v>10401</c:v>
                </c:pt>
                <c:pt idx="176">
                  <c:v>11285.5</c:v>
                </c:pt>
                <c:pt idx="177">
                  <c:v>11285.5</c:v>
                </c:pt>
                <c:pt idx="178">
                  <c:v>11285.5</c:v>
                </c:pt>
                <c:pt idx="179">
                  <c:v>12022</c:v>
                </c:pt>
                <c:pt idx="180">
                  <c:v>12189</c:v>
                </c:pt>
                <c:pt idx="181">
                  <c:v>12189.5</c:v>
                </c:pt>
                <c:pt idx="182">
                  <c:v>12331</c:v>
                </c:pt>
                <c:pt idx="183">
                  <c:v>12356</c:v>
                </c:pt>
                <c:pt idx="184">
                  <c:v>12356</c:v>
                </c:pt>
                <c:pt idx="185">
                  <c:v>12356.5</c:v>
                </c:pt>
                <c:pt idx="186">
                  <c:v>12356.5</c:v>
                </c:pt>
                <c:pt idx="187">
                  <c:v>12373</c:v>
                </c:pt>
                <c:pt idx="188">
                  <c:v>12373</c:v>
                </c:pt>
                <c:pt idx="189">
                  <c:v>12428.5</c:v>
                </c:pt>
                <c:pt idx="190">
                  <c:v>12428.5</c:v>
                </c:pt>
                <c:pt idx="191">
                  <c:v>12428.5</c:v>
                </c:pt>
                <c:pt idx="192">
                  <c:v>12456.5</c:v>
                </c:pt>
                <c:pt idx="193">
                  <c:v>12456.5</c:v>
                </c:pt>
                <c:pt idx="194">
                  <c:v>12456.5</c:v>
                </c:pt>
                <c:pt idx="195">
                  <c:v>13421.5</c:v>
                </c:pt>
                <c:pt idx="196">
                  <c:v>13421.5</c:v>
                </c:pt>
                <c:pt idx="197">
                  <c:v>13432.5</c:v>
                </c:pt>
                <c:pt idx="198">
                  <c:v>13432.5</c:v>
                </c:pt>
                <c:pt idx="199">
                  <c:v>13433</c:v>
                </c:pt>
                <c:pt idx="200">
                  <c:v>13433</c:v>
                </c:pt>
                <c:pt idx="201">
                  <c:v>13435.5</c:v>
                </c:pt>
                <c:pt idx="202">
                  <c:v>13435.5</c:v>
                </c:pt>
                <c:pt idx="203">
                  <c:v>13460.5</c:v>
                </c:pt>
                <c:pt idx="204">
                  <c:v>13460.5</c:v>
                </c:pt>
                <c:pt idx="205">
                  <c:v>13463.5</c:v>
                </c:pt>
                <c:pt idx="206">
                  <c:v>13463.5</c:v>
                </c:pt>
                <c:pt idx="207">
                  <c:v>13469</c:v>
                </c:pt>
                <c:pt idx="208">
                  <c:v>13469</c:v>
                </c:pt>
                <c:pt idx="209">
                  <c:v>13477.5</c:v>
                </c:pt>
                <c:pt idx="210">
                  <c:v>13477.5</c:v>
                </c:pt>
                <c:pt idx="211">
                  <c:v>13480</c:v>
                </c:pt>
                <c:pt idx="212">
                  <c:v>13480</c:v>
                </c:pt>
                <c:pt idx="213">
                  <c:v>14256</c:v>
                </c:pt>
                <c:pt idx="214">
                  <c:v>15351.5</c:v>
                </c:pt>
                <c:pt idx="215">
                  <c:v>15360</c:v>
                </c:pt>
                <c:pt idx="216">
                  <c:v>15360.5</c:v>
                </c:pt>
                <c:pt idx="217">
                  <c:v>15363</c:v>
                </c:pt>
              </c:numCache>
            </c:numRef>
          </c:xVal>
          <c:yVal>
            <c:numRef>
              <c:f>'Inactive 2'!$M$21:$M$999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BB9-4D3E-A2B7-50DB129338E2}"/>
            </c:ext>
          </c:extLst>
        </c:ser>
        <c:ser>
          <c:idx val="6"/>
          <c:order val="5"/>
          <c:tx>
            <c:strRef>
              <c:f>'Inactive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2'!$F$21:$F$999</c:f>
              <c:numCache>
                <c:formatCode>General</c:formatCode>
                <c:ptCount val="979"/>
                <c:pt idx="0">
                  <c:v>-60930</c:v>
                </c:pt>
                <c:pt idx="1">
                  <c:v>-59247.5</c:v>
                </c:pt>
                <c:pt idx="2">
                  <c:v>-38736</c:v>
                </c:pt>
                <c:pt idx="3">
                  <c:v>-37534.5</c:v>
                </c:pt>
                <c:pt idx="4">
                  <c:v>-34497.5</c:v>
                </c:pt>
                <c:pt idx="5">
                  <c:v>-34394</c:v>
                </c:pt>
                <c:pt idx="6">
                  <c:v>-8995</c:v>
                </c:pt>
                <c:pt idx="7">
                  <c:v>-6116.5</c:v>
                </c:pt>
                <c:pt idx="8">
                  <c:v>-5048.5</c:v>
                </c:pt>
                <c:pt idx="9">
                  <c:v>-4903.5</c:v>
                </c:pt>
                <c:pt idx="10">
                  <c:v>-4000</c:v>
                </c:pt>
                <c:pt idx="11">
                  <c:v>-3972</c:v>
                </c:pt>
                <c:pt idx="12">
                  <c:v>-3090.5</c:v>
                </c:pt>
                <c:pt idx="13">
                  <c:v>-3012.5</c:v>
                </c:pt>
                <c:pt idx="14">
                  <c:v>-3012</c:v>
                </c:pt>
                <c:pt idx="15">
                  <c:v>-3006.5</c:v>
                </c:pt>
                <c:pt idx="16">
                  <c:v>-2889.5</c:v>
                </c:pt>
                <c:pt idx="17">
                  <c:v>-2209</c:v>
                </c:pt>
                <c:pt idx="18">
                  <c:v>-2200.5</c:v>
                </c:pt>
                <c:pt idx="19">
                  <c:v>-2105.5</c:v>
                </c:pt>
                <c:pt idx="20">
                  <c:v>-2017</c:v>
                </c:pt>
                <c:pt idx="21">
                  <c:v>-2002.5</c:v>
                </c:pt>
                <c:pt idx="22">
                  <c:v>-1964</c:v>
                </c:pt>
                <c:pt idx="23">
                  <c:v>-1963.5</c:v>
                </c:pt>
                <c:pt idx="24">
                  <c:v>-1955.5</c:v>
                </c:pt>
                <c:pt idx="25">
                  <c:v>-1944</c:v>
                </c:pt>
                <c:pt idx="26">
                  <c:v>-1204.5</c:v>
                </c:pt>
                <c:pt idx="27">
                  <c:v>-1107</c:v>
                </c:pt>
                <c:pt idx="28">
                  <c:v>-1015</c:v>
                </c:pt>
                <c:pt idx="29">
                  <c:v>-976.5</c:v>
                </c:pt>
                <c:pt idx="30">
                  <c:v>-973.5</c:v>
                </c:pt>
                <c:pt idx="31">
                  <c:v>-973.5</c:v>
                </c:pt>
                <c:pt idx="32">
                  <c:v>-973</c:v>
                </c:pt>
                <c:pt idx="33">
                  <c:v>-973</c:v>
                </c:pt>
                <c:pt idx="34">
                  <c:v>-859.5</c:v>
                </c:pt>
                <c:pt idx="35">
                  <c:v>-859.5</c:v>
                </c:pt>
                <c:pt idx="36">
                  <c:v>-859</c:v>
                </c:pt>
                <c:pt idx="37">
                  <c:v>-859</c:v>
                </c:pt>
                <c:pt idx="38">
                  <c:v>-108</c:v>
                </c:pt>
                <c:pt idx="39">
                  <c:v>-108</c:v>
                </c:pt>
                <c:pt idx="40">
                  <c:v>-108</c:v>
                </c:pt>
                <c:pt idx="41">
                  <c:v>-108</c:v>
                </c:pt>
                <c:pt idx="42">
                  <c:v>-108</c:v>
                </c:pt>
                <c:pt idx="43">
                  <c:v>-108</c:v>
                </c:pt>
                <c:pt idx="44">
                  <c:v>19.5</c:v>
                </c:pt>
                <c:pt idx="45">
                  <c:v>20</c:v>
                </c:pt>
                <c:pt idx="46">
                  <c:v>239.5</c:v>
                </c:pt>
                <c:pt idx="47">
                  <c:v>1143.5</c:v>
                </c:pt>
                <c:pt idx="48">
                  <c:v>1143.5</c:v>
                </c:pt>
                <c:pt idx="49">
                  <c:v>1143.5</c:v>
                </c:pt>
                <c:pt idx="50">
                  <c:v>1143.5</c:v>
                </c:pt>
                <c:pt idx="51">
                  <c:v>1163</c:v>
                </c:pt>
                <c:pt idx="52">
                  <c:v>1163.5</c:v>
                </c:pt>
                <c:pt idx="53">
                  <c:v>1165.5</c:v>
                </c:pt>
                <c:pt idx="54">
                  <c:v>1166</c:v>
                </c:pt>
                <c:pt idx="55">
                  <c:v>1168.5</c:v>
                </c:pt>
                <c:pt idx="56">
                  <c:v>1169</c:v>
                </c:pt>
                <c:pt idx="57">
                  <c:v>1174</c:v>
                </c:pt>
                <c:pt idx="58">
                  <c:v>1174.5</c:v>
                </c:pt>
                <c:pt idx="59">
                  <c:v>1180</c:v>
                </c:pt>
                <c:pt idx="60">
                  <c:v>1180</c:v>
                </c:pt>
                <c:pt idx="61">
                  <c:v>1180</c:v>
                </c:pt>
                <c:pt idx="62">
                  <c:v>1180</c:v>
                </c:pt>
                <c:pt idx="63">
                  <c:v>1182.5</c:v>
                </c:pt>
                <c:pt idx="64">
                  <c:v>1182.5</c:v>
                </c:pt>
                <c:pt idx="65">
                  <c:v>1182.5</c:v>
                </c:pt>
                <c:pt idx="66">
                  <c:v>1182.5</c:v>
                </c:pt>
                <c:pt idx="67">
                  <c:v>1182.5</c:v>
                </c:pt>
                <c:pt idx="68">
                  <c:v>1210.5</c:v>
                </c:pt>
                <c:pt idx="69">
                  <c:v>1235.5</c:v>
                </c:pt>
                <c:pt idx="70">
                  <c:v>1249.5</c:v>
                </c:pt>
                <c:pt idx="71">
                  <c:v>1249.5</c:v>
                </c:pt>
                <c:pt idx="72">
                  <c:v>1249.5</c:v>
                </c:pt>
                <c:pt idx="73">
                  <c:v>1249.5</c:v>
                </c:pt>
                <c:pt idx="74">
                  <c:v>1249.5</c:v>
                </c:pt>
                <c:pt idx="75">
                  <c:v>1252</c:v>
                </c:pt>
                <c:pt idx="76">
                  <c:v>1252</c:v>
                </c:pt>
                <c:pt idx="77">
                  <c:v>1252</c:v>
                </c:pt>
                <c:pt idx="78">
                  <c:v>1252</c:v>
                </c:pt>
                <c:pt idx="79">
                  <c:v>1252.5</c:v>
                </c:pt>
                <c:pt idx="80">
                  <c:v>1255</c:v>
                </c:pt>
                <c:pt idx="81">
                  <c:v>1255</c:v>
                </c:pt>
                <c:pt idx="82">
                  <c:v>1255</c:v>
                </c:pt>
                <c:pt idx="83">
                  <c:v>1255</c:v>
                </c:pt>
                <c:pt idx="84">
                  <c:v>1285.5</c:v>
                </c:pt>
                <c:pt idx="85">
                  <c:v>1285.5</c:v>
                </c:pt>
                <c:pt idx="86">
                  <c:v>1285.5</c:v>
                </c:pt>
                <c:pt idx="87">
                  <c:v>1285.5</c:v>
                </c:pt>
                <c:pt idx="88">
                  <c:v>1285.5</c:v>
                </c:pt>
                <c:pt idx="89">
                  <c:v>1285.5</c:v>
                </c:pt>
                <c:pt idx="90">
                  <c:v>1288.5</c:v>
                </c:pt>
                <c:pt idx="91">
                  <c:v>1978</c:v>
                </c:pt>
                <c:pt idx="92">
                  <c:v>1983.5</c:v>
                </c:pt>
                <c:pt idx="93">
                  <c:v>2047.5</c:v>
                </c:pt>
                <c:pt idx="94">
                  <c:v>2105.5</c:v>
                </c:pt>
                <c:pt idx="95">
                  <c:v>2181</c:v>
                </c:pt>
                <c:pt idx="96">
                  <c:v>2181.5</c:v>
                </c:pt>
                <c:pt idx="97">
                  <c:v>2223</c:v>
                </c:pt>
                <c:pt idx="98">
                  <c:v>2253.5</c:v>
                </c:pt>
                <c:pt idx="99">
                  <c:v>2256.5</c:v>
                </c:pt>
                <c:pt idx="100">
                  <c:v>2273</c:v>
                </c:pt>
                <c:pt idx="101">
                  <c:v>2295.5</c:v>
                </c:pt>
                <c:pt idx="102">
                  <c:v>2945.5</c:v>
                </c:pt>
                <c:pt idx="103">
                  <c:v>2946</c:v>
                </c:pt>
                <c:pt idx="104">
                  <c:v>3107.5</c:v>
                </c:pt>
                <c:pt idx="105">
                  <c:v>3163</c:v>
                </c:pt>
                <c:pt idx="106">
                  <c:v>3166</c:v>
                </c:pt>
                <c:pt idx="107">
                  <c:v>3168.5</c:v>
                </c:pt>
                <c:pt idx="108">
                  <c:v>3171.5</c:v>
                </c:pt>
                <c:pt idx="109">
                  <c:v>3205.5</c:v>
                </c:pt>
                <c:pt idx="110">
                  <c:v>3264</c:v>
                </c:pt>
                <c:pt idx="111">
                  <c:v>3285.5</c:v>
                </c:pt>
                <c:pt idx="112">
                  <c:v>3324.5</c:v>
                </c:pt>
                <c:pt idx="113">
                  <c:v>3937</c:v>
                </c:pt>
                <c:pt idx="114">
                  <c:v>3981.5</c:v>
                </c:pt>
                <c:pt idx="115">
                  <c:v>3992.5</c:v>
                </c:pt>
                <c:pt idx="116">
                  <c:v>4022</c:v>
                </c:pt>
                <c:pt idx="117">
                  <c:v>4022.5</c:v>
                </c:pt>
                <c:pt idx="118">
                  <c:v>4059.5</c:v>
                </c:pt>
                <c:pt idx="119">
                  <c:v>4106</c:v>
                </c:pt>
                <c:pt idx="120">
                  <c:v>4125.5</c:v>
                </c:pt>
                <c:pt idx="121">
                  <c:v>4147.5</c:v>
                </c:pt>
                <c:pt idx="122">
                  <c:v>4148</c:v>
                </c:pt>
                <c:pt idx="123">
                  <c:v>4234</c:v>
                </c:pt>
                <c:pt idx="124">
                  <c:v>4234</c:v>
                </c:pt>
                <c:pt idx="125">
                  <c:v>3171.5</c:v>
                </c:pt>
                <c:pt idx="126">
                  <c:v>4234</c:v>
                </c:pt>
                <c:pt idx="127">
                  <c:v>4234</c:v>
                </c:pt>
                <c:pt idx="128">
                  <c:v>5073.5</c:v>
                </c:pt>
                <c:pt idx="129">
                  <c:v>5074</c:v>
                </c:pt>
                <c:pt idx="130">
                  <c:v>5235</c:v>
                </c:pt>
                <c:pt idx="131">
                  <c:v>5261</c:v>
                </c:pt>
                <c:pt idx="132">
                  <c:v>5261.5</c:v>
                </c:pt>
                <c:pt idx="133">
                  <c:v>5946.5</c:v>
                </c:pt>
                <c:pt idx="134">
                  <c:v>6083</c:v>
                </c:pt>
                <c:pt idx="135">
                  <c:v>6083.5</c:v>
                </c:pt>
                <c:pt idx="136">
                  <c:v>6225.5</c:v>
                </c:pt>
                <c:pt idx="137">
                  <c:v>6231</c:v>
                </c:pt>
                <c:pt idx="138">
                  <c:v>6236.5</c:v>
                </c:pt>
                <c:pt idx="139">
                  <c:v>6237</c:v>
                </c:pt>
                <c:pt idx="140">
                  <c:v>6253.5</c:v>
                </c:pt>
                <c:pt idx="141">
                  <c:v>6256</c:v>
                </c:pt>
                <c:pt idx="142">
                  <c:v>6256.5</c:v>
                </c:pt>
                <c:pt idx="143">
                  <c:v>6267.5</c:v>
                </c:pt>
                <c:pt idx="144">
                  <c:v>6298</c:v>
                </c:pt>
                <c:pt idx="145">
                  <c:v>7074</c:v>
                </c:pt>
                <c:pt idx="146">
                  <c:v>7168</c:v>
                </c:pt>
                <c:pt idx="147">
                  <c:v>7168.5</c:v>
                </c:pt>
                <c:pt idx="148">
                  <c:v>7204.5</c:v>
                </c:pt>
                <c:pt idx="149">
                  <c:v>7283.5</c:v>
                </c:pt>
                <c:pt idx="150">
                  <c:v>7355</c:v>
                </c:pt>
                <c:pt idx="151">
                  <c:v>7355</c:v>
                </c:pt>
                <c:pt idx="152">
                  <c:v>7355</c:v>
                </c:pt>
                <c:pt idx="153">
                  <c:v>8166.5</c:v>
                </c:pt>
                <c:pt idx="154">
                  <c:v>8286.5</c:v>
                </c:pt>
                <c:pt idx="155">
                  <c:v>8300.5</c:v>
                </c:pt>
                <c:pt idx="156">
                  <c:v>8329.5</c:v>
                </c:pt>
                <c:pt idx="157">
                  <c:v>8392</c:v>
                </c:pt>
                <c:pt idx="158">
                  <c:v>8397.5</c:v>
                </c:pt>
                <c:pt idx="159">
                  <c:v>9125</c:v>
                </c:pt>
                <c:pt idx="160">
                  <c:v>9218</c:v>
                </c:pt>
                <c:pt idx="161">
                  <c:v>9218</c:v>
                </c:pt>
                <c:pt idx="162">
                  <c:v>9218</c:v>
                </c:pt>
                <c:pt idx="163">
                  <c:v>9218</c:v>
                </c:pt>
                <c:pt idx="164">
                  <c:v>9218</c:v>
                </c:pt>
                <c:pt idx="165">
                  <c:v>9218.5</c:v>
                </c:pt>
                <c:pt idx="166">
                  <c:v>9218.5</c:v>
                </c:pt>
                <c:pt idx="167">
                  <c:v>9219</c:v>
                </c:pt>
                <c:pt idx="168">
                  <c:v>9219</c:v>
                </c:pt>
                <c:pt idx="169">
                  <c:v>10143.5</c:v>
                </c:pt>
                <c:pt idx="170">
                  <c:v>10144</c:v>
                </c:pt>
                <c:pt idx="171">
                  <c:v>10272.5</c:v>
                </c:pt>
                <c:pt idx="172">
                  <c:v>10272.5</c:v>
                </c:pt>
                <c:pt idx="173">
                  <c:v>10272.5</c:v>
                </c:pt>
                <c:pt idx="174">
                  <c:v>10398</c:v>
                </c:pt>
                <c:pt idx="175">
                  <c:v>10401</c:v>
                </c:pt>
                <c:pt idx="176">
                  <c:v>11285.5</c:v>
                </c:pt>
                <c:pt idx="177">
                  <c:v>11285.5</c:v>
                </c:pt>
                <c:pt idx="178">
                  <c:v>11285.5</c:v>
                </c:pt>
                <c:pt idx="179">
                  <c:v>12022</c:v>
                </c:pt>
                <c:pt idx="180">
                  <c:v>12189</c:v>
                </c:pt>
                <c:pt idx="181">
                  <c:v>12189.5</c:v>
                </c:pt>
                <c:pt idx="182">
                  <c:v>12331</c:v>
                </c:pt>
                <c:pt idx="183">
                  <c:v>12356</c:v>
                </c:pt>
                <c:pt idx="184">
                  <c:v>12356</c:v>
                </c:pt>
                <c:pt idx="185">
                  <c:v>12356.5</c:v>
                </c:pt>
                <c:pt idx="186">
                  <c:v>12356.5</c:v>
                </c:pt>
                <c:pt idx="187">
                  <c:v>12373</c:v>
                </c:pt>
                <c:pt idx="188">
                  <c:v>12373</c:v>
                </c:pt>
                <c:pt idx="189">
                  <c:v>12428.5</c:v>
                </c:pt>
                <c:pt idx="190">
                  <c:v>12428.5</c:v>
                </c:pt>
                <c:pt idx="191">
                  <c:v>12428.5</c:v>
                </c:pt>
                <c:pt idx="192">
                  <c:v>12456.5</c:v>
                </c:pt>
                <c:pt idx="193">
                  <c:v>12456.5</c:v>
                </c:pt>
                <c:pt idx="194">
                  <c:v>12456.5</c:v>
                </c:pt>
                <c:pt idx="195">
                  <c:v>13421.5</c:v>
                </c:pt>
                <c:pt idx="196">
                  <c:v>13421.5</c:v>
                </c:pt>
                <c:pt idx="197">
                  <c:v>13432.5</c:v>
                </c:pt>
                <c:pt idx="198">
                  <c:v>13432.5</c:v>
                </c:pt>
                <c:pt idx="199">
                  <c:v>13433</c:v>
                </c:pt>
                <c:pt idx="200">
                  <c:v>13433</c:v>
                </c:pt>
                <c:pt idx="201">
                  <c:v>13435.5</c:v>
                </c:pt>
                <c:pt idx="202">
                  <c:v>13435.5</c:v>
                </c:pt>
                <c:pt idx="203">
                  <c:v>13460.5</c:v>
                </c:pt>
                <c:pt idx="204">
                  <c:v>13460.5</c:v>
                </c:pt>
                <c:pt idx="205">
                  <c:v>13463.5</c:v>
                </c:pt>
                <c:pt idx="206">
                  <c:v>13463.5</c:v>
                </c:pt>
                <c:pt idx="207">
                  <c:v>13469</c:v>
                </c:pt>
                <c:pt idx="208">
                  <c:v>13469</c:v>
                </c:pt>
                <c:pt idx="209">
                  <c:v>13477.5</c:v>
                </c:pt>
                <c:pt idx="210">
                  <c:v>13477.5</c:v>
                </c:pt>
                <c:pt idx="211">
                  <c:v>13480</c:v>
                </c:pt>
                <c:pt idx="212">
                  <c:v>13480</c:v>
                </c:pt>
                <c:pt idx="213">
                  <c:v>14256</c:v>
                </c:pt>
                <c:pt idx="214">
                  <c:v>15351.5</c:v>
                </c:pt>
                <c:pt idx="215">
                  <c:v>15360</c:v>
                </c:pt>
                <c:pt idx="216">
                  <c:v>15360.5</c:v>
                </c:pt>
                <c:pt idx="217">
                  <c:v>15363</c:v>
                </c:pt>
              </c:numCache>
            </c:numRef>
          </c:xVal>
          <c:yVal>
            <c:numRef>
              <c:f>'Inactive 2'!$N$21:$N$999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BB9-4D3E-A2B7-50DB129338E2}"/>
            </c:ext>
          </c:extLst>
        </c:ser>
        <c:ser>
          <c:idx val="7"/>
          <c:order val="6"/>
          <c:tx>
            <c:strRef>
              <c:f>'Inactive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'Inactive 2'!$AW$2:$AW$127</c:f>
              <c:numCache>
                <c:formatCode>General</c:formatCode>
                <c:ptCount val="126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</c:numCache>
            </c:numRef>
          </c:xVal>
          <c:yVal>
            <c:numRef>
              <c:f>'Inactive 2'!$AX$2:$AX$127</c:f>
              <c:numCache>
                <c:formatCode>General</c:formatCode>
                <c:ptCount val="126"/>
                <c:pt idx="0">
                  <c:v>-0.31822118135402461</c:v>
                </c:pt>
                <c:pt idx="1">
                  <c:v>-0.30067301285610187</c:v>
                </c:pt>
                <c:pt idx="2">
                  <c:v>-0.28578788194025584</c:v>
                </c:pt>
                <c:pt idx="3">
                  <c:v>-0.26866884491376769</c:v>
                </c:pt>
                <c:pt idx="4">
                  <c:v>-0.2491491149668956</c:v>
                </c:pt>
                <c:pt idx="5">
                  <c:v>-0.22834300407446756</c:v>
                </c:pt>
                <c:pt idx="6">
                  <c:v>-0.20805672239361642</c:v>
                </c:pt>
                <c:pt idx="7">
                  <c:v>-0.19174243023271206</c:v>
                </c:pt>
                <c:pt idx="8">
                  <c:v>-0.18061483101757728</c:v>
                </c:pt>
                <c:pt idx="9">
                  <c:v>-0.16893345022261738</c:v>
                </c:pt>
                <c:pt idx="10">
                  <c:v>-0.15459763362335699</c:v>
                </c:pt>
                <c:pt idx="11">
                  <c:v>-0.13838493858047171</c:v>
                </c:pt>
                <c:pt idx="12">
                  <c:v>-0.12168914302976136</c:v>
                </c:pt>
                <c:pt idx="13">
                  <c:v>-0.10709178700173576</c:v>
                </c:pt>
                <c:pt idx="14">
                  <c:v>-9.8086835070230471E-2</c:v>
                </c:pt>
                <c:pt idx="15">
                  <c:v>-9.1455015785749424E-2</c:v>
                </c:pt>
                <c:pt idx="16">
                  <c:v>-8.2506392444516546E-2</c:v>
                </c:pt>
                <c:pt idx="17">
                  <c:v>-7.1194820968057321E-2</c:v>
                </c:pt>
                <c:pt idx="18">
                  <c:v>-5.8657117400494056E-2</c:v>
                </c:pt>
                <c:pt idx="19">
                  <c:v>-4.675080683869922E-2</c:v>
                </c:pt>
                <c:pt idx="20">
                  <c:v>-3.8992379099336699E-2</c:v>
                </c:pt>
                <c:pt idx="21">
                  <c:v>-3.6262269191712493E-2</c:v>
                </c:pt>
                <c:pt idx="22">
                  <c:v>-3.2760233816067352E-2</c:v>
                </c:pt>
                <c:pt idx="23">
                  <c:v>-2.6610533189860258E-2</c:v>
                </c:pt>
                <c:pt idx="24">
                  <c:v>-1.863437522039689E-2</c:v>
                </c:pt>
                <c:pt idx="25">
                  <c:v>-1.0254597853873476E-2</c:v>
                </c:pt>
                <c:pt idx="26">
                  <c:v>-4.1335948817937682E-3</c:v>
                </c:pt>
                <c:pt idx="27">
                  <c:v>-3.6639426653288093E-3</c:v>
                </c:pt>
                <c:pt idx="28">
                  <c:v>-5.2755158766065804E-3</c:v>
                </c:pt>
                <c:pt idx="29">
                  <c:v>-4.4979844580548311E-3</c:v>
                </c:pt>
                <c:pt idx="30">
                  <c:v>-1.3967989432151794E-3</c:v>
                </c:pt>
                <c:pt idx="31">
                  <c:v>2.8691033672030761E-3</c:v>
                </c:pt>
                <c:pt idx="32">
                  <c:v>6.3882724471475156E-3</c:v>
                </c:pt>
                <c:pt idx="33">
                  <c:v>5.5868186218521699E-3</c:v>
                </c:pt>
                <c:pt idx="34">
                  <c:v>-6.5533929367747471E-5</c:v>
                </c:pt>
                <c:pt idx="35">
                  <c:v>-4.7403066044822816E-3</c:v>
                </c:pt>
                <c:pt idx="36">
                  <c:v>-6.7785670636778088E-3</c:v>
                </c:pt>
                <c:pt idx="37">
                  <c:v>-7.0415950089187992E-3</c:v>
                </c:pt>
                <c:pt idx="38">
                  <c:v>-6.9827866181743151E-3</c:v>
                </c:pt>
                <c:pt idx="39">
                  <c:v>-9.3468891118820216E-3</c:v>
                </c:pt>
                <c:pt idx="40">
                  <c:v>-1.7403537840627776E-2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BB9-4D3E-A2B7-50DB12933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2874160"/>
        <c:axId val="1"/>
      </c:scatterChart>
      <c:valAx>
        <c:axId val="6528741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749724832782997"/>
              <c:y val="0.783732802630440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4962492591651844E-2"/>
              <c:y val="0.331471258400392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28741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6129032258064516E-2"/>
          <c:y val="0.9011000548008421"/>
          <c:w val="0.99032258064516132"/>
          <c:h val="0.972528626229413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KV Gem - O-C Diagr.</a:t>
            </a:r>
          </a:p>
        </c:rich>
      </c:tx>
      <c:layout>
        <c:manualLayout>
          <c:xMode val="edge"/>
          <c:yMode val="edge"/>
          <c:x val="0.35095475638644585"/>
          <c:y val="4.47300219548028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396972766971971"/>
          <c:y val="0.20448012040539315"/>
          <c:w val="0.67360639337169304"/>
          <c:h val="0.31950018813342684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2'!$F$21:$F$999</c:f>
              <c:numCache>
                <c:formatCode>General</c:formatCode>
                <c:ptCount val="979"/>
                <c:pt idx="0">
                  <c:v>-60930</c:v>
                </c:pt>
                <c:pt idx="1">
                  <c:v>-59247.5</c:v>
                </c:pt>
                <c:pt idx="2">
                  <c:v>-38736</c:v>
                </c:pt>
                <c:pt idx="3">
                  <c:v>-37534.5</c:v>
                </c:pt>
                <c:pt idx="4">
                  <c:v>-34497.5</c:v>
                </c:pt>
                <c:pt idx="5">
                  <c:v>-34394</c:v>
                </c:pt>
                <c:pt idx="6">
                  <c:v>-8995</c:v>
                </c:pt>
                <c:pt idx="7">
                  <c:v>-6116.5</c:v>
                </c:pt>
                <c:pt idx="8">
                  <c:v>-5048.5</c:v>
                </c:pt>
                <c:pt idx="9">
                  <c:v>-4903.5</c:v>
                </c:pt>
                <c:pt idx="10">
                  <c:v>-4000</c:v>
                </c:pt>
                <c:pt idx="11">
                  <c:v>-3972</c:v>
                </c:pt>
                <c:pt idx="12">
                  <c:v>-3090.5</c:v>
                </c:pt>
                <c:pt idx="13">
                  <c:v>-3012.5</c:v>
                </c:pt>
                <c:pt idx="14">
                  <c:v>-3012</c:v>
                </c:pt>
                <c:pt idx="15">
                  <c:v>-3006.5</c:v>
                </c:pt>
                <c:pt idx="16">
                  <c:v>-2889.5</c:v>
                </c:pt>
                <c:pt idx="17">
                  <c:v>-2209</c:v>
                </c:pt>
                <c:pt idx="18">
                  <c:v>-2200.5</c:v>
                </c:pt>
                <c:pt idx="19">
                  <c:v>-2105.5</c:v>
                </c:pt>
                <c:pt idx="20">
                  <c:v>-2017</c:v>
                </c:pt>
                <c:pt idx="21">
                  <c:v>-2002.5</c:v>
                </c:pt>
                <c:pt idx="22">
                  <c:v>-1964</c:v>
                </c:pt>
                <c:pt idx="23">
                  <c:v>-1963.5</c:v>
                </c:pt>
                <c:pt idx="24">
                  <c:v>-1955.5</c:v>
                </c:pt>
                <c:pt idx="25">
                  <c:v>-1944</c:v>
                </c:pt>
                <c:pt idx="26">
                  <c:v>-1204.5</c:v>
                </c:pt>
                <c:pt idx="27">
                  <c:v>-1107</c:v>
                </c:pt>
                <c:pt idx="28">
                  <c:v>-1015</c:v>
                </c:pt>
                <c:pt idx="29">
                  <c:v>-976.5</c:v>
                </c:pt>
                <c:pt idx="30">
                  <c:v>-973.5</c:v>
                </c:pt>
                <c:pt idx="31">
                  <c:v>-973.5</c:v>
                </c:pt>
                <c:pt idx="32">
                  <c:v>-973</c:v>
                </c:pt>
                <c:pt idx="33">
                  <c:v>-973</c:v>
                </c:pt>
                <c:pt idx="34">
                  <c:v>-859.5</c:v>
                </c:pt>
                <c:pt idx="35">
                  <c:v>-859.5</c:v>
                </c:pt>
                <c:pt idx="36">
                  <c:v>-859</c:v>
                </c:pt>
                <c:pt idx="37">
                  <c:v>-859</c:v>
                </c:pt>
                <c:pt idx="38">
                  <c:v>-108</c:v>
                </c:pt>
                <c:pt idx="39">
                  <c:v>-108</c:v>
                </c:pt>
                <c:pt idx="40">
                  <c:v>-108</c:v>
                </c:pt>
                <c:pt idx="41">
                  <c:v>-108</c:v>
                </c:pt>
                <c:pt idx="42">
                  <c:v>-108</c:v>
                </c:pt>
                <c:pt idx="43">
                  <c:v>-108</c:v>
                </c:pt>
                <c:pt idx="44">
                  <c:v>19.5</c:v>
                </c:pt>
                <c:pt idx="45">
                  <c:v>20</c:v>
                </c:pt>
                <c:pt idx="46">
                  <c:v>239.5</c:v>
                </c:pt>
                <c:pt idx="47">
                  <c:v>1143.5</c:v>
                </c:pt>
                <c:pt idx="48">
                  <c:v>1143.5</c:v>
                </c:pt>
                <c:pt idx="49">
                  <c:v>1143.5</c:v>
                </c:pt>
                <c:pt idx="50">
                  <c:v>1143.5</c:v>
                </c:pt>
                <c:pt idx="51">
                  <c:v>1163</c:v>
                </c:pt>
                <c:pt idx="52">
                  <c:v>1163.5</c:v>
                </c:pt>
                <c:pt idx="53">
                  <c:v>1165.5</c:v>
                </c:pt>
                <c:pt idx="54">
                  <c:v>1166</c:v>
                </c:pt>
                <c:pt idx="55">
                  <c:v>1168.5</c:v>
                </c:pt>
                <c:pt idx="56">
                  <c:v>1169</c:v>
                </c:pt>
                <c:pt idx="57">
                  <c:v>1174</c:v>
                </c:pt>
                <c:pt idx="58">
                  <c:v>1174.5</c:v>
                </c:pt>
                <c:pt idx="59">
                  <c:v>1180</c:v>
                </c:pt>
                <c:pt idx="60">
                  <c:v>1180</c:v>
                </c:pt>
                <c:pt idx="61">
                  <c:v>1180</c:v>
                </c:pt>
                <c:pt idx="62">
                  <c:v>1180</c:v>
                </c:pt>
                <c:pt idx="63">
                  <c:v>1182.5</c:v>
                </c:pt>
                <c:pt idx="64">
                  <c:v>1182.5</c:v>
                </c:pt>
                <c:pt idx="65">
                  <c:v>1182.5</c:v>
                </c:pt>
                <c:pt idx="66">
                  <c:v>1182.5</c:v>
                </c:pt>
                <c:pt idx="67">
                  <c:v>1182.5</c:v>
                </c:pt>
                <c:pt idx="68">
                  <c:v>1210.5</c:v>
                </c:pt>
                <c:pt idx="69">
                  <c:v>1235.5</c:v>
                </c:pt>
                <c:pt idx="70">
                  <c:v>1249.5</c:v>
                </c:pt>
                <c:pt idx="71">
                  <c:v>1249.5</c:v>
                </c:pt>
                <c:pt idx="72">
                  <c:v>1249.5</c:v>
                </c:pt>
                <c:pt idx="73">
                  <c:v>1249.5</c:v>
                </c:pt>
                <c:pt idx="74">
                  <c:v>1249.5</c:v>
                </c:pt>
                <c:pt idx="75">
                  <c:v>1252</c:v>
                </c:pt>
                <c:pt idx="76">
                  <c:v>1252</c:v>
                </c:pt>
                <c:pt idx="77">
                  <c:v>1252</c:v>
                </c:pt>
                <c:pt idx="78">
                  <c:v>1252</c:v>
                </c:pt>
                <c:pt idx="79">
                  <c:v>1252.5</c:v>
                </c:pt>
                <c:pt idx="80">
                  <c:v>1255</c:v>
                </c:pt>
                <c:pt idx="81">
                  <c:v>1255</c:v>
                </c:pt>
                <c:pt idx="82">
                  <c:v>1255</c:v>
                </c:pt>
                <c:pt idx="83">
                  <c:v>1255</c:v>
                </c:pt>
                <c:pt idx="84">
                  <c:v>1285.5</c:v>
                </c:pt>
                <c:pt idx="85">
                  <c:v>1285.5</c:v>
                </c:pt>
                <c:pt idx="86">
                  <c:v>1285.5</c:v>
                </c:pt>
                <c:pt idx="87">
                  <c:v>1285.5</c:v>
                </c:pt>
                <c:pt idx="88">
                  <c:v>1285.5</c:v>
                </c:pt>
                <c:pt idx="89">
                  <c:v>1285.5</c:v>
                </c:pt>
                <c:pt idx="90">
                  <c:v>1288.5</c:v>
                </c:pt>
                <c:pt idx="91">
                  <c:v>1978</c:v>
                </c:pt>
                <c:pt idx="92">
                  <c:v>1983.5</c:v>
                </c:pt>
                <c:pt idx="93">
                  <c:v>2047.5</c:v>
                </c:pt>
                <c:pt idx="94">
                  <c:v>2105.5</c:v>
                </c:pt>
                <c:pt idx="95">
                  <c:v>2181</c:v>
                </c:pt>
                <c:pt idx="96">
                  <c:v>2181.5</c:v>
                </c:pt>
                <c:pt idx="97">
                  <c:v>2223</c:v>
                </c:pt>
                <c:pt idx="98">
                  <c:v>2253.5</c:v>
                </c:pt>
                <c:pt idx="99">
                  <c:v>2256.5</c:v>
                </c:pt>
                <c:pt idx="100">
                  <c:v>2273</c:v>
                </c:pt>
                <c:pt idx="101">
                  <c:v>2295.5</c:v>
                </c:pt>
                <c:pt idx="102">
                  <c:v>2945.5</c:v>
                </c:pt>
                <c:pt idx="103">
                  <c:v>2946</c:v>
                </c:pt>
                <c:pt idx="104">
                  <c:v>3107.5</c:v>
                </c:pt>
                <c:pt idx="105">
                  <c:v>3163</c:v>
                </c:pt>
                <c:pt idx="106">
                  <c:v>3166</c:v>
                </c:pt>
                <c:pt idx="107">
                  <c:v>3168.5</c:v>
                </c:pt>
                <c:pt idx="108">
                  <c:v>3171.5</c:v>
                </c:pt>
                <c:pt idx="109">
                  <c:v>3205.5</c:v>
                </c:pt>
                <c:pt idx="110">
                  <c:v>3264</c:v>
                </c:pt>
                <c:pt idx="111">
                  <c:v>3285.5</c:v>
                </c:pt>
                <c:pt idx="112">
                  <c:v>3324.5</c:v>
                </c:pt>
                <c:pt idx="113">
                  <c:v>3937</c:v>
                </c:pt>
                <c:pt idx="114">
                  <c:v>3981.5</c:v>
                </c:pt>
                <c:pt idx="115">
                  <c:v>3992.5</c:v>
                </c:pt>
                <c:pt idx="116">
                  <c:v>4022</c:v>
                </c:pt>
                <c:pt idx="117">
                  <c:v>4022.5</c:v>
                </c:pt>
                <c:pt idx="118">
                  <c:v>4059.5</c:v>
                </c:pt>
                <c:pt idx="119">
                  <c:v>4106</c:v>
                </c:pt>
                <c:pt idx="120">
                  <c:v>4125.5</c:v>
                </c:pt>
                <c:pt idx="121">
                  <c:v>4147.5</c:v>
                </c:pt>
                <c:pt idx="122">
                  <c:v>4148</c:v>
                </c:pt>
                <c:pt idx="123">
                  <c:v>4234</c:v>
                </c:pt>
                <c:pt idx="124">
                  <c:v>4234</c:v>
                </c:pt>
                <c:pt idx="125">
                  <c:v>3171.5</c:v>
                </c:pt>
                <c:pt idx="126">
                  <c:v>4234</c:v>
                </c:pt>
                <c:pt idx="127">
                  <c:v>4234</c:v>
                </c:pt>
                <c:pt idx="128">
                  <c:v>5073.5</c:v>
                </c:pt>
                <c:pt idx="129">
                  <c:v>5074</c:v>
                </c:pt>
                <c:pt idx="130">
                  <c:v>5235</c:v>
                </c:pt>
                <c:pt idx="131">
                  <c:v>5261</c:v>
                </c:pt>
                <c:pt idx="132">
                  <c:v>5261.5</c:v>
                </c:pt>
                <c:pt idx="133">
                  <c:v>5946.5</c:v>
                </c:pt>
                <c:pt idx="134">
                  <c:v>6083</c:v>
                </c:pt>
                <c:pt idx="135">
                  <c:v>6083.5</c:v>
                </c:pt>
                <c:pt idx="136">
                  <c:v>6225.5</c:v>
                </c:pt>
                <c:pt idx="137">
                  <c:v>6231</c:v>
                </c:pt>
                <c:pt idx="138">
                  <c:v>6236.5</c:v>
                </c:pt>
                <c:pt idx="139">
                  <c:v>6237</c:v>
                </c:pt>
                <c:pt idx="140">
                  <c:v>6253.5</c:v>
                </c:pt>
                <c:pt idx="141">
                  <c:v>6256</c:v>
                </c:pt>
                <c:pt idx="142">
                  <c:v>6256.5</c:v>
                </c:pt>
                <c:pt idx="143">
                  <c:v>6267.5</c:v>
                </c:pt>
                <c:pt idx="144">
                  <c:v>6298</c:v>
                </c:pt>
                <c:pt idx="145">
                  <c:v>7074</c:v>
                </c:pt>
                <c:pt idx="146">
                  <c:v>7168</c:v>
                </c:pt>
                <c:pt idx="147">
                  <c:v>7168.5</c:v>
                </c:pt>
                <c:pt idx="148">
                  <c:v>7204.5</c:v>
                </c:pt>
                <c:pt idx="149">
                  <c:v>7283.5</c:v>
                </c:pt>
                <c:pt idx="150">
                  <c:v>7355</c:v>
                </c:pt>
                <c:pt idx="151">
                  <c:v>7355</c:v>
                </c:pt>
                <c:pt idx="152">
                  <c:v>7355</c:v>
                </c:pt>
                <c:pt idx="153">
                  <c:v>8166.5</c:v>
                </c:pt>
                <c:pt idx="154">
                  <c:v>8286.5</c:v>
                </c:pt>
                <c:pt idx="155">
                  <c:v>8300.5</c:v>
                </c:pt>
                <c:pt idx="156">
                  <c:v>8329.5</c:v>
                </c:pt>
                <c:pt idx="157">
                  <c:v>8392</c:v>
                </c:pt>
                <c:pt idx="158">
                  <c:v>8397.5</c:v>
                </c:pt>
                <c:pt idx="159">
                  <c:v>9125</c:v>
                </c:pt>
                <c:pt idx="160">
                  <c:v>9218</c:v>
                </c:pt>
                <c:pt idx="161">
                  <c:v>9218</c:v>
                </c:pt>
                <c:pt idx="162">
                  <c:v>9218</c:v>
                </c:pt>
                <c:pt idx="163">
                  <c:v>9218</c:v>
                </c:pt>
                <c:pt idx="164">
                  <c:v>9218</c:v>
                </c:pt>
                <c:pt idx="165">
                  <c:v>9218.5</c:v>
                </c:pt>
                <c:pt idx="166">
                  <c:v>9218.5</c:v>
                </c:pt>
                <c:pt idx="167">
                  <c:v>9219</c:v>
                </c:pt>
                <c:pt idx="168">
                  <c:v>9219</c:v>
                </c:pt>
                <c:pt idx="169">
                  <c:v>10143.5</c:v>
                </c:pt>
                <c:pt idx="170">
                  <c:v>10144</c:v>
                </c:pt>
                <c:pt idx="171">
                  <c:v>10272.5</c:v>
                </c:pt>
                <c:pt idx="172">
                  <c:v>10272.5</c:v>
                </c:pt>
                <c:pt idx="173">
                  <c:v>10272.5</c:v>
                </c:pt>
                <c:pt idx="174">
                  <c:v>10398</c:v>
                </c:pt>
                <c:pt idx="175">
                  <c:v>10401</c:v>
                </c:pt>
                <c:pt idx="176">
                  <c:v>11285.5</c:v>
                </c:pt>
                <c:pt idx="177">
                  <c:v>11285.5</c:v>
                </c:pt>
                <c:pt idx="178">
                  <c:v>11285.5</c:v>
                </c:pt>
                <c:pt idx="179">
                  <c:v>12022</c:v>
                </c:pt>
                <c:pt idx="180">
                  <c:v>12189</c:v>
                </c:pt>
                <c:pt idx="181">
                  <c:v>12189.5</c:v>
                </c:pt>
                <c:pt idx="182">
                  <c:v>12331</c:v>
                </c:pt>
                <c:pt idx="183">
                  <c:v>12356</c:v>
                </c:pt>
                <c:pt idx="184">
                  <c:v>12356</c:v>
                </c:pt>
                <c:pt idx="185">
                  <c:v>12356.5</c:v>
                </c:pt>
                <c:pt idx="186">
                  <c:v>12356.5</c:v>
                </c:pt>
                <c:pt idx="187">
                  <c:v>12373</c:v>
                </c:pt>
                <c:pt idx="188">
                  <c:v>12373</c:v>
                </c:pt>
                <c:pt idx="189">
                  <c:v>12428.5</c:v>
                </c:pt>
                <c:pt idx="190">
                  <c:v>12428.5</c:v>
                </c:pt>
                <c:pt idx="191">
                  <c:v>12428.5</c:v>
                </c:pt>
                <c:pt idx="192">
                  <c:v>12456.5</c:v>
                </c:pt>
                <c:pt idx="193">
                  <c:v>12456.5</c:v>
                </c:pt>
                <c:pt idx="194">
                  <c:v>12456.5</c:v>
                </c:pt>
                <c:pt idx="195">
                  <c:v>13421.5</c:v>
                </c:pt>
                <c:pt idx="196">
                  <c:v>13421.5</c:v>
                </c:pt>
                <c:pt idx="197">
                  <c:v>13432.5</c:v>
                </c:pt>
                <c:pt idx="198">
                  <c:v>13432.5</c:v>
                </c:pt>
                <c:pt idx="199">
                  <c:v>13433</c:v>
                </c:pt>
                <c:pt idx="200">
                  <c:v>13433</c:v>
                </c:pt>
                <c:pt idx="201">
                  <c:v>13435.5</c:v>
                </c:pt>
                <c:pt idx="202">
                  <c:v>13435.5</c:v>
                </c:pt>
                <c:pt idx="203">
                  <c:v>13460.5</c:v>
                </c:pt>
                <c:pt idx="204">
                  <c:v>13460.5</c:v>
                </c:pt>
                <c:pt idx="205">
                  <c:v>13463.5</c:v>
                </c:pt>
                <c:pt idx="206">
                  <c:v>13463.5</c:v>
                </c:pt>
                <c:pt idx="207">
                  <c:v>13469</c:v>
                </c:pt>
                <c:pt idx="208">
                  <c:v>13469</c:v>
                </c:pt>
                <c:pt idx="209">
                  <c:v>13477.5</c:v>
                </c:pt>
                <c:pt idx="210">
                  <c:v>13477.5</c:v>
                </c:pt>
                <c:pt idx="211">
                  <c:v>13480</c:v>
                </c:pt>
                <c:pt idx="212">
                  <c:v>13480</c:v>
                </c:pt>
                <c:pt idx="213">
                  <c:v>14256</c:v>
                </c:pt>
                <c:pt idx="214">
                  <c:v>15351.5</c:v>
                </c:pt>
                <c:pt idx="215">
                  <c:v>15360</c:v>
                </c:pt>
                <c:pt idx="216">
                  <c:v>15360.5</c:v>
                </c:pt>
                <c:pt idx="217">
                  <c:v>15363</c:v>
                </c:pt>
              </c:numCache>
            </c:numRef>
          </c:xVal>
          <c:yVal>
            <c:numRef>
              <c:f>'Inactive 2'!$H$21:$H$999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4D-4F56-B874-6D34916F42FD}"/>
            </c:ext>
          </c:extLst>
        </c:ser>
        <c:ser>
          <c:idx val="1"/>
          <c:order val="1"/>
          <c:tx>
            <c:strRef>
              <c:f>'Inactive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2'!$D$21:$D$1298</c:f>
                <c:numCache>
                  <c:formatCode>General</c:formatCode>
                  <c:ptCount val="1278"/>
                  <c:pt idx="9">
                    <c:v>0</c:v>
                  </c:pt>
                  <c:pt idx="10">
                    <c:v>2.8E-3</c:v>
                  </c:pt>
                  <c:pt idx="11">
                    <c:v>2.8E-3</c:v>
                  </c:pt>
                  <c:pt idx="13">
                    <c:v>1.6000000000000001E-3</c:v>
                  </c:pt>
                  <c:pt idx="14">
                    <c:v>2.8999999999999998E-3</c:v>
                  </c:pt>
                  <c:pt idx="15">
                    <c:v>1.6999999999999999E-3</c:v>
                  </c:pt>
                  <c:pt idx="16">
                    <c:v>1.9E-3</c:v>
                  </c:pt>
                  <c:pt idx="17">
                    <c:v>1.2999999999999999E-3</c:v>
                  </c:pt>
                  <c:pt idx="18">
                    <c:v>4.4000000000000003E-3</c:v>
                  </c:pt>
                  <c:pt idx="19">
                    <c:v>6.0000000000000001E-3</c:v>
                  </c:pt>
                  <c:pt idx="20">
                    <c:v>1.2999999999999999E-3</c:v>
                  </c:pt>
                  <c:pt idx="21">
                    <c:v>0</c:v>
                  </c:pt>
                  <c:pt idx="22">
                    <c:v>2.3999999999999998E-3</c:v>
                  </c:pt>
                  <c:pt idx="23">
                    <c:v>1.6000000000000001E-3</c:v>
                  </c:pt>
                  <c:pt idx="24">
                    <c:v>0</c:v>
                  </c:pt>
                  <c:pt idx="25">
                    <c:v>3.3999999999999998E-3</c:v>
                  </c:pt>
                  <c:pt idx="26">
                    <c:v>3.3E-3</c:v>
                  </c:pt>
                  <c:pt idx="27">
                    <c:v>2.0999999999999999E-3</c:v>
                  </c:pt>
                  <c:pt idx="28">
                    <c:v>2.3E-3</c:v>
                  </c:pt>
                  <c:pt idx="29">
                    <c:v>0</c:v>
                  </c:pt>
                  <c:pt idx="30">
                    <c:v>2E-3</c:v>
                  </c:pt>
                  <c:pt idx="31">
                    <c:v>2E-3</c:v>
                  </c:pt>
                  <c:pt idx="32">
                    <c:v>1.4E-3</c:v>
                  </c:pt>
                  <c:pt idx="33">
                    <c:v>1.4E-3</c:v>
                  </c:pt>
                  <c:pt idx="34">
                    <c:v>6.4999999999999997E-3</c:v>
                  </c:pt>
                  <c:pt idx="35">
                    <c:v>6.4999999999999997E-3</c:v>
                  </c:pt>
                  <c:pt idx="36">
                    <c:v>5.4000000000000003E-3</c:v>
                  </c:pt>
                  <c:pt idx="37">
                    <c:v>5.4000000000000003E-3</c:v>
                  </c:pt>
                  <c:pt idx="38">
                    <c:v>2.8E-3</c:v>
                  </c:pt>
                  <c:pt idx="39">
                    <c:v>2.8E-3</c:v>
                  </c:pt>
                  <c:pt idx="40">
                    <c:v>1.6000000000000001E-3</c:v>
                  </c:pt>
                  <c:pt idx="41">
                    <c:v>1.6000000000000001E-3</c:v>
                  </c:pt>
                  <c:pt idx="42">
                    <c:v>1.6000000000000001E-3</c:v>
                  </c:pt>
                  <c:pt idx="43">
                    <c:v>1.6000000000000001E-3</c:v>
                  </c:pt>
                  <c:pt idx="44">
                    <c:v>5.0000000000000001E-4</c:v>
                  </c:pt>
                  <c:pt idx="45">
                    <c:v>6.9999999999999999E-4</c:v>
                  </c:pt>
                  <c:pt idx="47">
                    <c:v>4.1000000000000003E-3</c:v>
                  </c:pt>
                  <c:pt idx="48">
                    <c:v>4.1000000000000003E-3</c:v>
                  </c:pt>
                  <c:pt idx="49">
                    <c:v>4.0000000000000001E-3</c:v>
                  </c:pt>
                  <c:pt idx="50">
                    <c:v>4.0000000000000001E-3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2.8E-3</c:v>
                  </c:pt>
                  <c:pt idx="60">
                    <c:v>2.8E-3</c:v>
                  </c:pt>
                  <c:pt idx="61">
                    <c:v>2.8999999999999998E-3</c:v>
                  </c:pt>
                  <c:pt idx="62">
                    <c:v>2.8999999999999998E-3</c:v>
                  </c:pt>
                  <c:pt idx="63">
                    <c:v>0</c:v>
                  </c:pt>
                  <c:pt idx="64">
                    <c:v>3.0000000000000001E-3</c:v>
                  </c:pt>
                  <c:pt idx="65">
                    <c:v>3.0000000000000001E-3</c:v>
                  </c:pt>
                  <c:pt idx="66">
                    <c:v>3.8E-3</c:v>
                  </c:pt>
                  <c:pt idx="67">
                    <c:v>3.8E-3</c:v>
                  </c:pt>
                  <c:pt idx="68">
                    <c:v>5.9999999999999995E-4</c:v>
                  </c:pt>
                  <c:pt idx="69">
                    <c:v>8.9999999999999998E-4</c:v>
                  </c:pt>
                  <c:pt idx="70">
                    <c:v>2.9999999999999997E-4</c:v>
                  </c:pt>
                  <c:pt idx="71">
                    <c:v>2.0999999999999999E-3</c:v>
                  </c:pt>
                  <c:pt idx="72">
                    <c:v>2.0999999999999999E-3</c:v>
                  </c:pt>
                  <c:pt idx="73">
                    <c:v>2.0999999999999999E-3</c:v>
                  </c:pt>
                  <c:pt idx="74">
                    <c:v>2.0999999999999999E-3</c:v>
                  </c:pt>
                  <c:pt idx="75">
                    <c:v>1.6999999999999999E-3</c:v>
                  </c:pt>
                  <c:pt idx="76">
                    <c:v>1.6999999999999999E-3</c:v>
                  </c:pt>
                  <c:pt idx="77">
                    <c:v>1.6000000000000001E-3</c:v>
                  </c:pt>
                  <c:pt idx="78">
                    <c:v>1.6000000000000001E-3</c:v>
                  </c:pt>
                  <c:pt idx="79">
                    <c:v>0</c:v>
                  </c:pt>
                  <c:pt idx="80">
                    <c:v>4.3E-3</c:v>
                  </c:pt>
                  <c:pt idx="81">
                    <c:v>4.3E-3</c:v>
                  </c:pt>
                  <c:pt idx="82">
                    <c:v>4.1000000000000003E-3</c:v>
                  </c:pt>
                  <c:pt idx="83">
                    <c:v>4.1000000000000003E-3</c:v>
                  </c:pt>
                  <c:pt idx="84">
                    <c:v>2.2000000000000001E-3</c:v>
                  </c:pt>
                  <c:pt idx="85">
                    <c:v>2.2000000000000001E-3</c:v>
                  </c:pt>
                  <c:pt idx="86">
                    <c:v>4.1999999999999997E-3</c:v>
                  </c:pt>
                  <c:pt idx="87">
                    <c:v>4.1999999999999997E-3</c:v>
                  </c:pt>
                  <c:pt idx="88">
                    <c:v>4.1999999999999997E-3</c:v>
                  </c:pt>
                  <c:pt idx="89">
                    <c:v>4.1999999999999997E-3</c:v>
                  </c:pt>
                  <c:pt idx="90">
                    <c:v>2.0999999999999999E-3</c:v>
                  </c:pt>
                  <c:pt idx="91">
                    <c:v>7.1999999999999998E-3</c:v>
                  </c:pt>
                  <c:pt idx="92">
                    <c:v>4.5999999999999999E-3</c:v>
                  </c:pt>
                  <c:pt idx="93">
                    <c:v>8.9999999999999998E-4</c:v>
                  </c:pt>
                  <c:pt idx="94">
                    <c:v>1.2999999999999999E-3</c:v>
                  </c:pt>
                  <c:pt idx="95">
                    <c:v>8.9999999999999998E-4</c:v>
                  </c:pt>
                  <c:pt idx="96">
                    <c:v>1.1000000000000001E-3</c:v>
                  </c:pt>
                  <c:pt idx="97">
                    <c:v>5.9999999999999995E-4</c:v>
                  </c:pt>
                  <c:pt idx="98">
                    <c:v>5.9999999999999995E-4</c:v>
                  </c:pt>
                  <c:pt idx="99">
                    <c:v>1E-3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2.0000000000000001E-4</c:v>
                  </c:pt>
                  <c:pt idx="132">
                    <c:v>8.0000000000000004E-4</c:v>
                  </c:pt>
                  <c:pt idx="133">
                    <c:v>4.0000000000000002E-4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1E-4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4.0000000000000002E-4</c:v>
                  </c:pt>
                  <c:pt idx="158">
                    <c:v>4.0000000000000002E-4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2.9999999999999997E-4</c:v>
                  </c:pt>
                  <c:pt idx="163">
                    <c:v>0</c:v>
                  </c:pt>
                  <c:pt idx="164">
                    <c:v>8.9999999999999998E-4</c:v>
                  </c:pt>
                  <c:pt idx="165">
                    <c:v>0</c:v>
                  </c:pt>
                  <c:pt idx="166">
                    <c:v>2.9999999999999997E-4</c:v>
                  </c:pt>
                  <c:pt idx="167">
                    <c:v>0</c:v>
                  </c:pt>
                  <c:pt idx="168">
                    <c:v>3.0000000000000001E-3</c:v>
                  </c:pt>
                  <c:pt idx="169">
                    <c:v>1E-4</c:v>
                  </c:pt>
                  <c:pt idx="170">
                    <c:v>2E-3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1E-4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1E-4</c:v>
                  </c:pt>
                  <c:pt idx="183">
                    <c:v>5.0000000000000001E-4</c:v>
                  </c:pt>
                  <c:pt idx="184">
                    <c:v>2.0000000000000001E-4</c:v>
                  </c:pt>
                  <c:pt idx="185">
                    <c:v>2.9999999999999997E-4</c:v>
                  </c:pt>
                  <c:pt idx="186">
                    <c:v>2.0000000000000001E-4</c:v>
                  </c:pt>
                  <c:pt idx="187">
                    <c:v>1E-4</c:v>
                  </c:pt>
                  <c:pt idx="188">
                    <c:v>1E-4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4.0000000000000002E-4</c:v>
                  </c:pt>
                  <c:pt idx="194">
                    <c:v>4.0000000000000002E-4</c:v>
                  </c:pt>
                  <c:pt idx="195">
                    <c:v>2.0000000000000001E-4</c:v>
                  </c:pt>
                  <c:pt idx="196">
                    <c:v>2.0000000000000001E-4</c:v>
                  </c:pt>
                  <c:pt idx="197">
                    <c:v>2.9999999999999997E-4</c:v>
                  </c:pt>
                  <c:pt idx="198">
                    <c:v>5.0000000000000001E-4</c:v>
                  </c:pt>
                  <c:pt idx="199">
                    <c:v>2.0000000000000001E-4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2.9999999999999997E-4</c:v>
                  </c:pt>
                  <c:pt idx="203">
                    <c:v>2.0000000000000001E-4</c:v>
                  </c:pt>
                  <c:pt idx="204">
                    <c:v>2.0000000000000001E-4</c:v>
                  </c:pt>
                  <c:pt idx="205">
                    <c:v>2.9999999999999997E-4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1E-4</c:v>
                  </c:pt>
                  <c:pt idx="209">
                    <c:v>2.9999999999999997E-4</c:v>
                  </c:pt>
                  <c:pt idx="210">
                    <c:v>2.0000000000000001E-4</c:v>
                  </c:pt>
                  <c:pt idx="211">
                    <c:v>2.9999999999999997E-4</c:v>
                  </c:pt>
                  <c:pt idx="212">
                    <c:v>2.9999999999999997E-4</c:v>
                  </c:pt>
                  <c:pt idx="213">
                    <c:v>0</c:v>
                  </c:pt>
                  <c:pt idx="214">
                    <c:v>2.0000000000000001E-4</c:v>
                  </c:pt>
                  <c:pt idx="215">
                    <c:v>1E-4</c:v>
                  </c:pt>
                  <c:pt idx="216">
                    <c:v>1E-4</c:v>
                  </c:pt>
                  <c:pt idx="217">
                    <c:v>1E-4</c:v>
                  </c:pt>
                </c:numCache>
              </c:numRef>
            </c:plus>
            <c:minus>
              <c:numRef>
                <c:f>'Inactive 2'!$D$21:$D$1298</c:f>
                <c:numCache>
                  <c:formatCode>General</c:formatCode>
                  <c:ptCount val="1278"/>
                  <c:pt idx="9">
                    <c:v>0</c:v>
                  </c:pt>
                  <c:pt idx="10">
                    <c:v>2.8E-3</c:v>
                  </c:pt>
                  <c:pt idx="11">
                    <c:v>2.8E-3</c:v>
                  </c:pt>
                  <c:pt idx="13">
                    <c:v>1.6000000000000001E-3</c:v>
                  </c:pt>
                  <c:pt idx="14">
                    <c:v>2.8999999999999998E-3</c:v>
                  </c:pt>
                  <c:pt idx="15">
                    <c:v>1.6999999999999999E-3</c:v>
                  </c:pt>
                  <c:pt idx="16">
                    <c:v>1.9E-3</c:v>
                  </c:pt>
                  <c:pt idx="17">
                    <c:v>1.2999999999999999E-3</c:v>
                  </c:pt>
                  <c:pt idx="18">
                    <c:v>4.4000000000000003E-3</c:v>
                  </c:pt>
                  <c:pt idx="19">
                    <c:v>6.0000000000000001E-3</c:v>
                  </c:pt>
                  <c:pt idx="20">
                    <c:v>1.2999999999999999E-3</c:v>
                  </c:pt>
                  <c:pt idx="21">
                    <c:v>0</c:v>
                  </c:pt>
                  <c:pt idx="22">
                    <c:v>2.3999999999999998E-3</c:v>
                  </c:pt>
                  <c:pt idx="23">
                    <c:v>1.6000000000000001E-3</c:v>
                  </c:pt>
                  <c:pt idx="24">
                    <c:v>0</c:v>
                  </c:pt>
                  <c:pt idx="25">
                    <c:v>3.3999999999999998E-3</c:v>
                  </c:pt>
                  <c:pt idx="26">
                    <c:v>3.3E-3</c:v>
                  </c:pt>
                  <c:pt idx="27">
                    <c:v>2.0999999999999999E-3</c:v>
                  </c:pt>
                  <c:pt idx="28">
                    <c:v>2.3E-3</c:v>
                  </c:pt>
                  <c:pt idx="29">
                    <c:v>0</c:v>
                  </c:pt>
                  <c:pt idx="30">
                    <c:v>2E-3</c:v>
                  </c:pt>
                  <c:pt idx="31">
                    <c:v>2E-3</c:v>
                  </c:pt>
                  <c:pt idx="32">
                    <c:v>1.4E-3</c:v>
                  </c:pt>
                  <c:pt idx="33">
                    <c:v>1.4E-3</c:v>
                  </c:pt>
                  <c:pt idx="34">
                    <c:v>6.4999999999999997E-3</c:v>
                  </c:pt>
                  <c:pt idx="35">
                    <c:v>6.4999999999999997E-3</c:v>
                  </c:pt>
                  <c:pt idx="36">
                    <c:v>5.4000000000000003E-3</c:v>
                  </c:pt>
                  <c:pt idx="37">
                    <c:v>5.4000000000000003E-3</c:v>
                  </c:pt>
                  <c:pt idx="38">
                    <c:v>2.8E-3</c:v>
                  </c:pt>
                  <c:pt idx="39">
                    <c:v>2.8E-3</c:v>
                  </c:pt>
                  <c:pt idx="40">
                    <c:v>1.6000000000000001E-3</c:v>
                  </c:pt>
                  <c:pt idx="41">
                    <c:v>1.6000000000000001E-3</c:v>
                  </c:pt>
                  <c:pt idx="42">
                    <c:v>1.6000000000000001E-3</c:v>
                  </c:pt>
                  <c:pt idx="43">
                    <c:v>1.6000000000000001E-3</c:v>
                  </c:pt>
                  <c:pt idx="44">
                    <c:v>5.0000000000000001E-4</c:v>
                  </c:pt>
                  <c:pt idx="45">
                    <c:v>6.9999999999999999E-4</c:v>
                  </c:pt>
                  <c:pt idx="47">
                    <c:v>4.1000000000000003E-3</c:v>
                  </c:pt>
                  <c:pt idx="48">
                    <c:v>4.1000000000000003E-3</c:v>
                  </c:pt>
                  <c:pt idx="49">
                    <c:v>4.0000000000000001E-3</c:v>
                  </c:pt>
                  <c:pt idx="50">
                    <c:v>4.0000000000000001E-3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2.8E-3</c:v>
                  </c:pt>
                  <c:pt idx="60">
                    <c:v>2.8E-3</c:v>
                  </c:pt>
                  <c:pt idx="61">
                    <c:v>2.8999999999999998E-3</c:v>
                  </c:pt>
                  <c:pt idx="62">
                    <c:v>2.8999999999999998E-3</c:v>
                  </c:pt>
                  <c:pt idx="63">
                    <c:v>0</c:v>
                  </c:pt>
                  <c:pt idx="64">
                    <c:v>3.0000000000000001E-3</c:v>
                  </c:pt>
                  <c:pt idx="65">
                    <c:v>3.0000000000000001E-3</c:v>
                  </c:pt>
                  <c:pt idx="66">
                    <c:v>3.8E-3</c:v>
                  </c:pt>
                  <c:pt idx="67">
                    <c:v>3.8E-3</c:v>
                  </c:pt>
                  <c:pt idx="68">
                    <c:v>5.9999999999999995E-4</c:v>
                  </c:pt>
                  <c:pt idx="69">
                    <c:v>8.9999999999999998E-4</c:v>
                  </c:pt>
                  <c:pt idx="70">
                    <c:v>2.9999999999999997E-4</c:v>
                  </c:pt>
                  <c:pt idx="71">
                    <c:v>2.0999999999999999E-3</c:v>
                  </c:pt>
                  <c:pt idx="72">
                    <c:v>2.0999999999999999E-3</c:v>
                  </c:pt>
                  <c:pt idx="73">
                    <c:v>2.0999999999999999E-3</c:v>
                  </c:pt>
                  <c:pt idx="74">
                    <c:v>2.0999999999999999E-3</c:v>
                  </c:pt>
                  <c:pt idx="75">
                    <c:v>1.6999999999999999E-3</c:v>
                  </c:pt>
                  <c:pt idx="76">
                    <c:v>1.6999999999999999E-3</c:v>
                  </c:pt>
                  <c:pt idx="77">
                    <c:v>1.6000000000000001E-3</c:v>
                  </c:pt>
                  <c:pt idx="78">
                    <c:v>1.6000000000000001E-3</c:v>
                  </c:pt>
                  <c:pt idx="79">
                    <c:v>0</c:v>
                  </c:pt>
                  <c:pt idx="80">
                    <c:v>4.3E-3</c:v>
                  </c:pt>
                  <c:pt idx="81">
                    <c:v>4.3E-3</c:v>
                  </c:pt>
                  <c:pt idx="82">
                    <c:v>4.1000000000000003E-3</c:v>
                  </c:pt>
                  <c:pt idx="83">
                    <c:v>4.1000000000000003E-3</c:v>
                  </c:pt>
                  <c:pt idx="84">
                    <c:v>2.2000000000000001E-3</c:v>
                  </c:pt>
                  <c:pt idx="85">
                    <c:v>2.2000000000000001E-3</c:v>
                  </c:pt>
                  <c:pt idx="86">
                    <c:v>4.1999999999999997E-3</c:v>
                  </c:pt>
                  <c:pt idx="87">
                    <c:v>4.1999999999999997E-3</c:v>
                  </c:pt>
                  <c:pt idx="88">
                    <c:v>4.1999999999999997E-3</c:v>
                  </c:pt>
                  <c:pt idx="89">
                    <c:v>4.1999999999999997E-3</c:v>
                  </c:pt>
                  <c:pt idx="90">
                    <c:v>2.0999999999999999E-3</c:v>
                  </c:pt>
                  <c:pt idx="91">
                    <c:v>7.1999999999999998E-3</c:v>
                  </c:pt>
                  <c:pt idx="92">
                    <c:v>4.5999999999999999E-3</c:v>
                  </c:pt>
                  <c:pt idx="93">
                    <c:v>8.9999999999999998E-4</c:v>
                  </c:pt>
                  <c:pt idx="94">
                    <c:v>1.2999999999999999E-3</c:v>
                  </c:pt>
                  <c:pt idx="95">
                    <c:v>8.9999999999999998E-4</c:v>
                  </c:pt>
                  <c:pt idx="96">
                    <c:v>1.1000000000000001E-3</c:v>
                  </c:pt>
                  <c:pt idx="97">
                    <c:v>5.9999999999999995E-4</c:v>
                  </c:pt>
                  <c:pt idx="98">
                    <c:v>5.9999999999999995E-4</c:v>
                  </c:pt>
                  <c:pt idx="99">
                    <c:v>1E-3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2.0000000000000001E-4</c:v>
                  </c:pt>
                  <c:pt idx="132">
                    <c:v>8.0000000000000004E-4</c:v>
                  </c:pt>
                  <c:pt idx="133">
                    <c:v>4.0000000000000002E-4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1E-4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4.0000000000000002E-4</c:v>
                  </c:pt>
                  <c:pt idx="158">
                    <c:v>4.0000000000000002E-4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2.9999999999999997E-4</c:v>
                  </c:pt>
                  <c:pt idx="163">
                    <c:v>0</c:v>
                  </c:pt>
                  <c:pt idx="164">
                    <c:v>8.9999999999999998E-4</c:v>
                  </c:pt>
                  <c:pt idx="165">
                    <c:v>0</c:v>
                  </c:pt>
                  <c:pt idx="166">
                    <c:v>2.9999999999999997E-4</c:v>
                  </c:pt>
                  <c:pt idx="167">
                    <c:v>0</c:v>
                  </c:pt>
                  <c:pt idx="168">
                    <c:v>3.0000000000000001E-3</c:v>
                  </c:pt>
                  <c:pt idx="169">
                    <c:v>1E-4</c:v>
                  </c:pt>
                  <c:pt idx="170">
                    <c:v>2E-3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1E-4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1E-4</c:v>
                  </c:pt>
                  <c:pt idx="183">
                    <c:v>5.0000000000000001E-4</c:v>
                  </c:pt>
                  <c:pt idx="184">
                    <c:v>2.0000000000000001E-4</c:v>
                  </c:pt>
                  <c:pt idx="185">
                    <c:v>2.9999999999999997E-4</c:v>
                  </c:pt>
                  <c:pt idx="186">
                    <c:v>2.0000000000000001E-4</c:v>
                  </c:pt>
                  <c:pt idx="187">
                    <c:v>1E-4</c:v>
                  </c:pt>
                  <c:pt idx="188">
                    <c:v>1E-4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4.0000000000000002E-4</c:v>
                  </c:pt>
                  <c:pt idx="194">
                    <c:v>4.0000000000000002E-4</c:v>
                  </c:pt>
                  <c:pt idx="195">
                    <c:v>2.0000000000000001E-4</c:v>
                  </c:pt>
                  <c:pt idx="196">
                    <c:v>2.0000000000000001E-4</c:v>
                  </c:pt>
                  <c:pt idx="197">
                    <c:v>2.9999999999999997E-4</c:v>
                  </c:pt>
                  <c:pt idx="198">
                    <c:v>5.0000000000000001E-4</c:v>
                  </c:pt>
                  <c:pt idx="199">
                    <c:v>2.0000000000000001E-4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2.9999999999999997E-4</c:v>
                  </c:pt>
                  <c:pt idx="203">
                    <c:v>2.0000000000000001E-4</c:v>
                  </c:pt>
                  <c:pt idx="204">
                    <c:v>2.0000000000000001E-4</c:v>
                  </c:pt>
                  <c:pt idx="205">
                    <c:v>2.9999999999999997E-4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1E-4</c:v>
                  </c:pt>
                  <c:pt idx="209">
                    <c:v>2.9999999999999997E-4</c:v>
                  </c:pt>
                  <c:pt idx="210">
                    <c:v>2.0000000000000001E-4</c:v>
                  </c:pt>
                  <c:pt idx="211">
                    <c:v>2.9999999999999997E-4</c:v>
                  </c:pt>
                  <c:pt idx="212">
                    <c:v>2.9999999999999997E-4</c:v>
                  </c:pt>
                  <c:pt idx="213">
                    <c:v>0</c:v>
                  </c:pt>
                  <c:pt idx="214">
                    <c:v>2.0000000000000001E-4</c:v>
                  </c:pt>
                  <c:pt idx="215">
                    <c:v>1E-4</c:v>
                  </c:pt>
                  <c:pt idx="216">
                    <c:v>1E-4</c:v>
                  </c:pt>
                  <c:pt idx="217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2'!$F$21:$F$999</c:f>
              <c:numCache>
                <c:formatCode>General</c:formatCode>
                <c:ptCount val="979"/>
                <c:pt idx="0">
                  <c:v>-60930</c:v>
                </c:pt>
                <c:pt idx="1">
                  <c:v>-59247.5</c:v>
                </c:pt>
                <c:pt idx="2">
                  <c:v>-38736</c:v>
                </c:pt>
                <c:pt idx="3">
                  <c:v>-37534.5</c:v>
                </c:pt>
                <c:pt idx="4">
                  <c:v>-34497.5</c:v>
                </c:pt>
                <c:pt idx="5">
                  <c:v>-34394</c:v>
                </c:pt>
                <c:pt idx="6">
                  <c:v>-8995</c:v>
                </c:pt>
                <c:pt idx="7">
                  <c:v>-6116.5</c:v>
                </c:pt>
                <c:pt idx="8">
                  <c:v>-5048.5</c:v>
                </c:pt>
                <c:pt idx="9">
                  <c:v>-4903.5</c:v>
                </c:pt>
                <c:pt idx="10">
                  <c:v>-4000</c:v>
                </c:pt>
                <c:pt idx="11">
                  <c:v>-3972</c:v>
                </c:pt>
                <c:pt idx="12">
                  <c:v>-3090.5</c:v>
                </c:pt>
                <c:pt idx="13">
                  <c:v>-3012.5</c:v>
                </c:pt>
                <c:pt idx="14">
                  <c:v>-3012</c:v>
                </c:pt>
                <c:pt idx="15">
                  <c:v>-3006.5</c:v>
                </c:pt>
                <c:pt idx="16">
                  <c:v>-2889.5</c:v>
                </c:pt>
                <c:pt idx="17">
                  <c:v>-2209</c:v>
                </c:pt>
                <c:pt idx="18">
                  <c:v>-2200.5</c:v>
                </c:pt>
                <c:pt idx="19">
                  <c:v>-2105.5</c:v>
                </c:pt>
                <c:pt idx="20">
                  <c:v>-2017</c:v>
                </c:pt>
                <c:pt idx="21">
                  <c:v>-2002.5</c:v>
                </c:pt>
                <c:pt idx="22">
                  <c:v>-1964</c:v>
                </c:pt>
                <c:pt idx="23">
                  <c:v>-1963.5</c:v>
                </c:pt>
                <c:pt idx="24">
                  <c:v>-1955.5</c:v>
                </c:pt>
                <c:pt idx="25">
                  <c:v>-1944</c:v>
                </c:pt>
                <c:pt idx="26">
                  <c:v>-1204.5</c:v>
                </c:pt>
                <c:pt idx="27">
                  <c:v>-1107</c:v>
                </c:pt>
                <c:pt idx="28">
                  <c:v>-1015</c:v>
                </c:pt>
                <c:pt idx="29">
                  <c:v>-976.5</c:v>
                </c:pt>
                <c:pt idx="30">
                  <c:v>-973.5</c:v>
                </c:pt>
                <c:pt idx="31">
                  <c:v>-973.5</c:v>
                </c:pt>
                <c:pt idx="32">
                  <c:v>-973</c:v>
                </c:pt>
                <c:pt idx="33">
                  <c:v>-973</c:v>
                </c:pt>
                <c:pt idx="34">
                  <c:v>-859.5</c:v>
                </c:pt>
                <c:pt idx="35">
                  <c:v>-859.5</c:v>
                </c:pt>
                <c:pt idx="36">
                  <c:v>-859</c:v>
                </c:pt>
                <c:pt idx="37">
                  <c:v>-859</c:v>
                </c:pt>
                <c:pt idx="38">
                  <c:v>-108</c:v>
                </c:pt>
                <c:pt idx="39">
                  <c:v>-108</c:v>
                </c:pt>
                <c:pt idx="40">
                  <c:v>-108</c:v>
                </c:pt>
                <c:pt idx="41">
                  <c:v>-108</c:v>
                </c:pt>
                <c:pt idx="42">
                  <c:v>-108</c:v>
                </c:pt>
                <c:pt idx="43">
                  <c:v>-108</c:v>
                </c:pt>
                <c:pt idx="44">
                  <c:v>19.5</c:v>
                </c:pt>
                <c:pt idx="45">
                  <c:v>20</c:v>
                </c:pt>
                <c:pt idx="46">
                  <c:v>239.5</c:v>
                </c:pt>
                <c:pt idx="47">
                  <c:v>1143.5</c:v>
                </c:pt>
                <c:pt idx="48">
                  <c:v>1143.5</c:v>
                </c:pt>
                <c:pt idx="49">
                  <c:v>1143.5</c:v>
                </c:pt>
                <c:pt idx="50">
                  <c:v>1143.5</c:v>
                </c:pt>
                <c:pt idx="51">
                  <c:v>1163</c:v>
                </c:pt>
                <c:pt idx="52">
                  <c:v>1163.5</c:v>
                </c:pt>
                <c:pt idx="53">
                  <c:v>1165.5</c:v>
                </c:pt>
                <c:pt idx="54">
                  <c:v>1166</c:v>
                </c:pt>
                <c:pt idx="55">
                  <c:v>1168.5</c:v>
                </c:pt>
                <c:pt idx="56">
                  <c:v>1169</c:v>
                </c:pt>
                <c:pt idx="57">
                  <c:v>1174</c:v>
                </c:pt>
                <c:pt idx="58">
                  <c:v>1174.5</c:v>
                </c:pt>
                <c:pt idx="59">
                  <c:v>1180</c:v>
                </c:pt>
                <c:pt idx="60">
                  <c:v>1180</c:v>
                </c:pt>
                <c:pt idx="61">
                  <c:v>1180</c:v>
                </c:pt>
                <c:pt idx="62">
                  <c:v>1180</c:v>
                </c:pt>
                <c:pt idx="63">
                  <c:v>1182.5</c:v>
                </c:pt>
                <c:pt idx="64">
                  <c:v>1182.5</c:v>
                </c:pt>
                <c:pt idx="65">
                  <c:v>1182.5</c:v>
                </c:pt>
                <c:pt idx="66">
                  <c:v>1182.5</c:v>
                </c:pt>
                <c:pt idx="67">
                  <c:v>1182.5</c:v>
                </c:pt>
                <c:pt idx="68">
                  <c:v>1210.5</c:v>
                </c:pt>
                <c:pt idx="69">
                  <c:v>1235.5</c:v>
                </c:pt>
                <c:pt idx="70">
                  <c:v>1249.5</c:v>
                </c:pt>
                <c:pt idx="71">
                  <c:v>1249.5</c:v>
                </c:pt>
                <c:pt idx="72">
                  <c:v>1249.5</c:v>
                </c:pt>
                <c:pt idx="73">
                  <c:v>1249.5</c:v>
                </c:pt>
                <c:pt idx="74">
                  <c:v>1249.5</c:v>
                </c:pt>
                <c:pt idx="75">
                  <c:v>1252</c:v>
                </c:pt>
                <c:pt idx="76">
                  <c:v>1252</c:v>
                </c:pt>
                <c:pt idx="77">
                  <c:v>1252</c:v>
                </c:pt>
                <c:pt idx="78">
                  <c:v>1252</c:v>
                </c:pt>
                <c:pt idx="79">
                  <c:v>1252.5</c:v>
                </c:pt>
                <c:pt idx="80">
                  <c:v>1255</c:v>
                </c:pt>
                <c:pt idx="81">
                  <c:v>1255</c:v>
                </c:pt>
                <c:pt idx="82">
                  <c:v>1255</c:v>
                </c:pt>
                <c:pt idx="83">
                  <c:v>1255</c:v>
                </c:pt>
                <c:pt idx="84">
                  <c:v>1285.5</c:v>
                </c:pt>
                <c:pt idx="85">
                  <c:v>1285.5</c:v>
                </c:pt>
                <c:pt idx="86">
                  <c:v>1285.5</c:v>
                </c:pt>
                <c:pt idx="87">
                  <c:v>1285.5</c:v>
                </c:pt>
                <c:pt idx="88">
                  <c:v>1285.5</c:v>
                </c:pt>
                <c:pt idx="89">
                  <c:v>1285.5</c:v>
                </c:pt>
                <c:pt idx="90">
                  <c:v>1288.5</c:v>
                </c:pt>
                <c:pt idx="91">
                  <c:v>1978</c:v>
                </c:pt>
                <c:pt idx="92">
                  <c:v>1983.5</c:v>
                </c:pt>
                <c:pt idx="93">
                  <c:v>2047.5</c:v>
                </c:pt>
                <c:pt idx="94">
                  <c:v>2105.5</c:v>
                </c:pt>
                <c:pt idx="95">
                  <c:v>2181</c:v>
                </c:pt>
                <c:pt idx="96">
                  <c:v>2181.5</c:v>
                </c:pt>
                <c:pt idx="97">
                  <c:v>2223</c:v>
                </c:pt>
                <c:pt idx="98">
                  <c:v>2253.5</c:v>
                </c:pt>
                <c:pt idx="99">
                  <c:v>2256.5</c:v>
                </c:pt>
                <c:pt idx="100">
                  <c:v>2273</c:v>
                </c:pt>
                <c:pt idx="101">
                  <c:v>2295.5</c:v>
                </c:pt>
                <c:pt idx="102">
                  <c:v>2945.5</c:v>
                </c:pt>
                <c:pt idx="103">
                  <c:v>2946</c:v>
                </c:pt>
                <c:pt idx="104">
                  <c:v>3107.5</c:v>
                </c:pt>
                <c:pt idx="105">
                  <c:v>3163</c:v>
                </c:pt>
                <c:pt idx="106">
                  <c:v>3166</c:v>
                </c:pt>
                <c:pt idx="107">
                  <c:v>3168.5</c:v>
                </c:pt>
                <c:pt idx="108">
                  <c:v>3171.5</c:v>
                </c:pt>
                <c:pt idx="109">
                  <c:v>3205.5</c:v>
                </c:pt>
                <c:pt idx="110">
                  <c:v>3264</c:v>
                </c:pt>
                <c:pt idx="111">
                  <c:v>3285.5</c:v>
                </c:pt>
                <c:pt idx="112">
                  <c:v>3324.5</c:v>
                </c:pt>
                <c:pt idx="113">
                  <c:v>3937</c:v>
                </c:pt>
                <c:pt idx="114">
                  <c:v>3981.5</c:v>
                </c:pt>
                <c:pt idx="115">
                  <c:v>3992.5</c:v>
                </c:pt>
                <c:pt idx="116">
                  <c:v>4022</c:v>
                </c:pt>
                <c:pt idx="117">
                  <c:v>4022.5</c:v>
                </c:pt>
                <c:pt idx="118">
                  <c:v>4059.5</c:v>
                </c:pt>
                <c:pt idx="119">
                  <c:v>4106</c:v>
                </c:pt>
                <c:pt idx="120">
                  <c:v>4125.5</c:v>
                </c:pt>
                <c:pt idx="121">
                  <c:v>4147.5</c:v>
                </c:pt>
                <c:pt idx="122">
                  <c:v>4148</c:v>
                </c:pt>
                <c:pt idx="123">
                  <c:v>4234</c:v>
                </c:pt>
                <c:pt idx="124">
                  <c:v>4234</c:v>
                </c:pt>
                <c:pt idx="125">
                  <c:v>3171.5</c:v>
                </c:pt>
                <c:pt idx="126">
                  <c:v>4234</c:v>
                </c:pt>
                <c:pt idx="127">
                  <c:v>4234</c:v>
                </c:pt>
                <c:pt idx="128">
                  <c:v>5073.5</c:v>
                </c:pt>
                <c:pt idx="129">
                  <c:v>5074</c:v>
                </c:pt>
                <c:pt idx="130">
                  <c:v>5235</c:v>
                </c:pt>
                <c:pt idx="131">
                  <c:v>5261</c:v>
                </c:pt>
                <c:pt idx="132">
                  <c:v>5261.5</c:v>
                </c:pt>
                <c:pt idx="133">
                  <c:v>5946.5</c:v>
                </c:pt>
                <c:pt idx="134">
                  <c:v>6083</c:v>
                </c:pt>
                <c:pt idx="135">
                  <c:v>6083.5</c:v>
                </c:pt>
                <c:pt idx="136">
                  <c:v>6225.5</c:v>
                </c:pt>
                <c:pt idx="137">
                  <c:v>6231</c:v>
                </c:pt>
                <c:pt idx="138">
                  <c:v>6236.5</c:v>
                </c:pt>
                <c:pt idx="139">
                  <c:v>6237</c:v>
                </c:pt>
                <c:pt idx="140">
                  <c:v>6253.5</c:v>
                </c:pt>
                <c:pt idx="141">
                  <c:v>6256</c:v>
                </c:pt>
                <c:pt idx="142">
                  <c:v>6256.5</c:v>
                </c:pt>
                <c:pt idx="143">
                  <c:v>6267.5</c:v>
                </c:pt>
                <c:pt idx="144">
                  <c:v>6298</c:v>
                </c:pt>
                <c:pt idx="145">
                  <c:v>7074</c:v>
                </c:pt>
                <c:pt idx="146">
                  <c:v>7168</c:v>
                </c:pt>
                <c:pt idx="147">
                  <c:v>7168.5</c:v>
                </c:pt>
                <c:pt idx="148">
                  <c:v>7204.5</c:v>
                </c:pt>
                <c:pt idx="149">
                  <c:v>7283.5</c:v>
                </c:pt>
                <c:pt idx="150">
                  <c:v>7355</c:v>
                </c:pt>
                <c:pt idx="151">
                  <c:v>7355</c:v>
                </c:pt>
                <c:pt idx="152">
                  <c:v>7355</c:v>
                </c:pt>
                <c:pt idx="153">
                  <c:v>8166.5</c:v>
                </c:pt>
                <c:pt idx="154">
                  <c:v>8286.5</c:v>
                </c:pt>
                <c:pt idx="155">
                  <c:v>8300.5</c:v>
                </c:pt>
                <c:pt idx="156">
                  <c:v>8329.5</c:v>
                </c:pt>
                <c:pt idx="157">
                  <c:v>8392</c:v>
                </c:pt>
                <c:pt idx="158">
                  <c:v>8397.5</c:v>
                </c:pt>
                <c:pt idx="159">
                  <c:v>9125</c:v>
                </c:pt>
                <c:pt idx="160">
                  <c:v>9218</c:v>
                </c:pt>
                <c:pt idx="161">
                  <c:v>9218</c:v>
                </c:pt>
                <c:pt idx="162">
                  <c:v>9218</c:v>
                </c:pt>
                <c:pt idx="163">
                  <c:v>9218</c:v>
                </c:pt>
                <c:pt idx="164">
                  <c:v>9218</c:v>
                </c:pt>
                <c:pt idx="165">
                  <c:v>9218.5</c:v>
                </c:pt>
                <c:pt idx="166">
                  <c:v>9218.5</c:v>
                </c:pt>
                <c:pt idx="167">
                  <c:v>9219</c:v>
                </c:pt>
                <c:pt idx="168">
                  <c:v>9219</c:v>
                </c:pt>
                <c:pt idx="169">
                  <c:v>10143.5</c:v>
                </c:pt>
                <c:pt idx="170">
                  <c:v>10144</c:v>
                </c:pt>
                <c:pt idx="171">
                  <c:v>10272.5</c:v>
                </c:pt>
                <c:pt idx="172">
                  <c:v>10272.5</c:v>
                </c:pt>
                <c:pt idx="173">
                  <c:v>10272.5</c:v>
                </c:pt>
                <c:pt idx="174">
                  <c:v>10398</c:v>
                </c:pt>
                <c:pt idx="175">
                  <c:v>10401</c:v>
                </c:pt>
                <c:pt idx="176">
                  <c:v>11285.5</c:v>
                </c:pt>
                <c:pt idx="177">
                  <c:v>11285.5</c:v>
                </c:pt>
                <c:pt idx="178">
                  <c:v>11285.5</c:v>
                </c:pt>
                <c:pt idx="179">
                  <c:v>12022</c:v>
                </c:pt>
                <c:pt idx="180">
                  <c:v>12189</c:v>
                </c:pt>
                <c:pt idx="181">
                  <c:v>12189.5</c:v>
                </c:pt>
                <c:pt idx="182">
                  <c:v>12331</c:v>
                </c:pt>
                <c:pt idx="183">
                  <c:v>12356</c:v>
                </c:pt>
                <c:pt idx="184">
                  <c:v>12356</c:v>
                </c:pt>
                <c:pt idx="185">
                  <c:v>12356.5</c:v>
                </c:pt>
                <c:pt idx="186">
                  <c:v>12356.5</c:v>
                </c:pt>
                <c:pt idx="187">
                  <c:v>12373</c:v>
                </c:pt>
                <c:pt idx="188">
                  <c:v>12373</c:v>
                </c:pt>
                <c:pt idx="189">
                  <c:v>12428.5</c:v>
                </c:pt>
                <c:pt idx="190">
                  <c:v>12428.5</c:v>
                </c:pt>
                <c:pt idx="191">
                  <c:v>12428.5</c:v>
                </c:pt>
                <c:pt idx="192">
                  <c:v>12456.5</c:v>
                </c:pt>
                <c:pt idx="193">
                  <c:v>12456.5</c:v>
                </c:pt>
                <c:pt idx="194">
                  <c:v>12456.5</c:v>
                </c:pt>
                <c:pt idx="195">
                  <c:v>13421.5</c:v>
                </c:pt>
                <c:pt idx="196">
                  <c:v>13421.5</c:v>
                </c:pt>
                <c:pt idx="197">
                  <c:v>13432.5</c:v>
                </c:pt>
                <c:pt idx="198">
                  <c:v>13432.5</c:v>
                </c:pt>
                <c:pt idx="199">
                  <c:v>13433</c:v>
                </c:pt>
                <c:pt idx="200">
                  <c:v>13433</c:v>
                </c:pt>
                <c:pt idx="201">
                  <c:v>13435.5</c:v>
                </c:pt>
                <c:pt idx="202">
                  <c:v>13435.5</c:v>
                </c:pt>
                <c:pt idx="203">
                  <c:v>13460.5</c:v>
                </c:pt>
                <c:pt idx="204">
                  <c:v>13460.5</c:v>
                </c:pt>
                <c:pt idx="205">
                  <c:v>13463.5</c:v>
                </c:pt>
                <c:pt idx="206">
                  <c:v>13463.5</c:v>
                </c:pt>
                <c:pt idx="207">
                  <c:v>13469</c:v>
                </c:pt>
                <c:pt idx="208">
                  <c:v>13469</c:v>
                </c:pt>
                <c:pt idx="209">
                  <c:v>13477.5</c:v>
                </c:pt>
                <c:pt idx="210">
                  <c:v>13477.5</c:v>
                </c:pt>
                <c:pt idx="211">
                  <c:v>13480</c:v>
                </c:pt>
                <c:pt idx="212">
                  <c:v>13480</c:v>
                </c:pt>
                <c:pt idx="213">
                  <c:v>14256</c:v>
                </c:pt>
                <c:pt idx="214">
                  <c:v>15351.5</c:v>
                </c:pt>
                <c:pt idx="215">
                  <c:v>15360</c:v>
                </c:pt>
                <c:pt idx="216">
                  <c:v>15360.5</c:v>
                </c:pt>
                <c:pt idx="217">
                  <c:v>15363</c:v>
                </c:pt>
              </c:numCache>
            </c:numRef>
          </c:xVal>
          <c:yVal>
            <c:numRef>
              <c:f>'Inactive 2'!$I$21:$I$999</c:f>
              <c:numCache>
                <c:formatCode>General</c:formatCode>
                <c:ptCount val="979"/>
                <c:pt idx="0">
                  <c:v>-0.29896799999914947</c:v>
                </c:pt>
                <c:pt idx="1">
                  <c:v>-0.2829059999967285</c:v>
                </c:pt>
                <c:pt idx="2">
                  <c:v>-0.21511359999567503</c:v>
                </c:pt>
                <c:pt idx="3">
                  <c:v>-5.9777199996460695E-2</c:v>
                </c:pt>
                <c:pt idx="4">
                  <c:v>-3.2306000000971835E-2</c:v>
                </c:pt>
                <c:pt idx="5">
                  <c:v>6.2560000515077263E-4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94D-4F56-B874-6D34916F42FD}"/>
            </c:ext>
          </c:extLst>
        </c:ser>
        <c:ser>
          <c:idx val="3"/>
          <c:order val="2"/>
          <c:tx>
            <c:strRef>
              <c:f>'Inactive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2'!$D$21:$D$21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'Inactive 2'!$D$21:$D$21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2'!$F$21:$F$999</c:f>
              <c:numCache>
                <c:formatCode>General</c:formatCode>
                <c:ptCount val="979"/>
                <c:pt idx="0">
                  <c:v>-60930</c:v>
                </c:pt>
                <c:pt idx="1">
                  <c:v>-59247.5</c:v>
                </c:pt>
                <c:pt idx="2">
                  <c:v>-38736</c:v>
                </c:pt>
                <c:pt idx="3">
                  <c:v>-37534.5</c:v>
                </c:pt>
                <c:pt idx="4">
                  <c:v>-34497.5</c:v>
                </c:pt>
                <c:pt idx="5">
                  <c:v>-34394</c:v>
                </c:pt>
                <c:pt idx="6">
                  <c:v>-8995</c:v>
                </c:pt>
                <c:pt idx="7">
                  <c:v>-6116.5</c:v>
                </c:pt>
                <c:pt idx="8">
                  <c:v>-5048.5</c:v>
                </c:pt>
                <c:pt idx="9">
                  <c:v>-4903.5</c:v>
                </c:pt>
                <c:pt idx="10">
                  <c:v>-4000</c:v>
                </c:pt>
                <c:pt idx="11">
                  <c:v>-3972</c:v>
                </c:pt>
                <c:pt idx="12">
                  <c:v>-3090.5</c:v>
                </c:pt>
                <c:pt idx="13">
                  <c:v>-3012.5</c:v>
                </c:pt>
                <c:pt idx="14">
                  <c:v>-3012</c:v>
                </c:pt>
                <c:pt idx="15">
                  <c:v>-3006.5</c:v>
                </c:pt>
                <c:pt idx="16">
                  <c:v>-2889.5</c:v>
                </c:pt>
                <c:pt idx="17">
                  <c:v>-2209</c:v>
                </c:pt>
                <c:pt idx="18">
                  <c:v>-2200.5</c:v>
                </c:pt>
                <c:pt idx="19">
                  <c:v>-2105.5</c:v>
                </c:pt>
                <c:pt idx="20">
                  <c:v>-2017</c:v>
                </c:pt>
                <c:pt idx="21">
                  <c:v>-2002.5</c:v>
                </c:pt>
                <c:pt idx="22">
                  <c:v>-1964</c:v>
                </c:pt>
                <c:pt idx="23">
                  <c:v>-1963.5</c:v>
                </c:pt>
                <c:pt idx="24">
                  <c:v>-1955.5</c:v>
                </c:pt>
                <c:pt idx="25">
                  <c:v>-1944</c:v>
                </c:pt>
                <c:pt idx="26">
                  <c:v>-1204.5</c:v>
                </c:pt>
                <c:pt idx="27">
                  <c:v>-1107</c:v>
                </c:pt>
                <c:pt idx="28">
                  <c:v>-1015</c:v>
                </c:pt>
                <c:pt idx="29">
                  <c:v>-976.5</c:v>
                </c:pt>
                <c:pt idx="30">
                  <c:v>-973.5</c:v>
                </c:pt>
                <c:pt idx="31">
                  <c:v>-973.5</c:v>
                </c:pt>
                <c:pt idx="32">
                  <c:v>-973</c:v>
                </c:pt>
                <c:pt idx="33">
                  <c:v>-973</c:v>
                </c:pt>
                <c:pt idx="34">
                  <c:v>-859.5</c:v>
                </c:pt>
                <c:pt idx="35">
                  <c:v>-859.5</c:v>
                </c:pt>
                <c:pt idx="36">
                  <c:v>-859</c:v>
                </c:pt>
                <c:pt idx="37">
                  <c:v>-859</c:v>
                </c:pt>
                <c:pt idx="38">
                  <c:v>-108</c:v>
                </c:pt>
                <c:pt idx="39">
                  <c:v>-108</c:v>
                </c:pt>
                <c:pt idx="40">
                  <c:v>-108</c:v>
                </c:pt>
                <c:pt idx="41">
                  <c:v>-108</c:v>
                </c:pt>
                <c:pt idx="42">
                  <c:v>-108</c:v>
                </c:pt>
                <c:pt idx="43">
                  <c:v>-108</c:v>
                </c:pt>
                <c:pt idx="44">
                  <c:v>19.5</c:v>
                </c:pt>
                <c:pt idx="45">
                  <c:v>20</c:v>
                </c:pt>
                <c:pt idx="46">
                  <c:v>239.5</c:v>
                </c:pt>
                <c:pt idx="47">
                  <c:v>1143.5</c:v>
                </c:pt>
                <c:pt idx="48">
                  <c:v>1143.5</c:v>
                </c:pt>
                <c:pt idx="49">
                  <c:v>1143.5</c:v>
                </c:pt>
                <c:pt idx="50">
                  <c:v>1143.5</c:v>
                </c:pt>
                <c:pt idx="51">
                  <c:v>1163</c:v>
                </c:pt>
                <c:pt idx="52">
                  <c:v>1163.5</c:v>
                </c:pt>
                <c:pt idx="53">
                  <c:v>1165.5</c:v>
                </c:pt>
                <c:pt idx="54">
                  <c:v>1166</c:v>
                </c:pt>
                <c:pt idx="55">
                  <c:v>1168.5</c:v>
                </c:pt>
                <c:pt idx="56">
                  <c:v>1169</c:v>
                </c:pt>
                <c:pt idx="57">
                  <c:v>1174</c:v>
                </c:pt>
                <c:pt idx="58">
                  <c:v>1174.5</c:v>
                </c:pt>
                <c:pt idx="59">
                  <c:v>1180</c:v>
                </c:pt>
                <c:pt idx="60">
                  <c:v>1180</c:v>
                </c:pt>
                <c:pt idx="61">
                  <c:v>1180</c:v>
                </c:pt>
                <c:pt idx="62">
                  <c:v>1180</c:v>
                </c:pt>
                <c:pt idx="63">
                  <c:v>1182.5</c:v>
                </c:pt>
                <c:pt idx="64">
                  <c:v>1182.5</c:v>
                </c:pt>
                <c:pt idx="65">
                  <c:v>1182.5</c:v>
                </c:pt>
                <c:pt idx="66">
                  <c:v>1182.5</c:v>
                </c:pt>
                <c:pt idx="67">
                  <c:v>1182.5</c:v>
                </c:pt>
                <c:pt idx="68">
                  <c:v>1210.5</c:v>
                </c:pt>
                <c:pt idx="69">
                  <c:v>1235.5</c:v>
                </c:pt>
                <c:pt idx="70">
                  <c:v>1249.5</c:v>
                </c:pt>
                <c:pt idx="71">
                  <c:v>1249.5</c:v>
                </c:pt>
                <c:pt idx="72">
                  <c:v>1249.5</c:v>
                </c:pt>
                <c:pt idx="73">
                  <c:v>1249.5</c:v>
                </c:pt>
                <c:pt idx="74">
                  <c:v>1249.5</c:v>
                </c:pt>
                <c:pt idx="75">
                  <c:v>1252</c:v>
                </c:pt>
                <c:pt idx="76">
                  <c:v>1252</c:v>
                </c:pt>
                <c:pt idx="77">
                  <c:v>1252</c:v>
                </c:pt>
                <c:pt idx="78">
                  <c:v>1252</c:v>
                </c:pt>
                <c:pt idx="79">
                  <c:v>1252.5</c:v>
                </c:pt>
                <c:pt idx="80">
                  <c:v>1255</c:v>
                </c:pt>
                <c:pt idx="81">
                  <c:v>1255</c:v>
                </c:pt>
                <c:pt idx="82">
                  <c:v>1255</c:v>
                </c:pt>
                <c:pt idx="83">
                  <c:v>1255</c:v>
                </c:pt>
                <c:pt idx="84">
                  <c:v>1285.5</c:v>
                </c:pt>
                <c:pt idx="85">
                  <c:v>1285.5</c:v>
                </c:pt>
                <c:pt idx="86">
                  <c:v>1285.5</c:v>
                </c:pt>
                <c:pt idx="87">
                  <c:v>1285.5</c:v>
                </c:pt>
                <c:pt idx="88">
                  <c:v>1285.5</c:v>
                </c:pt>
                <c:pt idx="89">
                  <c:v>1285.5</c:v>
                </c:pt>
                <c:pt idx="90">
                  <c:v>1288.5</c:v>
                </c:pt>
                <c:pt idx="91">
                  <c:v>1978</c:v>
                </c:pt>
                <c:pt idx="92">
                  <c:v>1983.5</c:v>
                </c:pt>
                <c:pt idx="93">
                  <c:v>2047.5</c:v>
                </c:pt>
                <c:pt idx="94">
                  <c:v>2105.5</c:v>
                </c:pt>
                <c:pt idx="95">
                  <c:v>2181</c:v>
                </c:pt>
                <c:pt idx="96">
                  <c:v>2181.5</c:v>
                </c:pt>
                <c:pt idx="97">
                  <c:v>2223</c:v>
                </c:pt>
                <c:pt idx="98">
                  <c:v>2253.5</c:v>
                </c:pt>
                <c:pt idx="99">
                  <c:v>2256.5</c:v>
                </c:pt>
                <c:pt idx="100">
                  <c:v>2273</c:v>
                </c:pt>
                <c:pt idx="101">
                  <c:v>2295.5</c:v>
                </c:pt>
                <c:pt idx="102">
                  <c:v>2945.5</c:v>
                </c:pt>
                <c:pt idx="103">
                  <c:v>2946</c:v>
                </c:pt>
                <c:pt idx="104">
                  <c:v>3107.5</c:v>
                </c:pt>
                <c:pt idx="105">
                  <c:v>3163</c:v>
                </c:pt>
                <c:pt idx="106">
                  <c:v>3166</c:v>
                </c:pt>
                <c:pt idx="107">
                  <c:v>3168.5</c:v>
                </c:pt>
                <c:pt idx="108">
                  <c:v>3171.5</c:v>
                </c:pt>
                <c:pt idx="109">
                  <c:v>3205.5</c:v>
                </c:pt>
                <c:pt idx="110">
                  <c:v>3264</c:v>
                </c:pt>
                <c:pt idx="111">
                  <c:v>3285.5</c:v>
                </c:pt>
                <c:pt idx="112">
                  <c:v>3324.5</c:v>
                </c:pt>
                <c:pt idx="113">
                  <c:v>3937</c:v>
                </c:pt>
                <c:pt idx="114">
                  <c:v>3981.5</c:v>
                </c:pt>
                <c:pt idx="115">
                  <c:v>3992.5</c:v>
                </c:pt>
                <c:pt idx="116">
                  <c:v>4022</c:v>
                </c:pt>
                <c:pt idx="117">
                  <c:v>4022.5</c:v>
                </c:pt>
                <c:pt idx="118">
                  <c:v>4059.5</c:v>
                </c:pt>
                <c:pt idx="119">
                  <c:v>4106</c:v>
                </c:pt>
                <c:pt idx="120">
                  <c:v>4125.5</c:v>
                </c:pt>
                <c:pt idx="121">
                  <c:v>4147.5</c:v>
                </c:pt>
                <c:pt idx="122">
                  <c:v>4148</c:v>
                </c:pt>
                <c:pt idx="123">
                  <c:v>4234</c:v>
                </c:pt>
                <c:pt idx="124">
                  <c:v>4234</c:v>
                </c:pt>
                <c:pt idx="125">
                  <c:v>3171.5</c:v>
                </c:pt>
                <c:pt idx="126">
                  <c:v>4234</c:v>
                </c:pt>
                <c:pt idx="127">
                  <c:v>4234</c:v>
                </c:pt>
                <c:pt idx="128">
                  <c:v>5073.5</c:v>
                </c:pt>
                <c:pt idx="129">
                  <c:v>5074</c:v>
                </c:pt>
                <c:pt idx="130">
                  <c:v>5235</c:v>
                </c:pt>
                <c:pt idx="131">
                  <c:v>5261</c:v>
                </c:pt>
                <c:pt idx="132">
                  <c:v>5261.5</c:v>
                </c:pt>
                <c:pt idx="133">
                  <c:v>5946.5</c:v>
                </c:pt>
                <c:pt idx="134">
                  <c:v>6083</c:v>
                </c:pt>
                <c:pt idx="135">
                  <c:v>6083.5</c:v>
                </c:pt>
                <c:pt idx="136">
                  <c:v>6225.5</c:v>
                </c:pt>
                <c:pt idx="137">
                  <c:v>6231</c:v>
                </c:pt>
                <c:pt idx="138">
                  <c:v>6236.5</c:v>
                </c:pt>
                <c:pt idx="139">
                  <c:v>6237</c:v>
                </c:pt>
                <c:pt idx="140">
                  <c:v>6253.5</c:v>
                </c:pt>
                <c:pt idx="141">
                  <c:v>6256</c:v>
                </c:pt>
                <c:pt idx="142">
                  <c:v>6256.5</c:v>
                </c:pt>
                <c:pt idx="143">
                  <c:v>6267.5</c:v>
                </c:pt>
                <c:pt idx="144">
                  <c:v>6298</c:v>
                </c:pt>
                <c:pt idx="145">
                  <c:v>7074</c:v>
                </c:pt>
                <c:pt idx="146">
                  <c:v>7168</c:v>
                </c:pt>
                <c:pt idx="147">
                  <c:v>7168.5</c:v>
                </c:pt>
                <c:pt idx="148">
                  <c:v>7204.5</c:v>
                </c:pt>
                <c:pt idx="149">
                  <c:v>7283.5</c:v>
                </c:pt>
                <c:pt idx="150">
                  <c:v>7355</c:v>
                </c:pt>
                <c:pt idx="151">
                  <c:v>7355</c:v>
                </c:pt>
                <c:pt idx="152">
                  <c:v>7355</c:v>
                </c:pt>
                <c:pt idx="153">
                  <c:v>8166.5</c:v>
                </c:pt>
                <c:pt idx="154">
                  <c:v>8286.5</c:v>
                </c:pt>
                <c:pt idx="155">
                  <c:v>8300.5</c:v>
                </c:pt>
                <c:pt idx="156">
                  <c:v>8329.5</c:v>
                </c:pt>
                <c:pt idx="157">
                  <c:v>8392</c:v>
                </c:pt>
                <c:pt idx="158">
                  <c:v>8397.5</c:v>
                </c:pt>
                <c:pt idx="159">
                  <c:v>9125</c:v>
                </c:pt>
                <c:pt idx="160">
                  <c:v>9218</c:v>
                </c:pt>
                <c:pt idx="161">
                  <c:v>9218</c:v>
                </c:pt>
                <c:pt idx="162">
                  <c:v>9218</c:v>
                </c:pt>
                <c:pt idx="163">
                  <c:v>9218</c:v>
                </c:pt>
                <c:pt idx="164">
                  <c:v>9218</c:v>
                </c:pt>
                <c:pt idx="165">
                  <c:v>9218.5</c:v>
                </c:pt>
                <c:pt idx="166">
                  <c:v>9218.5</c:v>
                </c:pt>
                <c:pt idx="167">
                  <c:v>9219</c:v>
                </c:pt>
                <c:pt idx="168">
                  <c:v>9219</c:v>
                </c:pt>
                <c:pt idx="169">
                  <c:v>10143.5</c:v>
                </c:pt>
                <c:pt idx="170">
                  <c:v>10144</c:v>
                </c:pt>
                <c:pt idx="171">
                  <c:v>10272.5</c:v>
                </c:pt>
                <c:pt idx="172">
                  <c:v>10272.5</c:v>
                </c:pt>
                <c:pt idx="173">
                  <c:v>10272.5</c:v>
                </c:pt>
                <c:pt idx="174">
                  <c:v>10398</c:v>
                </c:pt>
                <c:pt idx="175">
                  <c:v>10401</c:v>
                </c:pt>
                <c:pt idx="176">
                  <c:v>11285.5</c:v>
                </c:pt>
                <c:pt idx="177">
                  <c:v>11285.5</c:v>
                </c:pt>
                <c:pt idx="178">
                  <c:v>11285.5</c:v>
                </c:pt>
                <c:pt idx="179">
                  <c:v>12022</c:v>
                </c:pt>
                <c:pt idx="180">
                  <c:v>12189</c:v>
                </c:pt>
                <c:pt idx="181">
                  <c:v>12189.5</c:v>
                </c:pt>
                <c:pt idx="182">
                  <c:v>12331</c:v>
                </c:pt>
                <c:pt idx="183">
                  <c:v>12356</c:v>
                </c:pt>
                <c:pt idx="184">
                  <c:v>12356</c:v>
                </c:pt>
                <c:pt idx="185">
                  <c:v>12356.5</c:v>
                </c:pt>
                <c:pt idx="186">
                  <c:v>12356.5</c:v>
                </c:pt>
                <c:pt idx="187">
                  <c:v>12373</c:v>
                </c:pt>
                <c:pt idx="188">
                  <c:v>12373</c:v>
                </c:pt>
                <c:pt idx="189">
                  <c:v>12428.5</c:v>
                </c:pt>
                <c:pt idx="190">
                  <c:v>12428.5</c:v>
                </c:pt>
                <c:pt idx="191">
                  <c:v>12428.5</c:v>
                </c:pt>
                <c:pt idx="192">
                  <c:v>12456.5</c:v>
                </c:pt>
                <c:pt idx="193">
                  <c:v>12456.5</c:v>
                </c:pt>
                <c:pt idx="194">
                  <c:v>12456.5</c:v>
                </c:pt>
                <c:pt idx="195">
                  <c:v>13421.5</c:v>
                </c:pt>
                <c:pt idx="196">
                  <c:v>13421.5</c:v>
                </c:pt>
                <c:pt idx="197">
                  <c:v>13432.5</c:v>
                </c:pt>
                <c:pt idx="198">
                  <c:v>13432.5</c:v>
                </c:pt>
                <c:pt idx="199">
                  <c:v>13433</c:v>
                </c:pt>
                <c:pt idx="200">
                  <c:v>13433</c:v>
                </c:pt>
                <c:pt idx="201">
                  <c:v>13435.5</c:v>
                </c:pt>
                <c:pt idx="202">
                  <c:v>13435.5</c:v>
                </c:pt>
                <c:pt idx="203">
                  <c:v>13460.5</c:v>
                </c:pt>
                <c:pt idx="204">
                  <c:v>13460.5</c:v>
                </c:pt>
                <c:pt idx="205">
                  <c:v>13463.5</c:v>
                </c:pt>
                <c:pt idx="206">
                  <c:v>13463.5</c:v>
                </c:pt>
                <c:pt idx="207">
                  <c:v>13469</c:v>
                </c:pt>
                <c:pt idx="208">
                  <c:v>13469</c:v>
                </c:pt>
                <c:pt idx="209">
                  <c:v>13477.5</c:v>
                </c:pt>
                <c:pt idx="210">
                  <c:v>13477.5</c:v>
                </c:pt>
                <c:pt idx="211">
                  <c:v>13480</c:v>
                </c:pt>
                <c:pt idx="212">
                  <c:v>13480</c:v>
                </c:pt>
                <c:pt idx="213">
                  <c:v>14256</c:v>
                </c:pt>
                <c:pt idx="214">
                  <c:v>15351.5</c:v>
                </c:pt>
                <c:pt idx="215">
                  <c:v>15360</c:v>
                </c:pt>
                <c:pt idx="216">
                  <c:v>15360.5</c:v>
                </c:pt>
                <c:pt idx="217">
                  <c:v>15363</c:v>
                </c:pt>
              </c:numCache>
            </c:numRef>
          </c:xVal>
          <c:yVal>
            <c:numRef>
              <c:f>'Inactive 2'!$J$21:$J$999</c:f>
              <c:numCache>
                <c:formatCode>General</c:formatCode>
                <c:ptCount val="979"/>
                <c:pt idx="44">
                  <c:v>1.32000059238635E-5</c:v>
                </c:pt>
                <c:pt idx="45">
                  <c:v>2.5200000527547672E-4</c:v>
                </c:pt>
                <c:pt idx="68">
                  <c:v>-7.6520000584423542E-4</c:v>
                </c:pt>
                <c:pt idx="69">
                  <c:v>-1.2520000018412247E-4</c:v>
                </c:pt>
                <c:pt idx="70">
                  <c:v>8.6120000196387991E-4</c:v>
                </c:pt>
                <c:pt idx="90">
                  <c:v>2.8759999986505136E-4</c:v>
                </c:pt>
                <c:pt idx="91">
                  <c:v>3.9280000055441633E-4</c:v>
                </c:pt>
                <c:pt idx="92">
                  <c:v>8.1959999806713313E-4</c:v>
                </c:pt>
                <c:pt idx="93">
                  <c:v>1.8600000475998968E-4</c:v>
                </c:pt>
                <c:pt idx="94">
                  <c:v>2.8680000104941428E-4</c:v>
                </c:pt>
                <c:pt idx="95">
                  <c:v>4.5600005250889808E-5</c:v>
                </c:pt>
                <c:pt idx="96">
                  <c:v>-6.1560000176541507E-4</c:v>
                </c:pt>
                <c:pt idx="97">
                  <c:v>4.8000001697801054E-6</c:v>
                </c:pt>
                <c:pt idx="98">
                  <c:v>8.7160000111907721E-4</c:v>
                </c:pt>
                <c:pt idx="99">
                  <c:v>1.7043999978341162E-3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94D-4F56-B874-6D34916F42FD}"/>
            </c:ext>
          </c:extLst>
        </c:ser>
        <c:ser>
          <c:idx val="4"/>
          <c:order val="3"/>
          <c:tx>
            <c:strRef>
              <c:f>'Inactive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2'!$F$21:$F$999</c:f>
              <c:numCache>
                <c:formatCode>General</c:formatCode>
                <c:ptCount val="979"/>
                <c:pt idx="0">
                  <c:v>-60930</c:v>
                </c:pt>
                <c:pt idx="1">
                  <c:v>-59247.5</c:v>
                </c:pt>
                <c:pt idx="2">
                  <c:v>-38736</c:v>
                </c:pt>
                <c:pt idx="3">
                  <c:v>-37534.5</c:v>
                </c:pt>
                <c:pt idx="4">
                  <c:v>-34497.5</c:v>
                </c:pt>
                <c:pt idx="5">
                  <c:v>-34394</c:v>
                </c:pt>
                <c:pt idx="6">
                  <c:v>-8995</c:v>
                </c:pt>
                <c:pt idx="7">
                  <c:v>-6116.5</c:v>
                </c:pt>
                <c:pt idx="8">
                  <c:v>-5048.5</c:v>
                </c:pt>
                <c:pt idx="9">
                  <c:v>-4903.5</c:v>
                </c:pt>
                <c:pt idx="10">
                  <c:v>-4000</c:v>
                </c:pt>
                <c:pt idx="11">
                  <c:v>-3972</c:v>
                </c:pt>
                <c:pt idx="12">
                  <c:v>-3090.5</c:v>
                </c:pt>
                <c:pt idx="13">
                  <c:v>-3012.5</c:v>
                </c:pt>
                <c:pt idx="14">
                  <c:v>-3012</c:v>
                </c:pt>
                <c:pt idx="15">
                  <c:v>-3006.5</c:v>
                </c:pt>
                <c:pt idx="16">
                  <c:v>-2889.5</c:v>
                </c:pt>
                <c:pt idx="17">
                  <c:v>-2209</c:v>
                </c:pt>
                <c:pt idx="18">
                  <c:v>-2200.5</c:v>
                </c:pt>
                <c:pt idx="19">
                  <c:v>-2105.5</c:v>
                </c:pt>
                <c:pt idx="20">
                  <c:v>-2017</c:v>
                </c:pt>
                <c:pt idx="21">
                  <c:v>-2002.5</c:v>
                </c:pt>
                <c:pt idx="22">
                  <c:v>-1964</c:v>
                </c:pt>
                <c:pt idx="23">
                  <c:v>-1963.5</c:v>
                </c:pt>
                <c:pt idx="24">
                  <c:v>-1955.5</c:v>
                </c:pt>
                <c:pt idx="25">
                  <c:v>-1944</c:v>
                </c:pt>
                <c:pt idx="26">
                  <c:v>-1204.5</c:v>
                </c:pt>
                <c:pt idx="27">
                  <c:v>-1107</c:v>
                </c:pt>
                <c:pt idx="28">
                  <c:v>-1015</c:v>
                </c:pt>
                <c:pt idx="29">
                  <c:v>-976.5</c:v>
                </c:pt>
                <c:pt idx="30">
                  <c:v>-973.5</c:v>
                </c:pt>
                <c:pt idx="31">
                  <c:v>-973.5</c:v>
                </c:pt>
                <c:pt idx="32">
                  <c:v>-973</c:v>
                </c:pt>
                <c:pt idx="33">
                  <c:v>-973</c:v>
                </c:pt>
                <c:pt idx="34">
                  <c:v>-859.5</c:v>
                </c:pt>
                <c:pt idx="35">
                  <c:v>-859.5</c:v>
                </c:pt>
                <c:pt idx="36">
                  <c:v>-859</c:v>
                </c:pt>
                <c:pt idx="37">
                  <c:v>-859</c:v>
                </c:pt>
                <c:pt idx="38">
                  <c:v>-108</c:v>
                </c:pt>
                <c:pt idx="39">
                  <c:v>-108</c:v>
                </c:pt>
                <c:pt idx="40">
                  <c:v>-108</c:v>
                </c:pt>
                <c:pt idx="41">
                  <c:v>-108</c:v>
                </c:pt>
                <c:pt idx="42">
                  <c:v>-108</c:v>
                </c:pt>
                <c:pt idx="43">
                  <c:v>-108</c:v>
                </c:pt>
                <c:pt idx="44">
                  <c:v>19.5</c:v>
                </c:pt>
                <c:pt idx="45">
                  <c:v>20</c:v>
                </c:pt>
                <c:pt idx="46">
                  <c:v>239.5</c:v>
                </c:pt>
                <c:pt idx="47">
                  <c:v>1143.5</c:v>
                </c:pt>
                <c:pt idx="48">
                  <c:v>1143.5</c:v>
                </c:pt>
                <c:pt idx="49">
                  <c:v>1143.5</c:v>
                </c:pt>
                <c:pt idx="50">
                  <c:v>1143.5</c:v>
                </c:pt>
                <c:pt idx="51">
                  <c:v>1163</c:v>
                </c:pt>
                <c:pt idx="52">
                  <c:v>1163.5</c:v>
                </c:pt>
                <c:pt idx="53">
                  <c:v>1165.5</c:v>
                </c:pt>
                <c:pt idx="54">
                  <c:v>1166</c:v>
                </c:pt>
                <c:pt idx="55">
                  <c:v>1168.5</c:v>
                </c:pt>
                <c:pt idx="56">
                  <c:v>1169</c:v>
                </c:pt>
                <c:pt idx="57">
                  <c:v>1174</c:v>
                </c:pt>
                <c:pt idx="58">
                  <c:v>1174.5</c:v>
                </c:pt>
                <c:pt idx="59">
                  <c:v>1180</c:v>
                </c:pt>
                <c:pt idx="60">
                  <c:v>1180</c:v>
                </c:pt>
                <c:pt idx="61">
                  <c:v>1180</c:v>
                </c:pt>
                <c:pt idx="62">
                  <c:v>1180</c:v>
                </c:pt>
                <c:pt idx="63">
                  <c:v>1182.5</c:v>
                </c:pt>
                <c:pt idx="64">
                  <c:v>1182.5</c:v>
                </c:pt>
                <c:pt idx="65">
                  <c:v>1182.5</c:v>
                </c:pt>
                <c:pt idx="66">
                  <c:v>1182.5</c:v>
                </c:pt>
                <c:pt idx="67">
                  <c:v>1182.5</c:v>
                </c:pt>
                <c:pt idx="68">
                  <c:v>1210.5</c:v>
                </c:pt>
                <c:pt idx="69">
                  <c:v>1235.5</c:v>
                </c:pt>
                <c:pt idx="70">
                  <c:v>1249.5</c:v>
                </c:pt>
                <c:pt idx="71">
                  <c:v>1249.5</c:v>
                </c:pt>
                <c:pt idx="72">
                  <c:v>1249.5</c:v>
                </c:pt>
                <c:pt idx="73">
                  <c:v>1249.5</c:v>
                </c:pt>
                <c:pt idx="74">
                  <c:v>1249.5</c:v>
                </c:pt>
                <c:pt idx="75">
                  <c:v>1252</c:v>
                </c:pt>
                <c:pt idx="76">
                  <c:v>1252</c:v>
                </c:pt>
                <c:pt idx="77">
                  <c:v>1252</c:v>
                </c:pt>
                <c:pt idx="78">
                  <c:v>1252</c:v>
                </c:pt>
                <c:pt idx="79">
                  <c:v>1252.5</c:v>
                </c:pt>
                <c:pt idx="80">
                  <c:v>1255</c:v>
                </c:pt>
                <c:pt idx="81">
                  <c:v>1255</c:v>
                </c:pt>
                <c:pt idx="82">
                  <c:v>1255</c:v>
                </c:pt>
                <c:pt idx="83">
                  <c:v>1255</c:v>
                </c:pt>
                <c:pt idx="84">
                  <c:v>1285.5</c:v>
                </c:pt>
                <c:pt idx="85">
                  <c:v>1285.5</c:v>
                </c:pt>
                <c:pt idx="86">
                  <c:v>1285.5</c:v>
                </c:pt>
                <c:pt idx="87">
                  <c:v>1285.5</c:v>
                </c:pt>
                <c:pt idx="88">
                  <c:v>1285.5</c:v>
                </c:pt>
                <c:pt idx="89">
                  <c:v>1285.5</c:v>
                </c:pt>
                <c:pt idx="90">
                  <c:v>1288.5</c:v>
                </c:pt>
                <c:pt idx="91">
                  <c:v>1978</c:v>
                </c:pt>
                <c:pt idx="92">
                  <c:v>1983.5</c:v>
                </c:pt>
                <c:pt idx="93">
                  <c:v>2047.5</c:v>
                </c:pt>
                <c:pt idx="94">
                  <c:v>2105.5</c:v>
                </c:pt>
                <c:pt idx="95">
                  <c:v>2181</c:v>
                </c:pt>
                <c:pt idx="96">
                  <c:v>2181.5</c:v>
                </c:pt>
                <c:pt idx="97">
                  <c:v>2223</c:v>
                </c:pt>
                <c:pt idx="98">
                  <c:v>2253.5</c:v>
                </c:pt>
                <c:pt idx="99">
                  <c:v>2256.5</c:v>
                </c:pt>
                <c:pt idx="100">
                  <c:v>2273</c:v>
                </c:pt>
                <c:pt idx="101">
                  <c:v>2295.5</c:v>
                </c:pt>
                <c:pt idx="102">
                  <c:v>2945.5</c:v>
                </c:pt>
                <c:pt idx="103">
                  <c:v>2946</c:v>
                </c:pt>
                <c:pt idx="104">
                  <c:v>3107.5</c:v>
                </c:pt>
                <c:pt idx="105">
                  <c:v>3163</c:v>
                </c:pt>
                <c:pt idx="106">
                  <c:v>3166</c:v>
                </c:pt>
                <c:pt idx="107">
                  <c:v>3168.5</c:v>
                </c:pt>
                <c:pt idx="108">
                  <c:v>3171.5</c:v>
                </c:pt>
                <c:pt idx="109">
                  <c:v>3205.5</c:v>
                </c:pt>
                <c:pt idx="110">
                  <c:v>3264</c:v>
                </c:pt>
                <c:pt idx="111">
                  <c:v>3285.5</c:v>
                </c:pt>
                <c:pt idx="112">
                  <c:v>3324.5</c:v>
                </c:pt>
                <c:pt idx="113">
                  <c:v>3937</c:v>
                </c:pt>
                <c:pt idx="114">
                  <c:v>3981.5</c:v>
                </c:pt>
                <c:pt idx="115">
                  <c:v>3992.5</c:v>
                </c:pt>
                <c:pt idx="116">
                  <c:v>4022</c:v>
                </c:pt>
                <c:pt idx="117">
                  <c:v>4022.5</c:v>
                </c:pt>
                <c:pt idx="118">
                  <c:v>4059.5</c:v>
                </c:pt>
                <c:pt idx="119">
                  <c:v>4106</c:v>
                </c:pt>
                <c:pt idx="120">
                  <c:v>4125.5</c:v>
                </c:pt>
                <c:pt idx="121">
                  <c:v>4147.5</c:v>
                </c:pt>
                <c:pt idx="122">
                  <c:v>4148</c:v>
                </c:pt>
                <c:pt idx="123">
                  <c:v>4234</c:v>
                </c:pt>
                <c:pt idx="124">
                  <c:v>4234</c:v>
                </c:pt>
                <c:pt idx="125">
                  <c:v>3171.5</c:v>
                </c:pt>
                <c:pt idx="126">
                  <c:v>4234</c:v>
                </c:pt>
                <c:pt idx="127">
                  <c:v>4234</c:v>
                </c:pt>
                <c:pt idx="128">
                  <c:v>5073.5</c:v>
                </c:pt>
                <c:pt idx="129">
                  <c:v>5074</c:v>
                </c:pt>
                <c:pt idx="130">
                  <c:v>5235</c:v>
                </c:pt>
                <c:pt idx="131">
                  <c:v>5261</c:v>
                </c:pt>
                <c:pt idx="132">
                  <c:v>5261.5</c:v>
                </c:pt>
                <c:pt idx="133">
                  <c:v>5946.5</c:v>
                </c:pt>
                <c:pt idx="134">
                  <c:v>6083</c:v>
                </c:pt>
                <c:pt idx="135">
                  <c:v>6083.5</c:v>
                </c:pt>
                <c:pt idx="136">
                  <c:v>6225.5</c:v>
                </c:pt>
                <c:pt idx="137">
                  <c:v>6231</c:v>
                </c:pt>
                <c:pt idx="138">
                  <c:v>6236.5</c:v>
                </c:pt>
                <c:pt idx="139">
                  <c:v>6237</c:v>
                </c:pt>
                <c:pt idx="140">
                  <c:v>6253.5</c:v>
                </c:pt>
                <c:pt idx="141">
                  <c:v>6256</c:v>
                </c:pt>
                <c:pt idx="142">
                  <c:v>6256.5</c:v>
                </c:pt>
                <c:pt idx="143">
                  <c:v>6267.5</c:v>
                </c:pt>
                <c:pt idx="144">
                  <c:v>6298</c:v>
                </c:pt>
                <c:pt idx="145">
                  <c:v>7074</c:v>
                </c:pt>
                <c:pt idx="146">
                  <c:v>7168</c:v>
                </c:pt>
                <c:pt idx="147">
                  <c:v>7168.5</c:v>
                </c:pt>
                <c:pt idx="148">
                  <c:v>7204.5</c:v>
                </c:pt>
                <c:pt idx="149">
                  <c:v>7283.5</c:v>
                </c:pt>
                <c:pt idx="150">
                  <c:v>7355</c:v>
                </c:pt>
                <c:pt idx="151">
                  <c:v>7355</c:v>
                </c:pt>
                <c:pt idx="152">
                  <c:v>7355</c:v>
                </c:pt>
                <c:pt idx="153">
                  <c:v>8166.5</c:v>
                </c:pt>
                <c:pt idx="154">
                  <c:v>8286.5</c:v>
                </c:pt>
                <c:pt idx="155">
                  <c:v>8300.5</c:v>
                </c:pt>
                <c:pt idx="156">
                  <c:v>8329.5</c:v>
                </c:pt>
                <c:pt idx="157">
                  <c:v>8392</c:v>
                </c:pt>
                <c:pt idx="158">
                  <c:v>8397.5</c:v>
                </c:pt>
                <c:pt idx="159">
                  <c:v>9125</c:v>
                </c:pt>
                <c:pt idx="160">
                  <c:v>9218</c:v>
                </c:pt>
                <c:pt idx="161">
                  <c:v>9218</c:v>
                </c:pt>
                <c:pt idx="162">
                  <c:v>9218</c:v>
                </c:pt>
                <c:pt idx="163">
                  <c:v>9218</c:v>
                </c:pt>
                <c:pt idx="164">
                  <c:v>9218</c:v>
                </c:pt>
                <c:pt idx="165">
                  <c:v>9218.5</c:v>
                </c:pt>
                <c:pt idx="166">
                  <c:v>9218.5</c:v>
                </c:pt>
                <c:pt idx="167">
                  <c:v>9219</c:v>
                </c:pt>
                <c:pt idx="168">
                  <c:v>9219</c:v>
                </c:pt>
                <c:pt idx="169">
                  <c:v>10143.5</c:v>
                </c:pt>
                <c:pt idx="170">
                  <c:v>10144</c:v>
                </c:pt>
                <c:pt idx="171">
                  <c:v>10272.5</c:v>
                </c:pt>
                <c:pt idx="172">
                  <c:v>10272.5</c:v>
                </c:pt>
                <c:pt idx="173">
                  <c:v>10272.5</c:v>
                </c:pt>
                <c:pt idx="174">
                  <c:v>10398</c:v>
                </c:pt>
                <c:pt idx="175">
                  <c:v>10401</c:v>
                </c:pt>
                <c:pt idx="176">
                  <c:v>11285.5</c:v>
                </c:pt>
                <c:pt idx="177">
                  <c:v>11285.5</c:v>
                </c:pt>
                <c:pt idx="178">
                  <c:v>11285.5</c:v>
                </c:pt>
                <c:pt idx="179">
                  <c:v>12022</c:v>
                </c:pt>
                <c:pt idx="180">
                  <c:v>12189</c:v>
                </c:pt>
                <c:pt idx="181">
                  <c:v>12189.5</c:v>
                </c:pt>
                <c:pt idx="182">
                  <c:v>12331</c:v>
                </c:pt>
                <c:pt idx="183">
                  <c:v>12356</c:v>
                </c:pt>
                <c:pt idx="184">
                  <c:v>12356</c:v>
                </c:pt>
                <c:pt idx="185">
                  <c:v>12356.5</c:v>
                </c:pt>
                <c:pt idx="186">
                  <c:v>12356.5</c:v>
                </c:pt>
                <c:pt idx="187">
                  <c:v>12373</c:v>
                </c:pt>
                <c:pt idx="188">
                  <c:v>12373</c:v>
                </c:pt>
                <c:pt idx="189">
                  <c:v>12428.5</c:v>
                </c:pt>
                <c:pt idx="190">
                  <c:v>12428.5</c:v>
                </c:pt>
                <c:pt idx="191">
                  <c:v>12428.5</c:v>
                </c:pt>
                <c:pt idx="192">
                  <c:v>12456.5</c:v>
                </c:pt>
                <c:pt idx="193">
                  <c:v>12456.5</c:v>
                </c:pt>
                <c:pt idx="194">
                  <c:v>12456.5</c:v>
                </c:pt>
                <c:pt idx="195">
                  <c:v>13421.5</c:v>
                </c:pt>
                <c:pt idx="196">
                  <c:v>13421.5</c:v>
                </c:pt>
                <c:pt idx="197">
                  <c:v>13432.5</c:v>
                </c:pt>
                <c:pt idx="198">
                  <c:v>13432.5</c:v>
                </c:pt>
                <c:pt idx="199">
                  <c:v>13433</c:v>
                </c:pt>
                <c:pt idx="200">
                  <c:v>13433</c:v>
                </c:pt>
                <c:pt idx="201">
                  <c:v>13435.5</c:v>
                </c:pt>
                <c:pt idx="202">
                  <c:v>13435.5</c:v>
                </c:pt>
                <c:pt idx="203">
                  <c:v>13460.5</c:v>
                </c:pt>
                <c:pt idx="204">
                  <c:v>13460.5</c:v>
                </c:pt>
                <c:pt idx="205">
                  <c:v>13463.5</c:v>
                </c:pt>
                <c:pt idx="206">
                  <c:v>13463.5</c:v>
                </c:pt>
                <c:pt idx="207">
                  <c:v>13469</c:v>
                </c:pt>
                <c:pt idx="208">
                  <c:v>13469</c:v>
                </c:pt>
                <c:pt idx="209">
                  <c:v>13477.5</c:v>
                </c:pt>
                <c:pt idx="210">
                  <c:v>13477.5</c:v>
                </c:pt>
                <c:pt idx="211">
                  <c:v>13480</c:v>
                </c:pt>
                <c:pt idx="212">
                  <c:v>13480</c:v>
                </c:pt>
                <c:pt idx="213">
                  <c:v>14256</c:v>
                </c:pt>
                <c:pt idx="214">
                  <c:v>15351.5</c:v>
                </c:pt>
                <c:pt idx="215">
                  <c:v>15360</c:v>
                </c:pt>
                <c:pt idx="216">
                  <c:v>15360.5</c:v>
                </c:pt>
                <c:pt idx="217">
                  <c:v>15363</c:v>
                </c:pt>
              </c:numCache>
            </c:numRef>
          </c:xVal>
          <c:yVal>
            <c:numRef>
              <c:f>'Inactive 2'!$K$21:$K$999</c:f>
              <c:numCache>
                <c:formatCode>General</c:formatCode>
                <c:ptCount val="979"/>
                <c:pt idx="9">
                  <c:v>-1.9115999966743402E-3</c:v>
                </c:pt>
                <c:pt idx="10">
                  <c:v>1.1000000013154931E-3</c:v>
                </c:pt>
                <c:pt idx="11">
                  <c:v>1.7280000611208379E-4</c:v>
                </c:pt>
                <c:pt idx="13">
                  <c:v>-1.2700000006589107E-3</c:v>
                </c:pt>
                <c:pt idx="14">
                  <c:v>-3.1199997465591878E-5</c:v>
                </c:pt>
                <c:pt idx="15">
                  <c:v>-1.3044000006630085E-3</c:v>
                </c:pt>
                <c:pt idx="16">
                  <c:v>6.748000014340505E-4</c:v>
                </c:pt>
                <c:pt idx="18">
                  <c:v>-5.5879999854369089E-4</c:v>
                </c:pt>
                <c:pt idx="19">
                  <c:v>1.3132000021869317E-3</c:v>
                </c:pt>
                <c:pt idx="20">
                  <c:v>-2.6192000004812144E-3</c:v>
                </c:pt>
                <c:pt idx="21">
                  <c:v>-9.9400000181049109E-4</c:v>
                </c:pt>
                <c:pt idx="22">
                  <c:v>-1.7063999985111877E-3</c:v>
                </c:pt>
                <c:pt idx="23">
                  <c:v>-2.1675999960280024E-3</c:v>
                </c:pt>
                <c:pt idx="24">
                  <c:v>-1.0467999964021146E-3</c:v>
                </c:pt>
                <c:pt idx="25">
                  <c:v>3.145599999697879E-3</c:v>
                </c:pt>
                <c:pt idx="26">
                  <c:v>-7.6919999992242083E-4</c:v>
                </c:pt>
                <c:pt idx="27">
                  <c:v>-8.031999968807213E-4</c:v>
                </c:pt>
                <c:pt idx="28">
                  <c:v>-7.6399999670684338E-4</c:v>
                </c:pt>
                <c:pt idx="29">
                  <c:v>1.5359999815700576E-4</c:v>
                </c:pt>
                <c:pt idx="30">
                  <c:v>-1.5435999957844615E-3</c:v>
                </c:pt>
                <c:pt idx="31">
                  <c:v>-1.5435999957844615E-3</c:v>
                </c:pt>
                <c:pt idx="32">
                  <c:v>-2.1048000053269789E-3</c:v>
                </c:pt>
                <c:pt idx="33">
                  <c:v>-2.1048000053269789E-3</c:v>
                </c:pt>
                <c:pt idx="34">
                  <c:v>2.0280000171624124E-4</c:v>
                </c:pt>
                <c:pt idx="35">
                  <c:v>2.0280000171624124E-4</c:v>
                </c:pt>
                <c:pt idx="36">
                  <c:v>-2.4583999984315597E-3</c:v>
                </c:pt>
                <c:pt idx="37">
                  <c:v>-2.4583999984315597E-3</c:v>
                </c:pt>
                <c:pt idx="38">
                  <c:v>-8.8079999841284007E-4</c:v>
                </c:pt>
                <c:pt idx="39">
                  <c:v>-8.8079999841284007E-4</c:v>
                </c:pt>
                <c:pt idx="40">
                  <c:v>-4.8080000124173239E-4</c:v>
                </c:pt>
                <c:pt idx="41">
                  <c:v>-4.8080000124173239E-4</c:v>
                </c:pt>
                <c:pt idx="42">
                  <c:v>-1.8080000154441223E-4</c:v>
                </c:pt>
                <c:pt idx="43">
                  <c:v>-1.8080000154441223E-4</c:v>
                </c:pt>
                <c:pt idx="47">
                  <c:v>1.1356000031810254E-3</c:v>
                </c:pt>
                <c:pt idx="48">
                  <c:v>1.1356000031810254E-3</c:v>
                </c:pt>
                <c:pt idx="49">
                  <c:v>1.2356000006548129E-3</c:v>
                </c:pt>
                <c:pt idx="50">
                  <c:v>1.2356000006548129E-3</c:v>
                </c:pt>
                <c:pt idx="51">
                  <c:v>6.4879999990807846E-4</c:v>
                </c:pt>
                <c:pt idx="52">
                  <c:v>-2.0124000002397224E-3</c:v>
                </c:pt>
                <c:pt idx="53">
                  <c:v>-9.5719999808352441E-4</c:v>
                </c:pt>
                <c:pt idx="54">
                  <c:v>2.8159999783383682E-4</c:v>
                </c:pt>
                <c:pt idx="55">
                  <c:v>-6.2439999601338059E-4</c:v>
                </c:pt>
                <c:pt idx="56">
                  <c:v>-4.8559999413555488E-4</c:v>
                </c:pt>
                <c:pt idx="57">
                  <c:v>1.0240000119665638E-4</c:v>
                </c:pt>
                <c:pt idx="58">
                  <c:v>-5.5879999854369089E-4</c:v>
                </c:pt>
                <c:pt idx="59">
                  <c:v>1.2679999999818392E-3</c:v>
                </c:pt>
                <c:pt idx="60">
                  <c:v>1.2679999999818392E-3</c:v>
                </c:pt>
                <c:pt idx="61">
                  <c:v>1.9680000041262247E-3</c:v>
                </c:pt>
                <c:pt idx="62">
                  <c:v>1.9680000041262247E-3</c:v>
                </c:pt>
                <c:pt idx="63">
                  <c:v>-1.3799999578623101E-4</c:v>
                </c:pt>
                <c:pt idx="64">
                  <c:v>7.6200000330572948E-4</c:v>
                </c:pt>
                <c:pt idx="65">
                  <c:v>7.6200000330572948E-4</c:v>
                </c:pt>
                <c:pt idx="66">
                  <c:v>1.4620000001741573E-3</c:v>
                </c:pt>
                <c:pt idx="67">
                  <c:v>1.4620000001741573E-3</c:v>
                </c:pt>
                <c:pt idx="71">
                  <c:v>1.6612000035820529E-3</c:v>
                </c:pt>
                <c:pt idx="72">
                  <c:v>1.6612000035820529E-3</c:v>
                </c:pt>
                <c:pt idx="73">
                  <c:v>2.0612000007531606E-3</c:v>
                </c:pt>
                <c:pt idx="74">
                  <c:v>2.0612000007531606E-3</c:v>
                </c:pt>
                <c:pt idx="75">
                  <c:v>5.5520000023534521E-4</c:v>
                </c:pt>
                <c:pt idx="76">
                  <c:v>5.5520000023534521E-4</c:v>
                </c:pt>
                <c:pt idx="77">
                  <c:v>1.1551999996299855E-3</c:v>
                </c:pt>
                <c:pt idx="78">
                  <c:v>1.1551999996299855E-3</c:v>
                </c:pt>
                <c:pt idx="79">
                  <c:v>2.1940000005997717E-3</c:v>
                </c:pt>
                <c:pt idx="80">
                  <c:v>8.8799999502953142E-4</c:v>
                </c:pt>
                <c:pt idx="81">
                  <c:v>8.8799999502953142E-4</c:v>
                </c:pt>
                <c:pt idx="82">
                  <c:v>1.6879999966477044E-3</c:v>
                </c:pt>
                <c:pt idx="83">
                  <c:v>1.6879999966477044E-3</c:v>
                </c:pt>
                <c:pt idx="84">
                  <c:v>6.54800001939293E-4</c:v>
                </c:pt>
                <c:pt idx="85">
                  <c:v>6.54800001939293E-4</c:v>
                </c:pt>
                <c:pt idx="86">
                  <c:v>1.2548000013339333E-3</c:v>
                </c:pt>
                <c:pt idx="87">
                  <c:v>1.2548000013339333E-3</c:v>
                </c:pt>
                <c:pt idx="88">
                  <c:v>1.7547999959788285E-3</c:v>
                </c:pt>
                <c:pt idx="89">
                  <c:v>1.7547999959788285E-3</c:v>
                </c:pt>
                <c:pt idx="100">
                  <c:v>9.8480000451672822E-4</c:v>
                </c:pt>
                <c:pt idx="101">
                  <c:v>3.5308000005898066E-3</c:v>
                </c:pt>
                <c:pt idx="102">
                  <c:v>1.6707999966456555E-3</c:v>
                </c:pt>
                <c:pt idx="103">
                  <c:v>1.3095999966026284E-3</c:v>
                </c:pt>
                <c:pt idx="104">
                  <c:v>2.6419999994686805E-3</c:v>
                </c:pt>
                <c:pt idx="105">
                  <c:v>7.3488000052748248E-3</c:v>
                </c:pt>
                <c:pt idx="106">
                  <c:v>6.8160000228090212E-4</c:v>
                </c:pt>
                <c:pt idx="107">
                  <c:v>1.1756000021705404E-3</c:v>
                </c:pt>
                <c:pt idx="108">
                  <c:v>1.0083999950438738E-3</c:v>
                </c:pt>
                <c:pt idx="109">
                  <c:v>1.1468000011518598E-3</c:v>
                </c:pt>
                <c:pt idx="110">
                  <c:v>5.8639999770093709E-4</c:v>
                </c:pt>
                <c:pt idx="111">
                  <c:v>2.2548000051756389E-3</c:v>
                </c:pt>
                <c:pt idx="112">
                  <c:v>1.5811999983270653E-3</c:v>
                </c:pt>
                <c:pt idx="113">
                  <c:v>1.112000027205795E-4</c:v>
                </c:pt>
                <c:pt idx="114">
                  <c:v>6.4400002884212881E-5</c:v>
                </c:pt>
                <c:pt idx="115">
                  <c:v>3.1799999851500615E-4</c:v>
                </c:pt>
                <c:pt idx="116">
                  <c:v>1.5072000023792498E-3</c:v>
                </c:pt>
                <c:pt idx="117">
                  <c:v>7.46000005165115E-4</c:v>
                </c:pt>
                <c:pt idx="118">
                  <c:v>5.1720000192290172E-4</c:v>
                </c:pt>
                <c:pt idx="119">
                  <c:v>-8.744000006117858E-4</c:v>
                </c:pt>
                <c:pt idx="120">
                  <c:v>2.538799999456387E-3</c:v>
                </c:pt>
                <c:pt idx="121">
                  <c:v>5.4600000294158235E-4</c:v>
                </c:pt>
                <c:pt idx="122">
                  <c:v>1.0848000019905157E-3</c:v>
                </c:pt>
                <c:pt idx="123">
                  <c:v>1.3839999883202836E-4</c:v>
                </c:pt>
                <c:pt idx="124">
                  <c:v>1.3839999883202836E-4</c:v>
                </c:pt>
                <c:pt idx="125">
                  <c:v>1.0083999950438738E-3</c:v>
                </c:pt>
                <c:pt idx="126">
                  <c:v>8.2839999959105626E-4</c:v>
                </c:pt>
                <c:pt idx="127">
                  <c:v>1.5184000003500842E-3</c:v>
                </c:pt>
                <c:pt idx="128">
                  <c:v>1.9036000012420118E-3</c:v>
                </c:pt>
                <c:pt idx="129">
                  <c:v>8.4239999705459923E-4</c:v>
                </c:pt>
                <c:pt idx="130">
                  <c:v>7.3600000177975744E-4</c:v>
                </c:pt>
                <c:pt idx="131">
                  <c:v>7.536000048276037E-4</c:v>
                </c:pt>
                <c:pt idx="132">
                  <c:v>3.0924000020604581E-3</c:v>
                </c:pt>
                <c:pt idx="134">
                  <c:v>-1.9592000026023015E-3</c:v>
                </c:pt>
                <c:pt idx="135">
                  <c:v>-1.2040000001434237E-4</c:v>
                </c:pt>
                <c:pt idx="136">
                  <c:v>-1.0012000057031401E-3</c:v>
                </c:pt>
                <c:pt idx="137">
                  <c:v>-2.2744000016245991E-3</c:v>
                </c:pt>
                <c:pt idx="138">
                  <c:v>-4.7599998652003706E-5</c:v>
                </c:pt>
                <c:pt idx="139">
                  <c:v>-2.7088000060757622E-3</c:v>
                </c:pt>
                <c:pt idx="140">
                  <c:v>-1.2283999967621639E-3</c:v>
                </c:pt>
                <c:pt idx="141">
                  <c:v>-1.6344000032404438E-3</c:v>
                </c:pt>
                <c:pt idx="142">
                  <c:v>-1.3956000038888305E-3</c:v>
                </c:pt>
                <c:pt idx="143">
                  <c:v>-1.3420000032056123E-3</c:v>
                </c:pt>
                <c:pt idx="144">
                  <c:v>-1.3752000013482757E-3</c:v>
                </c:pt>
                <c:pt idx="145">
                  <c:v>-4.157600000326056E-3</c:v>
                </c:pt>
                <c:pt idx="146">
                  <c:v>-4.4631999990087934E-3</c:v>
                </c:pt>
                <c:pt idx="147">
                  <c:v>-5.724399998143781E-3</c:v>
                </c:pt>
                <c:pt idx="148">
                  <c:v>-5.7308000032207929E-3</c:v>
                </c:pt>
                <c:pt idx="149">
                  <c:v>-8.0003999973996542E-3</c:v>
                </c:pt>
                <c:pt idx="150">
                  <c:v>-4.5519999985117465E-3</c:v>
                </c:pt>
                <c:pt idx="153">
                  <c:v>-8.1796000013127923E-3</c:v>
                </c:pt>
                <c:pt idx="154">
                  <c:v>-7.2676000054343604E-3</c:v>
                </c:pt>
                <c:pt idx="155">
                  <c:v>-8.6812000008649193E-3</c:v>
                </c:pt>
                <c:pt idx="156">
                  <c:v>-1.0130800001206808E-2</c:v>
                </c:pt>
                <c:pt idx="157">
                  <c:v>-9.3808000019635074E-3</c:v>
                </c:pt>
                <c:pt idx="158">
                  <c:v>-8.3539999977801926E-3</c:v>
                </c:pt>
                <c:pt idx="159">
                  <c:v>-1.1500000000523869E-2</c:v>
                </c:pt>
                <c:pt idx="160">
                  <c:v>-1.1983199998212513E-2</c:v>
                </c:pt>
                <c:pt idx="161">
                  <c:v>-1.1983199998212513E-2</c:v>
                </c:pt>
                <c:pt idx="162">
                  <c:v>-1.1283200001344085E-2</c:v>
                </c:pt>
                <c:pt idx="163">
                  <c:v>-1.0683200001949444E-2</c:v>
                </c:pt>
                <c:pt idx="164">
                  <c:v>-1.0683200001949444E-2</c:v>
                </c:pt>
                <c:pt idx="165">
                  <c:v>-9.7443999984534457E-3</c:v>
                </c:pt>
                <c:pt idx="166">
                  <c:v>-9.7443999984534457E-3</c:v>
                </c:pt>
                <c:pt idx="167">
                  <c:v>-1.1405600002035499E-2</c:v>
                </c:pt>
                <c:pt idx="168">
                  <c:v>-1.1405600002035499E-2</c:v>
                </c:pt>
                <c:pt idx="169">
                  <c:v>-1.1264399996434804E-2</c:v>
                </c:pt>
                <c:pt idx="170">
                  <c:v>-1.2325600000622217E-2</c:v>
                </c:pt>
                <c:pt idx="171">
                  <c:v>-1.2763999999151565E-2</c:v>
                </c:pt>
                <c:pt idx="172">
                  <c:v>-1.266399999440182E-2</c:v>
                </c:pt>
                <c:pt idx="173">
                  <c:v>-1.23639999947045E-2</c:v>
                </c:pt>
                <c:pt idx="174">
                  <c:v>-1.3415199995506555E-2</c:v>
                </c:pt>
                <c:pt idx="175">
                  <c:v>-1.2882399998488836E-2</c:v>
                </c:pt>
                <c:pt idx="176">
                  <c:v>-1.3075200004095677E-2</c:v>
                </c:pt>
                <c:pt idx="177">
                  <c:v>-1.2565200006065425E-2</c:v>
                </c:pt>
                <c:pt idx="178">
                  <c:v>-1.1705200005962979E-2</c:v>
                </c:pt>
                <c:pt idx="179">
                  <c:v>-1.7372800000885036E-2</c:v>
                </c:pt>
                <c:pt idx="180">
                  <c:v>-1.6033599997172132E-2</c:v>
                </c:pt>
                <c:pt idx="181">
                  <c:v>-1.4994799996202346E-2</c:v>
                </c:pt>
                <c:pt idx="182">
                  <c:v>-1.6034400003263727E-2</c:v>
                </c:pt>
                <c:pt idx="183">
                  <c:v>-1.6954399994574487E-2</c:v>
                </c:pt>
                <c:pt idx="184">
                  <c:v>-1.6874399996595457E-2</c:v>
                </c:pt>
                <c:pt idx="185">
                  <c:v>-1.6405600006692111E-2</c:v>
                </c:pt>
                <c:pt idx="186">
                  <c:v>-1.6325600001437124E-2</c:v>
                </c:pt>
                <c:pt idx="187">
                  <c:v>-1.6925199997785967E-2</c:v>
                </c:pt>
                <c:pt idx="188">
                  <c:v>-1.6755199998442549E-2</c:v>
                </c:pt>
                <c:pt idx="189">
                  <c:v>-1.5798400003404822E-2</c:v>
                </c:pt>
                <c:pt idx="190">
                  <c:v>-1.5478399996936787E-2</c:v>
                </c:pt>
                <c:pt idx="191">
                  <c:v>-1.5368400003353599E-2</c:v>
                </c:pt>
                <c:pt idx="192">
                  <c:v>-1.5455599997949321E-2</c:v>
                </c:pt>
                <c:pt idx="193">
                  <c:v>-1.4095599995926023E-2</c:v>
                </c:pt>
                <c:pt idx="194">
                  <c:v>-1.396559999557212E-2</c:v>
                </c:pt>
                <c:pt idx="195">
                  <c:v>-1.8161600004532374E-2</c:v>
                </c:pt>
                <c:pt idx="196">
                  <c:v>-1.7901600003824569E-2</c:v>
                </c:pt>
                <c:pt idx="197">
                  <c:v>-1.8197999997937586E-2</c:v>
                </c:pt>
                <c:pt idx="198">
                  <c:v>-1.7828000003646594E-2</c:v>
                </c:pt>
                <c:pt idx="199">
                  <c:v>-1.8069199999445118E-2</c:v>
                </c:pt>
                <c:pt idx="200">
                  <c:v>-1.7779200003133155E-2</c:v>
                </c:pt>
                <c:pt idx="201">
                  <c:v>-1.734520000172779E-2</c:v>
                </c:pt>
                <c:pt idx="202">
                  <c:v>-1.6395200000260957E-2</c:v>
                </c:pt>
                <c:pt idx="203">
                  <c:v>-1.773519999551354E-2</c:v>
                </c:pt>
                <c:pt idx="204">
                  <c:v>-1.7395199996826705E-2</c:v>
                </c:pt>
                <c:pt idx="205">
                  <c:v>-1.8112400000973139E-2</c:v>
                </c:pt>
                <c:pt idx="206">
                  <c:v>-1.7232400001375936E-2</c:v>
                </c:pt>
                <c:pt idx="207">
                  <c:v>-1.853560000017751E-2</c:v>
                </c:pt>
                <c:pt idx="208">
                  <c:v>-1.7815600003814325E-2</c:v>
                </c:pt>
                <c:pt idx="209">
                  <c:v>-1.8086000003677327E-2</c:v>
                </c:pt>
                <c:pt idx="210">
                  <c:v>-1.7786000003980007E-2</c:v>
                </c:pt>
                <c:pt idx="211">
                  <c:v>-1.7122000004746951E-2</c:v>
                </c:pt>
                <c:pt idx="212">
                  <c:v>-1.7082000005757436E-2</c:v>
                </c:pt>
                <c:pt idx="213">
                  <c:v>-2.0334400003775954E-2</c:v>
                </c:pt>
                <c:pt idx="214">
                  <c:v>-1.9513600171194412E-2</c:v>
                </c:pt>
                <c:pt idx="215">
                  <c:v>-2.0493999836617149E-2</c:v>
                </c:pt>
                <c:pt idx="216">
                  <c:v>-1.9315200042910874E-2</c:v>
                </c:pt>
                <c:pt idx="217">
                  <c:v>-1.9871199896442704E-2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94D-4F56-B874-6D34916F42FD}"/>
            </c:ext>
          </c:extLst>
        </c:ser>
        <c:ser>
          <c:idx val="5"/>
          <c:order val="4"/>
          <c:tx>
            <c:strRef>
              <c:f>'Inactive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'Inactive 2'!$F$21:$F$999</c:f>
              <c:numCache>
                <c:formatCode>General</c:formatCode>
                <c:ptCount val="979"/>
                <c:pt idx="0">
                  <c:v>-60930</c:v>
                </c:pt>
                <c:pt idx="1">
                  <c:v>-59247.5</c:v>
                </c:pt>
                <c:pt idx="2">
                  <c:v>-38736</c:v>
                </c:pt>
                <c:pt idx="3">
                  <c:v>-37534.5</c:v>
                </c:pt>
                <c:pt idx="4">
                  <c:v>-34497.5</c:v>
                </c:pt>
                <c:pt idx="5">
                  <c:v>-34394</c:v>
                </c:pt>
                <c:pt idx="6">
                  <c:v>-8995</c:v>
                </c:pt>
                <c:pt idx="7">
                  <c:v>-6116.5</c:v>
                </c:pt>
                <c:pt idx="8">
                  <c:v>-5048.5</c:v>
                </c:pt>
                <c:pt idx="9">
                  <c:v>-4903.5</c:v>
                </c:pt>
                <c:pt idx="10">
                  <c:v>-4000</c:v>
                </c:pt>
                <c:pt idx="11">
                  <c:v>-3972</c:v>
                </c:pt>
                <c:pt idx="12">
                  <c:v>-3090.5</c:v>
                </c:pt>
                <c:pt idx="13">
                  <c:v>-3012.5</c:v>
                </c:pt>
                <c:pt idx="14">
                  <c:v>-3012</c:v>
                </c:pt>
                <c:pt idx="15">
                  <c:v>-3006.5</c:v>
                </c:pt>
                <c:pt idx="16">
                  <c:v>-2889.5</c:v>
                </c:pt>
                <c:pt idx="17">
                  <c:v>-2209</c:v>
                </c:pt>
                <c:pt idx="18">
                  <c:v>-2200.5</c:v>
                </c:pt>
                <c:pt idx="19">
                  <c:v>-2105.5</c:v>
                </c:pt>
                <c:pt idx="20">
                  <c:v>-2017</c:v>
                </c:pt>
                <c:pt idx="21">
                  <c:v>-2002.5</c:v>
                </c:pt>
                <c:pt idx="22">
                  <c:v>-1964</c:v>
                </c:pt>
                <c:pt idx="23">
                  <c:v>-1963.5</c:v>
                </c:pt>
                <c:pt idx="24">
                  <c:v>-1955.5</c:v>
                </c:pt>
                <c:pt idx="25">
                  <c:v>-1944</c:v>
                </c:pt>
                <c:pt idx="26">
                  <c:v>-1204.5</c:v>
                </c:pt>
                <c:pt idx="27">
                  <c:v>-1107</c:v>
                </c:pt>
                <c:pt idx="28">
                  <c:v>-1015</c:v>
                </c:pt>
                <c:pt idx="29">
                  <c:v>-976.5</c:v>
                </c:pt>
                <c:pt idx="30">
                  <c:v>-973.5</c:v>
                </c:pt>
                <c:pt idx="31">
                  <c:v>-973.5</c:v>
                </c:pt>
                <c:pt idx="32">
                  <c:v>-973</c:v>
                </c:pt>
                <c:pt idx="33">
                  <c:v>-973</c:v>
                </c:pt>
                <c:pt idx="34">
                  <c:v>-859.5</c:v>
                </c:pt>
                <c:pt idx="35">
                  <c:v>-859.5</c:v>
                </c:pt>
                <c:pt idx="36">
                  <c:v>-859</c:v>
                </c:pt>
                <c:pt idx="37">
                  <c:v>-859</c:v>
                </c:pt>
                <c:pt idx="38">
                  <c:v>-108</c:v>
                </c:pt>
                <c:pt idx="39">
                  <c:v>-108</c:v>
                </c:pt>
                <c:pt idx="40">
                  <c:v>-108</c:v>
                </c:pt>
                <c:pt idx="41">
                  <c:v>-108</c:v>
                </c:pt>
                <c:pt idx="42">
                  <c:v>-108</c:v>
                </c:pt>
                <c:pt idx="43">
                  <c:v>-108</c:v>
                </c:pt>
                <c:pt idx="44">
                  <c:v>19.5</c:v>
                </c:pt>
                <c:pt idx="45">
                  <c:v>20</c:v>
                </c:pt>
                <c:pt idx="46">
                  <c:v>239.5</c:v>
                </c:pt>
                <c:pt idx="47">
                  <c:v>1143.5</c:v>
                </c:pt>
                <c:pt idx="48">
                  <c:v>1143.5</c:v>
                </c:pt>
                <c:pt idx="49">
                  <c:v>1143.5</c:v>
                </c:pt>
                <c:pt idx="50">
                  <c:v>1143.5</c:v>
                </c:pt>
                <c:pt idx="51">
                  <c:v>1163</c:v>
                </c:pt>
                <c:pt idx="52">
                  <c:v>1163.5</c:v>
                </c:pt>
                <c:pt idx="53">
                  <c:v>1165.5</c:v>
                </c:pt>
                <c:pt idx="54">
                  <c:v>1166</c:v>
                </c:pt>
                <c:pt idx="55">
                  <c:v>1168.5</c:v>
                </c:pt>
                <c:pt idx="56">
                  <c:v>1169</c:v>
                </c:pt>
                <c:pt idx="57">
                  <c:v>1174</c:v>
                </c:pt>
                <c:pt idx="58">
                  <c:v>1174.5</c:v>
                </c:pt>
                <c:pt idx="59">
                  <c:v>1180</c:v>
                </c:pt>
                <c:pt idx="60">
                  <c:v>1180</c:v>
                </c:pt>
                <c:pt idx="61">
                  <c:v>1180</c:v>
                </c:pt>
                <c:pt idx="62">
                  <c:v>1180</c:v>
                </c:pt>
                <c:pt idx="63">
                  <c:v>1182.5</c:v>
                </c:pt>
                <c:pt idx="64">
                  <c:v>1182.5</c:v>
                </c:pt>
                <c:pt idx="65">
                  <c:v>1182.5</c:v>
                </c:pt>
                <c:pt idx="66">
                  <c:v>1182.5</c:v>
                </c:pt>
                <c:pt idx="67">
                  <c:v>1182.5</c:v>
                </c:pt>
                <c:pt idx="68">
                  <c:v>1210.5</c:v>
                </c:pt>
                <c:pt idx="69">
                  <c:v>1235.5</c:v>
                </c:pt>
                <c:pt idx="70">
                  <c:v>1249.5</c:v>
                </c:pt>
                <c:pt idx="71">
                  <c:v>1249.5</c:v>
                </c:pt>
                <c:pt idx="72">
                  <c:v>1249.5</c:v>
                </c:pt>
                <c:pt idx="73">
                  <c:v>1249.5</c:v>
                </c:pt>
                <c:pt idx="74">
                  <c:v>1249.5</c:v>
                </c:pt>
                <c:pt idx="75">
                  <c:v>1252</c:v>
                </c:pt>
                <c:pt idx="76">
                  <c:v>1252</c:v>
                </c:pt>
                <c:pt idx="77">
                  <c:v>1252</c:v>
                </c:pt>
                <c:pt idx="78">
                  <c:v>1252</c:v>
                </c:pt>
                <c:pt idx="79">
                  <c:v>1252.5</c:v>
                </c:pt>
                <c:pt idx="80">
                  <c:v>1255</c:v>
                </c:pt>
                <c:pt idx="81">
                  <c:v>1255</c:v>
                </c:pt>
                <c:pt idx="82">
                  <c:v>1255</c:v>
                </c:pt>
                <c:pt idx="83">
                  <c:v>1255</c:v>
                </c:pt>
                <c:pt idx="84">
                  <c:v>1285.5</c:v>
                </c:pt>
                <c:pt idx="85">
                  <c:v>1285.5</c:v>
                </c:pt>
                <c:pt idx="86">
                  <c:v>1285.5</c:v>
                </c:pt>
                <c:pt idx="87">
                  <c:v>1285.5</c:v>
                </c:pt>
                <c:pt idx="88">
                  <c:v>1285.5</c:v>
                </c:pt>
                <c:pt idx="89">
                  <c:v>1285.5</c:v>
                </c:pt>
                <c:pt idx="90">
                  <c:v>1288.5</c:v>
                </c:pt>
                <c:pt idx="91">
                  <c:v>1978</c:v>
                </c:pt>
                <c:pt idx="92">
                  <c:v>1983.5</c:v>
                </c:pt>
                <c:pt idx="93">
                  <c:v>2047.5</c:v>
                </c:pt>
                <c:pt idx="94">
                  <c:v>2105.5</c:v>
                </c:pt>
                <c:pt idx="95">
                  <c:v>2181</c:v>
                </c:pt>
                <c:pt idx="96">
                  <c:v>2181.5</c:v>
                </c:pt>
                <c:pt idx="97">
                  <c:v>2223</c:v>
                </c:pt>
                <c:pt idx="98">
                  <c:v>2253.5</c:v>
                </c:pt>
                <c:pt idx="99">
                  <c:v>2256.5</c:v>
                </c:pt>
                <c:pt idx="100">
                  <c:v>2273</c:v>
                </c:pt>
                <c:pt idx="101">
                  <c:v>2295.5</c:v>
                </c:pt>
                <c:pt idx="102">
                  <c:v>2945.5</c:v>
                </c:pt>
                <c:pt idx="103">
                  <c:v>2946</c:v>
                </c:pt>
                <c:pt idx="104">
                  <c:v>3107.5</c:v>
                </c:pt>
                <c:pt idx="105">
                  <c:v>3163</c:v>
                </c:pt>
                <c:pt idx="106">
                  <c:v>3166</c:v>
                </c:pt>
                <c:pt idx="107">
                  <c:v>3168.5</c:v>
                </c:pt>
                <c:pt idx="108">
                  <c:v>3171.5</c:v>
                </c:pt>
                <c:pt idx="109">
                  <c:v>3205.5</c:v>
                </c:pt>
                <c:pt idx="110">
                  <c:v>3264</c:v>
                </c:pt>
                <c:pt idx="111">
                  <c:v>3285.5</c:v>
                </c:pt>
                <c:pt idx="112">
                  <c:v>3324.5</c:v>
                </c:pt>
                <c:pt idx="113">
                  <c:v>3937</c:v>
                </c:pt>
                <c:pt idx="114">
                  <c:v>3981.5</c:v>
                </c:pt>
                <c:pt idx="115">
                  <c:v>3992.5</c:v>
                </c:pt>
                <c:pt idx="116">
                  <c:v>4022</c:v>
                </c:pt>
                <c:pt idx="117">
                  <c:v>4022.5</c:v>
                </c:pt>
                <c:pt idx="118">
                  <c:v>4059.5</c:v>
                </c:pt>
                <c:pt idx="119">
                  <c:v>4106</c:v>
                </c:pt>
                <c:pt idx="120">
                  <c:v>4125.5</c:v>
                </c:pt>
                <c:pt idx="121">
                  <c:v>4147.5</c:v>
                </c:pt>
                <c:pt idx="122">
                  <c:v>4148</c:v>
                </c:pt>
                <c:pt idx="123">
                  <c:v>4234</c:v>
                </c:pt>
                <c:pt idx="124">
                  <c:v>4234</c:v>
                </c:pt>
                <c:pt idx="125">
                  <c:v>3171.5</c:v>
                </c:pt>
                <c:pt idx="126">
                  <c:v>4234</c:v>
                </c:pt>
                <c:pt idx="127">
                  <c:v>4234</c:v>
                </c:pt>
                <c:pt idx="128">
                  <c:v>5073.5</c:v>
                </c:pt>
                <c:pt idx="129">
                  <c:v>5074</c:v>
                </c:pt>
                <c:pt idx="130">
                  <c:v>5235</c:v>
                </c:pt>
                <c:pt idx="131">
                  <c:v>5261</c:v>
                </c:pt>
                <c:pt idx="132">
                  <c:v>5261.5</c:v>
                </c:pt>
                <c:pt idx="133">
                  <c:v>5946.5</c:v>
                </c:pt>
                <c:pt idx="134">
                  <c:v>6083</c:v>
                </c:pt>
                <c:pt idx="135">
                  <c:v>6083.5</c:v>
                </c:pt>
                <c:pt idx="136">
                  <c:v>6225.5</c:v>
                </c:pt>
                <c:pt idx="137">
                  <c:v>6231</c:v>
                </c:pt>
                <c:pt idx="138">
                  <c:v>6236.5</c:v>
                </c:pt>
                <c:pt idx="139">
                  <c:v>6237</c:v>
                </c:pt>
                <c:pt idx="140">
                  <c:v>6253.5</c:v>
                </c:pt>
                <c:pt idx="141">
                  <c:v>6256</c:v>
                </c:pt>
                <c:pt idx="142">
                  <c:v>6256.5</c:v>
                </c:pt>
                <c:pt idx="143">
                  <c:v>6267.5</c:v>
                </c:pt>
                <c:pt idx="144">
                  <c:v>6298</c:v>
                </c:pt>
                <c:pt idx="145">
                  <c:v>7074</c:v>
                </c:pt>
                <c:pt idx="146">
                  <c:v>7168</c:v>
                </c:pt>
                <c:pt idx="147">
                  <c:v>7168.5</c:v>
                </c:pt>
                <c:pt idx="148">
                  <c:v>7204.5</c:v>
                </c:pt>
                <c:pt idx="149">
                  <c:v>7283.5</c:v>
                </c:pt>
                <c:pt idx="150">
                  <c:v>7355</c:v>
                </c:pt>
                <c:pt idx="151">
                  <c:v>7355</c:v>
                </c:pt>
                <c:pt idx="152">
                  <c:v>7355</c:v>
                </c:pt>
                <c:pt idx="153">
                  <c:v>8166.5</c:v>
                </c:pt>
                <c:pt idx="154">
                  <c:v>8286.5</c:v>
                </c:pt>
                <c:pt idx="155">
                  <c:v>8300.5</c:v>
                </c:pt>
                <c:pt idx="156">
                  <c:v>8329.5</c:v>
                </c:pt>
                <c:pt idx="157">
                  <c:v>8392</c:v>
                </c:pt>
                <c:pt idx="158">
                  <c:v>8397.5</c:v>
                </c:pt>
                <c:pt idx="159">
                  <c:v>9125</c:v>
                </c:pt>
                <c:pt idx="160">
                  <c:v>9218</c:v>
                </c:pt>
                <c:pt idx="161">
                  <c:v>9218</c:v>
                </c:pt>
                <c:pt idx="162">
                  <c:v>9218</c:v>
                </c:pt>
                <c:pt idx="163">
                  <c:v>9218</c:v>
                </c:pt>
                <c:pt idx="164">
                  <c:v>9218</c:v>
                </c:pt>
                <c:pt idx="165">
                  <c:v>9218.5</c:v>
                </c:pt>
                <c:pt idx="166">
                  <c:v>9218.5</c:v>
                </c:pt>
                <c:pt idx="167">
                  <c:v>9219</c:v>
                </c:pt>
                <c:pt idx="168">
                  <c:v>9219</c:v>
                </c:pt>
                <c:pt idx="169">
                  <c:v>10143.5</c:v>
                </c:pt>
                <c:pt idx="170">
                  <c:v>10144</c:v>
                </c:pt>
                <c:pt idx="171">
                  <c:v>10272.5</c:v>
                </c:pt>
                <c:pt idx="172">
                  <c:v>10272.5</c:v>
                </c:pt>
                <c:pt idx="173">
                  <c:v>10272.5</c:v>
                </c:pt>
                <c:pt idx="174">
                  <c:v>10398</c:v>
                </c:pt>
                <c:pt idx="175">
                  <c:v>10401</c:v>
                </c:pt>
                <c:pt idx="176">
                  <c:v>11285.5</c:v>
                </c:pt>
                <c:pt idx="177">
                  <c:v>11285.5</c:v>
                </c:pt>
                <c:pt idx="178">
                  <c:v>11285.5</c:v>
                </c:pt>
                <c:pt idx="179">
                  <c:v>12022</c:v>
                </c:pt>
                <c:pt idx="180">
                  <c:v>12189</c:v>
                </c:pt>
                <c:pt idx="181">
                  <c:v>12189.5</c:v>
                </c:pt>
                <c:pt idx="182">
                  <c:v>12331</c:v>
                </c:pt>
                <c:pt idx="183">
                  <c:v>12356</c:v>
                </c:pt>
                <c:pt idx="184">
                  <c:v>12356</c:v>
                </c:pt>
                <c:pt idx="185">
                  <c:v>12356.5</c:v>
                </c:pt>
                <c:pt idx="186">
                  <c:v>12356.5</c:v>
                </c:pt>
                <c:pt idx="187">
                  <c:v>12373</c:v>
                </c:pt>
                <c:pt idx="188">
                  <c:v>12373</c:v>
                </c:pt>
                <c:pt idx="189">
                  <c:v>12428.5</c:v>
                </c:pt>
                <c:pt idx="190">
                  <c:v>12428.5</c:v>
                </c:pt>
                <c:pt idx="191">
                  <c:v>12428.5</c:v>
                </c:pt>
                <c:pt idx="192">
                  <c:v>12456.5</c:v>
                </c:pt>
                <c:pt idx="193">
                  <c:v>12456.5</c:v>
                </c:pt>
                <c:pt idx="194">
                  <c:v>12456.5</c:v>
                </c:pt>
                <c:pt idx="195">
                  <c:v>13421.5</c:v>
                </c:pt>
                <c:pt idx="196">
                  <c:v>13421.5</c:v>
                </c:pt>
                <c:pt idx="197">
                  <c:v>13432.5</c:v>
                </c:pt>
                <c:pt idx="198">
                  <c:v>13432.5</c:v>
                </c:pt>
                <c:pt idx="199">
                  <c:v>13433</c:v>
                </c:pt>
                <c:pt idx="200">
                  <c:v>13433</c:v>
                </c:pt>
                <c:pt idx="201">
                  <c:v>13435.5</c:v>
                </c:pt>
                <c:pt idx="202">
                  <c:v>13435.5</c:v>
                </c:pt>
                <c:pt idx="203">
                  <c:v>13460.5</c:v>
                </c:pt>
                <c:pt idx="204">
                  <c:v>13460.5</c:v>
                </c:pt>
                <c:pt idx="205">
                  <c:v>13463.5</c:v>
                </c:pt>
                <c:pt idx="206">
                  <c:v>13463.5</c:v>
                </c:pt>
                <c:pt idx="207">
                  <c:v>13469</c:v>
                </c:pt>
                <c:pt idx="208">
                  <c:v>13469</c:v>
                </c:pt>
                <c:pt idx="209">
                  <c:v>13477.5</c:v>
                </c:pt>
                <c:pt idx="210">
                  <c:v>13477.5</c:v>
                </c:pt>
                <c:pt idx="211">
                  <c:v>13480</c:v>
                </c:pt>
                <c:pt idx="212">
                  <c:v>13480</c:v>
                </c:pt>
                <c:pt idx="213">
                  <c:v>14256</c:v>
                </c:pt>
                <c:pt idx="214">
                  <c:v>15351.5</c:v>
                </c:pt>
                <c:pt idx="215">
                  <c:v>15360</c:v>
                </c:pt>
                <c:pt idx="216">
                  <c:v>15360.5</c:v>
                </c:pt>
                <c:pt idx="217">
                  <c:v>15363</c:v>
                </c:pt>
              </c:numCache>
            </c:numRef>
          </c:xVal>
          <c:yVal>
            <c:numRef>
              <c:f>'Inactive 2'!$M$21:$M$999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94D-4F56-B874-6D34916F42FD}"/>
            </c:ext>
          </c:extLst>
        </c:ser>
        <c:ser>
          <c:idx val="6"/>
          <c:order val="5"/>
          <c:tx>
            <c:strRef>
              <c:f>'Inactive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2'!$F$21:$F$999</c:f>
              <c:numCache>
                <c:formatCode>General</c:formatCode>
                <c:ptCount val="979"/>
                <c:pt idx="0">
                  <c:v>-60930</c:v>
                </c:pt>
                <c:pt idx="1">
                  <c:v>-59247.5</c:v>
                </c:pt>
                <c:pt idx="2">
                  <c:v>-38736</c:v>
                </c:pt>
                <c:pt idx="3">
                  <c:v>-37534.5</c:v>
                </c:pt>
                <c:pt idx="4">
                  <c:v>-34497.5</c:v>
                </c:pt>
                <c:pt idx="5">
                  <c:v>-34394</c:v>
                </c:pt>
                <c:pt idx="6">
                  <c:v>-8995</c:v>
                </c:pt>
                <c:pt idx="7">
                  <c:v>-6116.5</c:v>
                </c:pt>
                <c:pt idx="8">
                  <c:v>-5048.5</c:v>
                </c:pt>
                <c:pt idx="9">
                  <c:v>-4903.5</c:v>
                </c:pt>
                <c:pt idx="10">
                  <c:v>-4000</c:v>
                </c:pt>
                <c:pt idx="11">
                  <c:v>-3972</c:v>
                </c:pt>
                <c:pt idx="12">
                  <c:v>-3090.5</c:v>
                </c:pt>
                <c:pt idx="13">
                  <c:v>-3012.5</c:v>
                </c:pt>
                <c:pt idx="14">
                  <c:v>-3012</c:v>
                </c:pt>
                <c:pt idx="15">
                  <c:v>-3006.5</c:v>
                </c:pt>
                <c:pt idx="16">
                  <c:v>-2889.5</c:v>
                </c:pt>
                <c:pt idx="17">
                  <c:v>-2209</c:v>
                </c:pt>
                <c:pt idx="18">
                  <c:v>-2200.5</c:v>
                </c:pt>
                <c:pt idx="19">
                  <c:v>-2105.5</c:v>
                </c:pt>
                <c:pt idx="20">
                  <c:v>-2017</c:v>
                </c:pt>
                <c:pt idx="21">
                  <c:v>-2002.5</c:v>
                </c:pt>
                <c:pt idx="22">
                  <c:v>-1964</c:v>
                </c:pt>
                <c:pt idx="23">
                  <c:v>-1963.5</c:v>
                </c:pt>
                <c:pt idx="24">
                  <c:v>-1955.5</c:v>
                </c:pt>
                <c:pt idx="25">
                  <c:v>-1944</c:v>
                </c:pt>
                <c:pt idx="26">
                  <c:v>-1204.5</c:v>
                </c:pt>
                <c:pt idx="27">
                  <c:v>-1107</c:v>
                </c:pt>
                <c:pt idx="28">
                  <c:v>-1015</c:v>
                </c:pt>
                <c:pt idx="29">
                  <c:v>-976.5</c:v>
                </c:pt>
                <c:pt idx="30">
                  <c:v>-973.5</c:v>
                </c:pt>
                <c:pt idx="31">
                  <c:v>-973.5</c:v>
                </c:pt>
                <c:pt idx="32">
                  <c:v>-973</c:v>
                </c:pt>
                <c:pt idx="33">
                  <c:v>-973</c:v>
                </c:pt>
                <c:pt idx="34">
                  <c:v>-859.5</c:v>
                </c:pt>
                <c:pt idx="35">
                  <c:v>-859.5</c:v>
                </c:pt>
                <c:pt idx="36">
                  <c:v>-859</c:v>
                </c:pt>
                <c:pt idx="37">
                  <c:v>-859</c:v>
                </c:pt>
                <c:pt idx="38">
                  <c:v>-108</c:v>
                </c:pt>
                <c:pt idx="39">
                  <c:v>-108</c:v>
                </c:pt>
                <c:pt idx="40">
                  <c:v>-108</c:v>
                </c:pt>
                <c:pt idx="41">
                  <c:v>-108</c:v>
                </c:pt>
                <c:pt idx="42">
                  <c:v>-108</c:v>
                </c:pt>
                <c:pt idx="43">
                  <c:v>-108</c:v>
                </c:pt>
                <c:pt idx="44">
                  <c:v>19.5</c:v>
                </c:pt>
                <c:pt idx="45">
                  <c:v>20</c:v>
                </c:pt>
                <c:pt idx="46">
                  <c:v>239.5</c:v>
                </c:pt>
                <c:pt idx="47">
                  <c:v>1143.5</c:v>
                </c:pt>
                <c:pt idx="48">
                  <c:v>1143.5</c:v>
                </c:pt>
                <c:pt idx="49">
                  <c:v>1143.5</c:v>
                </c:pt>
                <c:pt idx="50">
                  <c:v>1143.5</c:v>
                </c:pt>
                <c:pt idx="51">
                  <c:v>1163</c:v>
                </c:pt>
                <c:pt idx="52">
                  <c:v>1163.5</c:v>
                </c:pt>
                <c:pt idx="53">
                  <c:v>1165.5</c:v>
                </c:pt>
                <c:pt idx="54">
                  <c:v>1166</c:v>
                </c:pt>
                <c:pt idx="55">
                  <c:v>1168.5</c:v>
                </c:pt>
                <c:pt idx="56">
                  <c:v>1169</c:v>
                </c:pt>
                <c:pt idx="57">
                  <c:v>1174</c:v>
                </c:pt>
                <c:pt idx="58">
                  <c:v>1174.5</c:v>
                </c:pt>
                <c:pt idx="59">
                  <c:v>1180</c:v>
                </c:pt>
                <c:pt idx="60">
                  <c:v>1180</c:v>
                </c:pt>
                <c:pt idx="61">
                  <c:v>1180</c:v>
                </c:pt>
                <c:pt idx="62">
                  <c:v>1180</c:v>
                </c:pt>
                <c:pt idx="63">
                  <c:v>1182.5</c:v>
                </c:pt>
                <c:pt idx="64">
                  <c:v>1182.5</c:v>
                </c:pt>
                <c:pt idx="65">
                  <c:v>1182.5</c:v>
                </c:pt>
                <c:pt idx="66">
                  <c:v>1182.5</c:v>
                </c:pt>
                <c:pt idx="67">
                  <c:v>1182.5</c:v>
                </c:pt>
                <c:pt idx="68">
                  <c:v>1210.5</c:v>
                </c:pt>
                <c:pt idx="69">
                  <c:v>1235.5</c:v>
                </c:pt>
                <c:pt idx="70">
                  <c:v>1249.5</c:v>
                </c:pt>
                <c:pt idx="71">
                  <c:v>1249.5</c:v>
                </c:pt>
                <c:pt idx="72">
                  <c:v>1249.5</c:v>
                </c:pt>
                <c:pt idx="73">
                  <c:v>1249.5</c:v>
                </c:pt>
                <c:pt idx="74">
                  <c:v>1249.5</c:v>
                </c:pt>
                <c:pt idx="75">
                  <c:v>1252</c:v>
                </c:pt>
                <c:pt idx="76">
                  <c:v>1252</c:v>
                </c:pt>
                <c:pt idx="77">
                  <c:v>1252</c:v>
                </c:pt>
                <c:pt idx="78">
                  <c:v>1252</c:v>
                </c:pt>
                <c:pt idx="79">
                  <c:v>1252.5</c:v>
                </c:pt>
                <c:pt idx="80">
                  <c:v>1255</c:v>
                </c:pt>
                <c:pt idx="81">
                  <c:v>1255</c:v>
                </c:pt>
                <c:pt idx="82">
                  <c:v>1255</c:v>
                </c:pt>
                <c:pt idx="83">
                  <c:v>1255</c:v>
                </c:pt>
                <c:pt idx="84">
                  <c:v>1285.5</c:v>
                </c:pt>
                <c:pt idx="85">
                  <c:v>1285.5</c:v>
                </c:pt>
                <c:pt idx="86">
                  <c:v>1285.5</c:v>
                </c:pt>
                <c:pt idx="87">
                  <c:v>1285.5</c:v>
                </c:pt>
                <c:pt idx="88">
                  <c:v>1285.5</c:v>
                </c:pt>
                <c:pt idx="89">
                  <c:v>1285.5</c:v>
                </c:pt>
                <c:pt idx="90">
                  <c:v>1288.5</c:v>
                </c:pt>
                <c:pt idx="91">
                  <c:v>1978</c:v>
                </c:pt>
                <c:pt idx="92">
                  <c:v>1983.5</c:v>
                </c:pt>
                <c:pt idx="93">
                  <c:v>2047.5</c:v>
                </c:pt>
                <c:pt idx="94">
                  <c:v>2105.5</c:v>
                </c:pt>
                <c:pt idx="95">
                  <c:v>2181</c:v>
                </c:pt>
                <c:pt idx="96">
                  <c:v>2181.5</c:v>
                </c:pt>
                <c:pt idx="97">
                  <c:v>2223</c:v>
                </c:pt>
                <c:pt idx="98">
                  <c:v>2253.5</c:v>
                </c:pt>
                <c:pt idx="99">
                  <c:v>2256.5</c:v>
                </c:pt>
                <c:pt idx="100">
                  <c:v>2273</c:v>
                </c:pt>
                <c:pt idx="101">
                  <c:v>2295.5</c:v>
                </c:pt>
                <c:pt idx="102">
                  <c:v>2945.5</c:v>
                </c:pt>
                <c:pt idx="103">
                  <c:v>2946</c:v>
                </c:pt>
                <c:pt idx="104">
                  <c:v>3107.5</c:v>
                </c:pt>
                <c:pt idx="105">
                  <c:v>3163</c:v>
                </c:pt>
                <c:pt idx="106">
                  <c:v>3166</c:v>
                </c:pt>
                <c:pt idx="107">
                  <c:v>3168.5</c:v>
                </c:pt>
                <c:pt idx="108">
                  <c:v>3171.5</c:v>
                </c:pt>
                <c:pt idx="109">
                  <c:v>3205.5</c:v>
                </c:pt>
                <c:pt idx="110">
                  <c:v>3264</c:v>
                </c:pt>
                <c:pt idx="111">
                  <c:v>3285.5</c:v>
                </c:pt>
                <c:pt idx="112">
                  <c:v>3324.5</c:v>
                </c:pt>
                <c:pt idx="113">
                  <c:v>3937</c:v>
                </c:pt>
                <c:pt idx="114">
                  <c:v>3981.5</c:v>
                </c:pt>
                <c:pt idx="115">
                  <c:v>3992.5</c:v>
                </c:pt>
                <c:pt idx="116">
                  <c:v>4022</c:v>
                </c:pt>
                <c:pt idx="117">
                  <c:v>4022.5</c:v>
                </c:pt>
                <c:pt idx="118">
                  <c:v>4059.5</c:v>
                </c:pt>
                <c:pt idx="119">
                  <c:v>4106</c:v>
                </c:pt>
                <c:pt idx="120">
                  <c:v>4125.5</c:v>
                </c:pt>
                <c:pt idx="121">
                  <c:v>4147.5</c:v>
                </c:pt>
                <c:pt idx="122">
                  <c:v>4148</c:v>
                </c:pt>
                <c:pt idx="123">
                  <c:v>4234</c:v>
                </c:pt>
                <c:pt idx="124">
                  <c:v>4234</c:v>
                </c:pt>
                <c:pt idx="125">
                  <c:v>3171.5</c:v>
                </c:pt>
                <c:pt idx="126">
                  <c:v>4234</c:v>
                </c:pt>
                <c:pt idx="127">
                  <c:v>4234</c:v>
                </c:pt>
                <c:pt idx="128">
                  <c:v>5073.5</c:v>
                </c:pt>
                <c:pt idx="129">
                  <c:v>5074</c:v>
                </c:pt>
                <c:pt idx="130">
                  <c:v>5235</c:v>
                </c:pt>
                <c:pt idx="131">
                  <c:v>5261</c:v>
                </c:pt>
                <c:pt idx="132">
                  <c:v>5261.5</c:v>
                </c:pt>
                <c:pt idx="133">
                  <c:v>5946.5</c:v>
                </c:pt>
                <c:pt idx="134">
                  <c:v>6083</c:v>
                </c:pt>
                <c:pt idx="135">
                  <c:v>6083.5</c:v>
                </c:pt>
                <c:pt idx="136">
                  <c:v>6225.5</c:v>
                </c:pt>
                <c:pt idx="137">
                  <c:v>6231</c:v>
                </c:pt>
                <c:pt idx="138">
                  <c:v>6236.5</c:v>
                </c:pt>
                <c:pt idx="139">
                  <c:v>6237</c:v>
                </c:pt>
                <c:pt idx="140">
                  <c:v>6253.5</c:v>
                </c:pt>
                <c:pt idx="141">
                  <c:v>6256</c:v>
                </c:pt>
                <c:pt idx="142">
                  <c:v>6256.5</c:v>
                </c:pt>
                <c:pt idx="143">
                  <c:v>6267.5</c:v>
                </c:pt>
                <c:pt idx="144">
                  <c:v>6298</c:v>
                </c:pt>
                <c:pt idx="145">
                  <c:v>7074</c:v>
                </c:pt>
                <c:pt idx="146">
                  <c:v>7168</c:v>
                </c:pt>
                <c:pt idx="147">
                  <c:v>7168.5</c:v>
                </c:pt>
                <c:pt idx="148">
                  <c:v>7204.5</c:v>
                </c:pt>
                <c:pt idx="149">
                  <c:v>7283.5</c:v>
                </c:pt>
                <c:pt idx="150">
                  <c:v>7355</c:v>
                </c:pt>
                <c:pt idx="151">
                  <c:v>7355</c:v>
                </c:pt>
                <c:pt idx="152">
                  <c:v>7355</c:v>
                </c:pt>
                <c:pt idx="153">
                  <c:v>8166.5</c:v>
                </c:pt>
                <c:pt idx="154">
                  <c:v>8286.5</c:v>
                </c:pt>
                <c:pt idx="155">
                  <c:v>8300.5</c:v>
                </c:pt>
                <c:pt idx="156">
                  <c:v>8329.5</c:v>
                </c:pt>
                <c:pt idx="157">
                  <c:v>8392</c:v>
                </c:pt>
                <c:pt idx="158">
                  <c:v>8397.5</c:v>
                </c:pt>
                <c:pt idx="159">
                  <c:v>9125</c:v>
                </c:pt>
                <c:pt idx="160">
                  <c:v>9218</c:v>
                </c:pt>
                <c:pt idx="161">
                  <c:v>9218</c:v>
                </c:pt>
                <c:pt idx="162">
                  <c:v>9218</c:v>
                </c:pt>
                <c:pt idx="163">
                  <c:v>9218</c:v>
                </c:pt>
                <c:pt idx="164">
                  <c:v>9218</c:v>
                </c:pt>
                <c:pt idx="165">
                  <c:v>9218.5</c:v>
                </c:pt>
                <c:pt idx="166">
                  <c:v>9218.5</c:v>
                </c:pt>
                <c:pt idx="167">
                  <c:v>9219</c:v>
                </c:pt>
                <c:pt idx="168">
                  <c:v>9219</c:v>
                </c:pt>
                <c:pt idx="169">
                  <c:v>10143.5</c:v>
                </c:pt>
                <c:pt idx="170">
                  <c:v>10144</c:v>
                </c:pt>
                <c:pt idx="171">
                  <c:v>10272.5</c:v>
                </c:pt>
                <c:pt idx="172">
                  <c:v>10272.5</c:v>
                </c:pt>
                <c:pt idx="173">
                  <c:v>10272.5</c:v>
                </c:pt>
                <c:pt idx="174">
                  <c:v>10398</c:v>
                </c:pt>
                <c:pt idx="175">
                  <c:v>10401</c:v>
                </c:pt>
                <c:pt idx="176">
                  <c:v>11285.5</c:v>
                </c:pt>
                <c:pt idx="177">
                  <c:v>11285.5</c:v>
                </c:pt>
                <c:pt idx="178">
                  <c:v>11285.5</c:v>
                </c:pt>
                <c:pt idx="179">
                  <c:v>12022</c:v>
                </c:pt>
                <c:pt idx="180">
                  <c:v>12189</c:v>
                </c:pt>
                <c:pt idx="181">
                  <c:v>12189.5</c:v>
                </c:pt>
                <c:pt idx="182">
                  <c:v>12331</c:v>
                </c:pt>
                <c:pt idx="183">
                  <c:v>12356</c:v>
                </c:pt>
                <c:pt idx="184">
                  <c:v>12356</c:v>
                </c:pt>
                <c:pt idx="185">
                  <c:v>12356.5</c:v>
                </c:pt>
                <c:pt idx="186">
                  <c:v>12356.5</c:v>
                </c:pt>
                <c:pt idx="187">
                  <c:v>12373</c:v>
                </c:pt>
                <c:pt idx="188">
                  <c:v>12373</c:v>
                </c:pt>
                <c:pt idx="189">
                  <c:v>12428.5</c:v>
                </c:pt>
                <c:pt idx="190">
                  <c:v>12428.5</c:v>
                </c:pt>
                <c:pt idx="191">
                  <c:v>12428.5</c:v>
                </c:pt>
                <c:pt idx="192">
                  <c:v>12456.5</c:v>
                </c:pt>
                <c:pt idx="193">
                  <c:v>12456.5</c:v>
                </c:pt>
                <c:pt idx="194">
                  <c:v>12456.5</c:v>
                </c:pt>
                <c:pt idx="195">
                  <c:v>13421.5</c:v>
                </c:pt>
                <c:pt idx="196">
                  <c:v>13421.5</c:v>
                </c:pt>
                <c:pt idx="197">
                  <c:v>13432.5</c:v>
                </c:pt>
                <c:pt idx="198">
                  <c:v>13432.5</c:v>
                </c:pt>
                <c:pt idx="199">
                  <c:v>13433</c:v>
                </c:pt>
                <c:pt idx="200">
                  <c:v>13433</c:v>
                </c:pt>
                <c:pt idx="201">
                  <c:v>13435.5</c:v>
                </c:pt>
                <c:pt idx="202">
                  <c:v>13435.5</c:v>
                </c:pt>
                <c:pt idx="203">
                  <c:v>13460.5</c:v>
                </c:pt>
                <c:pt idx="204">
                  <c:v>13460.5</c:v>
                </c:pt>
                <c:pt idx="205">
                  <c:v>13463.5</c:v>
                </c:pt>
                <c:pt idx="206">
                  <c:v>13463.5</c:v>
                </c:pt>
                <c:pt idx="207">
                  <c:v>13469</c:v>
                </c:pt>
                <c:pt idx="208">
                  <c:v>13469</c:v>
                </c:pt>
                <c:pt idx="209">
                  <c:v>13477.5</c:v>
                </c:pt>
                <c:pt idx="210">
                  <c:v>13477.5</c:v>
                </c:pt>
                <c:pt idx="211">
                  <c:v>13480</c:v>
                </c:pt>
                <c:pt idx="212">
                  <c:v>13480</c:v>
                </c:pt>
                <c:pt idx="213">
                  <c:v>14256</c:v>
                </c:pt>
                <c:pt idx="214">
                  <c:v>15351.5</c:v>
                </c:pt>
                <c:pt idx="215">
                  <c:v>15360</c:v>
                </c:pt>
                <c:pt idx="216">
                  <c:v>15360.5</c:v>
                </c:pt>
                <c:pt idx="217">
                  <c:v>15363</c:v>
                </c:pt>
              </c:numCache>
            </c:numRef>
          </c:xVal>
          <c:yVal>
            <c:numRef>
              <c:f>'Inactive 2'!$N$21:$N$999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94D-4F56-B874-6D34916F42FD}"/>
            </c:ext>
          </c:extLst>
        </c:ser>
        <c:ser>
          <c:idx val="7"/>
          <c:order val="6"/>
          <c:tx>
            <c:strRef>
              <c:f>'Inactive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'Inactive 2'!$AW$2:$AW$127</c:f>
              <c:numCache>
                <c:formatCode>General</c:formatCode>
                <c:ptCount val="126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</c:numCache>
            </c:numRef>
          </c:xVal>
          <c:yVal>
            <c:numRef>
              <c:f>'Inactive 2'!$AX$2:$AX$127</c:f>
              <c:numCache>
                <c:formatCode>General</c:formatCode>
                <c:ptCount val="126"/>
                <c:pt idx="0">
                  <c:v>-0.31822118135402461</c:v>
                </c:pt>
                <c:pt idx="1">
                  <c:v>-0.30067301285610187</c:v>
                </c:pt>
                <c:pt idx="2">
                  <c:v>-0.28578788194025584</c:v>
                </c:pt>
                <c:pt idx="3">
                  <c:v>-0.26866884491376769</c:v>
                </c:pt>
                <c:pt idx="4">
                  <c:v>-0.2491491149668956</c:v>
                </c:pt>
                <c:pt idx="5">
                  <c:v>-0.22834300407446756</c:v>
                </c:pt>
                <c:pt idx="6">
                  <c:v>-0.20805672239361642</c:v>
                </c:pt>
                <c:pt idx="7">
                  <c:v>-0.19174243023271206</c:v>
                </c:pt>
                <c:pt idx="8">
                  <c:v>-0.18061483101757728</c:v>
                </c:pt>
                <c:pt idx="9">
                  <c:v>-0.16893345022261738</c:v>
                </c:pt>
                <c:pt idx="10">
                  <c:v>-0.15459763362335699</c:v>
                </c:pt>
                <c:pt idx="11">
                  <c:v>-0.13838493858047171</c:v>
                </c:pt>
                <c:pt idx="12">
                  <c:v>-0.12168914302976136</c:v>
                </c:pt>
                <c:pt idx="13">
                  <c:v>-0.10709178700173576</c:v>
                </c:pt>
                <c:pt idx="14">
                  <c:v>-9.8086835070230471E-2</c:v>
                </c:pt>
                <c:pt idx="15">
                  <c:v>-9.1455015785749424E-2</c:v>
                </c:pt>
                <c:pt idx="16">
                  <c:v>-8.2506392444516546E-2</c:v>
                </c:pt>
                <c:pt idx="17">
                  <c:v>-7.1194820968057321E-2</c:v>
                </c:pt>
                <c:pt idx="18">
                  <c:v>-5.8657117400494056E-2</c:v>
                </c:pt>
                <c:pt idx="19">
                  <c:v>-4.675080683869922E-2</c:v>
                </c:pt>
                <c:pt idx="20">
                  <c:v>-3.8992379099336699E-2</c:v>
                </c:pt>
                <c:pt idx="21">
                  <c:v>-3.6262269191712493E-2</c:v>
                </c:pt>
                <c:pt idx="22">
                  <c:v>-3.2760233816067352E-2</c:v>
                </c:pt>
                <c:pt idx="23">
                  <c:v>-2.6610533189860258E-2</c:v>
                </c:pt>
                <c:pt idx="24">
                  <c:v>-1.863437522039689E-2</c:v>
                </c:pt>
                <c:pt idx="25">
                  <c:v>-1.0254597853873476E-2</c:v>
                </c:pt>
                <c:pt idx="26">
                  <c:v>-4.1335948817937682E-3</c:v>
                </c:pt>
                <c:pt idx="27">
                  <c:v>-3.6639426653288093E-3</c:v>
                </c:pt>
                <c:pt idx="28">
                  <c:v>-5.2755158766065804E-3</c:v>
                </c:pt>
                <c:pt idx="29">
                  <c:v>-4.4979844580548311E-3</c:v>
                </c:pt>
                <c:pt idx="30">
                  <c:v>-1.3967989432151794E-3</c:v>
                </c:pt>
                <c:pt idx="31">
                  <c:v>2.8691033672030761E-3</c:v>
                </c:pt>
                <c:pt idx="32">
                  <c:v>6.3882724471475156E-3</c:v>
                </c:pt>
                <c:pt idx="33">
                  <c:v>5.5868186218521699E-3</c:v>
                </c:pt>
                <c:pt idx="34">
                  <c:v>-6.5533929367747471E-5</c:v>
                </c:pt>
                <c:pt idx="35">
                  <c:v>-4.7403066044822816E-3</c:v>
                </c:pt>
                <c:pt idx="36">
                  <c:v>-6.7785670636778088E-3</c:v>
                </c:pt>
                <c:pt idx="37">
                  <c:v>-7.0415950089187992E-3</c:v>
                </c:pt>
                <c:pt idx="38">
                  <c:v>-6.9827866181743151E-3</c:v>
                </c:pt>
                <c:pt idx="39">
                  <c:v>-9.3468891118820216E-3</c:v>
                </c:pt>
                <c:pt idx="40">
                  <c:v>-1.7403537840627776E-2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94D-4F56-B874-6D34916F4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117784"/>
        <c:axId val="1"/>
      </c:scatterChart>
      <c:valAx>
        <c:axId val="498117784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341371071306144"/>
              <c:y val="0.686925502236748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3021493658321954E-2"/>
              <c:y val="0.268380131728816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81177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9474758637626436E-3"/>
          <c:y val="0.80188910348470599"/>
          <c:w val="0.99805252413623735"/>
          <c:h val="0.163522672873438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KV Gem - O-C Diagr.</a:t>
            </a:r>
          </a:p>
        </c:rich>
      </c:tx>
      <c:layout>
        <c:manualLayout>
          <c:xMode val="edge"/>
          <c:yMode val="edge"/>
          <c:x val="0.38383657099042395"/>
          <c:y val="4.2945976163855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47652035494393"/>
          <c:y val="0.19939270004332507"/>
          <c:w val="0.75149584917813628"/>
          <c:h val="0.41412330008998283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2'!$F$21:$F$999</c:f>
              <c:numCache>
                <c:formatCode>General</c:formatCode>
                <c:ptCount val="979"/>
                <c:pt idx="0">
                  <c:v>-60930</c:v>
                </c:pt>
                <c:pt idx="1">
                  <c:v>-59247.5</c:v>
                </c:pt>
                <c:pt idx="2">
                  <c:v>-38736</c:v>
                </c:pt>
                <c:pt idx="3">
                  <c:v>-37534.5</c:v>
                </c:pt>
                <c:pt idx="4">
                  <c:v>-34497.5</c:v>
                </c:pt>
                <c:pt idx="5">
                  <c:v>-34394</c:v>
                </c:pt>
                <c:pt idx="6">
                  <c:v>-8995</c:v>
                </c:pt>
                <c:pt idx="7">
                  <c:v>-6116.5</c:v>
                </c:pt>
                <c:pt idx="8">
                  <c:v>-5048.5</c:v>
                </c:pt>
                <c:pt idx="9">
                  <c:v>-4903.5</c:v>
                </c:pt>
                <c:pt idx="10">
                  <c:v>-4000</c:v>
                </c:pt>
                <c:pt idx="11">
                  <c:v>-3972</c:v>
                </c:pt>
                <c:pt idx="12">
                  <c:v>-3090.5</c:v>
                </c:pt>
                <c:pt idx="13">
                  <c:v>-3012.5</c:v>
                </c:pt>
                <c:pt idx="14">
                  <c:v>-3012</c:v>
                </c:pt>
                <c:pt idx="15">
                  <c:v>-3006.5</c:v>
                </c:pt>
                <c:pt idx="16">
                  <c:v>-2889.5</c:v>
                </c:pt>
                <c:pt idx="17">
                  <c:v>-2209</c:v>
                </c:pt>
                <c:pt idx="18">
                  <c:v>-2200.5</c:v>
                </c:pt>
                <c:pt idx="19">
                  <c:v>-2105.5</c:v>
                </c:pt>
                <c:pt idx="20">
                  <c:v>-2017</c:v>
                </c:pt>
                <c:pt idx="21">
                  <c:v>-2002.5</c:v>
                </c:pt>
                <c:pt idx="22">
                  <c:v>-1964</c:v>
                </c:pt>
                <c:pt idx="23">
                  <c:v>-1963.5</c:v>
                </c:pt>
                <c:pt idx="24">
                  <c:v>-1955.5</c:v>
                </c:pt>
                <c:pt idx="25">
                  <c:v>-1944</c:v>
                </c:pt>
                <c:pt idx="26">
                  <c:v>-1204.5</c:v>
                </c:pt>
                <c:pt idx="27">
                  <c:v>-1107</c:v>
                </c:pt>
                <c:pt idx="28">
                  <c:v>-1015</c:v>
                </c:pt>
                <c:pt idx="29">
                  <c:v>-976.5</c:v>
                </c:pt>
                <c:pt idx="30">
                  <c:v>-973.5</c:v>
                </c:pt>
                <c:pt idx="31">
                  <c:v>-973.5</c:v>
                </c:pt>
                <c:pt idx="32">
                  <c:v>-973</c:v>
                </c:pt>
                <c:pt idx="33">
                  <c:v>-973</c:v>
                </c:pt>
                <c:pt idx="34">
                  <c:v>-859.5</c:v>
                </c:pt>
                <c:pt idx="35">
                  <c:v>-859.5</c:v>
                </c:pt>
                <c:pt idx="36">
                  <c:v>-859</c:v>
                </c:pt>
                <c:pt idx="37">
                  <c:v>-859</c:v>
                </c:pt>
                <c:pt idx="38">
                  <c:v>-108</c:v>
                </c:pt>
                <c:pt idx="39">
                  <c:v>-108</c:v>
                </c:pt>
                <c:pt idx="40">
                  <c:v>-108</c:v>
                </c:pt>
                <c:pt idx="41">
                  <c:v>-108</c:v>
                </c:pt>
                <c:pt idx="42">
                  <c:v>-108</c:v>
                </c:pt>
                <c:pt idx="43">
                  <c:v>-108</c:v>
                </c:pt>
                <c:pt idx="44">
                  <c:v>19.5</c:v>
                </c:pt>
                <c:pt idx="45">
                  <c:v>20</c:v>
                </c:pt>
                <c:pt idx="46">
                  <c:v>239.5</c:v>
                </c:pt>
                <c:pt idx="47">
                  <c:v>1143.5</c:v>
                </c:pt>
                <c:pt idx="48">
                  <c:v>1143.5</c:v>
                </c:pt>
                <c:pt idx="49">
                  <c:v>1143.5</c:v>
                </c:pt>
                <c:pt idx="50">
                  <c:v>1143.5</c:v>
                </c:pt>
                <c:pt idx="51">
                  <c:v>1163</c:v>
                </c:pt>
                <c:pt idx="52">
                  <c:v>1163.5</c:v>
                </c:pt>
                <c:pt idx="53">
                  <c:v>1165.5</c:v>
                </c:pt>
                <c:pt idx="54">
                  <c:v>1166</c:v>
                </c:pt>
                <c:pt idx="55">
                  <c:v>1168.5</c:v>
                </c:pt>
                <c:pt idx="56">
                  <c:v>1169</c:v>
                </c:pt>
                <c:pt idx="57">
                  <c:v>1174</c:v>
                </c:pt>
                <c:pt idx="58">
                  <c:v>1174.5</c:v>
                </c:pt>
                <c:pt idx="59">
                  <c:v>1180</c:v>
                </c:pt>
                <c:pt idx="60">
                  <c:v>1180</c:v>
                </c:pt>
                <c:pt idx="61">
                  <c:v>1180</c:v>
                </c:pt>
                <c:pt idx="62">
                  <c:v>1180</c:v>
                </c:pt>
                <c:pt idx="63">
                  <c:v>1182.5</c:v>
                </c:pt>
                <c:pt idx="64">
                  <c:v>1182.5</c:v>
                </c:pt>
                <c:pt idx="65">
                  <c:v>1182.5</c:v>
                </c:pt>
                <c:pt idx="66">
                  <c:v>1182.5</c:v>
                </c:pt>
                <c:pt idx="67">
                  <c:v>1182.5</c:v>
                </c:pt>
                <c:pt idx="68">
                  <c:v>1210.5</c:v>
                </c:pt>
                <c:pt idx="69">
                  <c:v>1235.5</c:v>
                </c:pt>
                <c:pt idx="70">
                  <c:v>1249.5</c:v>
                </c:pt>
                <c:pt idx="71">
                  <c:v>1249.5</c:v>
                </c:pt>
                <c:pt idx="72">
                  <c:v>1249.5</c:v>
                </c:pt>
                <c:pt idx="73">
                  <c:v>1249.5</c:v>
                </c:pt>
                <c:pt idx="74">
                  <c:v>1249.5</c:v>
                </c:pt>
                <c:pt idx="75">
                  <c:v>1252</c:v>
                </c:pt>
                <c:pt idx="76">
                  <c:v>1252</c:v>
                </c:pt>
                <c:pt idx="77">
                  <c:v>1252</c:v>
                </c:pt>
                <c:pt idx="78">
                  <c:v>1252</c:v>
                </c:pt>
                <c:pt idx="79">
                  <c:v>1252.5</c:v>
                </c:pt>
                <c:pt idx="80">
                  <c:v>1255</c:v>
                </c:pt>
                <c:pt idx="81">
                  <c:v>1255</c:v>
                </c:pt>
                <c:pt idx="82">
                  <c:v>1255</c:v>
                </c:pt>
                <c:pt idx="83">
                  <c:v>1255</c:v>
                </c:pt>
                <c:pt idx="84">
                  <c:v>1285.5</c:v>
                </c:pt>
                <c:pt idx="85">
                  <c:v>1285.5</c:v>
                </c:pt>
                <c:pt idx="86">
                  <c:v>1285.5</c:v>
                </c:pt>
                <c:pt idx="87">
                  <c:v>1285.5</c:v>
                </c:pt>
                <c:pt idx="88">
                  <c:v>1285.5</c:v>
                </c:pt>
                <c:pt idx="89">
                  <c:v>1285.5</c:v>
                </c:pt>
                <c:pt idx="90">
                  <c:v>1288.5</c:v>
                </c:pt>
                <c:pt idx="91">
                  <c:v>1978</c:v>
                </c:pt>
                <c:pt idx="92">
                  <c:v>1983.5</c:v>
                </c:pt>
                <c:pt idx="93">
                  <c:v>2047.5</c:v>
                </c:pt>
                <c:pt idx="94">
                  <c:v>2105.5</c:v>
                </c:pt>
                <c:pt idx="95">
                  <c:v>2181</c:v>
                </c:pt>
                <c:pt idx="96">
                  <c:v>2181.5</c:v>
                </c:pt>
                <c:pt idx="97">
                  <c:v>2223</c:v>
                </c:pt>
                <c:pt idx="98">
                  <c:v>2253.5</c:v>
                </c:pt>
                <c:pt idx="99">
                  <c:v>2256.5</c:v>
                </c:pt>
                <c:pt idx="100">
                  <c:v>2273</c:v>
                </c:pt>
                <c:pt idx="101">
                  <c:v>2295.5</c:v>
                </c:pt>
                <c:pt idx="102">
                  <c:v>2945.5</c:v>
                </c:pt>
                <c:pt idx="103">
                  <c:v>2946</c:v>
                </c:pt>
                <c:pt idx="104">
                  <c:v>3107.5</c:v>
                </c:pt>
                <c:pt idx="105">
                  <c:v>3163</c:v>
                </c:pt>
                <c:pt idx="106">
                  <c:v>3166</c:v>
                </c:pt>
                <c:pt idx="107">
                  <c:v>3168.5</c:v>
                </c:pt>
                <c:pt idx="108">
                  <c:v>3171.5</c:v>
                </c:pt>
                <c:pt idx="109">
                  <c:v>3205.5</c:v>
                </c:pt>
                <c:pt idx="110">
                  <c:v>3264</c:v>
                </c:pt>
                <c:pt idx="111">
                  <c:v>3285.5</c:v>
                </c:pt>
                <c:pt idx="112">
                  <c:v>3324.5</c:v>
                </c:pt>
                <c:pt idx="113">
                  <c:v>3937</c:v>
                </c:pt>
                <c:pt idx="114">
                  <c:v>3981.5</c:v>
                </c:pt>
                <c:pt idx="115">
                  <c:v>3992.5</c:v>
                </c:pt>
                <c:pt idx="116">
                  <c:v>4022</c:v>
                </c:pt>
                <c:pt idx="117">
                  <c:v>4022.5</c:v>
                </c:pt>
                <c:pt idx="118">
                  <c:v>4059.5</c:v>
                </c:pt>
                <c:pt idx="119">
                  <c:v>4106</c:v>
                </c:pt>
                <c:pt idx="120">
                  <c:v>4125.5</c:v>
                </c:pt>
                <c:pt idx="121">
                  <c:v>4147.5</c:v>
                </c:pt>
                <c:pt idx="122">
                  <c:v>4148</c:v>
                </c:pt>
                <c:pt idx="123">
                  <c:v>4234</c:v>
                </c:pt>
                <c:pt idx="124">
                  <c:v>4234</c:v>
                </c:pt>
                <c:pt idx="125">
                  <c:v>3171.5</c:v>
                </c:pt>
                <c:pt idx="126">
                  <c:v>4234</c:v>
                </c:pt>
                <c:pt idx="127">
                  <c:v>4234</c:v>
                </c:pt>
                <c:pt idx="128">
                  <c:v>5073.5</c:v>
                </c:pt>
                <c:pt idx="129">
                  <c:v>5074</c:v>
                </c:pt>
                <c:pt idx="130">
                  <c:v>5235</c:v>
                </c:pt>
                <c:pt idx="131">
                  <c:v>5261</c:v>
                </c:pt>
                <c:pt idx="132">
                  <c:v>5261.5</c:v>
                </c:pt>
                <c:pt idx="133">
                  <c:v>5946.5</c:v>
                </c:pt>
                <c:pt idx="134">
                  <c:v>6083</c:v>
                </c:pt>
                <c:pt idx="135">
                  <c:v>6083.5</c:v>
                </c:pt>
                <c:pt idx="136">
                  <c:v>6225.5</c:v>
                </c:pt>
                <c:pt idx="137">
                  <c:v>6231</c:v>
                </c:pt>
                <c:pt idx="138">
                  <c:v>6236.5</c:v>
                </c:pt>
                <c:pt idx="139">
                  <c:v>6237</c:v>
                </c:pt>
                <c:pt idx="140">
                  <c:v>6253.5</c:v>
                </c:pt>
                <c:pt idx="141">
                  <c:v>6256</c:v>
                </c:pt>
                <c:pt idx="142">
                  <c:v>6256.5</c:v>
                </c:pt>
                <c:pt idx="143">
                  <c:v>6267.5</c:v>
                </c:pt>
                <c:pt idx="144">
                  <c:v>6298</c:v>
                </c:pt>
                <c:pt idx="145">
                  <c:v>7074</c:v>
                </c:pt>
                <c:pt idx="146">
                  <c:v>7168</c:v>
                </c:pt>
                <c:pt idx="147">
                  <c:v>7168.5</c:v>
                </c:pt>
                <c:pt idx="148">
                  <c:v>7204.5</c:v>
                </c:pt>
                <c:pt idx="149">
                  <c:v>7283.5</c:v>
                </c:pt>
                <c:pt idx="150">
                  <c:v>7355</c:v>
                </c:pt>
                <c:pt idx="151">
                  <c:v>7355</c:v>
                </c:pt>
                <c:pt idx="152">
                  <c:v>7355</c:v>
                </c:pt>
                <c:pt idx="153">
                  <c:v>8166.5</c:v>
                </c:pt>
                <c:pt idx="154">
                  <c:v>8286.5</c:v>
                </c:pt>
                <c:pt idx="155">
                  <c:v>8300.5</c:v>
                </c:pt>
                <c:pt idx="156">
                  <c:v>8329.5</c:v>
                </c:pt>
                <c:pt idx="157">
                  <c:v>8392</c:v>
                </c:pt>
                <c:pt idx="158">
                  <c:v>8397.5</c:v>
                </c:pt>
                <c:pt idx="159">
                  <c:v>9125</c:v>
                </c:pt>
                <c:pt idx="160">
                  <c:v>9218</c:v>
                </c:pt>
                <c:pt idx="161">
                  <c:v>9218</c:v>
                </c:pt>
                <c:pt idx="162">
                  <c:v>9218</c:v>
                </c:pt>
                <c:pt idx="163">
                  <c:v>9218</c:v>
                </c:pt>
                <c:pt idx="164">
                  <c:v>9218</c:v>
                </c:pt>
                <c:pt idx="165">
                  <c:v>9218.5</c:v>
                </c:pt>
                <c:pt idx="166">
                  <c:v>9218.5</c:v>
                </c:pt>
                <c:pt idx="167">
                  <c:v>9219</c:v>
                </c:pt>
                <c:pt idx="168">
                  <c:v>9219</c:v>
                </c:pt>
                <c:pt idx="169">
                  <c:v>10143.5</c:v>
                </c:pt>
                <c:pt idx="170">
                  <c:v>10144</c:v>
                </c:pt>
                <c:pt idx="171">
                  <c:v>10272.5</c:v>
                </c:pt>
                <c:pt idx="172">
                  <c:v>10272.5</c:v>
                </c:pt>
                <c:pt idx="173">
                  <c:v>10272.5</c:v>
                </c:pt>
                <c:pt idx="174">
                  <c:v>10398</c:v>
                </c:pt>
                <c:pt idx="175">
                  <c:v>10401</c:v>
                </c:pt>
                <c:pt idx="176">
                  <c:v>11285.5</c:v>
                </c:pt>
                <c:pt idx="177">
                  <c:v>11285.5</c:v>
                </c:pt>
                <c:pt idx="178">
                  <c:v>11285.5</c:v>
                </c:pt>
                <c:pt idx="179">
                  <c:v>12022</c:v>
                </c:pt>
                <c:pt idx="180">
                  <c:v>12189</c:v>
                </c:pt>
                <c:pt idx="181">
                  <c:v>12189.5</c:v>
                </c:pt>
                <c:pt idx="182">
                  <c:v>12331</c:v>
                </c:pt>
                <c:pt idx="183">
                  <c:v>12356</c:v>
                </c:pt>
                <c:pt idx="184">
                  <c:v>12356</c:v>
                </c:pt>
                <c:pt idx="185">
                  <c:v>12356.5</c:v>
                </c:pt>
                <c:pt idx="186">
                  <c:v>12356.5</c:v>
                </c:pt>
                <c:pt idx="187">
                  <c:v>12373</c:v>
                </c:pt>
                <c:pt idx="188">
                  <c:v>12373</c:v>
                </c:pt>
                <c:pt idx="189">
                  <c:v>12428.5</c:v>
                </c:pt>
                <c:pt idx="190">
                  <c:v>12428.5</c:v>
                </c:pt>
                <c:pt idx="191">
                  <c:v>12428.5</c:v>
                </c:pt>
                <c:pt idx="192">
                  <c:v>12456.5</c:v>
                </c:pt>
                <c:pt idx="193">
                  <c:v>12456.5</c:v>
                </c:pt>
                <c:pt idx="194">
                  <c:v>12456.5</c:v>
                </c:pt>
                <c:pt idx="195">
                  <c:v>13421.5</c:v>
                </c:pt>
                <c:pt idx="196">
                  <c:v>13421.5</c:v>
                </c:pt>
                <c:pt idx="197">
                  <c:v>13432.5</c:v>
                </c:pt>
                <c:pt idx="198">
                  <c:v>13432.5</c:v>
                </c:pt>
                <c:pt idx="199">
                  <c:v>13433</c:v>
                </c:pt>
                <c:pt idx="200">
                  <c:v>13433</c:v>
                </c:pt>
                <c:pt idx="201">
                  <c:v>13435.5</c:v>
                </c:pt>
                <c:pt idx="202">
                  <c:v>13435.5</c:v>
                </c:pt>
                <c:pt idx="203">
                  <c:v>13460.5</c:v>
                </c:pt>
                <c:pt idx="204">
                  <c:v>13460.5</c:v>
                </c:pt>
                <c:pt idx="205">
                  <c:v>13463.5</c:v>
                </c:pt>
                <c:pt idx="206">
                  <c:v>13463.5</c:v>
                </c:pt>
                <c:pt idx="207">
                  <c:v>13469</c:v>
                </c:pt>
                <c:pt idx="208">
                  <c:v>13469</c:v>
                </c:pt>
                <c:pt idx="209">
                  <c:v>13477.5</c:v>
                </c:pt>
                <c:pt idx="210">
                  <c:v>13477.5</c:v>
                </c:pt>
                <c:pt idx="211">
                  <c:v>13480</c:v>
                </c:pt>
                <c:pt idx="212">
                  <c:v>13480</c:v>
                </c:pt>
                <c:pt idx="213">
                  <c:v>14256</c:v>
                </c:pt>
                <c:pt idx="214">
                  <c:v>15351.5</c:v>
                </c:pt>
                <c:pt idx="215">
                  <c:v>15360</c:v>
                </c:pt>
                <c:pt idx="216">
                  <c:v>15360.5</c:v>
                </c:pt>
                <c:pt idx="217">
                  <c:v>15363</c:v>
                </c:pt>
              </c:numCache>
            </c:numRef>
          </c:xVal>
          <c:yVal>
            <c:numRef>
              <c:f>'Inactive 2'!$H$21:$H$999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03-4C4F-8838-C279858604A0}"/>
            </c:ext>
          </c:extLst>
        </c:ser>
        <c:ser>
          <c:idx val="1"/>
          <c:order val="1"/>
          <c:tx>
            <c:strRef>
              <c:f>'Inactive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2'!$D$21:$D$1298</c:f>
                <c:numCache>
                  <c:formatCode>General</c:formatCode>
                  <c:ptCount val="1278"/>
                  <c:pt idx="9">
                    <c:v>0</c:v>
                  </c:pt>
                  <c:pt idx="10">
                    <c:v>2.8E-3</c:v>
                  </c:pt>
                  <c:pt idx="11">
                    <c:v>2.8E-3</c:v>
                  </c:pt>
                  <c:pt idx="13">
                    <c:v>1.6000000000000001E-3</c:v>
                  </c:pt>
                  <c:pt idx="14">
                    <c:v>2.8999999999999998E-3</c:v>
                  </c:pt>
                  <c:pt idx="15">
                    <c:v>1.6999999999999999E-3</c:v>
                  </c:pt>
                  <c:pt idx="16">
                    <c:v>1.9E-3</c:v>
                  </c:pt>
                  <c:pt idx="17">
                    <c:v>1.2999999999999999E-3</c:v>
                  </c:pt>
                  <c:pt idx="18">
                    <c:v>4.4000000000000003E-3</c:v>
                  </c:pt>
                  <c:pt idx="19">
                    <c:v>6.0000000000000001E-3</c:v>
                  </c:pt>
                  <c:pt idx="20">
                    <c:v>1.2999999999999999E-3</c:v>
                  </c:pt>
                  <c:pt idx="21">
                    <c:v>0</c:v>
                  </c:pt>
                  <c:pt idx="22">
                    <c:v>2.3999999999999998E-3</c:v>
                  </c:pt>
                  <c:pt idx="23">
                    <c:v>1.6000000000000001E-3</c:v>
                  </c:pt>
                  <c:pt idx="24">
                    <c:v>0</c:v>
                  </c:pt>
                  <c:pt idx="25">
                    <c:v>3.3999999999999998E-3</c:v>
                  </c:pt>
                  <c:pt idx="26">
                    <c:v>3.3E-3</c:v>
                  </c:pt>
                  <c:pt idx="27">
                    <c:v>2.0999999999999999E-3</c:v>
                  </c:pt>
                  <c:pt idx="28">
                    <c:v>2.3E-3</c:v>
                  </c:pt>
                  <c:pt idx="29">
                    <c:v>0</c:v>
                  </c:pt>
                  <c:pt idx="30">
                    <c:v>2E-3</c:v>
                  </c:pt>
                  <c:pt idx="31">
                    <c:v>2E-3</c:v>
                  </c:pt>
                  <c:pt idx="32">
                    <c:v>1.4E-3</c:v>
                  </c:pt>
                  <c:pt idx="33">
                    <c:v>1.4E-3</c:v>
                  </c:pt>
                  <c:pt idx="34">
                    <c:v>6.4999999999999997E-3</c:v>
                  </c:pt>
                  <c:pt idx="35">
                    <c:v>6.4999999999999997E-3</c:v>
                  </c:pt>
                  <c:pt idx="36">
                    <c:v>5.4000000000000003E-3</c:v>
                  </c:pt>
                  <c:pt idx="37">
                    <c:v>5.4000000000000003E-3</c:v>
                  </c:pt>
                  <c:pt idx="38">
                    <c:v>2.8E-3</c:v>
                  </c:pt>
                  <c:pt idx="39">
                    <c:v>2.8E-3</c:v>
                  </c:pt>
                  <c:pt idx="40">
                    <c:v>1.6000000000000001E-3</c:v>
                  </c:pt>
                  <c:pt idx="41">
                    <c:v>1.6000000000000001E-3</c:v>
                  </c:pt>
                  <c:pt idx="42">
                    <c:v>1.6000000000000001E-3</c:v>
                  </c:pt>
                  <c:pt idx="43">
                    <c:v>1.6000000000000001E-3</c:v>
                  </c:pt>
                  <c:pt idx="44">
                    <c:v>5.0000000000000001E-4</c:v>
                  </c:pt>
                  <c:pt idx="45">
                    <c:v>6.9999999999999999E-4</c:v>
                  </c:pt>
                  <c:pt idx="47">
                    <c:v>4.1000000000000003E-3</c:v>
                  </c:pt>
                  <c:pt idx="48">
                    <c:v>4.1000000000000003E-3</c:v>
                  </c:pt>
                  <c:pt idx="49">
                    <c:v>4.0000000000000001E-3</c:v>
                  </c:pt>
                  <c:pt idx="50">
                    <c:v>4.0000000000000001E-3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2.8E-3</c:v>
                  </c:pt>
                  <c:pt idx="60">
                    <c:v>2.8E-3</c:v>
                  </c:pt>
                  <c:pt idx="61">
                    <c:v>2.8999999999999998E-3</c:v>
                  </c:pt>
                  <c:pt idx="62">
                    <c:v>2.8999999999999998E-3</c:v>
                  </c:pt>
                  <c:pt idx="63">
                    <c:v>0</c:v>
                  </c:pt>
                  <c:pt idx="64">
                    <c:v>3.0000000000000001E-3</c:v>
                  </c:pt>
                  <c:pt idx="65">
                    <c:v>3.0000000000000001E-3</c:v>
                  </c:pt>
                  <c:pt idx="66">
                    <c:v>3.8E-3</c:v>
                  </c:pt>
                  <c:pt idx="67">
                    <c:v>3.8E-3</c:v>
                  </c:pt>
                  <c:pt idx="68">
                    <c:v>5.9999999999999995E-4</c:v>
                  </c:pt>
                  <c:pt idx="69">
                    <c:v>8.9999999999999998E-4</c:v>
                  </c:pt>
                  <c:pt idx="70">
                    <c:v>2.9999999999999997E-4</c:v>
                  </c:pt>
                  <c:pt idx="71">
                    <c:v>2.0999999999999999E-3</c:v>
                  </c:pt>
                  <c:pt idx="72">
                    <c:v>2.0999999999999999E-3</c:v>
                  </c:pt>
                  <c:pt idx="73">
                    <c:v>2.0999999999999999E-3</c:v>
                  </c:pt>
                  <c:pt idx="74">
                    <c:v>2.0999999999999999E-3</c:v>
                  </c:pt>
                  <c:pt idx="75">
                    <c:v>1.6999999999999999E-3</c:v>
                  </c:pt>
                  <c:pt idx="76">
                    <c:v>1.6999999999999999E-3</c:v>
                  </c:pt>
                  <c:pt idx="77">
                    <c:v>1.6000000000000001E-3</c:v>
                  </c:pt>
                  <c:pt idx="78">
                    <c:v>1.6000000000000001E-3</c:v>
                  </c:pt>
                  <c:pt idx="79">
                    <c:v>0</c:v>
                  </c:pt>
                  <c:pt idx="80">
                    <c:v>4.3E-3</c:v>
                  </c:pt>
                  <c:pt idx="81">
                    <c:v>4.3E-3</c:v>
                  </c:pt>
                  <c:pt idx="82">
                    <c:v>4.1000000000000003E-3</c:v>
                  </c:pt>
                  <c:pt idx="83">
                    <c:v>4.1000000000000003E-3</c:v>
                  </c:pt>
                  <c:pt idx="84">
                    <c:v>2.2000000000000001E-3</c:v>
                  </c:pt>
                  <c:pt idx="85">
                    <c:v>2.2000000000000001E-3</c:v>
                  </c:pt>
                  <c:pt idx="86">
                    <c:v>4.1999999999999997E-3</c:v>
                  </c:pt>
                  <c:pt idx="87">
                    <c:v>4.1999999999999997E-3</c:v>
                  </c:pt>
                  <c:pt idx="88">
                    <c:v>4.1999999999999997E-3</c:v>
                  </c:pt>
                  <c:pt idx="89">
                    <c:v>4.1999999999999997E-3</c:v>
                  </c:pt>
                  <c:pt idx="90">
                    <c:v>2.0999999999999999E-3</c:v>
                  </c:pt>
                  <c:pt idx="91">
                    <c:v>7.1999999999999998E-3</c:v>
                  </c:pt>
                  <c:pt idx="92">
                    <c:v>4.5999999999999999E-3</c:v>
                  </c:pt>
                  <c:pt idx="93">
                    <c:v>8.9999999999999998E-4</c:v>
                  </c:pt>
                  <c:pt idx="94">
                    <c:v>1.2999999999999999E-3</c:v>
                  </c:pt>
                  <c:pt idx="95">
                    <c:v>8.9999999999999998E-4</c:v>
                  </c:pt>
                  <c:pt idx="96">
                    <c:v>1.1000000000000001E-3</c:v>
                  </c:pt>
                  <c:pt idx="97">
                    <c:v>5.9999999999999995E-4</c:v>
                  </c:pt>
                  <c:pt idx="98">
                    <c:v>5.9999999999999995E-4</c:v>
                  </c:pt>
                  <c:pt idx="99">
                    <c:v>1E-3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2.0000000000000001E-4</c:v>
                  </c:pt>
                  <c:pt idx="132">
                    <c:v>8.0000000000000004E-4</c:v>
                  </c:pt>
                  <c:pt idx="133">
                    <c:v>4.0000000000000002E-4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1E-4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4.0000000000000002E-4</c:v>
                  </c:pt>
                  <c:pt idx="158">
                    <c:v>4.0000000000000002E-4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2.9999999999999997E-4</c:v>
                  </c:pt>
                  <c:pt idx="163">
                    <c:v>0</c:v>
                  </c:pt>
                  <c:pt idx="164">
                    <c:v>8.9999999999999998E-4</c:v>
                  </c:pt>
                  <c:pt idx="165">
                    <c:v>0</c:v>
                  </c:pt>
                  <c:pt idx="166">
                    <c:v>2.9999999999999997E-4</c:v>
                  </c:pt>
                  <c:pt idx="167">
                    <c:v>0</c:v>
                  </c:pt>
                  <c:pt idx="168">
                    <c:v>3.0000000000000001E-3</c:v>
                  </c:pt>
                  <c:pt idx="169">
                    <c:v>1E-4</c:v>
                  </c:pt>
                  <c:pt idx="170">
                    <c:v>2E-3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1E-4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1E-4</c:v>
                  </c:pt>
                  <c:pt idx="183">
                    <c:v>5.0000000000000001E-4</c:v>
                  </c:pt>
                  <c:pt idx="184">
                    <c:v>2.0000000000000001E-4</c:v>
                  </c:pt>
                  <c:pt idx="185">
                    <c:v>2.9999999999999997E-4</c:v>
                  </c:pt>
                  <c:pt idx="186">
                    <c:v>2.0000000000000001E-4</c:v>
                  </c:pt>
                  <c:pt idx="187">
                    <c:v>1E-4</c:v>
                  </c:pt>
                  <c:pt idx="188">
                    <c:v>1E-4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4.0000000000000002E-4</c:v>
                  </c:pt>
                  <c:pt idx="194">
                    <c:v>4.0000000000000002E-4</c:v>
                  </c:pt>
                  <c:pt idx="195">
                    <c:v>2.0000000000000001E-4</c:v>
                  </c:pt>
                  <c:pt idx="196">
                    <c:v>2.0000000000000001E-4</c:v>
                  </c:pt>
                  <c:pt idx="197">
                    <c:v>2.9999999999999997E-4</c:v>
                  </c:pt>
                  <c:pt idx="198">
                    <c:v>5.0000000000000001E-4</c:v>
                  </c:pt>
                  <c:pt idx="199">
                    <c:v>2.0000000000000001E-4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2.9999999999999997E-4</c:v>
                  </c:pt>
                  <c:pt idx="203">
                    <c:v>2.0000000000000001E-4</c:v>
                  </c:pt>
                  <c:pt idx="204">
                    <c:v>2.0000000000000001E-4</c:v>
                  </c:pt>
                  <c:pt idx="205">
                    <c:v>2.9999999999999997E-4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1E-4</c:v>
                  </c:pt>
                  <c:pt idx="209">
                    <c:v>2.9999999999999997E-4</c:v>
                  </c:pt>
                  <c:pt idx="210">
                    <c:v>2.0000000000000001E-4</c:v>
                  </c:pt>
                  <c:pt idx="211">
                    <c:v>2.9999999999999997E-4</c:v>
                  </c:pt>
                  <c:pt idx="212">
                    <c:v>2.9999999999999997E-4</c:v>
                  </c:pt>
                  <c:pt idx="213">
                    <c:v>0</c:v>
                  </c:pt>
                  <c:pt idx="214">
                    <c:v>2.0000000000000001E-4</c:v>
                  </c:pt>
                  <c:pt idx="215">
                    <c:v>1E-4</c:v>
                  </c:pt>
                  <c:pt idx="216">
                    <c:v>1E-4</c:v>
                  </c:pt>
                  <c:pt idx="217">
                    <c:v>1E-4</c:v>
                  </c:pt>
                </c:numCache>
              </c:numRef>
            </c:plus>
            <c:minus>
              <c:numRef>
                <c:f>'Inactive 2'!$D$21:$D$1298</c:f>
                <c:numCache>
                  <c:formatCode>General</c:formatCode>
                  <c:ptCount val="1278"/>
                  <c:pt idx="9">
                    <c:v>0</c:v>
                  </c:pt>
                  <c:pt idx="10">
                    <c:v>2.8E-3</c:v>
                  </c:pt>
                  <c:pt idx="11">
                    <c:v>2.8E-3</c:v>
                  </c:pt>
                  <c:pt idx="13">
                    <c:v>1.6000000000000001E-3</c:v>
                  </c:pt>
                  <c:pt idx="14">
                    <c:v>2.8999999999999998E-3</c:v>
                  </c:pt>
                  <c:pt idx="15">
                    <c:v>1.6999999999999999E-3</c:v>
                  </c:pt>
                  <c:pt idx="16">
                    <c:v>1.9E-3</c:v>
                  </c:pt>
                  <c:pt idx="17">
                    <c:v>1.2999999999999999E-3</c:v>
                  </c:pt>
                  <c:pt idx="18">
                    <c:v>4.4000000000000003E-3</c:v>
                  </c:pt>
                  <c:pt idx="19">
                    <c:v>6.0000000000000001E-3</c:v>
                  </c:pt>
                  <c:pt idx="20">
                    <c:v>1.2999999999999999E-3</c:v>
                  </c:pt>
                  <c:pt idx="21">
                    <c:v>0</c:v>
                  </c:pt>
                  <c:pt idx="22">
                    <c:v>2.3999999999999998E-3</c:v>
                  </c:pt>
                  <c:pt idx="23">
                    <c:v>1.6000000000000001E-3</c:v>
                  </c:pt>
                  <c:pt idx="24">
                    <c:v>0</c:v>
                  </c:pt>
                  <c:pt idx="25">
                    <c:v>3.3999999999999998E-3</c:v>
                  </c:pt>
                  <c:pt idx="26">
                    <c:v>3.3E-3</c:v>
                  </c:pt>
                  <c:pt idx="27">
                    <c:v>2.0999999999999999E-3</c:v>
                  </c:pt>
                  <c:pt idx="28">
                    <c:v>2.3E-3</c:v>
                  </c:pt>
                  <c:pt idx="29">
                    <c:v>0</c:v>
                  </c:pt>
                  <c:pt idx="30">
                    <c:v>2E-3</c:v>
                  </c:pt>
                  <c:pt idx="31">
                    <c:v>2E-3</c:v>
                  </c:pt>
                  <c:pt idx="32">
                    <c:v>1.4E-3</c:v>
                  </c:pt>
                  <c:pt idx="33">
                    <c:v>1.4E-3</c:v>
                  </c:pt>
                  <c:pt idx="34">
                    <c:v>6.4999999999999997E-3</c:v>
                  </c:pt>
                  <c:pt idx="35">
                    <c:v>6.4999999999999997E-3</c:v>
                  </c:pt>
                  <c:pt idx="36">
                    <c:v>5.4000000000000003E-3</c:v>
                  </c:pt>
                  <c:pt idx="37">
                    <c:v>5.4000000000000003E-3</c:v>
                  </c:pt>
                  <c:pt idx="38">
                    <c:v>2.8E-3</c:v>
                  </c:pt>
                  <c:pt idx="39">
                    <c:v>2.8E-3</c:v>
                  </c:pt>
                  <c:pt idx="40">
                    <c:v>1.6000000000000001E-3</c:v>
                  </c:pt>
                  <c:pt idx="41">
                    <c:v>1.6000000000000001E-3</c:v>
                  </c:pt>
                  <c:pt idx="42">
                    <c:v>1.6000000000000001E-3</c:v>
                  </c:pt>
                  <c:pt idx="43">
                    <c:v>1.6000000000000001E-3</c:v>
                  </c:pt>
                  <c:pt idx="44">
                    <c:v>5.0000000000000001E-4</c:v>
                  </c:pt>
                  <c:pt idx="45">
                    <c:v>6.9999999999999999E-4</c:v>
                  </c:pt>
                  <c:pt idx="47">
                    <c:v>4.1000000000000003E-3</c:v>
                  </c:pt>
                  <c:pt idx="48">
                    <c:v>4.1000000000000003E-3</c:v>
                  </c:pt>
                  <c:pt idx="49">
                    <c:v>4.0000000000000001E-3</c:v>
                  </c:pt>
                  <c:pt idx="50">
                    <c:v>4.0000000000000001E-3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2.8E-3</c:v>
                  </c:pt>
                  <c:pt idx="60">
                    <c:v>2.8E-3</c:v>
                  </c:pt>
                  <c:pt idx="61">
                    <c:v>2.8999999999999998E-3</c:v>
                  </c:pt>
                  <c:pt idx="62">
                    <c:v>2.8999999999999998E-3</c:v>
                  </c:pt>
                  <c:pt idx="63">
                    <c:v>0</c:v>
                  </c:pt>
                  <c:pt idx="64">
                    <c:v>3.0000000000000001E-3</c:v>
                  </c:pt>
                  <c:pt idx="65">
                    <c:v>3.0000000000000001E-3</c:v>
                  </c:pt>
                  <c:pt idx="66">
                    <c:v>3.8E-3</c:v>
                  </c:pt>
                  <c:pt idx="67">
                    <c:v>3.8E-3</c:v>
                  </c:pt>
                  <c:pt idx="68">
                    <c:v>5.9999999999999995E-4</c:v>
                  </c:pt>
                  <c:pt idx="69">
                    <c:v>8.9999999999999998E-4</c:v>
                  </c:pt>
                  <c:pt idx="70">
                    <c:v>2.9999999999999997E-4</c:v>
                  </c:pt>
                  <c:pt idx="71">
                    <c:v>2.0999999999999999E-3</c:v>
                  </c:pt>
                  <c:pt idx="72">
                    <c:v>2.0999999999999999E-3</c:v>
                  </c:pt>
                  <c:pt idx="73">
                    <c:v>2.0999999999999999E-3</c:v>
                  </c:pt>
                  <c:pt idx="74">
                    <c:v>2.0999999999999999E-3</c:v>
                  </c:pt>
                  <c:pt idx="75">
                    <c:v>1.6999999999999999E-3</c:v>
                  </c:pt>
                  <c:pt idx="76">
                    <c:v>1.6999999999999999E-3</c:v>
                  </c:pt>
                  <c:pt idx="77">
                    <c:v>1.6000000000000001E-3</c:v>
                  </c:pt>
                  <c:pt idx="78">
                    <c:v>1.6000000000000001E-3</c:v>
                  </c:pt>
                  <c:pt idx="79">
                    <c:v>0</c:v>
                  </c:pt>
                  <c:pt idx="80">
                    <c:v>4.3E-3</c:v>
                  </c:pt>
                  <c:pt idx="81">
                    <c:v>4.3E-3</c:v>
                  </c:pt>
                  <c:pt idx="82">
                    <c:v>4.1000000000000003E-3</c:v>
                  </c:pt>
                  <c:pt idx="83">
                    <c:v>4.1000000000000003E-3</c:v>
                  </c:pt>
                  <c:pt idx="84">
                    <c:v>2.2000000000000001E-3</c:v>
                  </c:pt>
                  <c:pt idx="85">
                    <c:v>2.2000000000000001E-3</c:v>
                  </c:pt>
                  <c:pt idx="86">
                    <c:v>4.1999999999999997E-3</c:v>
                  </c:pt>
                  <c:pt idx="87">
                    <c:v>4.1999999999999997E-3</c:v>
                  </c:pt>
                  <c:pt idx="88">
                    <c:v>4.1999999999999997E-3</c:v>
                  </c:pt>
                  <c:pt idx="89">
                    <c:v>4.1999999999999997E-3</c:v>
                  </c:pt>
                  <c:pt idx="90">
                    <c:v>2.0999999999999999E-3</c:v>
                  </c:pt>
                  <c:pt idx="91">
                    <c:v>7.1999999999999998E-3</c:v>
                  </c:pt>
                  <c:pt idx="92">
                    <c:v>4.5999999999999999E-3</c:v>
                  </c:pt>
                  <c:pt idx="93">
                    <c:v>8.9999999999999998E-4</c:v>
                  </c:pt>
                  <c:pt idx="94">
                    <c:v>1.2999999999999999E-3</c:v>
                  </c:pt>
                  <c:pt idx="95">
                    <c:v>8.9999999999999998E-4</c:v>
                  </c:pt>
                  <c:pt idx="96">
                    <c:v>1.1000000000000001E-3</c:v>
                  </c:pt>
                  <c:pt idx="97">
                    <c:v>5.9999999999999995E-4</c:v>
                  </c:pt>
                  <c:pt idx="98">
                    <c:v>5.9999999999999995E-4</c:v>
                  </c:pt>
                  <c:pt idx="99">
                    <c:v>1E-3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2.0000000000000001E-4</c:v>
                  </c:pt>
                  <c:pt idx="132">
                    <c:v>8.0000000000000004E-4</c:v>
                  </c:pt>
                  <c:pt idx="133">
                    <c:v>4.0000000000000002E-4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1E-4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4.0000000000000002E-4</c:v>
                  </c:pt>
                  <c:pt idx="158">
                    <c:v>4.0000000000000002E-4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2.9999999999999997E-4</c:v>
                  </c:pt>
                  <c:pt idx="163">
                    <c:v>0</c:v>
                  </c:pt>
                  <c:pt idx="164">
                    <c:v>8.9999999999999998E-4</c:v>
                  </c:pt>
                  <c:pt idx="165">
                    <c:v>0</c:v>
                  </c:pt>
                  <c:pt idx="166">
                    <c:v>2.9999999999999997E-4</c:v>
                  </c:pt>
                  <c:pt idx="167">
                    <c:v>0</c:v>
                  </c:pt>
                  <c:pt idx="168">
                    <c:v>3.0000000000000001E-3</c:v>
                  </c:pt>
                  <c:pt idx="169">
                    <c:v>1E-4</c:v>
                  </c:pt>
                  <c:pt idx="170">
                    <c:v>2E-3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1E-4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1E-4</c:v>
                  </c:pt>
                  <c:pt idx="183">
                    <c:v>5.0000000000000001E-4</c:v>
                  </c:pt>
                  <c:pt idx="184">
                    <c:v>2.0000000000000001E-4</c:v>
                  </c:pt>
                  <c:pt idx="185">
                    <c:v>2.9999999999999997E-4</c:v>
                  </c:pt>
                  <c:pt idx="186">
                    <c:v>2.0000000000000001E-4</c:v>
                  </c:pt>
                  <c:pt idx="187">
                    <c:v>1E-4</c:v>
                  </c:pt>
                  <c:pt idx="188">
                    <c:v>1E-4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4.0000000000000002E-4</c:v>
                  </c:pt>
                  <c:pt idx="194">
                    <c:v>4.0000000000000002E-4</c:v>
                  </c:pt>
                  <c:pt idx="195">
                    <c:v>2.0000000000000001E-4</c:v>
                  </c:pt>
                  <c:pt idx="196">
                    <c:v>2.0000000000000001E-4</c:v>
                  </c:pt>
                  <c:pt idx="197">
                    <c:v>2.9999999999999997E-4</c:v>
                  </c:pt>
                  <c:pt idx="198">
                    <c:v>5.0000000000000001E-4</c:v>
                  </c:pt>
                  <c:pt idx="199">
                    <c:v>2.0000000000000001E-4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2.9999999999999997E-4</c:v>
                  </c:pt>
                  <c:pt idx="203">
                    <c:v>2.0000000000000001E-4</c:v>
                  </c:pt>
                  <c:pt idx="204">
                    <c:v>2.0000000000000001E-4</c:v>
                  </c:pt>
                  <c:pt idx="205">
                    <c:v>2.9999999999999997E-4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1E-4</c:v>
                  </c:pt>
                  <c:pt idx="209">
                    <c:v>2.9999999999999997E-4</c:v>
                  </c:pt>
                  <c:pt idx="210">
                    <c:v>2.0000000000000001E-4</c:v>
                  </c:pt>
                  <c:pt idx="211">
                    <c:v>2.9999999999999997E-4</c:v>
                  </c:pt>
                  <c:pt idx="212">
                    <c:v>2.9999999999999997E-4</c:v>
                  </c:pt>
                  <c:pt idx="213">
                    <c:v>0</c:v>
                  </c:pt>
                  <c:pt idx="214">
                    <c:v>2.0000000000000001E-4</c:v>
                  </c:pt>
                  <c:pt idx="215">
                    <c:v>1E-4</c:v>
                  </c:pt>
                  <c:pt idx="216">
                    <c:v>1E-4</c:v>
                  </c:pt>
                  <c:pt idx="217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2'!$F$21:$F$999</c:f>
              <c:numCache>
                <c:formatCode>General</c:formatCode>
                <c:ptCount val="979"/>
                <c:pt idx="0">
                  <c:v>-60930</c:v>
                </c:pt>
                <c:pt idx="1">
                  <c:v>-59247.5</c:v>
                </c:pt>
                <c:pt idx="2">
                  <c:v>-38736</c:v>
                </c:pt>
                <c:pt idx="3">
                  <c:v>-37534.5</c:v>
                </c:pt>
                <c:pt idx="4">
                  <c:v>-34497.5</c:v>
                </c:pt>
                <c:pt idx="5">
                  <c:v>-34394</c:v>
                </c:pt>
                <c:pt idx="6">
                  <c:v>-8995</c:v>
                </c:pt>
                <c:pt idx="7">
                  <c:v>-6116.5</c:v>
                </c:pt>
                <c:pt idx="8">
                  <c:v>-5048.5</c:v>
                </c:pt>
                <c:pt idx="9">
                  <c:v>-4903.5</c:v>
                </c:pt>
                <c:pt idx="10">
                  <c:v>-4000</c:v>
                </c:pt>
                <c:pt idx="11">
                  <c:v>-3972</c:v>
                </c:pt>
                <c:pt idx="12">
                  <c:v>-3090.5</c:v>
                </c:pt>
                <c:pt idx="13">
                  <c:v>-3012.5</c:v>
                </c:pt>
                <c:pt idx="14">
                  <c:v>-3012</c:v>
                </c:pt>
                <c:pt idx="15">
                  <c:v>-3006.5</c:v>
                </c:pt>
                <c:pt idx="16">
                  <c:v>-2889.5</c:v>
                </c:pt>
                <c:pt idx="17">
                  <c:v>-2209</c:v>
                </c:pt>
                <c:pt idx="18">
                  <c:v>-2200.5</c:v>
                </c:pt>
                <c:pt idx="19">
                  <c:v>-2105.5</c:v>
                </c:pt>
                <c:pt idx="20">
                  <c:v>-2017</c:v>
                </c:pt>
                <c:pt idx="21">
                  <c:v>-2002.5</c:v>
                </c:pt>
                <c:pt idx="22">
                  <c:v>-1964</c:v>
                </c:pt>
                <c:pt idx="23">
                  <c:v>-1963.5</c:v>
                </c:pt>
                <c:pt idx="24">
                  <c:v>-1955.5</c:v>
                </c:pt>
                <c:pt idx="25">
                  <c:v>-1944</c:v>
                </c:pt>
                <c:pt idx="26">
                  <c:v>-1204.5</c:v>
                </c:pt>
                <c:pt idx="27">
                  <c:v>-1107</c:v>
                </c:pt>
                <c:pt idx="28">
                  <c:v>-1015</c:v>
                </c:pt>
                <c:pt idx="29">
                  <c:v>-976.5</c:v>
                </c:pt>
                <c:pt idx="30">
                  <c:v>-973.5</c:v>
                </c:pt>
                <c:pt idx="31">
                  <c:v>-973.5</c:v>
                </c:pt>
                <c:pt idx="32">
                  <c:v>-973</c:v>
                </c:pt>
                <c:pt idx="33">
                  <c:v>-973</c:v>
                </c:pt>
                <c:pt idx="34">
                  <c:v>-859.5</c:v>
                </c:pt>
                <c:pt idx="35">
                  <c:v>-859.5</c:v>
                </c:pt>
                <c:pt idx="36">
                  <c:v>-859</c:v>
                </c:pt>
                <c:pt idx="37">
                  <c:v>-859</c:v>
                </c:pt>
                <c:pt idx="38">
                  <c:v>-108</c:v>
                </c:pt>
                <c:pt idx="39">
                  <c:v>-108</c:v>
                </c:pt>
                <c:pt idx="40">
                  <c:v>-108</c:v>
                </c:pt>
                <c:pt idx="41">
                  <c:v>-108</c:v>
                </c:pt>
                <c:pt idx="42">
                  <c:v>-108</c:v>
                </c:pt>
                <c:pt idx="43">
                  <c:v>-108</c:v>
                </c:pt>
                <c:pt idx="44">
                  <c:v>19.5</c:v>
                </c:pt>
                <c:pt idx="45">
                  <c:v>20</c:v>
                </c:pt>
                <c:pt idx="46">
                  <c:v>239.5</c:v>
                </c:pt>
                <c:pt idx="47">
                  <c:v>1143.5</c:v>
                </c:pt>
                <c:pt idx="48">
                  <c:v>1143.5</c:v>
                </c:pt>
                <c:pt idx="49">
                  <c:v>1143.5</c:v>
                </c:pt>
                <c:pt idx="50">
                  <c:v>1143.5</c:v>
                </c:pt>
                <c:pt idx="51">
                  <c:v>1163</c:v>
                </c:pt>
                <c:pt idx="52">
                  <c:v>1163.5</c:v>
                </c:pt>
                <c:pt idx="53">
                  <c:v>1165.5</c:v>
                </c:pt>
                <c:pt idx="54">
                  <c:v>1166</c:v>
                </c:pt>
                <c:pt idx="55">
                  <c:v>1168.5</c:v>
                </c:pt>
                <c:pt idx="56">
                  <c:v>1169</c:v>
                </c:pt>
                <c:pt idx="57">
                  <c:v>1174</c:v>
                </c:pt>
                <c:pt idx="58">
                  <c:v>1174.5</c:v>
                </c:pt>
                <c:pt idx="59">
                  <c:v>1180</c:v>
                </c:pt>
                <c:pt idx="60">
                  <c:v>1180</c:v>
                </c:pt>
                <c:pt idx="61">
                  <c:v>1180</c:v>
                </c:pt>
                <c:pt idx="62">
                  <c:v>1180</c:v>
                </c:pt>
                <c:pt idx="63">
                  <c:v>1182.5</c:v>
                </c:pt>
                <c:pt idx="64">
                  <c:v>1182.5</c:v>
                </c:pt>
                <c:pt idx="65">
                  <c:v>1182.5</c:v>
                </c:pt>
                <c:pt idx="66">
                  <c:v>1182.5</c:v>
                </c:pt>
                <c:pt idx="67">
                  <c:v>1182.5</c:v>
                </c:pt>
                <c:pt idx="68">
                  <c:v>1210.5</c:v>
                </c:pt>
                <c:pt idx="69">
                  <c:v>1235.5</c:v>
                </c:pt>
                <c:pt idx="70">
                  <c:v>1249.5</c:v>
                </c:pt>
                <c:pt idx="71">
                  <c:v>1249.5</c:v>
                </c:pt>
                <c:pt idx="72">
                  <c:v>1249.5</c:v>
                </c:pt>
                <c:pt idx="73">
                  <c:v>1249.5</c:v>
                </c:pt>
                <c:pt idx="74">
                  <c:v>1249.5</c:v>
                </c:pt>
                <c:pt idx="75">
                  <c:v>1252</c:v>
                </c:pt>
                <c:pt idx="76">
                  <c:v>1252</c:v>
                </c:pt>
                <c:pt idx="77">
                  <c:v>1252</c:v>
                </c:pt>
                <c:pt idx="78">
                  <c:v>1252</c:v>
                </c:pt>
                <c:pt idx="79">
                  <c:v>1252.5</c:v>
                </c:pt>
                <c:pt idx="80">
                  <c:v>1255</c:v>
                </c:pt>
                <c:pt idx="81">
                  <c:v>1255</c:v>
                </c:pt>
                <c:pt idx="82">
                  <c:v>1255</c:v>
                </c:pt>
                <c:pt idx="83">
                  <c:v>1255</c:v>
                </c:pt>
                <c:pt idx="84">
                  <c:v>1285.5</c:v>
                </c:pt>
                <c:pt idx="85">
                  <c:v>1285.5</c:v>
                </c:pt>
                <c:pt idx="86">
                  <c:v>1285.5</c:v>
                </c:pt>
                <c:pt idx="87">
                  <c:v>1285.5</c:v>
                </c:pt>
                <c:pt idx="88">
                  <c:v>1285.5</c:v>
                </c:pt>
                <c:pt idx="89">
                  <c:v>1285.5</c:v>
                </c:pt>
                <c:pt idx="90">
                  <c:v>1288.5</c:v>
                </c:pt>
                <c:pt idx="91">
                  <c:v>1978</c:v>
                </c:pt>
                <c:pt idx="92">
                  <c:v>1983.5</c:v>
                </c:pt>
                <c:pt idx="93">
                  <c:v>2047.5</c:v>
                </c:pt>
                <c:pt idx="94">
                  <c:v>2105.5</c:v>
                </c:pt>
                <c:pt idx="95">
                  <c:v>2181</c:v>
                </c:pt>
                <c:pt idx="96">
                  <c:v>2181.5</c:v>
                </c:pt>
                <c:pt idx="97">
                  <c:v>2223</c:v>
                </c:pt>
                <c:pt idx="98">
                  <c:v>2253.5</c:v>
                </c:pt>
                <c:pt idx="99">
                  <c:v>2256.5</c:v>
                </c:pt>
                <c:pt idx="100">
                  <c:v>2273</c:v>
                </c:pt>
                <c:pt idx="101">
                  <c:v>2295.5</c:v>
                </c:pt>
                <c:pt idx="102">
                  <c:v>2945.5</c:v>
                </c:pt>
                <c:pt idx="103">
                  <c:v>2946</c:v>
                </c:pt>
                <c:pt idx="104">
                  <c:v>3107.5</c:v>
                </c:pt>
                <c:pt idx="105">
                  <c:v>3163</c:v>
                </c:pt>
                <c:pt idx="106">
                  <c:v>3166</c:v>
                </c:pt>
                <c:pt idx="107">
                  <c:v>3168.5</c:v>
                </c:pt>
                <c:pt idx="108">
                  <c:v>3171.5</c:v>
                </c:pt>
                <c:pt idx="109">
                  <c:v>3205.5</c:v>
                </c:pt>
                <c:pt idx="110">
                  <c:v>3264</c:v>
                </c:pt>
                <c:pt idx="111">
                  <c:v>3285.5</c:v>
                </c:pt>
                <c:pt idx="112">
                  <c:v>3324.5</c:v>
                </c:pt>
                <c:pt idx="113">
                  <c:v>3937</c:v>
                </c:pt>
                <c:pt idx="114">
                  <c:v>3981.5</c:v>
                </c:pt>
                <c:pt idx="115">
                  <c:v>3992.5</c:v>
                </c:pt>
                <c:pt idx="116">
                  <c:v>4022</c:v>
                </c:pt>
                <c:pt idx="117">
                  <c:v>4022.5</c:v>
                </c:pt>
                <c:pt idx="118">
                  <c:v>4059.5</c:v>
                </c:pt>
                <c:pt idx="119">
                  <c:v>4106</c:v>
                </c:pt>
                <c:pt idx="120">
                  <c:v>4125.5</c:v>
                </c:pt>
                <c:pt idx="121">
                  <c:v>4147.5</c:v>
                </c:pt>
                <c:pt idx="122">
                  <c:v>4148</c:v>
                </c:pt>
                <c:pt idx="123">
                  <c:v>4234</c:v>
                </c:pt>
                <c:pt idx="124">
                  <c:v>4234</c:v>
                </c:pt>
                <c:pt idx="125">
                  <c:v>3171.5</c:v>
                </c:pt>
                <c:pt idx="126">
                  <c:v>4234</c:v>
                </c:pt>
                <c:pt idx="127">
                  <c:v>4234</c:v>
                </c:pt>
                <c:pt idx="128">
                  <c:v>5073.5</c:v>
                </c:pt>
                <c:pt idx="129">
                  <c:v>5074</c:v>
                </c:pt>
                <c:pt idx="130">
                  <c:v>5235</c:v>
                </c:pt>
                <c:pt idx="131">
                  <c:v>5261</c:v>
                </c:pt>
                <c:pt idx="132">
                  <c:v>5261.5</c:v>
                </c:pt>
                <c:pt idx="133">
                  <c:v>5946.5</c:v>
                </c:pt>
                <c:pt idx="134">
                  <c:v>6083</c:v>
                </c:pt>
                <c:pt idx="135">
                  <c:v>6083.5</c:v>
                </c:pt>
                <c:pt idx="136">
                  <c:v>6225.5</c:v>
                </c:pt>
                <c:pt idx="137">
                  <c:v>6231</c:v>
                </c:pt>
                <c:pt idx="138">
                  <c:v>6236.5</c:v>
                </c:pt>
                <c:pt idx="139">
                  <c:v>6237</c:v>
                </c:pt>
                <c:pt idx="140">
                  <c:v>6253.5</c:v>
                </c:pt>
                <c:pt idx="141">
                  <c:v>6256</c:v>
                </c:pt>
                <c:pt idx="142">
                  <c:v>6256.5</c:v>
                </c:pt>
                <c:pt idx="143">
                  <c:v>6267.5</c:v>
                </c:pt>
                <c:pt idx="144">
                  <c:v>6298</c:v>
                </c:pt>
                <c:pt idx="145">
                  <c:v>7074</c:v>
                </c:pt>
                <c:pt idx="146">
                  <c:v>7168</c:v>
                </c:pt>
                <c:pt idx="147">
                  <c:v>7168.5</c:v>
                </c:pt>
                <c:pt idx="148">
                  <c:v>7204.5</c:v>
                </c:pt>
                <c:pt idx="149">
                  <c:v>7283.5</c:v>
                </c:pt>
                <c:pt idx="150">
                  <c:v>7355</c:v>
                </c:pt>
                <c:pt idx="151">
                  <c:v>7355</c:v>
                </c:pt>
                <c:pt idx="152">
                  <c:v>7355</c:v>
                </c:pt>
                <c:pt idx="153">
                  <c:v>8166.5</c:v>
                </c:pt>
                <c:pt idx="154">
                  <c:v>8286.5</c:v>
                </c:pt>
                <c:pt idx="155">
                  <c:v>8300.5</c:v>
                </c:pt>
                <c:pt idx="156">
                  <c:v>8329.5</c:v>
                </c:pt>
                <c:pt idx="157">
                  <c:v>8392</c:v>
                </c:pt>
                <c:pt idx="158">
                  <c:v>8397.5</c:v>
                </c:pt>
                <c:pt idx="159">
                  <c:v>9125</c:v>
                </c:pt>
                <c:pt idx="160">
                  <c:v>9218</c:v>
                </c:pt>
                <c:pt idx="161">
                  <c:v>9218</c:v>
                </c:pt>
                <c:pt idx="162">
                  <c:v>9218</c:v>
                </c:pt>
                <c:pt idx="163">
                  <c:v>9218</c:v>
                </c:pt>
                <c:pt idx="164">
                  <c:v>9218</c:v>
                </c:pt>
                <c:pt idx="165">
                  <c:v>9218.5</c:v>
                </c:pt>
                <c:pt idx="166">
                  <c:v>9218.5</c:v>
                </c:pt>
                <c:pt idx="167">
                  <c:v>9219</c:v>
                </c:pt>
                <c:pt idx="168">
                  <c:v>9219</c:v>
                </c:pt>
                <c:pt idx="169">
                  <c:v>10143.5</c:v>
                </c:pt>
                <c:pt idx="170">
                  <c:v>10144</c:v>
                </c:pt>
                <c:pt idx="171">
                  <c:v>10272.5</c:v>
                </c:pt>
                <c:pt idx="172">
                  <c:v>10272.5</c:v>
                </c:pt>
                <c:pt idx="173">
                  <c:v>10272.5</c:v>
                </c:pt>
                <c:pt idx="174">
                  <c:v>10398</c:v>
                </c:pt>
                <c:pt idx="175">
                  <c:v>10401</c:v>
                </c:pt>
                <c:pt idx="176">
                  <c:v>11285.5</c:v>
                </c:pt>
                <c:pt idx="177">
                  <c:v>11285.5</c:v>
                </c:pt>
                <c:pt idx="178">
                  <c:v>11285.5</c:v>
                </c:pt>
                <c:pt idx="179">
                  <c:v>12022</c:v>
                </c:pt>
                <c:pt idx="180">
                  <c:v>12189</c:v>
                </c:pt>
                <c:pt idx="181">
                  <c:v>12189.5</c:v>
                </c:pt>
                <c:pt idx="182">
                  <c:v>12331</c:v>
                </c:pt>
                <c:pt idx="183">
                  <c:v>12356</c:v>
                </c:pt>
                <c:pt idx="184">
                  <c:v>12356</c:v>
                </c:pt>
                <c:pt idx="185">
                  <c:v>12356.5</c:v>
                </c:pt>
                <c:pt idx="186">
                  <c:v>12356.5</c:v>
                </c:pt>
                <c:pt idx="187">
                  <c:v>12373</c:v>
                </c:pt>
                <c:pt idx="188">
                  <c:v>12373</c:v>
                </c:pt>
                <c:pt idx="189">
                  <c:v>12428.5</c:v>
                </c:pt>
                <c:pt idx="190">
                  <c:v>12428.5</c:v>
                </c:pt>
                <c:pt idx="191">
                  <c:v>12428.5</c:v>
                </c:pt>
                <c:pt idx="192">
                  <c:v>12456.5</c:v>
                </c:pt>
                <c:pt idx="193">
                  <c:v>12456.5</c:v>
                </c:pt>
                <c:pt idx="194">
                  <c:v>12456.5</c:v>
                </c:pt>
                <c:pt idx="195">
                  <c:v>13421.5</c:v>
                </c:pt>
                <c:pt idx="196">
                  <c:v>13421.5</c:v>
                </c:pt>
                <c:pt idx="197">
                  <c:v>13432.5</c:v>
                </c:pt>
                <c:pt idx="198">
                  <c:v>13432.5</c:v>
                </c:pt>
                <c:pt idx="199">
                  <c:v>13433</c:v>
                </c:pt>
                <c:pt idx="200">
                  <c:v>13433</c:v>
                </c:pt>
                <c:pt idx="201">
                  <c:v>13435.5</c:v>
                </c:pt>
                <c:pt idx="202">
                  <c:v>13435.5</c:v>
                </c:pt>
                <c:pt idx="203">
                  <c:v>13460.5</c:v>
                </c:pt>
                <c:pt idx="204">
                  <c:v>13460.5</c:v>
                </c:pt>
                <c:pt idx="205">
                  <c:v>13463.5</c:v>
                </c:pt>
                <c:pt idx="206">
                  <c:v>13463.5</c:v>
                </c:pt>
                <c:pt idx="207">
                  <c:v>13469</c:v>
                </c:pt>
                <c:pt idx="208">
                  <c:v>13469</c:v>
                </c:pt>
                <c:pt idx="209">
                  <c:v>13477.5</c:v>
                </c:pt>
                <c:pt idx="210">
                  <c:v>13477.5</c:v>
                </c:pt>
                <c:pt idx="211">
                  <c:v>13480</c:v>
                </c:pt>
                <c:pt idx="212">
                  <c:v>13480</c:v>
                </c:pt>
                <c:pt idx="213">
                  <c:v>14256</c:v>
                </c:pt>
                <c:pt idx="214">
                  <c:v>15351.5</c:v>
                </c:pt>
                <c:pt idx="215">
                  <c:v>15360</c:v>
                </c:pt>
                <c:pt idx="216">
                  <c:v>15360.5</c:v>
                </c:pt>
                <c:pt idx="217">
                  <c:v>15363</c:v>
                </c:pt>
              </c:numCache>
            </c:numRef>
          </c:xVal>
          <c:yVal>
            <c:numRef>
              <c:f>'Inactive 2'!$I$21:$I$999</c:f>
              <c:numCache>
                <c:formatCode>General</c:formatCode>
                <c:ptCount val="979"/>
                <c:pt idx="0">
                  <c:v>-0.29896799999914947</c:v>
                </c:pt>
                <c:pt idx="1">
                  <c:v>-0.2829059999967285</c:v>
                </c:pt>
                <c:pt idx="2">
                  <c:v>-0.21511359999567503</c:v>
                </c:pt>
                <c:pt idx="3">
                  <c:v>-5.9777199996460695E-2</c:v>
                </c:pt>
                <c:pt idx="4">
                  <c:v>-3.2306000000971835E-2</c:v>
                </c:pt>
                <c:pt idx="5">
                  <c:v>6.2560000515077263E-4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03-4C4F-8838-C279858604A0}"/>
            </c:ext>
          </c:extLst>
        </c:ser>
        <c:ser>
          <c:idx val="3"/>
          <c:order val="2"/>
          <c:tx>
            <c:strRef>
              <c:f>'Inactive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2'!$D$21:$D$21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'Inactive 2'!$D$21:$D$21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2'!$F$21:$F$999</c:f>
              <c:numCache>
                <c:formatCode>General</c:formatCode>
                <c:ptCount val="979"/>
                <c:pt idx="0">
                  <c:v>-60930</c:v>
                </c:pt>
                <c:pt idx="1">
                  <c:v>-59247.5</c:v>
                </c:pt>
                <c:pt idx="2">
                  <c:v>-38736</c:v>
                </c:pt>
                <c:pt idx="3">
                  <c:v>-37534.5</c:v>
                </c:pt>
                <c:pt idx="4">
                  <c:v>-34497.5</c:v>
                </c:pt>
                <c:pt idx="5">
                  <c:v>-34394</c:v>
                </c:pt>
                <c:pt idx="6">
                  <c:v>-8995</c:v>
                </c:pt>
                <c:pt idx="7">
                  <c:v>-6116.5</c:v>
                </c:pt>
                <c:pt idx="8">
                  <c:v>-5048.5</c:v>
                </c:pt>
                <c:pt idx="9">
                  <c:v>-4903.5</c:v>
                </c:pt>
                <c:pt idx="10">
                  <c:v>-4000</c:v>
                </c:pt>
                <c:pt idx="11">
                  <c:v>-3972</c:v>
                </c:pt>
                <c:pt idx="12">
                  <c:v>-3090.5</c:v>
                </c:pt>
                <c:pt idx="13">
                  <c:v>-3012.5</c:v>
                </c:pt>
                <c:pt idx="14">
                  <c:v>-3012</c:v>
                </c:pt>
                <c:pt idx="15">
                  <c:v>-3006.5</c:v>
                </c:pt>
                <c:pt idx="16">
                  <c:v>-2889.5</c:v>
                </c:pt>
                <c:pt idx="17">
                  <c:v>-2209</c:v>
                </c:pt>
                <c:pt idx="18">
                  <c:v>-2200.5</c:v>
                </c:pt>
                <c:pt idx="19">
                  <c:v>-2105.5</c:v>
                </c:pt>
                <c:pt idx="20">
                  <c:v>-2017</c:v>
                </c:pt>
                <c:pt idx="21">
                  <c:v>-2002.5</c:v>
                </c:pt>
                <c:pt idx="22">
                  <c:v>-1964</c:v>
                </c:pt>
                <c:pt idx="23">
                  <c:v>-1963.5</c:v>
                </c:pt>
                <c:pt idx="24">
                  <c:v>-1955.5</c:v>
                </c:pt>
                <c:pt idx="25">
                  <c:v>-1944</c:v>
                </c:pt>
                <c:pt idx="26">
                  <c:v>-1204.5</c:v>
                </c:pt>
                <c:pt idx="27">
                  <c:v>-1107</c:v>
                </c:pt>
                <c:pt idx="28">
                  <c:v>-1015</c:v>
                </c:pt>
                <c:pt idx="29">
                  <c:v>-976.5</c:v>
                </c:pt>
                <c:pt idx="30">
                  <c:v>-973.5</c:v>
                </c:pt>
                <c:pt idx="31">
                  <c:v>-973.5</c:v>
                </c:pt>
                <c:pt idx="32">
                  <c:v>-973</c:v>
                </c:pt>
                <c:pt idx="33">
                  <c:v>-973</c:v>
                </c:pt>
                <c:pt idx="34">
                  <c:v>-859.5</c:v>
                </c:pt>
                <c:pt idx="35">
                  <c:v>-859.5</c:v>
                </c:pt>
                <c:pt idx="36">
                  <c:v>-859</c:v>
                </c:pt>
                <c:pt idx="37">
                  <c:v>-859</c:v>
                </c:pt>
                <c:pt idx="38">
                  <c:v>-108</c:v>
                </c:pt>
                <c:pt idx="39">
                  <c:v>-108</c:v>
                </c:pt>
                <c:pt idx="40">
                  <c:v>-108</c:v>
                </c:pt>
                <c:pt idx="41">
                  <c:v>-108</c:v>
                </c:pt>
                <c:pt idx="42">
                  <c:v>-108</c:v>
                </c:pt>
                <c:pt idx="43">
                  <c:v>-108</c:v>
                </c:pt>
                <c:pt idx="44">
                  <c:v>19.5</c:v>
                </c:pt>
                <c:pt idx="45">
                  <c:v>20</c:v>
                </c:pt>
                <c:pt idx="46">
                  <c:v>239.5</c:v>
                </c:pt>
                <c:pt idx="47">
                  <c:v>1143.5</c:v>
                </c:pt>
                <c:pt idx="48">
                  <c:v>1143.5</c:v>
                </c:pt>
                <c:pt idx="49">
                  <c:v>1143.5</c:v>
                </c:pt>
                <c:pt idx="50">
                  <c:v>1143.5</c:v>
                </c:pt>
                <c:pt idx="51">
                  <c:v>1163</c:v>
                </c:pt>
                <c:pt idx="52">
                  <c:v>1163.5</c:v>
                </c:pt>
                <c:pt idx="53">
                  <c:v>1165.5</c:v>
                </c:pt>
                <c:pt idx="54">
                  <c:v>1166</c:v>
                </c:pt>
                <c:pt idx="55">
                  <c:v>1168.5</c:v>
                </c:pt>
                <c:pt idx="56">
                  <c:v>1169</c:v>
                </c:pt>
                <c:pt idx="57">
                  <c:v>1174</c:v>
                </c:pt>
                <c:pt idx="58">
                  <c:v>1174.5</c:v>
                </c:pt>
                <c:pt idx="59">
                  <c:v>1180</c:v>
                </c:pt>
                <c:pt idx="60">
                  <c:v>1180</c:v>
                </c:pt>
                <c:pt idx="61">
                  <c:v>1180</c:v>
                </c:pt>
                <c:pt idx="62">
                  <c:v>1180</c:v>
                </c:pt>
                <c:pt idx="63">
                  <c:v>1182.5</c:v>
                </c:pt>
                <c:pt idx="64">
                  <c:v>1182.5</c:v>
                </c:pt>
                <c:pt idx="65">
                  <c:v>1182.5</c:v>
                </c:pt>
                <c:pt idx="66">
                  <c:v>1182.5</c:v>
                </c:pt>
                <c:pt idx="67">
                  <c:v>1182.5</c:v>
                </c:pt>
                <c:pt idx="68">
                  <c:v>1210.5</c:v>
                </c:pt>
                <c:pt idx="69">
                  <c:v>1235.5</c:v>
                </c:pt>
                <c:pt idx="70">
                  <c:v>1249.5</c:v>
                </c:pt>
                <c:pt idx="71">
                  <c:v>1249.5</c:v>
                </c:pt>
                <c:pt idx="72">
                  <c:v>1249.5</c:v>
                </c:pt>
                <c:pt idx="73">
                  <c:v>1249.5</c:v>
                </c:pt>
                <c:pt idx="74">
                  <c:v>1249.5</c:v>
                </c:pt>
                <c:pt idx="75">
                  <c:v>1252</c:v>
                </c:pt>
                <c:pt idx="76">
                  <c:v>1252</c:v>
                </c:pt>
                <c:pt idx="77">
                  <c:v>1252</c:v>
                </c:pt>
                <c:pt idx="78">
                  <c:v>1252</c:v>
                </c:pt>
                <c:pt idx="79">
                  <c:v>1252.5</c:v>
                </c:pt>
                <c:pt idx="80">
                  <c:v>1255</c:v>
                </c:pt>
                <c:pt idx="81">
                  <c:v>1255</c:v>
                </c:pt>
                <c:pt idx="82">
                  <c:v>1255</c:v>
                </c:pt>
                <c:pt idx="83">
                  <c:v>1255</c:v>
                </c:pt>
                <c:pt idx="84">
                  <c:v>1285.5</c:v>
                </c:pt>
                <c:pt idx="85">
                  <c:v>1285.5</c:v>
                </c:pt>
                <c:pt idx="86">
                  <c:v>1285.5</c:v>
                </c:pt>
                <c:pt idx="87">
                  <c:v>1285.5</c:v>
                </c:pt>
                <c:pt idx="88">
                  <c:v>1285.5</c:v>
                </c:pt>
                <c:pt idx="89">
                  <c:v>1285.5</c:v>
                </c:pt>
                <c:pt idx="90">
                  <c:v>1288.5</c:v>
                </c:pt>
                <c:pt idx="91">
                  <c:v>1978</c:v>
                </c:pt>
                <c:pt idx="92">
                  <c:v>1983.5</c:v>
                </c:pt>
                <c:pt idx="93">
                  <c:v>2047.5</c:v>
                </c:pt>
                <c:pt idx="94">
                  <c:v>2105.5</c:v>
                </c:pt>
                <c:pt idx="95">
                  <c:v>2181</c:v>
                </c:pt>
                <c:pt idx="96">
                  <c:v>2181.5</c:v>
                </c:pt>
                <c:pt idx="97">
                  <c:v>2223</c:v>
                </c:pt>
                <c:pt idx="98">
                  <c:v>2253.5</c:v>
                </c:pt>
                <c:pt idx="99">
                  <c:v>2256.5</c:v>
                </c:pt>
                <c:pt idx="100">
                  <c:v>2273</c:v>
                </c:pt>
                <c:pt idx="101">
                  <c:v>2295.5</c:v>
                </c:pt>
                <c:pt idx="102">
                  <c:v>2945.5</c:v>
                </c:pt>
                <c:pt idx="103">
                  <c:v>2946</c:v>
                </c:pt>
                <c:pt idx="104">
                  <c:v>3107.5</c:v>
                </c:pt>
                <c:pt idx="105">
                  <c:v>3163</c:v>
                </c:pt>
                <c:pt idx="106">
                  <c:v>3166</c:v>
                </c:pt>
                <c:pt idx="107">
                  <c:v>3168.5</c:v>
                </c:pt>
                <c:pt idx="108">
                  <c:v>3171.5</c:v>
                </c:pt>
                <c:pt idx="109">
                  <c:v>3205.5</c:v>
                </c:pt>
                <c:pt idx="110">
                  <c:v>3264</c:v>
                </c:pt>
                <c:pt idx="111">
                  <c:v>3285.5</c:v>
                </c:pt>
                <c:pt idx="112">
                  <c:v>3324.5</c:v>
                </c:pt>
                <c:pt idx="113">
                  <c:v>3937</c:v>
                </c:pt>
                <c:pt idx="114">
                  <c:v>3981.5</c:v>
                </c:pt>
                <c:pt idx="115">
                  <c:v>3992.5</c:v>
                </c:pt>
                <c:pt idx="116">
                  <c:v>4022</c:v>
                </c:pt>
                <c:pt idx="117">
                  <c:v>4022.5</c:v>
                </c:pt>
                <c:pt idx="118">
                  <c:v>4059.5</c:v>
                </c:pt>
                <c:pt idx="119">
                  <c:v>4106</c:v>
                </c:pt>
                <c:pt idx="120">
                  <c:v>4125.5</c:v>
                </c:pt>
                <c:pt idx="121">
                  <c:v>4147.5</c:v>
                </c:pt>
                <c:pt idx="122">
                  <c:v>4148</c:v>
                </c:pt>
                <c:pt idx="123">
                  <c:v>4234</c:v>
                </c:pt>
                <c:pt idx="124">
                  <c:v>4234</c:v>
                </c:pt>
                <c:pt idx="125">
                  <c:v>3171.5</c:v>
                </c:pt>
                <c:pt idx="126">
                  <c:v>4234</c:v>
                </c:pt>
                <c:pt idx="127">
                  <c:v>4234</c:v>
                </c:pt>
                <c:pt idx="128">
                  <c:v>5073.5</c:v>
                </c:pt>
                <c:pt idx="129">
                  <c:v>5074</c:v>
                </c:pt>
                <c:pt idx="130">
                  <c:v>5235</c:v>
                </c:pt>
                <c:pt idx="131">
                  <c:v>5261</c:v>
                </c:pt>
                <c:pt idx="132">
                  <c:v>5261.5</c:v>
                </c:pt>
                <c:pt idx="133">
                  <c:v>5946.5</c:v>
                </c:pt>
                <c:pt idx="134">
                  <c:v>6083</c:v>
                </c:pt>
                <c:pt idx="135">
                  <c:v>6083.5</c:v>
                </c:pt>
                <c:pt idx="136">
                  <c:v>6225.5</c:v>
                </c:pt>
                <c:pt idx="137">
                  <c:v>6231</c:v>
                </c:pt>
                <c:pt idx="138">
                  <c:v>6236.5</c:v>
                </c:pt>
                <c:pt idx="139">
                  <c:v>6237</c:v>
                </c:pt>
                <c:pt idx="140">
                  <c:v>6253.5</c:v>
                </c:pt>
                <c:pt idx="141">
                  <c:v>6256</c:v>
                </c:pt>
                <c:pt idx="142">
                  <c:v>6256.5</c:v>
                </c:pt>
                <c:pt idx="143">
                  <c:v>6267.5</c:v>
                </c:pt>
                <c:pt idx="144">
                  <c:v>6298</c:v>
                </c:pt>
                <c:pt idx="145">
                  <c:v>7074</c:v>
                </c:pt>
                <c:pt idx="146">
                  <c:v>7168</c:v>
                </c:pt>
                <c:pt idx="147">
                  <c:v>7168.5</c:v>
                </c:pt>
                <c:pt idx="148">
                  <c:v>7204.5</c:v>
                </c:pt>
                <c:pt idx="149">
                  <c:v>7283.5</c:v>
                </c:pt>
                <c:pt idx="150">
                  <c:v>7355</c:v>
                </c:pt>
                <c:pt idx="151">
                  <c:v>7355</c:v>
                </c:pt>
                <c:pt idx="152">
                  <c:v>7355</c:v>
                </c:pt>
                <c:pt idx="153">
                  <c:v>8166.5</c:v>
                </c:pt>
                <c:pt idx="154">
                  <c:v>8286.5</c:v>
                </c:pt>
                <c:pt idx="155">
                  <c:v>8300.5</c:v>
                </c:pt>
                <c:pt idx="156">
                  <c:v>8329.5</c:v>
                </c:pt>
                <c:pt idx="157">
                  <c:v>8392</c:v>
                </c:pt>
                <c:pt idx="158">
                  <c:v>8397.5</c:v>
                </c:pt>
                <c:pt idx="159">
                  <c:v>9125</c:v>
                </c:pt>
                <c:pt idx="160">
                  <c:v>9218</c:v>
                </c:pt>
                <c:pt idx="161">
                  <c:v>9218</c:v>
                </c:pt>
                <c:pt idx="162">
                  <c:v>9218</c:v>
                </c:pt>
                <c:pt idx="163">
                  <c:v>9218</c:v>
                </c:pt>
                <c:pt idx="164">
                  <c:v>9218</c:v>
                </c:pt>
                <c:pt idx="165">
                  <c:v>9218.5</c:v>
                </c:pt>
                <c:pt idx="166">
                  <c:v>9218.5</c:v>
                </c:pt>
                <c:pt idx="167">
                  <c:v>9219</c:v>
                </c:pt>
                <c:pt idx="168">
                  <c:v>9219</c:v>
                </c:pt>
                <c:pt idx="169">
                  <c:v>10143.5</c:v>
                </c:pt>
                <c:pt idx="170">
                  <c:v>10144</c:v>
                </c:pt>
                <c:pt idx="171">
                  <c:v>10272.5</c:v>
                </c:pt>
                <c:pt idx="172">
                  <c:v>10272.5</c:v>
                </c:pt>
                <c:pt idx="173">
                  <c:v>10272.5</c:v>
                </c:pt>
                <c:pt idx="174">
                  <c:v>10398</c:v>
                </c:pt>
                <c:pt idx="175">
                  <c:v>10401</c:v>
                </c:pt>
                <c:pt idx="176">
                  <c:v>11285.5</c:v>
                </c:pt>
                <c:pt idx="177">
                  <c:v>11285.5</c:v>
                </c:pt>
                <c:pt idx="178">
                  <c:v>11285.5</c:v>
                </c:pt>
                <c:pt idx="179">
                  <c:v>12022</c:v>
                </c:pt>
                <c:pt idx="180">
                  <c:v>12189</c:v>
                </c:pt>
                <c:pt idx="181">
                  <c:v>12189.5</c:v>
                </c:pt>
                <c:pt idx="182">
                  <c:v>12331</c:v>
                </c:pt>
                <c:pt idx="183">
                  <c:v>12356</c:v>
                </c:pt>
                <c:pt idx="184">
                  <c:v>12356</c:v>
                </c:pt>
                <c:pt idx="185">
                  <c:v>12356.5</c:v>
                </c:pt>
                <c:pt idx="186">
                  <c:v>12356.5</c:v>
                </c:pt>
                <c:pt idx="187">
                  <c:v>12373</c:v>
                </c:pt>
                <c:pt idx="188">
                  <c:v>12373</c:v>
                </c:pt>
                <c:pt idx="189">
                  <c:v>12428.5</c:v>
                </c:pt>
                <c:pt idx="190">
                  <c:v>12428.5</c:v>
                </c:pt>
                <c:pt idx="191">
                  <c:v>12428.5</c:v>
                </c:pt>
                <c:pt idx="192">
                  <c:v>12456.5</c:v>
                </c:pt>
                <c:pt idx="193">
                  <c:v>12456.5</c:v>
                </c:pt>
                <c:pt idx="194">
                  <c:v>12456.5</c:v>
                </c:pt>
                <c:pt idx="195">
                  <c:v>13421.5</c:v>
                </c:pt>
                <c:pt idx="196">
                  <c:v>13421.5</c:v>
                </c:pt>
                <c:pt idx="197">
                  <c:v>13432.5</c:v>
                </c:pt>
                <c:pt idx="198">
                  <c:v>13432.5</c:v>
                </c:pt>
                <c:pt idx="199">
                  <c:v>13433</c:v>
                </c:pt>
                <c:pt idx="200">
                  <c:v>13433</c:v>
                </c:pt>
                <c:pt idx="201">
                  <c:v>13435.5</c:v>
                </c:pt>
                <c:pt idx="202">
                  <c:v>13435.5</c:v>
                </c:pt>
                <c:pt idx="203">
                  <c:v>13460.5</c:v>
                </c:pt>
                <c:pt idx="204">
                  <c:v>13460.5</c:v>
                </c:pt>
                <c:pt idx="205">
                  <c:v>13463.5</c:v>
                </c:pt>
                <c:pt idx="206">
                  <c:v>13463.5</c:v>
                </c:pt>
                <c:pt idx="207">
                  <c:v>13469</c:v>
                </c:pt>
                <c:pt idx="208">
                  <c:v>13469</c:v>
                </c:pt>
                <c:pt idx="209">
                  <c:v>13477.5</c:v>
                </c:pt>
                <c:pt idx="210">
                  <c:v>13477.5</c:v>
                </c:pt>
                <c:pt idx="211">
                  <c:v>13480</c:v>
                </c:pt>
                <c:pt idx="212">
                  <c:v>13480</c:v>
                </c:pt>
                <c:pt idx="213">
                  <c:v>14256</c:v>
                </c:pt>
                <c:pt idx="214">
                  <c:v>15351.5</c:v>
                </c:pt>
                <c:pt idx="215">
                  <c:v>15360</c:v>
                </c:pt>
                <c:pt idx="216">
                  <c:v>15360.5</c:v>
                </c:pt>
                <c:pt idx="217">
                  <c:v>15363</c:v>
                </c:pt>
              </c:numCache>
            </c:numRef>
          </c:xVal>
          <c:yVal>
            <c:numRef>
              <c:f>'Inactive 2'!$J$21:$J$999</c:f>
              <c:numCache>
                <c:formatCode>General</c:formatCode>
                <c:ptCount val="979"/>
                <c:pt idx="44">
                  <c:v>1.32000059238635E-5</c:v>
                </c:pt>
                <c:pt idx="45">
                  <c:v>2.5200000527547672E-4</c:v>
                </c:pt>
                <c:pt idx="68">
                  <c:v>-7.6520000584423542E-4</c:v>
                </c:pt>
                <c:pt idx="69">
                  <c:v>-1.2520000018412247E-4</c:v>
                </c:pt>
                <c:pt idx="70">
                  <c:v>8.6120000196387991E-4</c:v>
                </c:pt>
                <c:pt idx="90">
                  <c:v>2.8759999986505136E-4</c:v>
                </c:pt>
                <c:pt idx="91">
                  <c:v>3.9280000055441633E-4</c:v>
                </c:pt>
                <c:pt idx="92">
                  <c:v>8.1959999806713313E-4</c:v>
                </c:pt>
                <c:pt idx="93">
                  <c:v>1.8600000475998968E-4</c:v>
                </c:pt>
                <c:pt idx="94">
                  <c:v>2.8680000104941428E-4</c:v>
                </c:pt>
                <c:pt idx="95">
                  <c:v>4.5600005250889808E-5</c:v>
                </c:pt>
                <c:pt idx="96">
                  <c:v>-6.1560000176541507E-4</c:v>
                </c:pt>
                <c:pt idx="97">
                  <c:v>4.8000001697801054E-6</c:v>
                </c:pt>
                <c:pt idx="98">
                  <c:v>8.7160000111907721E-4</c:v>
                </c:pt>
                <c:pt idx="99">
                  <c:v>1.7043999978341162E-3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003-4C4F-8838-C279858604A0}"/>
            </c:ext>
          </c:extLst>
        </c:ser>
        <c:ser>
          <c:idx val="4"/>
          <c:order val="3"/>
          <c:tx>
            <c:strRef>
              <c:f>'Inactive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2'!$F$21:$F$999</c:f>
              <c:numCache>
                <c:formatCode>General</c:formatCode>
                <c:ptCount val="979"/>
                <c:pt idx="0">
                  <c:v>-60930</c:v>
                </c:pt>
                <c:pt idx="1">
                  <c:v>-59247.5</c:v>
                </c:pt>
                <c:pt idx="2">
                  <c:v>-38736</c:v>
                </c:pt>
                <c:pt idx="3">
                  <c:v>-37534.5</c:v>
                </c:pt>
                <c:pt idx="4">
                  <c:v>-34497.5</c:v>
                </c:pt>
                <c:pt idx="5">
                  <c:v>-34394</c:v>
                </c:pt>
                <c:pt idx="6">
                  <c:v>-8995</c:v>
                </c:pt>
                <c:pt idx="7">
                  <c:v>-6116.5</c:v>
                </c:pt>
                <c:pt idx="8">
                  <c:v>-5048.5</c:v>
                </c:pt>
                <c:pt idx="9">
                  <c:v>-4903.5</c:v>
                </c:pt>
                <c:pt idx="10">
                  <c:v>-4000</c:v>
                </c:pt>
                <c:pt idx="11">
                  <c:v>-3972</c:v>
                </c:pt>
                <c:pt idx="12">
                  <c:v>-3090.5</c:v>
                </c:pt>
                <c:pt idx="13">
                  <c:v>-3012.5</c:v>
                </c:pt>
                <c:pt idx="14">
                  <c:v>-3012</c:v>
                </c:pt>
                <c:pt idx="15">
                  <c:v>-3006.5</c:v>
                </c:pt>
                <c:pt idx="16">
                  <c:v>-2889.5</c:v>
                </c:pt>
                <c:pt idx="17">
                  <c:v>-2209</c:v>
                </c:pt>
                <c:pt idx="18">
                  <c:v>-2200.5</c:v>
                </c:pt>
                <c:pt idx="19">
                  <c:v>-2105.5</c:v>
                </c:pt>
                <c:pt idx="20">
                  <c:v>-2017</c:v>
                </c:pt>
                <c:pt idx="21">
                  <c:v>-2002.5</c:v>
                </c:pt>
                <c:pt idx="22">
                  <c:v>-1964</c:v>
                </c:pt>
                <c:pt idx="23">
                  <c:v>-1963.5</c:v>
                </c:pt>
                <c:pt idx="24">
                  <c:v>-1955.5</c:v>
                </c:pt>
                <c:pt idx="25">
                  <c:v>-1944</c:v>
                </c:pt>
                <c:pt idx="26">
                  <c:v>-1204.5</c:v>
                </c:pt>
                <c:pt idx="27">
                  <c:v>-1107</c:v>
                </c:pt>
                <c:pt idx="28">
                  <c:v>-1015</c:v>
                </c:pt>
                <c:pt idx="29">
                  <c:v>-976.5</c:v>
                </c:pt>
                <c:pt idx="30">
                  <c:v>-973.5</c:v>
                </c:pt>
                <c:pt idx="31">
                  <c:v>-973.5</c:v>
                </c:pt>
                <c:pt idx="32">
                  <c:v>-973</c:v>
                </c:pt>
                <c:pt idx="33">
                  <c:v>-973</c:v>
                </c:pt>
                <c:pt idx="34">
                  <c:v>-859.5</c:v>
                </c:pt>
                <c:pt idx="35">
                  <c:v>-859.5</c:v>
                </c:pt>
                <c:pt idx="36">
                  <c:v>-859</c:v>
                </c:pt>
                <c:pt idx="37">
                  <c:v>-859</c:v>
                </c:pt>
                <c:pt idx="38">
                  <c:v>-108</c:v>
                </c:pt>
                <c:pt idx="39">
                  <c:v>-108</c:v>
                </c:pt>
                <c:pt idx="40">
                  <c:v>-108</c:v>
                </c:pt>
                <c:pt idx="41">
                  <c:v>-108</c:v>
                </c:pt>
                <c:pt idx="42">
                  <c:v>-108</c:v>
                </c:pt>
                <c:pt idx="43">
                  <c:v>-108</c:v>
                </c:pt>
                <c:pt idx="44">
                  <c:v>19.5</c:v>
                </c:pt>
                <c:pt idx="45">
                  <c:v>20</c:v>
                </c:pt>
                <c:pt idx="46">
                  <c:v>239.5</c:v>
                </c:pt>
                <c:pt idx="47">
                  <c:v>1143.5</c:v>
                </c:pt>
                <c:pt idx="48">
                  <c:v>1143.5</c:v>
                </c:pt>
                <c:pt idx="49">
                  <c:v>1143.5</c:v>
                </c:pt>
                <c:pt idx="50">
                  <c:v>1143.5</c:v>
                </c:pt>
                <c:pt idx="51">
                  <c:v>1163</c:v>
                </c:pt>
                <c:pt idx="52">
                  <c:v>1163.5</c:v>
                </c:pt>
                <c:pt idx="53">
                  <c:v>1165.5</c:v>
                </c:pt>
                <c:pt idx="54">
                  <c:v>1166</c:v>
                </c:pt>
                <c:pt idx="55">
                  <c:v>1168.5</c:v>
                </c:pt>
                <c:pt idx="56">
                  <c:v>1169</c:v>
                </c:pt>
                <c:pt idx="57">
                  <c:v>1174</c:v>
                </c:pt>
                <c:pt idx="58">
                  <c:v>1174.5</c:v>
                </c:pt>
                <c:pt idx="59">
                  <c:v>1180</c:v>
                </c:pt>
                <c:pt idx="60">
                  <c:v>1180</c:v>
                </c:pt>
                <c:pt idx="61">
                  <c:v>1180</c:v>
                </c:pt>
                <c:pt idx="62">
                  <c:v>1180</c:v>
                </c:pt>
                <c:pt idx="63">
                  <c:v>1182.5</c:v>
                </c:pt>
                <c:pt idx="64">
                  <c:v>1182.5</c:v>
                </c:pt>
                <c:pt idx="65">
                  <c:v>1182.5</c:v>
                </c:pt>
                <c:pt idx="66">
                  <c:v>1182.5</c:v>
                </c:pt>
                <c:pt idx="67">
                  <c:v>1182.5</c:v>
                </c:pt>
                <c:pt idx="68">
                  <c:v>1210.5</c:v>
                </c:pt>
                <c:pt idx="69">
                  <c:v>1235.5</c:v>
                </c:pt>
                <c:pt idx="70">
                  <c:v>1249.5</c:v>
                </c:pt>
                <c:pt idx="71">
                  <c:v>1249.5</c:v>
                </c:pt>
                <c:pt idx="72">
                  <c:v>1249.5</c:v>
                </c:pt>
                <c:pt idx="73">
                  <c:v>1249.5</c:v>
                </c:pt>
                <c:pt idx="74">
                  <c:v>1249.5</c:v>
                </c:pt>
                <c:pt idx="75">
                  <c:v>1252</c:v>
                </c:pt>
                <c:pt idx="76">
                  <c:v>1252</c:v>
                </c:pt>
                <c:pt idx="77">
                  <c:v>1252</c:v>
                </c:pt>
                <c:pt idx="78">
                  <c:v>1252</c:v>
                </c:pt>
                <c:pt idx="79">
                  <c:v>1252.5</c:v>
                </c:pt>
                <c:pt idx="80">
                  <c:v>1255</c:v>
                </c:pt>
                <c:pt idx="81">
                  <c:v>1255</c:v>
                </c:pt>
                <c:pt idx="82">
                  <c:v>1255</c:v>
                </c:pt>
                <c:pt idx="83">
                  <c:v>1255</c:v>
                </c:pt>
                <c:pt idx="84">
                  <c:v>1285.5</c:v>
                </c:pt>
                <c:pt idx="85">
                  <c:v>1285.5</c:v>
                </c:pt>
                <c:pt idx="86">
                  <c:v>1285.5</c:v>
                </c:pt>
                <c:pt idx="87">
                  <c:v>1285.5</c:v>
                </c:pt>
                <c:pt idx="88">
                  <c:v>1285.5</c:v>
                </c:pt>
                <c:pt idx="89">
                  <c:v>1285.5</c:v>
                </c:pt>
                <c:pt idx="90">
                  <c:v>1288.5</c:v>
                </c:pt>
                <c:pt idx="91">
                  <c:v>1978</c:v>
                </c:pt>
                <c:pt idx="92">
                  <c:v>1983.5</c:v>
                </c:pt>
                <c:pt idx="93">
                  <c:v>2047.5</c:v>
                </c:pt>
                <c:pt idx="94">
                  <c:v>2105.5</c:v>
                </c:pt>
                <c:pt idx="95">
                  <c:v>2181</c:v>
                </c:pt>
                <c:pt idx="96">
                  <c:v>2181.5</c:v>
                </c:pt>
                <c:pt idx="97">
                  <c:v>2223</c:v>
                </c:pt>
                <c:pt idx="98">
                  <c:v>2253.5</c:v>
                </c:pt>
                <c:pt idx="99">
                  <c:v>2256.5</c:v>
                </c:pt>
                <c:pt idx="100">
                  <c:v>2273</c:v>
                </c:pt>
                <c:pt idx="101">
                  <c:v>2295.5</c:v>
                </c:pt>
                <c:pt idx="102">
                  <c:v>2945.5</c:v>
                </c:pt>
                <c:pt idx="103">
                  <c:v>2946</c:v>
                </c:pt>
                <c:pt idx="104">
                  <c:v>3107.5</c:v>
                </c:pt>
                <c:pt idx="105">
                  <c:v>3163</c:v>
                </c:pt>
                <c:pt idx="106">
                  <c:v>3166</c:v>
                </c:pt>
                <c:pt idx="107">
                  <c:v>3168.5</c:v>
                </c:pt>
                <c:pt idx="108">
                  <c:v>3171.5</c:v>
                </c:pt>
                <c:pt idx="109">
                  <c:v>3205.5</c:v>
                </c:pt>
                <c:pt idx="110">
                  <c:v>3264</c:v>
                </c:pt>
                <c:pt idx="111">
                  <c:v>3285.5</c:v>
                </c:pt>
                <c:pt idx="112">
                  <c:v>3324.5</c:v>
                </c:pt>
                <c:pt idx="113">
                  <c:v>3937</c:v>
                </c:pt>
                <c:pt idx="114">
                  <c:v>3981.5</c:v>
                </c:pt>
                <c:pt idx="115">
                  <c:v>3992.5</c:v>
                </c:pt>
                <c:pt idx="116">
                  <c:v>4022</c:v>
                </c:pt>
                <c:pt idx="117">
                  <c:v>4022.5</c:v>
                </c:pt>
                <c:pt idx="118">
                  <c:v>4059.5</c:v>
                </c:pt>
                <c:pt idx="119">
                  <c:v>4106</c:v>
                </c:pt>
                <c:pt idx="120">
                  <c:v>4125.5</c:v>
                </c:pt>
                <c:pt idx="121">
                  <c:v>4147.5</c:v>
                </c:pt>
                <c:pt idx="122">
                  <c:v>4148</c:v>
                </c:pt>
                <c:pt idx="123">
                  <c:v>4234</c:v>
                </c:pt>
                <c:pt idx="124">
                  <c:v>4234</c:v>
                </c:pt>
                <c:pt idx="125">
                  <c:v>3171.5</c:v>
                </c:pt>
                <c:pt idx="126">
                  <c:v>4234</c:v>
                </c:pt>
                <c:pt idx="127">
                  <c:v>4234</c:v>
                </c:pt>
                <c:pt idx="128">
                  <c:v>5073.5</c:v>
                </c:pt>
                <c:pt idx="129">
                  <c:v>5074</c:v>
                </c:pt>
                <c:pt idx="130">
                  <c:v>5235</c:v>
                </c:pt>
                <c:pt idx="131">
                  <c:v>5261</c:v>
                </c:pt>
                <c:pt idx="132">
                  <c:v>5261.5</c:v>
                </c:pt>
                <c:pt idx="133">
                  <c:v>5946.5</c:v>
                </c:pt>
                <c:pt idx="134">
                  <c:v>6083</c:v>
                </c:pt>
                <c:pt idx="135">
                  <c:v>6083.5</c:v>
                </c:pt>
                <c:pt idx="136">
                  <c:v>6225.5</c:v>
                </c:pt>
                <c:pt idx="137">
                  <c:v>6231</c:v>
                </c:pt>
                <c:pt idx="138">
                  <c:v>6236.5</c:v>
                </c:pt>
                <c:pt idx="139">
                  <c:v>6237</c:v>
                </c:pt>
                <c:pt idx="140">
                  <c:v>6253.5</c:v>
                </c:pt>
                <c:pt idx="141">
                  <c:v>6256</c:v>
                </c:pt>
                <c:pt idx="142">
                  <c:v>6256.5</c:v>
                </c:pt>
                <c:pt idx="143">
                  <c:v>6267.5</c:v>
                </c:pt>
                <c:pt idx="144">
                  <c:v>6298</c:v>
                </c:pt>
                <c:pt idx="145">
                  <c:v>7074</c:v>
                </c:pt>
                <c:pt idx="146">
                  <c:v>7168</c:v>
                </c:pt>
                <c:pt idx="147">
                  <c:v>7168.5</c:v>
                </c:pt>
                <c:pt idx="148">
                  <c:v>7204.5</c:v>
                </c:pt>
                <c:pt idx="149">
                  <c:v>7283.5</c:v>
                </c:pt>
                <c:pt idx="150">
                  <c:v>7355</c:v>
                </c:pt>
                <c:pt idx="151">
                  <c:v>7355</c:v>
                </c:pt>
                <c:pt idx="152">
                  <c:v>7355</c:v>
                </c:pt>
                <c:pt idx="153">
                  <c:v>8166.5</c:v>
                </c:pt>
                <c:pt idx="154">
                  <c:v>8286.5</c:v>
                </c:pt>
                <c:pt idx="155">
                  <c:v>8300.5</c:v>
                </c:pt>
                <c:pt idx="156">
                  <c:v>8329.5</c:v>
                </c:pt>
                <c:pt idx="157">
                  <c:v>8392</c:v>
                </c:pt>
                <c:pt idx="158">
                  <c:v>8397.5</c:v>
                </c:pt>
                <c:pt idx="159">
                  <c:v>9125</c:v>
                </c:pt>
                <c:pt idx="160">
                  <c:v>9218</c:v>
                </c:pt>
                <c:pt idx="161">
                  <c:v>9218</c:v>
                </c:pt>
                <c:pt idx="162">
                  <c:v>9218</c:v>
                </c:pt>
                <c:pt idx="163">
                  <c:v>9218</c:v>
                </c:pt>
                <c:pt idx="164">
                  <c:v>9218</c:v>
                </c:pt>
                <c:pt idx="165">
                  <c:v>9218.5</c:v>
                </c:pt>
                <c:pt idx="166">
                  <c:v>9218.5</c:v>
                </c:pt>
                <c:pt idx="167">
                  <c:v>9219</c:v>
                </c:pt>
                <c:pt idx="168">
                  <c:v>9219</c:v>
                </c:pt>
                <c:pt idx="169">
                  <c:v>10143.5</c:v>
                </c:pt>
                <c:pt idx="170">
                  <c:v>10144</c:v>
                </c:pt>
                <c:pt idx="171">
                  <c:v>10272.5</c:v>
                </c:pt>
                <c:pt idx="172">
                  <c:v>10272.5</c:v>
                </c:pt>
                <c:pt idx="173">
                  <c:v>10272.5</c:v>
                </c:pt>
                <c:pt idx="174">
                  <c:v>10398</c:v>
                </c:pt>
                <c:pt idx="175">
                  <c:v>10401</c:v>
                </c:pt>
                <c:pt idx="176">
                  <c:v>11285.5</c:v>
                </c:pt>
                <c:pt idx="177">
                  <c:v>11285.5</c:v>
                </c:pt>
                <c:pt idx="178">
                  <c:v>11285.5</c:v>
                </c:pt>
                <c:pt idx="179">
                  <c:v>12022</c:v>
                </c:pt>
                <c:pt idx="180">
                  <c:v>12189</c:v>
                </c:pt>
                <c:pt idx="181">
                  <c:v>12189.5</c:v>
                </c:pt>
                <c:pt idx="182">
                  <c:v>12331</c:v>
                </c:pt>
                <c:pt idx="183">
                  <c:v>12356</c:v>
                </c:pt>
                <c:pt idx="184">
                  <c:v>12356</c:v>
                </c:pt>
                <c:pt idx="185">
                  <c:v>12356.5</c:v>
                </c:pt>
                <c:pt idx="186">
                  <c:v>12356.5</c:v>
                </c:pt>
                <c:pt idx="187">
                  <c:v>12373</c:v>
                </c:pt>
                <c:pt idx="188">
                  <c:v>12373</c:v>
                </c:pt>
                <c:pt idx="189">
                  <c:v>12428.5</c:v>
                </c:pt>
                <c:pt idx="190">
                  <c:v>12428.5</c:v>
                </c:pt>
                <c:pt idx="191">
                  <c:v>12428.5</c:v>
                </c:pt>
                <c:pt idx="192">
                  <c:v>12456.5</c:v>
                </c:pt>
                <c:pt idx="193">
                  <c:v>12456.5</c:v>
                </c:pt>
                <c:pt idx="194">
                  <c:v>12456.5</c:v>
                </c:pt>
                <c:pt idx="195">
                  <c:v>13421.5</c:v>
                </c:pt>
                <c:pt idx="196">
                  <c:v>13421.5</c:v>
                </c:pt>
                <c:pt idx="197">
                  <c:v>13432.5</c:v>
                </c:pt>
                <c:pt idx="198">
                  <c:v>13432.5</c:v>
                </c:pt>
                <c:pt idx="199">
                  <c:v>13433</c:v>
                </c:pt>
                <c:pt idx="200">
                  <c:v>13433</c:v>
                </c:pt>
                <c:pt idx="201">
                  <c:v>13435.5</c:v>
                </c:pt>
                <c:pt idx="202">
                  <c:v>13435.5</c:v>
                </c:pt>
                <c:pt idx="203">
                  <c:v>13460.5</c:v>
                </c:pt>
                <c:pt idx="204">
                  <c:v>13460.5</c:v>
                </c:pt>
                <c:pt idx="205">
                  <c:v>13463.5</c:v>
                </c:pt>
                <c:pt idx="206">
                  <c:v>13463.5</c:v>
                </c:pt>
                <c:pt idx="207">
                  <c:v>13469</c:v>
                </c:pt>
                <c:pt idx="208">
                  <c:v>13469</c:v>
                </c:pt>
                <c:pt idx="209">
                  <c:v>13477.5</c:v>
                </c:pt>
                <c:pt idx="210">
                  <c:v>13477.5</c:v>
                </c:pt>
                <c:pt idx="211">
                  <c:v>13480</c:v>
                </c:pt>
                <c:pt idx="212">
                  <c:v>13480</c:v>
                </c:pt>
                <c:pt idx="213">
                  <c:v>14256</c:v>
                </c:pt>
                <c:pt idx="214">
                  <c:v>15351.5</c:v>
                </c:pt>
                <c:pt idx="215">
                  <c:v>15360</c:v>
                </c:pt>
                <c:pt idx="216">
                  <c:v>15360.5</c:v>
                </c:pt>
                <c:pt idx="217">
                  <c:v>15363</c:v>
                </c:pt>
              </c:numCache>
            </c:numRef>
          </c:xVal>
          <c:yVal>
            <c:numRef>
              <c:f>'Inactive 2'!$K$21:$K$999</c:f>
              <c:numCache>
                <c:formatCode>General</c:formatCode>
                <c:ptCount val="979"/>
                <c:pt idx="9">
                  <c:v>-1.9115999966743402E-3</c:v>
                </c:pt>
                <c:pt idx="10">
                  <c:v>1.1000000013154931E-3</c:v>
                </c:pt>
                <c:pt idx="11">
                  <c:v>1.7280000611208379E-4</c:v>
                </c:pt>
                <c:pt idx="13">
                  <c:v>-1.2700000006589107E-3</c:v>
                </c:pt>
                <c:pt idx="14">
                  <c:v>-3.1199997465591878E-5</c:v>
                </c:pt>
                <c:pt idx="15">
                  <c:v>-1.3044000006630085E-3</c:v>
                </c:pt>
                <c:pt idx="16">
                  <c:v>6.748000014340505E-4</c:v>
                </c:pt>
                <c:pt idx="18">
                  <c:v>-5.5879999854369089E-4</c:v>
                </c:pt>
                <c:pt idx="19">
                  <c:v>1.3132000021869317E-3</c:v>
                </c:pt>
                <c:pt idx="20">
                  <c:v>-2.6192000004812144E-3</c:v>
                </c:pt>
                <c:pt idx="21">
                  <c:v>-9.9400000181049109E-4</c:v>
                </c:pt>
                <c:pt idx="22">
                  <c:v>-1.7063999985111877E-3</c:v>
                </c:pt>
                <c:pt idx="23">
                  <c:v>-2.1675999960280024E-3</c:v>
                </c:pt>
                <c:pt idx="24">
                  <c:v>-1.0467999964021146E-3</c:v>
                </c:pt>
                <c:pt idx="25">
                  <c:v>3.145599999697879E-3</c:v>
                </c:pt>
                <c:pt idx="26">
                  <c:v>-7.6919999992242083E-4</c:v>
                </c:pt>
                <c:pt idx="27">
                  <c:v>-8.031999968807213E-4</c:v>
                </c:pt>
                <c:pt idx="28">
                  <c:v>-7.6399999670684338E-4</c:v>
                </c:pt>
                <c:pt idx="29">
                  <c:v>1.5359999815700576E-4</c:v>
                </c:pt>
                <c:pt idx="30">
                  <c:v>-1.5435999957844615E-3</c:v>
                </c:pt>
                <c:pt idx="31">
                  <c:v>-1.5435999957844615E-3</c:v>
                </c:pt>
                <c:pt idx="32">
                  <c:v>-2.1048000053269789E-3</c:v>
                </c:pt>
                <c:pt idx="33">
                  <c:v>-2.1048000053269789E-3</c:v>
                </c:pt>
                <c:pt idx="34">
                  <c:v>2.0280000171624124E-4</c:v>
                </c:pt>
                <c:pt idx="35">
                  <c:v>2.0280000171624124E-4</c:v>
                </c:pt>
                <c:pt idx="36">
                  <c:v>-2.4583999984315597E-3</c:v>
                </c:pt>
                <c:pt idx="37">
                  <c:v>-2.4583999984315597E-3</c:v>
                </c:pt>
                <c:pt idx="38">
                  <c:v>-8.8079999841284007E-4</c:v>
                </c:pt>
                <c:pt idx="39">
                  <c:v>-8.8079999841284007E-4</c:v>
                </c:pt>
                <c:pt idx="40">
                  <c:v>-4.8080000124173239E-4</c:v>
                </c:pt>
                <c:pt idx="41">
                  <c:v>-4.8080000124173239E-4</c:v>
                </c:pt>
                <c:pt idx="42">
                  <c:v>-1.8080000154441223E-4</c:v>
                </c:pt>
                <c:pt idx="43">
                  <c:v>-1.8080000154441223E-4</c:v>
                </c:pt>
                <c:pt idx="47">
                  <c:v>1.1356000031810254E-3</c:v>
                </c:pt>
                <c:pt idx="48">
                  <c:v>1.1356000031810254E-3</c:v>
                </c:pt>
                <c:pt idx="49">
                  <c:v>1.2356000006548129E-3</c:v>
                </c:pt>
                <c:pt idx="50">
                  <c:v>1.2356000006548129E-3</c:v>
                </c:pt>
                <c:pt idx="51">
                  <c:v>6.4879999990807846E-4</c:v>
                </c:pt>
                <c:pt idx="52">
                  <c:v>-2.0124000002397224E-3</c:v>
                </c:pt>
                <c:pt idx="53">
                  <c:v>-9.5719999808352441E-4</c:v>
                </c:pt>
                <c:pt idx="54">
                  <c:v>2.8159999783383682E-4</c:v>
                </c:pt>
                <c:pt idx="55">
                  <c:v>-6.2439999601338059E-4</c:v>
                </c:pt>
                <c:pt idx="56">
                  <c:v>-4.8559999413555488E-4</c:v>
                </c:pt>
                <c:pt idx="57">
                  <c:v>1.0240000119665638E-4</c:v>
                </c:pt>
                <c:pt idx="58">
                  <c:v>-5.5879999854369089E-4</c:v>
                </c:pt>
                <c:pt idx="59">
                  <c:v>1.2679999999818392E-3</c:v>
                </c:pt>
                <c:pt idx="60">
                  <c:v>1.2679999999818392E-3</c:v>
                </c:pt>
                <c:pt idx="61">
                  <c:v>1.9680000041262247E-3</c:v>
                </c:pt>
                <c:pt idx="62">
                  <c:v>1.9680000041262247E-3</c:v>
                </c:pt>
                <c:pt idx="63">
                  <c:v>-1.3799999578623101E-4</c:v>
                </c:pt>
                <c:pt idx="64">
                  <c:v>7.6200000330572948E-4</c:v>
                </c:pt>
                <c:pt idx="65">
                  <c:v>7.6200000330572948E-4</c:v>
                </c:pt>
                <c:pt idx="66">
                  <c:v>1.4620000001741573E-3</c:v>
                </c:pt>
                <c:pt idx="67">
                  <c:v>1.4620000001741573E-3</c:v>
                </c:pt>
                <c:pt idx="71">
                  <c:v>1.6612000035820529E-3</c:v>
                </c:pt>
                <c:pt idx="72">
                  <c:v>1.6612000035820529E-3</c:v>
                </c:pt>
                <c:pt idx="73">
                  <c:v>2.0612000007531606E-3</c:v>
                </c:pt>
                <c:pt idx="74">
                  <c:v>2.0612000007531606E-3</c:v>
                </c:pt>
                <c:pt idx="75">
                  <c:v>5.5520000023534521E-4</c:v>
                </c:pt>
                <c:pt idx="76">
                  <c:v>5.5520000023534521E-4</c:v>
                </c:pt>
                <c:pt idx="77">
                  <c:v>1.1551999996299855E-3</c:v>
                </c:pt>
                <c:pt idx="78">
                  <c:v>1.1551999996299855E-3</c:v>
                </c:pt>
                <c:pt idx="79">
                  <c:v>2.1940000005997717E-3</c:v>
                </c:pt>
                <c:pt idx="80">
                  <c:v>8.8799999502953142E-4</c:v>
                </c:pt>
                <c:pt idx="81">
                  <c:v>8.8799999502953142E-4</c:v>
                </c:pt>
                <c:pt idx="82">
                  <c:v>1.6879999966477044E-3</c:v>
                </c:pt>
                <c:pt idx="83">
                  <c:v>1.6879999966477044E-3</c:v>
                </c:pt>
                <c:pt idx="84">
                  <c:v>6.54800001939293E-4</c:v>
                </c:pt>
                <c:pt idx="85">
                  <c:v>6.54800001939293E-4</c:v>
                </c:pt>
                <c:pt idx="86">
                  <c:v>1.2548000013339333E-3</c:v>
                </c:pt>
                <c:pt idx="87">
                  <c:v>1.2548000013339333E-3</c:v>
                </c:pt>
                <c:pt idx="88">
                  <c:v>1.7547999959788285E-3</c:v>
                </c:pt>
                <c:pt idx="89">
                  <c:v>1.7547999959788285E-3</c:v>
                </c:pt>
                <c:pt idx="100">
                  <c:v>9.8480000451672822E-4</c:v>
                </c:pt>
                <c:pt idx="101">
                  <c:v>3.5308000005898066E-3</c:v>
                </c:pt>
                <c:pt idx="102">
                  <c:v>1.6707999966456555E-3</c:v>
                </c:pt>
                <c:pt idx="103">
                  <c:v>1.3095999966026284E-3</c:v>
                </c:pt>
                <c:pt idx="104">
                  <c:v>2.6419999994686805E-3</c:v>
                </c:pt>
                <c:pt idx="105">
                  <c:v>7.3488000052748248E-3</c:v>
                </c:pt>
                <c:pt idx="106">
                  <c:v>6.8160000228090212E-4</c:v>
                </c:pt>
                <c:pt idx="107">
                  <c:v>1.1756000021705404E-3</c:v>
                </c:pt>
                <c:pt idx="108">
                  <c:v>1.0083999950438738E-3</c:v>
                </c:pt>
                <c:pt idx="109">
                  <c:v>1.1468000011518598E-3</c:v>
                </c:pt>
                <c:pt idx="110">
                  <c:v>5.8639999770093709E-4</c:v>
                </c:pt>
                <c:pt idx="111">
                  <c:v>2.2548000051756389E-3</c:v>
                </c:pt>
                <c:pt idx="112">
                  <c:v>1.5811999983270653E-3</c:v>
                </c:pt>
                <c:pt idx="113">
                  <c:v>1.112000027205795E-4</c:v>
                </c:pt>
                <c:pt idx="114">
                  <c:v>6.4400002884212881E-5</c:v>
                </c:pt>
                <c:pt idx="115">
                  <c:v>3.1799999851500615E-4</c:v>
                </c:pt>
                <c:pt idx="116">
                  <c:v>1.5072000023792498E-3</c:v>
                </c:pt>
                <c:pt idx="117">
                  <c:v>7.46000005165115E-4</c:v>
                </c:pt>
                <c:pt idx="118">
                  <c:v>5.1720000192290172E-4</c:v>
                </c:pt>
                <c:pt idx="119">
                  <c:v>-8.744000006117858E-4</c:v>
                </c:pt>
                <c:pt idx="120">
                  <c:v>2.538799999456387E-3</c:v>
                </c:pt>
                <c:pt idx="121">
                  <c:v>5.4600000294158235E-4</c:v>
                </c:pt>
                <c:pt idx="122">
                  <c:v>1.0848000019905157E-3</c:v>
                </c:pt>
                <c:pt idx="123">
                  <c:v>1.3839999883202836E-4</c:v>
                </c:pt>
                <c:pt idx="124">
                  <c:v>1.3839999883202836E-4</c:v>
                </c:pt>
                <c:pt idx="125">
                  <c:v>1.0083999950438738E-3</c:v>
                </c:pt>
                <c:pt idx="126">
                  <c:v>8.2839999959105626E-4</c:v>
                </c:pt>
                <c:pt idx="127">
                  <c:v>1.5184000003500842E-3</c:v>
                </c:pt>
                <c:pt idx="128">
                  <c:v>1.9036000012420118E-3</c:v>
                </c:pt>
                <c:pt idx="129">
                  <c:v>8.4239999705459923E-4</c:v>
                </c:pt>
                <c:pt idx="130">
                  <c:v>7.3600000177975744E-4</c:v>
                </c:pt>
                <c:pt idx="131">
                  <c:v>7.536000048276037E-4</c:v>
                </c:pt>
                <c:pt idx="132">
                  <c:v>3.0924000020604581E-3</c:v>
                </c:pt>
                <c:pt idx="134">
                  <c:v>-1.9592000026023015E-3</c:v>
                </c:pt>
                <c:pt idx="135">
                  <c:v>-1.2040000001434237E-4</c:v>
                </c:pt>
                <c:pt idx="136">
                  <c:v>-1.0012000057031401E-3</c:v>
                </c:pt>
                <c:pt idx="137">
                  <c:v>-2.2744000016245991E-3</c:v>
                </c:pt>
                <c:pt idx="138">
                  <c:v>-4.7599998652003706E-5</c:v>
                </c:pt>
                <c:pt idx="139">
                  <c:v>-2.7088000060757622E-3</c:v>
                </c:pt>
                <c:pt idx="140">
                  <c:v>-1.2283999967621639E-3</c:v>
                </c:pt>
                <c:pt idx="141">
                  <c:v>-1.6344000032404438E-3</c:v>
                </c:pt>
                <c:pt idx="142">
                  <c:v>-1.3956000038888305E-3</c:v>
                </c:pt>
                <c:pt idx="143">
                  <c:v>-1.3420000032056123E-3</c:v>
                </c:pt>
                <c:pt idx="144">
                  <c:v>-1.3752000013482757E-3</c:v>
                </c:pt>
                <c:pt idx="145">
                  <c:v>-4.157600000326056E-3</c:v>
                </c:pt>
                <c:pt idx="146">
                  <c:v>-4.4631999990087934E-3</c:v>
                </c:pt>
                <c:pt idx="147">
                  <c:v>-5.724399998143781E-3</c:v>
                </c:pt>
                <c:pt idx="148">
                  <c:v>-5.7308000032207929E-3</c:v>
                </c:pt>
                <c:pt idx="149">
                  <c:v>-8.0003999973996542E-3</c:v>
                </c:pt>
                <c:pt idx="150">
                  <c:v>-4.5519999985117465E-3</c:v>
                </c:pt>
                <c:pt idx="153">
                  <c:v>-8.1796000013127923E-3</c:v>
                </c:pt>
                <c:pt idx="154">
                  <c:v>-7.2676000054343604E-3</c:v>
                </c:pt>
                <c:pt idx="155">
                  <c:v>-8.6812000008649193E-3</c:v>
                </c:pt>
                <c:pt idx="156">
                  <c:v>-1.0130800001206808E-2</c:v>
                </c:pt>
                <c:pt idx="157">
                  <c:v>-9.3808000019635074E-3</c:v>
                </c:pt>
                <c:pt idx="158">
                  <c:v>-8.3539999977801926E-3</c:v>
                </c:pt>
                <c:pt idx="159">
                  <c:v>-1.1500000000523869E-2</c:v>
                </c:pt>
                <c:pt idx="160">
                  <c:v>-1.1983199998212513E-2</c:v>
                </c:pt>
                <c:pt idx="161">
                  <c:v>-1.1983199998212513E-2</c:v>
                </c:pt>
                <c:pt idx="162">
                  <c:v>-1.1283200001344085E-2</c:v>
                </c:pt>
                <c:pt idx="163">
                  <c:v>-1.0683200001949444E-2</c:v>
                </c:pt>
                <c:pt idx="164">
                  <c:v>-1.0683200001949444E-2</c:v>
                </c:pt>
                <c:pt idx="165">
                  <c:v>-9.7443999984534457E-3</c:v>
                </c:pt>
                <c:pt idx="166">
                  <c:v>-9.7443999984534457E-3</c:v>
                </c:pt>
                <c:pt idx="167">
                  <c:v>-1.1405600002035499E-2</c:v>
                </c:pt>
                <c:pt idx="168">
                  <c:v>-1.1405600002035499E-2</c:v>
                </c:pt>
                <c:pt idx="169">
                  <c:v>-1.1264399996434804E-2</c:v>
                </c:pt>
                <c:pt idx="170">
                  <c:v>-1.2325600000622217E-2</c:v>
                </c:pt>
                <c:pt idx="171">
                  <c:v>-1.2763999999151565E-2</c:v>
                </c:pt>
                <c:pt idx="172">
                  <c:v>-1.266399999440182E-2</c:v>
                </c:pt>
                <c:pt idx="173">
                  <c:v>-1.23639999947045E-2</c:v>
                </c:pt>
                <c:pt idx="174">
                  <c:v>-1.3415199995506555E-2</c:v>
                </c:pt>
                <c:pt idx="175">
                  <c:v>-1.2882399998488836E-2</c:v>
                </c:pt>
                <c:pt idx="176">
                  <c:v>-1.3075200004095677E-2</c:v>
                </c:pt>
                <c:pt idx="177">
                  <c:v>-1.2565200006065425E-2</c:v>
                </c:pt>
                <c:pt idx="178">
                  <c:v>-1.1705200005962979E-2</c:v>
                </c:pt>
                <c:pt idx="179">
                  <c:v>-1.7372800000885036E-2</c:v>
                </c:pt>
                <c:pt idx="180">
                  <c:v>-1.6033599997172132E-2</c:v>
                </c:pt>
                <c:pt idx="181">
                  <c:v>-1.4994799996202346E-2</c:v>
                </c:pt>
                <c:pt idx="182">
                  <c:v>-1.6034400003263727E-2</c:v>
                </c:pt>
                <c:pt idx="183">
                  <c:v>-1.6954399994574487E-2</c:v>
                </c:pt>
                <c:pt idx="184">
                  <c:v>-1.6874399996595457E-2</c:v>
                </c:pt>
                <c:pt idx="185">
                  <c:v>-1.6405600006692111E-2</c:v>
                </c:pt>
                <c:pt idx="186">
                  <c:v>-1.6325600001437124E-2</c:v>
                </c:pt>
                <c:pt idx="187">
                  <c:v>-1.6925199997785967E-2</c:v>
                </c:pt>
                <c:pt idx="188">
                  <c:v>-1.6755199998442549E-2</c:v>
                </c:pt>
                <c:pt idx="189">
                  <c:v>-1.5798400003404822E-2</c:v>
                </c:pt>
                <c:pt idx="190">
                  <c:v>-1.5478399996936787E-2</c:v>
                </c:pt>
                <c:pt idx="191">
                  <c:v>-1.5368400003353599E-2</c:v>
                </c:pt>
                <c:pt idx="192">
                  <c:v>-1.5455599997949321E-2</c:v>
                </c:pt>
                <c:pt idx="193">
                  <c:v>-1.4095599995926023E-2</c:v>
                </c:pt>
                <c:pt idx="194">
                  <c:v>-1.396559999557212E-2</c:v>
                </c:pt>
                <c:pt idx="195">
                  <c:v>-1.8161600004532374E-2</c:v>
                </c:pt>
                <c:pt idx="196">
                  <c:v>-1.7901600003824569E-2</c:v>
                </c:pt>
                <c:pt idx="197">
                  <c:v>-1.8197999997937586E-2</c:v>
                </c:pt>
                <c:pt idx="198">
                  <c:v>-1.7828000003646594E-2</c:v>
                </c:pt>
                <c:pt idx="199">
                  <c:v>-1.8069199999445118E-2</c:v>
                </c:pt>
                <c:pt idx="200">
                  <c:v>-1.7779200003133155E-2</c:v>
                </c:pt>
                <c:pt idx="201">
                  <c:v>-1.734520000172779E-2</c:v>
                </c:pt>
                <c:pt idx="202">
                  <c:v>-1.6395200000260957E-2</c:v>
                </c:pt>
                <c:pt idx="203">
                  <c:v>-1.773519999551354E-2</c:v>
                </c:pt>
                <c:pt idx="204">
                  <c:v>-1.7395199996826705E-2</c:v>
                </c:pt>
                <c:pt idx="205">
                  <c:v>-1.8112400000973139E-2</c:v>
                </c:pt>
                <c:pt idx="206">
                  <c:v>-1.7232400001375936E-2</c:v>
                </c:pt>
                <c:pt idx="207">
                  <c:v>-1.853560000017751E-2</c:v>
                </c:pt>
                <c:pt idx="208">
                  <c:v>-1.7815600003814325E-2</c:v>
                </c:pt>
                <c:pt idx="209">
                  <c:v>-1.8086000003677327E-2</c:v>
                </c:pt>
                <c:pt idx="210">
                  <c:v>-1.7786000003980007E-2</c:v>
                </c:pt>
                <c:pt idx="211">
                  <c:v>-1.7122000004746951E-2</c:v>
                </c:pt>
                <c:pt idx="212">
                  <c:v>-1.7082000005757436E-2</c:v>
                </c:pt>
                <c:pt idx="213">
                  <c:v>-2.0334400003775954E-2</c:v>
                </c:pt>
                <c:pt idx="214">
                  <c:v>-1.9513600171194412E-2</c:v>
                </c:pt>
                <c:pt idx="215">
                  <c:v>-2.0493999836617149E-2</c:v>
                </c:pt>
                <c:pt idx="216">
                  <c:v>-1.9315200042910874E-2</c:v>
                </c:pt>
                <c:pt idx="217">
                  <c:v>-1.9871199896442704E-2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03-4C4F-8838-C279858604A0}"/>
            </c:ext>
          </c:extLst>
        </c:ser>
        <c:ser>
          <c:idx val="5"/>
          <c:order val="4"/>
          <c:tx>
            <c:strRef>
              <c:f>'Inactive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'Inactive 2'!$F$21:$F$999</c:f>
              <c:numCache>
                <c:formatCode>General</c:formatCode>
                <c:ptCount val="979"/>
                <c:pt idx="0">
                  <c:v>-60930</c:v>
                </c:pt>
                <c:pt idx="1">
                  <c:v>-59247.5</c:v>
                </c:pt>
                <c:pt idx="2">
                  <c:v>-38736</c:v>
                </c:pt>
                <c:pt idx="3">
                  <c:v>-37534.5</c:v>
                </c:pt>
                <c:pt idx="4">
                  <c:v>-34497.5</c:v>
                </c:pt>
                <c:pt idx="5">
                  <c:v>-34394</c:v>
                </c:pt>
                <c:pt idx="6">
                  <c:v>-8995</c:v>
                </c:pt>
                <c:pt idx="7">
                  <c:v>-6116.5</c:v>
                </c:pt>
                <c:pt idx="8">
                  <c:v>-5048.5</c:v>
                </c:pt>
                <c:pt idx="9">
                  <c:v>-4903.5</c:v>
                </c:pt>
                <c:pt idx="10">
                  <c:v>-4000</c:v>
                </c:pt>
                <c:pt idx="11">
                  <c:v>-3972</c:v>
                </c:pt>
                <c:pt idx="12">
                  <c:v>-3090.5</c:v>
                </c:pt>
                <c:pt idx="13">
                  <c:v>-3012.5</c:v>
                </c:pt>
                <c:pt idx="14">
                  <c:v>-3012</c:v>
                </c:pt>
                <c:pt idx="15">
                  <c:v>-3006.5</c:v>
                </c:pt>
                <c:pt idx="16">
                  <c:v>-2889.5</c:v>
                </c:pt>
                <c:pt idx="17">
                  <c:v>-2209</c:v>
                </c:pt>
                <c:pt idx="18">
                  <c:v>-2200.5</c:v>
                </c:pt>
                <c:pt idx="19">
                  <c:v>-2105.5</c:v>
                </c:pt>
                <c:pt idx="20">
                  <c:v>-2017</c:v>
                </c:pt>
                <c:pt idx="21">
                  <c:v>-2002.5</c:v>
                </c:pt>
                <c:pt idx="22">
                  <c:v>-1964</c:v>
                </c:pt>
                <c:pt idx="23">
                  <c:v>-1963.5</c:v>
                </c:pt>
                <c:pt idx="24">
                  <c:v>-1955.5</c:v>
                </c:pt>
                <c:pt idx="25">
                  <c:v>-1944</c:v>
                </c:pt>
                <c:pt idx="26">
                  <c:v>-1204.5</c:v>
                </c:pt>
                <c:pt idx="27">
                  <c:v>-1107</c:v>
                </c:pt>
                <c:pt idx="28">
                  <c:v>-1015</c:v>
                </c:pt>
                <c:pt idx="29">
                  <c:v>-976.5</c:v>
                </c:pt>
                <c:pt idx="30">
                  <c:v>-973.5</c:v>
                </c:pt>
                <c:pt idx="31">
                  <c:v>-973.5</c:v>
                </c:pt>
                <c:pt idx="32">
                  <c:v>-973</c:v>
                </c:pt>
                <c:pt idx="33">
                  <c:v>-973</c:v>
                </c:pt>
                <c:pt idx="34">
                  <c:v>-859.5</c:v>
                </c:pt>
                <c:pt idx="35">
                  <c:v>-859.5</c:v>
                </c:pt>
                <c:pt idx="36">
                  <c:v>-859</c:v>
                </c:pt>
                <c:pt idx="37">
                  <c:v>-859</c:v>
                </c:pt>
                <c:pt idx="38">
                  <c:v>-108</c:v>
                </c:pt>
                <c:pt idx="39">
                  <c:v>-108</c:v>
                </c:pt>
                <c:pt idx="40">
                  <c:v>-108</c:v>
                </c:pt>
                <c:pt idx="41">
                  <c:v>-108</c:v>
                </c:pt>
                <c:pt idx="42">
                  <c:v>-108</c:v>
                </c:pt>
                <c:pt idx="43">
                  <c:v>-108</c:v>
                </c:pt>
                <c:pt idx="44">
                  <c:v>19.5</c:v>
                </c:pt>
                <c:pt idx="45">
                  <c:v>20</c:v>
                </c:pt>
                <c:pt idx="46">
                  <c:v>239.5</c:v>
                </c:pt>
                <c:pt idx="47">
                  <c:v>1143.5</c:v>
                </c:pt>
                <c:pt idx="48">
                  <c:v>1143.5</c:v>
                </c:pt>
                <c:pt idx="49">
                  <c:v>1143.5</c:v>
                </c:pt>
                <c:pt idx="50">
                  <c:v>1143.5</c:v>
                </c:pt>
                <c:pt idx="51">
                  <c:v>1163</c:v>
                </c:pt>
                <c:pt idx="52">
                  <c:v>1163.5</c:v>
                </c:pt>
                <c:pt idx="53">
                  <c:v>1165.5</c:v>
                </c:pt>
                <c:pt idx="54">
                  <c:v>1166</c:v>
                </c:pt>
                <c:pt idx="55">
                  <c:v>1168.5</c:v>
                </c:pt>
                <c:pt idx="56">
                  <c:v>1169</c:v>
                </c:pt>
                <c:pt idx="57">
                  <c:v>1174</c:v>
                </c:pt>
                <c:pt idx="58">
                  <c:v>1174.5</c:v>
                </c:pt>
                <c:pt idx="59">
                  <c:v>1180</c:v>
                </c:pt>
                <c:pt idx="60">
                  <c:v>1180</c:v>
                </c:pt>
                <c:pt idx="61">
                  <c:v>1180</c:v>
                </c:pt>
                <c:pt idx="62">
                  <c:v>1180</c:v>
                </c:pt>
                <c:pt idx="63">
                  <c:v>1182.5</c:v>
                </c:pt>
                <c:pt idx="64">
                  <c:v>1182.5</c:v>
                </c:pt>
                <c:pt idx="65">
                  <c:v>1182.5</c:v>
                </c:pt>
                <c:pt idx="66">
                  <c:v>1182.5</c:v>
                </c:pt>
                <c:pt idx="67">
                  <c:v>1182.5</c:v>
                </c:pt>
                <c:pt idx="68">
                  <c:v>1210.5</c:v>
                </c:pt>
                <c:pt idx="69">
                  <c:v>1235.5</c:v>
                </c:pt>
                <c:pt idx="70">
                  <c:v>1249.5</c:v>
                </c:pt>
                <c:pt idx="71">
                  <c:v>1249.5</c:v>
                </c:pt>
                <c:pt idx="72">
                  <c:v>1249.5</c:v>
                </c:pt>
                <c:pt idx="73">
                  <c:v>1249.5</c:v>
                </c:pt>
                <c:pt idx="74">
                  <c:v>1249.5</c:v>
                </c:pt>
                <c:pt idx="75">
                  <c:v>1252</c:v>
                </c:pt>
                <c:pt idx="76">
                  <c:v>1252</c:v>
                </c:pt>
                <c:pt idx="77">
                  <c:v>1252</c:v>
                </c:pt>
                <c:pt idx="78">
                  <c:v>1252</c:v>
                </c:pt>
                <c:pt idx="79">
                  <c:v>1252.5</c:v>
                </c:pt>
                <c:pt idx="80">
                  <c:v>1255</c:v>
                </c:pt>
                <c:pt idx="81">
                  <c:v>1255</c:v>
                </c:pt>
                <c:pt idx="82">
                  <c:v>1255</c:v>
                </c:pt>
                <c:pt idx="83">
                  <c:v>1255</c:v>
                </c:pt>
                <c:pt idx="84">
                  <c:v>1285.5</c:v>
                </c:pt>
                <c:pt idx="85">
                  <c:v>1285.5</c:v>
                </c:pt>
                <c:pt idx="86">
                  <c:v>1285.5</c:v>
                </c:pt>
                <c:pt idx="87">
                  <c:v>1285.5</c:v>
                </c:pt>
                <c:pt idx="88">
                  <c:v>1285.5</c:v>
                </c:pt>
                <c:pt idx="89">
                  <c:v>1285.5</c:v>
                </c:pt>
                <c:pt idx="90">
                  <c:v>1288.5</c:v>
                </c:pt>
                <c:pt idx="91">
                  <c:v>1978</c:v>
                </c:pt>
                <c:pt idx="92">
                  <c:v>1983.5</c:v>
                </c:pt>
                <c:pt idx="93">
                  <c:v>2047.5</c:v>
                </c:pt>
                <c:pt idx="94">
                  <c:v>2105.5</c:v>
                </c:pt>
                <c:pt idx="95">
                  <c:v>2181</c:v>
                </c:pt>
                <c:pt idx="96">
                  <c:v>2181.5</c:v>
                </c:pt>
                <c:pt idx="97">
                  <c:v>2223</c:v>
                </c:pt>
                <c:pt idx="98">
                  <c:v>2253.5</c:v>
                </c:pt>
                <c:pt idx="99">
                  <c:v>2256.5</c:v>
                </c:pt>
                <c:pt idx="100">
                  <c:v>2273</c:v>
                </c:pt>
                <c:pt idx="101">
                  <c:v>2295.5</c:v>
                </c:pt>
                <c:pt idx="102">
                  <c:v>2945.5</c:v>
                </c:pt>
                <c:pt idx="103">
                  <c:v>2946</c:v>
                </c:pt>
                <c:pt idx="104">
                  <c:v>3107.5</c:v>
                </c:pt>
                <c:pt idx="105">
                  <c:v>3163</c:v>
                </c:pt>
                <c:pt idx="106">
                  <c:v>3166</c:v>
                </c:pt>
                <c:pt idx="107">
                  <c:v>3168.5</c:v>
                </c:pt>
                <c:pt idx="108">
                  <c:v>3171.5</c:v>
                </c:pt>
                <c:pt idx="109">
                  <c:v>3205.5</c:v>
                </c:pt>
                <c:pt idx="110">
                  <c:v>3264</c:v>
                </c:pt>
                <c:pt idx="111">
                  <c:v>3285.5</c:v>
                </c:pt>
                <c:pt idx="112">
                  <c:v>3324.5</c:v>
                </c:pt>
                <c:pt idx="113">
                  <c:v>3937</c:v>
                </c:pt>
                <c:pt idx="114">
                  <c:v>3981.5</c:v>
                </c:pt>
                <c:pt idx="115">
                  <c:v>3992.5</c:v>
                </c:pt>
                <c:pt idx="116">
                  <c:v>4022</c:v>
                </c:pt>
                <c:pt idx="117">
                  <c:v>4022.5</c:v>
                </c:pt>
                <c:pt idx="118">
                  <c:v>4059.5</c:v>
                </c:pt>
                <c:pt idx="119">
                  <c:v>4106</c:v>
                </c:pt>
                <c:pt idx="120">
                  <c:v>4125.5</c:v>
                </c:pt>
                <c:pt idx="121">
                  <c:v>4147.5</c:v>
                </c:pt>
                <c:pt idx="122">
                  <c:v>4148</c:v>
                </c:pt>
                <c:pt idx="123">
                  <c:v>4234</c:v>
                </c:pt>
                <c:pt idx="124">
                  <c:v>4234</c:v>
                </c:pt>
                <c:pt idx="125">
                  <c:v>3171.5</c:v>
                </c:pt>
                <c:pt idx="126">
                  <c:v>4234</c:v>
                </c:pt>
                <c:pt idx="127">
                  <c:v>4234</c:v>
                </c:pt>
                <c:pt idx="128">
                  <c:v>5073.5</c:v>
                </c:pt>
                <c:pt idx="129">
                  <c:v>5074</c:v>
                </c:pt>
                <c:pt idx="130">
                  <c:v>5235</c:v>
                </c:pt>
                <c:pt idx="131">
                  <c:v>5261</c:v>
                </c:pt>
                <c:pt idx="132">
                  <c:v>5261.5</c:v>
                </c:pt>
                <c:pt idx="133">
                  <c:v>5946.5</c:v>
                </c:pt>
                <c:pt idx="134">
                  <c:v>6083</c:v>
                </c:pt>
                <c:pt idx="135">
                  <c:v>6083.5</c:v>
                </c:pt>
                <c:pt idx="136">
                  <c:v>6225.5</c:v>
                </c:pt>
                <c:pt idx="137">
                  <c:v>6231</c:v>
                </c:pt>
                <c:pt idx="138">
                  <c:v>6236.5</c:v>
                </c:pt>
                <c:pt idx="139">
                  <c:v>6237</c:v>
                </c:pt>
                <c:pt idx="140">
                  <c:v>6253.5</c:v>
                </c:pt>
                <c:pt idx="141">
                  <c:v>6256</c:v>
                </c:pt>
                <c:pt idx="142">
                  <c:v>6256.5</c:v>
                </c:pt>
                <c:pt idx="143">
                  <c:v>6267.5</c:v>
                </c:pt>
                <c:pt idx="144">
                  <c:v>6298</c:v>
                </c:pt>
                <c:pt idx="145">
                  <c:v>7074</c:v>
                </c:pt>
                <c:pt idx="146">
                  <c:v>7168</c:v>
                </c:pt>
                <c:pt idx="147">
                  <c:v>7168.5</c:v>
                </c:pt>
                <c:pt idx="148">
                  <c:v>7204.5</c:v>
                </c:pt>
                <c:pt idx="149">
                  <c:v>7283.5</c:v>
                </c:pt>
                <c:pt idx="150">
                  <c:v>7355</c:v>
                </c:pt>
                <c:pt idx="151">
                  <c:v>7355</c:v>
                </c:pt>
                <c:pt idx="152">
                  <c:v>7355</c:v>
                </c:pt>
                <c:pt idx="153">
                  <c:v>8166.5</c:v>
                </c:pt>
                <c:pt idx="154">
                  <c:v>8286.5</c:v>
                </c:pt>
                <c:pt idx="155">
                  <c:v>8300.5</c:v>
                </c:pt>
                <c:pt idx="156">
                  <c:v>8329.5</c:v>
                </c:pt>
                <c:pt idx="157">
                  <c:v>8392</c:v>
                </c:pt>
                <c:pt idx="158">
                  <c:v>8397.5</c:v>
                </c:pt>
                <c:pt idx="159">
                  <c:v>9125</c:v>
                </c:pt>
                <c:pt idx="160">
                  <c:v>9218</c:v>
                </c:pt>
                <c:pt idx="161">
                  <c:v>9218</c:v>
                </c:pt>
                <c:pt idx="162">
                  <c:v>9218</c:v>
                </c:pt>
                <c:pt idx="163">
                  <c:v>9218</c:v>
                </c:pt>
                <c:pt idx="164">
                  <c:v>9218</c:v>
                </c:pt>
                <c:pt idx="165">
                  <c:v>9218.5</c:v>
                </c:pt>
                <c:pt idx="166">
                  <c:v>9218.5</c:v>
                </c:pt>
                <c:pt idx="167">
                  <c:v>9219</c:v>
                </c:pt>
                <c:pt idx="168">
                  <c:v>9219</c:v>
                </c:pt>
                <c:pt idx="169">
                  <c:v>10143.5</c:v>
                </c:pt>
                <c:pt idx="170">
                  <c:v>10144</c:v>
                </c:pt>
                <c:pt idx="171">
                  <c:v>10272.5</c:v>
                </c:pt>
                <c:pt idx="172">
                  <c:v>10272.5</c:v>
                </c:pt>
                <c:pt idx="173">
                  <c:v>10272.5</c:v>
                </c:pt>
                <c:pt idx="174">
                  <c:v>10398</c:v>
                </c:pt>
                <c:pt idx="175">
                  <c:v>10401</c:v>
                </c:pt>
                <c:pt idx="176">
                  <c:v>11285.5</c:v>
                </c:pt>
                <c:pt idx="177">
                  <c:v>11285.5</c:v>
                </c:pt>
                <c:pt idx="178">
                  <c:v>11285.5</c:v>
                </c:pt>
                <c:pt idx="179">
                  <c:v>12022</c:v>
                </c:pt>
                <c:pt idx="180">
                  <c:v>12189</c:v>
                </c:pt>
                <c:pt idx="181">
                  <c:v>12189.5</c:v>
                </c:pt>
                <c:pt idx="182">
                  <c:v>12331</c:v>
                </c:pt>
                <c:pt idx="183">
                  <c:v>12356</c:v>
                </c:pt>
                <c:pt idx="184">
                  <c:v>12356</c:v>
                </c:pt>
                <c:pt idx="185">
                  <c:v>12356.5</c:v>
                </c:pt>
                <c:pt idx="186">
                  <c:v>12356.5</c:v>
                </c:pt>
                <c:pt idx="187">
                  <c:v>12373</c:v>
                </c:pt>
                <c:pt idx="188">
                  <c:v>12373</c:v>
                </c:pt>
                <c:pt idx="189">
                  <c:v>12428.5</c:v>
                </c:pt>
                <c:pt idx="190">
                  <c:v>12428.5</c:v>
                </c:pt>
                <c:pt idx="191">
                  <c:v>12428.5</c:v>
                </c:pt>
                <c:pt idx="192">
                  <c:v>12456.5</c:v>
                </c:pt>
                <c:pt idx="193">
                  <c:v>12456.5</c:v>
                </c:pt>
                <c:pt idx="194">
                  <c:v>12456.5</c:v>
                </c:pt>
                <c:pt idx="195">
                  <c:v>13421.5</c:v>
                </c:pt>
                <c:pt idx="196">
                  <c:v>13421.5</c:v>
                </c:pt>
                <c:pt idx="197">
                  <c:v>13432.5</c:v>
                </c:pt>
                <c:pt idx="198">
                  <c:v>13432.5</c:v>
                </c:pt>
                <c:pt idx="199">
                  <c:v>13433</c:v>
                </c:pt>
                <c:pt idx="200">
                  <c:v>13433</c:v>
                </c:pt>
                <c:pt idx="201">
                  <c:v>13435.5</c:v>
                </c:pt>
                <c:pt idx="202">
                  <c:v>13435.5</c:v>
                </c:pt>
                <c:pt idx="203">
                  <c:v>13460.5</c:v>
                </c:pt>
                <c:pt idx="204">
                  <c:v>13460.5</c:v>
                </c:pt>
                <c:pt idx="205">
                  <c:v>13463.5</c:v>
                </c:pt>
                <c:pt idx="206">
                  <c:v>13463.5</c:v>
                </c:pt>
                <c:pt idx="207">
                  <c:v>13469</c:v>
                </c:pt>
                <c:pt idx="208">
                  <c:v>13469</c:v>
                </c:pt>
                <c:pt idx="209">
                  <c:v>13477.5</c:v>
                </c:pt>
                <c:pt idx="210">
                  <c:v>13477.5</c:v>
                </c:pt>
                <c:pt idx="211">
                  <c:v>13480</c:v>
                </c:pt>
                <c:pt idx="212">
                  <c:v>13480</c:v>
                </c:pt>
                <c:pt idx="213">
                  <c:v>14256</c:v>
                </c:pt>
                <c:pt idx="214">
                  <c:v>15351.5</c:v>
                </c:pt>
                <c:pt idx="215">
                  <c:v>15360</c:v>
                </c:pt>
                <c:pt idx="216">
                  <c:v>15360.5</c:v>
                </c:pt>
                <c:pt idx="217">
                  <c:v>15363</c:v>
                </c:pt>
              </c:numCache>
            </c:numRef>
          </c:xVal>
          <c:yVal>
            <c:numRef>
              <c:f>'Inactive 2'!$M$21:$M$999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003-4C4F-8838-C279858604A0}"/>
            </c:ext>
          </c:extLst>
        </c:ser>
        <c:ser>
          <c:idx val="6"/>
          <c:order val="5"/>
          <c:tx>
            <c:strRef>
              <c:f>'Inactive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2'!$F$21:$F$999</c:f>
              <c:numCache>
                <c:formatCode>General</c:formatCode>
                <c:ptCount val="979"/>
                <c:pt idx="0">
                  <c:v>-60930</c:v>
                </c:pt>
                <c:pt idx="1">
                  <c:v>-59247.5</c:v>
                </c:pt>
                <c:pt idx="2">
                  <c:v>-38736</c:v>
                </c:pt>
                <c:pt idx="3">
                  <c:v>-37534.5</c:v>
                </c:pt>
                <c:pt idx="4">
                  <c:v>-34497.5</c:v>
                </c:pt>
                <c:pt idx="5">
                  <c:v>-34394</c:v>
                </c:pt>
                <c:pt idx="6">
                  <c:v>-8995</c:v>
                </c:pt>
                <c:pt idx="7">
                  <c:v>-6116.5</c:v>
                </c:pt>
                <c:pt idx="8">
                  <c:v>-5048.5</c:v>
                </c:pt>
                <c:pt idx="9">
                  <c:v>-4903.5</c:v>
                </c:pt>
                <c:pt idx="10">
                  <c:v>-4000</c:v>
                </c:pt>
                <c:pt idx="11">
                  <c:v>-3972</c:v>
                </c:pt>
                <c:pt idx="12">
                  <c:v>-3090.5</c:v>
                </c:pt>
                <c:pt idx="13">
                  <c:v>-3012.5</c:v>
                </c:pt>
                <c:pt idx="14">
                  <c:v>-3012</c:v>
                </c:pt>
                <c:pt idx="15">
                  <c:v>-3006.5</c:v>
                </c:pt>
                <c:pt idx="16">
                  <c:v>-2889.5</c:v>
                </c:pt>
                <c:pt idx="17">
                  <c:v>-2209</c:v>
                </c:pt>
                <c:pt idx="18">
                  <c:v>-2200.5</c:v>
                </c:pt>
                <c:pt idx="19">
                  <c:v>-2105.5</c:v>
                </c:pt>
                <c:pt idx="20">
                  <c:v>-2017</c:v>
                </c:pt>
                <c:pt idx="21">
                  <c:v>-2002.5</c:v>
                </c:pt>
                <c:pt idx="22">
                  <c:v>-1964</c:v>
                </c:pt>
                <c:pt idx="23">
                  <c:v>-1963.5</c:v>
                </c:pt>
                <c:pt idx="24">
                  <c:v>-1955.5</c:v>
                </c:pt>
                <c:pt idx="25">
                  <c:v>-1944</c:v>
                </c:pt>
                <c:pt idx="26">
                  <c:v>-1204.5</c:v>
                </c:pt>
                <c:pt idx="27">
                  <c:v>-1107</c:v>
                </c:pt>
                <c:pt idx="28">
                  <c:v>-1015</c:v>
                </c:pt>
                <c:pt idx="29">
                  <c:v>-976.5</c:v>
                </c:pt>
                <c:pt idx="30">
                  <c:v>-973.5</c:v>
                </c:pt>
                <c:pt idx="31">
                  <c:v>-973.5</c:v>
                </c:pt>
                <c:pt idx="32">
                  <c:v>-973</c:v>
                </c:pt>
                <c:pt idx="33">
                  <c:v>-973</c:v>
                </c:pt>
                <c:pt idx="34">
                  <c:v>-859.5</c:v>
                </c:pt>
                <c:pt idx="35">
                  <c:v>-859.5</c:v>
                </c:pt>
                <c:pt idx="36">
                  <c:v>-859</c:v>
                </c:pt>
                <c:pt idx="37">
                  <c:v>-859</c:v>
                </c:pt>
                <c:pt idx="38">
                  <c:v>-108</c:v>
                </c:pt>
                <c:pt idx="39">
                  <c:v>-108</c:v>
                </c:pt>
                <c:pt idx="40">
                  <c:v>-108</c:v>
                </c:pt>
                <c:pt idx="41">
                  <c:v>-108</c:v>
                </c:pt>
                <c:pt idx="42">
                  <c:v>-108</c:v>
                </c:pt>
                <c:pt idx="43">
                  <c:v>-108</c:v>
                </c:pt>
                <c:pt idx="44">
                  <c:v>19.5</c:v>
                </c:pt>
                <c:pt idx="45">
                  <c:v>20</c:v>
                </c:pt>
                <c:pt idx="46">
                  <c:v>239.5</c:v>
                </c:pt>
                <c:pt idx="47">
                  <c:v>1143.5</c:v>
                </c:pt>
                <c:pt idx="48">
                  <c:v>1143.5</c:v>
                </c:pt>
                <c:pt idx="49">
                  <c:v>1143.5</c:v>
                </c:pt>
                <c:pt idx="50">
                  <c:v>1143.5</c:v>
                </c:pt>
                <c:pt idx="51">
                  <c:v>1163</c:v>
                </c:pt>
                <c:pt idx="52">
                  <c:v>1163.5</c:v>
                </c:pt>
                <c:pt idx="53">
                  <c:v>1165.5</c:v>
                </c:pt>
                <c:pt idx="54">
                  <c:v>1166</c:v>
                </c:pt>
                <c:pt idx="55">
                  <c:v>1168.5</c:v>
                </c:pt>
                <c:pt idx="56">
                  <c:v>1169</c:v>
                </c:pt>
                <c:pt idx="57">
                  <c:v>1174</c:v>
                </c:pt>
                <c:pt idx="58">
                  <c:v>1174.5</c:v>
                </c:pt>
                <c:pt idx="59">
                  <c:v>1180</c:v>
                </c:pt>
                <c:pt idx="60">
                  <c:v>1180</c:v>
                </c:pt>
                <c:pt idx="61">
                  <c:v>1180</c:v>
                </c:pt>
                <c:pt idx="62">
                  <c:v>1180</c:v>
                </c:pt>
                <c:pt idx="63">
                  <c:v>1182.5</c:v>
                </c:pt>
                <c:pt idx="64">
                  <c:v>1182.5</c:v>
                </c:pt>
                <c:pt idx="65">
                  <c:v>1182.5</c:v>
                </c:pt>
                <c:pt idx="66">
                  <c:v>1182.5</c:v>
                </c:pt>
                <c:pt idx="67">
                  <c:v>1182.5</c:v>
                </c:pt>
                <c:pt idx="68">
                  <c:v>1210.5</c:v>
                </c:pt>
                <c:pt idx="69">
                  <c:v>1235.5</c:v>
                </c:pt>
                <c:pt idx="70">
                  <c:v>1249.5</c:v>
                </c:pt>
                <c:pt idx="71">
                  <c:v>1249.5</c:v>
                </c:pt>
                <c:pt idx="72">
                  <c:v>1249.5</c:v>
                </c:pt>
                <c:pt idx="73">
                  <c:v>1249.5</c:v>
                </c:pt>
                <c:pt idx="74">
                  <c:v>1249.5</c:v>
                </c:pt>
                <c:pt idx="75">
                  <c:v>1252</c:v>
                </c:pt>
                <c:pt idx="76">
                  <c:v>1252</c:v>
                </c:pt>
                <c:pt idx="77">
                  <c:v>1252</c:v>
                </c:pt>
                <c:pt idx="78">
                  <c:v>1252</c:v>
                </c:pt>
                <c:pt idx="79">
                  <c:v>1252.5</c:v>
                </c:pt>
                <c:pt idx="80">
                  <c:v>1255</c:v>
                </c:pt>
                <c:pt idx="81">
                  <c:v>1255</c:v>
                </c:pt>
                <c:pt idx="82">
                  <c:v>1255</c:v>
                </c:pt>
                <c:pt idx="83">
                  <c:v>1255</c:v>
                </c:pt>
                <c:pt idx="84">
                  <c:v>1285.5</c:v>
                </c:pt>
                <c:pt idx="85">
                  <c:v>1285.5</c:v>
                </c:pt>
                <c:pt idx="86">
                  <c:v>1285.5</c:v>
                </c:pt>
                <c:pt idx="87">
                  <c:v>1285.5</c:v>
                </c:pt>
                <c:pt idx="88">
                  <c:v>1285.5</c:v>
                </c:pt>
                <c:pt idx="89">
                  <c:v>1285.5</c:v>
                </c:pt>
                <c:pt idx="90">
                  <c:v>1288.5</c:v>
                </c:pt>
                <c:pt idx="91">
                  <c:v>1978</c:v>
                </c:pt>
                <c:pt idx="92">
                  <c:v>1983.5</c:v>
                </c:pt>
                <c:pt idx="93">
                  <c:v>2047.5</c:v>
                </c:pt>
                <c:pt idx="94">
                  <c:v>2105.5</c:v>
                </c:pt>
                <c:pt idx="95">
                  <c:v>2181</c:v>
                </c:pt>
                <c:pt idx="96">
                  <c:v>2181.5</c:v>
                </c:pt>
                <c:pt idx="97">
                  <c:v>2223</c:v>
                </c:pt>
                <c:pt idx="98">
                  <c:v>2253.5</c:v>
                </c:pt>
                <c:pt idx="99">
                  <c:v>2256.5</c:v>
                </c:pt>
                <c:pt idx="100">
                  <c:v>2273</c:v>
                </c:pt>
                <c:pt idx="101">
                  <c:v>2295.5</c:v>
                </c:pt>
                <c:pt idx="102">
                  <c:v>2945.5</c:v>
                </c:pt>
                <c:pt idx="103">
                  <c:v>2946</c:v>
                </c:pt>
                <c:pt idx="104">
                  <c:v>3107.5</c:v>
                </c:pt>
                <c:pt idx="105">
                  <c:v>3163</c:v>
                </c:pt>
                <c:pt idx="106">
                  <c:v>3166</c:v>
                </c:pt>
                <c:pt idx="107">
                  <c:v>3168.5</c:v>
                </c:pt>
                <c:pt idx="108">
                  <c:v>3171.5</c:v>
                </c:pt>
                <c:pt idx="109">
                  <c:v>3205.5</c:v>
                </c:pt>
                <c:pt idx="110">
                  <c:v>3264</c:v>
                </c:pt>
                <c:pt idx="111">
                  <c:v>3285.5</c:v>
                </c:pt>
                <c:pt idx="112">
                  <c:v>3324.5</c:v>
                </c:pt>
                <c:pt idx="113">
                  <c:v>3937</c:v>
                </c:pt>
                <c:pt idx="114">
                  <c:v>3981.5</c:v>
                </c:pt>
                <c:pt idx="115">
                  <c:v>3992.5</c:v>
                </c:pt>
                <c:pt idx="116">
                  <c:v>4022</c:v>
                </c:pt>
                <c:pt idx="117">
                  <c:v>4022.5</c:v>
                </c:pt>
                <c:pt idx="118">
                  <c:v>4059.5</c:v>
                </c:pt>
                <c:pt idx="119">
                  <c:v>4106</c:v>
                </c:pt>
                <c:pt idx="120">
                  <c:v>4125.5</c:v>
                </c:pt>
                <c:pt idx="121">
                  <c:v>4147.5</c:v>
                </c:pt>
                <c:pt idx="122">
                  <c:v>4148</c:v>
                </c:pt>
                <c:pt idx="123">
                  <c:v>4234</c:v>
                </c:pt>
                <c:pt idx="124">
                  <c:v>4234</c:v>
                </c:pt>
                <c:pt idx="125">
                  <c:v>3171.5</c:v>
                </c:pt>
                <c:pt idx="126">
                  <c:v>4234</c:v>
                </c:pt>
                <c:pt idx="127">
                  <c:v>4234</c:v>
                </c:pt>
                <c:pt idx="128">
                  <c:v>5073.5</c:v>
                </c:pt>
                <c:pt idx="129">
                  <c:v>5074</c:v>
                </c:pt>
                <c:pt idx="130">
                  <c:v>5235</c:v>
                </c:pt>
                <c:pt idx="131">
                  <c:v>5261</c:v>
                </c:pt>
                <c:pt idx="132">
                  <c:v>5261.5</c:v>
                </c:pt>
                <c:pt idx="133">
                  <c:v>5946.5</c:v>
                </c:pt>
                <c:pt idx="134">
                  <c:v>6083</c:v>
                </c:pt>
                <c:pt idx="135">
                  <c:v>6083.5</c:v>
                </c:pt>
                <c:pt idx="136">
                  <c:v>6225.5</c:v>
                </c:pt>
                <c:pt idx="137">
                  <c:v>6231</c:v>
                </c:pt>
                <c:pt idx="138">
                  <c:v>6236.5</c:v>
                </c:pt>
                <c:pt idx="139">
                  <c:v>6237</c:v>
                </c:pt>
                <c:pt idx="140">
                  <c:v>6253.5</c:v>
                </c:pt>
                <c:pt idx="141">
                  <c:v>6256</c:v>
                </c:pt>
                <c:pt idx="142">
                  <c:v>6256.5</c:v>
                </c:pt>
                <c:pt idx="143">
                  <c:v>6267.5</c:v>
                </c:pt>
                <c:pt idx="144">
                  <c:v>6298</c:v>
                </c:pt>
                <c:pt idx="145">
                  <c:v>7074</c:v>
                </c:pt>
                <c:pt idx="146">
                  <c:v>7168</c:v>
                </c:pt>
                <c:pt idx="147">
                  <c:v>7168.5</c:v>
                </c:pt>
                <c:pt idx="148">
                  <c:v>7204.5</c:v>
                </c:pt>
                <c:pt idx="149">
                  <c:v>7283.5</c:v>
                </c:pt>
                <c:pt idx="150">
                  <c:v>7355</c:v>
                </c:pt>
                <c:pt idx="151">
                  <c:v>7355</c:v>
                </c:pt>
                <c:pt idx="152">
                  <c:v>7355</c:v>
                </c:pt>
                <c:pt idx="153">
                  <c:v>8166.5</c:v>
                </c:pt>
                <c:pt idx="154">
                  <c:v>8286.5</c:v>
                </c:pt>
                <c:pt idx="155">
                  <c:v>8300.5</c:v>
                </c:pt>
                <c:pt idx="156">
                  <c:v>8329.5</c:v>
                </c:pt>
                <c:pt idx="157">
                  <c:v>8392</c:v>
                </c:pt>
                <c:pt idx="158">
                  <c:v>8397.5</c:v>
                </c:pt>
                <c:pt idx="159">
                  <c:v>9125</c:v>
                </c:pt>
                <c:pt idx="160">
                  <c:v>9218</c:v>
                </c:pt>
                <c:pt idx="161">
                  <c:v>9218</c:v>
                </c:pt>
                <c:pt idx="162">
                  <c:v>9218</c:v>
                </c:pt>
                <c:pt idx="163">
                  <c:v>9218</c:v>
                </c:pt>
                <c:pt idx="164">
                  <c:v>9218</c:v>
                </c:pt>
                <c:pt idx="165">
                  <c:v>9218.5</c:v>
                </c:pt>
                <c:pt idx="166">
                  <c:v>9218.5</c:v>
                </c:pt>
                <c:pt idx="167">
                  <c:v>9219</c:v>
                </c:pt>
                <c:pt idx="168">
                  <c:v>9219</c:v>
                </c:pt>
                <c:pt idx="169">
                  <c:v>10143.5</c:v>
                </c:pt>
                <c:pt idx="170">
                  <c:v>10144</c:v>
                </c:pt>
                <c:pt idx="171">
                  <c:v>10272.5</c:v>
                </c:pt>
                <c:pt idx="172">
                  <c:v>10272.5</c:v>
                </c:pt>
                <c:pt idx="173">
                  <c:v>10272.5</c:v>
                </c:pt>
                <c:pt idx="174">
                  <c:v>10398</c:v>
                </c:pt>
                <c:pt idx="175">
                  <c:v>10401</c:v>
                </c:pt>
                <c:pt idx="176">
                  <c:v>11285.5</c:v>
                </c:pt>
                <c:pt idx="177">
                  <c:v>11285.5</c:v>
                </c:pt>
                <c:pt idx="178">
                  <c:v>11285.5</c:v>
                </c:pt>
                <c:pt idx="179">
                  <c:v>12022</c:v>
                </c:pt>
                <c:pt idx="180">
                  <c:v>12189</c:v>
                </c:pt>
                <c:pt idx="181">
                  <c:v>12189.5</c:v>
                </c:pt>
                <c:pt idx="182">
                  <c:v>12331</c:v>
                </c:pt>
                <c:pt idx="183">
                  <c:v>12356</c:v>
                </c:pt>
                <c:pt idx="184">
                  <c:v>12356</c:v>
                </c:pt>
                <c:pt idx="185">
                  <c:v>12356.5</c:v>
                </c:pt>
                <c:pt idx="186">
                  <c:v>12356.5</c:v>
                </c:pt>
                <c:pt idx="187">
                  <c:v>12373</c:v>
                </c:pt>
                <c:pt idx="188">
                  <c:v>12373</c:v>
                </c:pt>
                <c:pt idx="189">
                  <c:v>12428.5</c:v>
                </c:pt>
                <c:pt idx="190">
                  <c:v>12428.5</c:v>
                </c:pt>
                <c:pt idx="191">
                  <c:v>12428.5</c:v>
                </c:pt>
                <c:pt idx="192">
                  <c:v>12456.5</c:v>
                </c:pt>
                <c:pt idx="193">
                  <c:v>12456.5</c:v>
                </c:pt>
                <c:pt idx="194">
                  <c:v>12456.5</c:v>
                </c:pt>
                <c:pt idx="195">
                  <c:v>13421.5</c:v>
                </c:pt>
                <c:pt idx="196">
                  <c:v>13421.5</c:v>
                </c:pt>
                <c:pt idx="197">
                  <c:v>13432.5</c:v>
                </c:pt>
                <c:pt idx="198">
                  <c:v>13432.5</c:v>
                </c:pt>
                <c:pt idx="199">
                  <c:v>13433</c:v>
                </c:pt>
                <c:pt idx="200">
                  <c:v>13433</c:v>
                </c:pt>
                <c:pt idx="201">
                  <c:v>13435.5</c:v>
                </c:pt>
                <c:pt idx="202">
                  <c:v>13435.5</c:v>
                </c:pt>
                <c:pt idx="203">
                  <c:v>13460.5</c:v>
                </c:pt>
                <c:pt idx="204">
                  <c:v>13460.5</c:v>
                </c:pt>
                <c:pt idx="205">
                  <c:v>13463.5</c:v>
                </c:pt>
                <c:pt idx="206">
                  <c:v>13463.5</c:v>
                </c:pt>
                <c:pt idx="207">
                  <c:v>13469</c:v>
                </c:pt>
                <c:pt idx="208">
                  <c:v>13469</c:v>
                </c:pt>
                <c:pt idx="209">
                  <c:v>13477.5</c:v>
                </c:pt>
                <c:pt idx="210">
                  <c:v>13477.5</c:v>
                </c:pt>
                <c:pt idx="211">
                  <c:v>13480</c:v>
                </c:pt>
                <c:pt idx="212">
                  <c:v>13480</c:v>
                </c:pt>
                <c:pt idx="213">
                  <c:v>14256</c:v>
                </c:pt>
                <c:pt idx="214">
                  <c:v>15351.5</c:v>
                </c:pt>
                <c:pt idx="215">
                  <c:v>15360</c:v>
                </c:pt>
                <c:pt idx="216">
                  <c:v>15360.5</c:v>
                </c:pt>
                <c:pt idx="217">
                  <c:v>15363</c:v>
                </c:pt>
              </c:numCache>
            </c:numRef>
          </c:xVal>
          <c:yVal>
            <c:numRef>
              <c:f>'Inactive 2'!$N$21:$N$999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003-4C4F-8838-C279858604A0}"/>
            </c:ext>
          </c:extLst>
        </c:ser>
        <c:ser>
          <c:idx val="7"/>
          <c:order val="6"/>
          <c:tx>
            <c:strRef>
              <c:f>'Inactive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'Inactive 2'!$AW$2:$AW$127</c:f>
              <c:numCache>
                <c:formatCode>General</c:formatCode>
                <c:ptCount val="126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</c:numCache>
            </c:numRef>
          </c:xVal>
          <c:yVal>
            <c:numRef>
              <c:f>'Inactive 2'!$AX$2:$AX$127</c:f>
              <c:numCache>
                <c:formatCode>General</c:formatCode>
                <c:ptCount val="126"/>
                <c:pt idx="0">
                  <c:v>-0.31822118135402461</c:v>
                </c:pt>
                <c:pt idx="1">
                  <c:v>-0.30067301285610187</c:v>
                </c:pt>
                <c:pt idx="2">
                  <c:v>-0.28578788194025584</c:v>
                </c:pt>
                <c:pt idx="3">
                  <c:v>-0.26866884491376769</c:v>
                </c:pt>
                <c:pt idx="4">
                  <c:v>-0.2491491149668956</c:v>
                </c:pt>
                <c:pt idx="5">
                  <c:v>-0.22834300407446756</c:v>
                </c:pt>
                <c:pt idx="6">
                  <c:v>-0.20805672239361642</c:v>
                </c:pt>
                <c:pt idx="7">
                  <c:v>-0.19174243023271206</c:v>
                </c:pt>
                <c:pt idx="8">
                  <c:v>-0.18061483101757728</c:v>
                </c:pt>
                <c:pt idx="9">
                  <c:v>-0.16893345022261738</c:v>
                </c:pt>
                <c:pt idx="10">
                  <c:v>-0.15459763362335699</c:v>
                </c:pt>
                <c:pt idx="11">
                  <c:v>-0.13838493858047171</c:v>
                </c:pt>
                <c:pt idx="12">
                  <c:v>-0.12168914302976136</c:v>
                </c:pt>
                <c:pt idx="13">
                  <c:v>-0.10709178700173576</c:v>
                </c:pt>
                <c:pt idx="14">
                  <c:v>-9.8086835070230471E-2</c:v>
                </c:pt>
                <c:pt idx="15">
                  <c:v>-9.1455015785749424E-2</c:v>
                </c:pt>
                <c:pt idx="16">
                  <c:v>-8.2506392444516546E-2</c:v>
                </c:pt>
                <c:pt idx="17">
                  <c:v>-7.1194820968057321E-2</c:v>
                </c:pt>
                <c:pt idx="18">
                  <c:v>-5.8657117400494056E-2</c:v>
                </c:pt>
                <c:pt idx="19">
                  <c:v>-4.675080683869922E-2</c:v>
                </c:pt>
                <c:pt idx="20">
                  <c:v>-3.8992379099336699E-2</c:v>
                </c:pt>
                <c:pt idx="21">
                  <c:v>-3.6262269191712493E-2</c:v>
                </c:pt>
                <c:pt idx="22">
                  <c:v>-3.2760233816067352E-2</c:v>
                </c:pt>
                <c:pt idx="23">
                  <c:v>-2.6610533189860258E-2</c:v>
                </c:pt>
                <c:pt idx="24">
                  <c:v>-1.863437522039689E-2</c:v>
                </c:pt>
                <c:pt idx="25">
                  <c:v>-1.0254597853873476E-2</c:v>
                </c:pt>
                <c:pt idx="26">
                  <c:v>-4.1335948817937682E-3</c:v>
                </c:pt>
                <c:pt idx="27">
                  <c:v>-3.6639426653288093E-3</c:v>
                </c:pt>
                <c:pt idx="28">
                  <c:v>-5.2755158766065804E-3</c:v>
                </c:pt>
                <c:pt idx="29">
                  <c:v>-4.4979844580548311E-3</c:v>
                </c:pt>
                <c:pt idx="30">
                  <c:v>-1.3967989432151794E-3</c:v>
                </c:pt>
                <c:pt idx="31">
                  <c:v>2.8691033672030761E-3</c:v>
                </c:pt>
                <c:pt idx="32">
                  <c:v>6.3882724471475156E-3</c:v>
                </c:pt>
                <c:pt idx="33">
                  <c:v>5.5868186218521699E-3</c:v>
                </c:pt>
                <c:pt idx="34">
                  <c:v>-6.5533929367747471E-5</c:v>
                </c:pt>
                <c:pt idx="35">
                  <c:v>-4.7403066044822816E-3</c:v>
                </c:pt>
                <c:pt idx="36">
                  <c:v>-6.7785670636778088E-3</c:v>
                </c:pt>
                <c:pt idx="37">
                  <c:v>-7.0415950089187992E-3</c:v>
                </c:pt>
                <c:pt idx="38">
                  <c:v>-6.9827866181743151E-3</c:v>
                </c:pt>
                <c:pt idx="39">
                  <c:v>-9.3468891118820216E-3</c:v>
                </c:pt>
                <c:pt idx="40">
                  <c:v>-1.7403537840627776E-2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003-4C4F-8838-C27985860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575016"/>
        <c:axId val="1"/>
      </c:scatterChart>
      <c:valAx>
        <c:axId val="4955750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237092554441923"/>
              <c:y val="0.766894878321478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2061273239721446E-2"/>
              <c:y val="0.312893244839863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55750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4077046548956663E-2"/>
          <c:y val="0.89123993941844881"/>
          <c:w val="0.9695024077046549"/>
          <c:h val="7.85498489425981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KV Gem - O-C Diagr.</a:t>
            </a:r>
          </a:p>
        </c:rich>
      </c:tx>
      <c:layout>
        <c:manualLayout>
          <c:xMode val="edge"/>
          <c:yMode val="edge"/>
          <c:x val="0.36285850632307326"/>
          <c:y val="4.20180491137237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34627032567675"/>
          <c:y val="0.15226018766002875"/>
          <c:w val="0.84987668701175667"/>
          <c:h val="0.5771806047179882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1'!$F$21:$F$999</c:f>
              <c:numCache>
                <c:formatCode>General</c:formatCode>
                <c:ptCount val="979"/>
                <c:pt idx="0">
                  <c:v>-59823.5</c:v>
                </c:pt>
                <c:pt idx="1">
                  <c:v>-58141</c:v>
                </c:pt>
                <c:pt idx="2">
                  <c:v>-37629.5</c:v>
                </c:pt>
                <c:pt idx="3">
                  <c:v>-36427.5</c:v>
                </c:pt>
                <c:pt idx="4">
                  <c:v>-33390.5</c:v>
                </c:pt>
                <c:pt idx="5">
                  <c:v>-33287</c:v>
                </c:pt>
                <c:pt idx="6">
                  <c:v>-7888</c:v>
                </c:pt>
                <c:pt idx="7">
                  <c:v>-5009.5</c:v>
                </c:pt>
                <c:pt idx="8">
                  <c:v>-3941</c:v>
                </c:pt>
                <c:pt idx="9">
                  <c:v>-3796.5</c:v>
                </c:pt>
                <c:pt idx="10">
                  <c:v>-2893</c:v>
                </c:pt>
                <c:pt idx="11">
                  <c:v>-2865</c:v>
                </c:pt>
                <c:pt idx="12">
                  <c:v>-1983</c:v>
                </c:pt>
                <c:pt idx="13">
                  <c:v>-1905.5</c:v>
                </c:pt>
                <c:pt idx="14">
                  <c:v>-1905</c:v>
                </c:pt>
                <c:pt idx="15">
                  <c:v>-1899.5</c:v>
                </c:pt>
                <c:pt idx="16">
                  <c:v>-1782.5</c:v>
                </c:pt>
                <c:pt idx="17">
                  <c:v>-1102</c:v>
                </c:pt>
                <c:pt idx="18">
                  <c:v>-1093.5</c:v>
                </c:pt>
                <c:pt idx="19">
                  <c:v>-1093.5</c:v>
                </c:pt>
                <c:pt idx="20">
                  <c:v>-998.5</c:v>
                </c:pt>
                <c:pt idx="21">
                  <c:v>-910</c:v>
                </c:pt>
                <c:pt idx="22">
                  <c:v>-895.5</c:v>
                </c:pt>
                <c:pt idx="23">
                  <c:v>-857</c:v>
                </c:pt>
                <c:pt idx="24">
                  <c:v>-856.5</c:v>
                </c:pt>
                <c:pt idx="25">
                  <c:v>-848.5</c:v>
                </c:pt>
                <c:pt idx="26">
                  <c:v>-837</c:v>
                </c:pt>
                <c:pt idx="27">
                  <c:v>-97.5</c:v>
                </c:pt>
                <c:pt idx="28">
                  <c:v>0</c:v>
                </c:pt>
                <c:pt idx="29">
                  <c:v>92</c:v>
                </c:pt>
                <c:pt idx="30">
                  <c:v>130.5</c:v>
                </c:pt>
                <c:pt idx="31">
                  <c:v>130.5</c:v>
                </c:pt>
                <c:pt idx="32">
                  <c:v>133.5</c:v>
                </c:pt>
                <c:pt idx="33">
                  <c:v>133.5</c:v>
                </c:pt>
                <c:pt idx="34">
                  <c:v>134</c:v>
                </c:pt>
                <c:pt idx="35">
                  <c:v>134</c:v>
                </c:pt>
                <c:pt idx="36">
                  <c:v>247.5</c:v>
                </c:pt>
                <c:pt idx="37">
                  <c:v>247.5</c:v>
                </c:pt>
                <c:pt idx="38">
                  <c:v>248</c:v>
                </c:pt>
                <c:pt idx="39">
                  <c:v>248</c:v>
                </c:pt>
                <c:pt idx="40">
                  <c:v>999</c:v>
                </c:pt>
                <c:pt idx="41">
                  <c:v>999</c:v>
                </c:pt>
                <c:pt idx="42">
                  <c:v>999</c:v>
                </c:pt>
                <c:pt idx="43">
                  <c:v>999</c:v>
                </c:pt>
                <c:pt idx="44">
                  <c:v>999</c:v>
                </c:pt>
                <c:pt idx="45">
                  <c:v>999</c:v>
                </c:pt>
                <c:pt idx="46">
                  <c:v>1126.5</c:v>
                </c:pt>
                <c:pt idx="47">
                  <c:v>1127</c:v>
                </c:pt>
                <c:pt idx="48">
                  <c:v>1347</c:v>
                </c:pt>
                <c:pt idx="49">
                  <c:v>2079</c:v>
                </c:pt>
                <c:pt idx="50">
                  <c:v>2250.5</c:v>
                </c:pt>
                <c:pt idx="51">
                  <c:v>2250.5</c:v>
                </c:pt>
                <c:pt idx="52">
                  <c:v>2250.5</c:v>
                </c:pt>
                <c:pt idx="53">
                  <c:v>2250.5</c:v>
                </c:pt>
                <c:pt idx="54">
                  <c:v>2270</c:v>
                </c:pt>
                <c:pt idx="55">
                  <c:v>2270.5</c:v>
                </c:pt>
                <c:pt idx="56">
                  <c:v>2272.5</c:v>
                </c:pt>
                <c:pt idx="57">
                  <c:v>2273</c:v>
                </c:pt>
                <c:pt idx="58">
                  <c:v>2275.5</c:v>
                </c:pt>
                <c:pt idx="59">
                  <c:v>2276</c:v>
                </c:pt>
                <c:pt idx="60">
                  <c:v>2281</c:v>
                </c:pt>
                <c:pt idx="61">
                  <c:v>2281.5</c:v>
                </c:pt>
                <c:pt idx="62">
                  <c:v>2287</c:v>
                </c:pt>
                <c:pt idx="63">
                  <c:v>2287</c:v>
                </c:pt>
                <c:pt idx="64">
                  <c:v>2287</c:v>
                </c:pt>
                <c:pt idx="65">
                  <c:v>2287</c:v>
                </c:pt>
                <c:pt idx="66">
                  <c:v>2287</c:v>
                </c:pt>
                <c:pt idx="67">
                  <c:v>2289.5</c:v>
                </c:pt>
                <c:pt idx="68">
                  <c:v>2289.5</c:v>
                </c:pt>
                <c:pt idx="69">
                  <c:v>2289.5</c:v>
                </c:pt>
                <c:pt idx="70">
                  <c:v>2289.5</c:v>
                </c:pt>
                <c:pt idx="71">
                  <c:v>2289.5</c:v>
                </c:pt>
                <c:pt idx="72">
                  <c:v>2289.5</c:v>
                </c:pt>
                <c:pt idx="73">
                  <c:v>2317.5</c:v>
                </c:pt>
                <c:pt idx="74">
                  <c:v>2342.5</c:v>
                </c:pt>
                <c:pt idx="75">
                  <c:v>2356.5</c:v>
                </c:pt>
                <c:pt idx="76">
                  <c:v>2356.5</c:v>
                </c:pt>
                <c:pt idx="77">
                  <c:v>2356.5</c:v>
                </c:pt>
                <c:pt idx="78">
                  <c:v>2356.5</c:v>
                </c:pt>
                <c:pt idx="79">
                  <c:v>2356.5</c:v>
                </c:pt>
                <c:pt idx="80">
                  <c:v>2359</c:v>
                </c:pt>
                <c:pt idx="81">
                  <c:v>2359</c:v>
                </c:pt>
                <c:pt idx="82">
                  <c:v>2359</c:v>
                </c:pt>
                <c:pt idx="83">
                  <c:v>2359</c:v>
                </c:pt>
                <c:pt idx="84">
                  <c:v>2359</c:v>
                </c:pt>
                <c:pt idx="85">
                  <c:v>2359.5</c:v>
                </c:pt>
                <c:pt idx="86">
                  <c:v>2362</c:v>
                </c:pt>
                <c:pt idx="87">
                  <c:v>2362</c:v>
                </c:pt>
                <c:pt idx="88">
                  <c:v>2362</c:v>
                </c:pt>
                <c:pt idx="89">
                  <c:v>2362</c:v>
                </c:pt>
                <c:pt idx="90">
                  <c:v>2362</c:v>
                </c:pt>
                <c:pt idx="91">
                  <c:v>2392.5</c:v>
                </c:pt>
                <c:pt idx="92">
                  <c:v>2392.5</c:v>
                </c:pt>
                <c:pt idx="93">
                  <c:v>2392.5</c:v>
                </c:pt>
                <c:pt idx="94">
                  <c:v>2392.5</c:v>
                </c:pt>
                <c:pt idx="95">
                  <c:v>2392.5</c:v>
                </c:pt>
                <c:pt idx="96">
                  <c:v>2392.5</c:v>
                </c:pt>
                <c:pt idx="97">
                  <c:v>2395.5</c:v>
                </c:pt>
                <c:pt idx="98">
                  <c:v>3085</c:v>
                </c:pt>
                <c:pt idx="99">
                  <c:v>3090.5</c:v>
                </c:pt>
                <c:pt idx="100">
                  <c:v>3154.5</c:v>
                </c:pt>
                <c:pt idx="101">
                  <c:v>3212.5</c:v>
                </c:pt>
                <c:pt idx="102">
                  <c:v>3288</c:v>
                </c:pt>
                <c:pt idx="103">
                  <c:v>3288.5</c:v>
                </c:pt>
                <c:pt idx="104">
                  <c:v>3330</c:v>
                </c:pt>
                <c:pt idx="105">
                  <c:v>3360.5</c:v>
                </c:pt>
                <c:pt idx="106">
                  <c:v>3363.5</c:v>
                </c:pt>
                <c:pt idx="107">
                  <c:v>3380</c:v>
                </c:pt>
                <c:pt idx="108">
                  <c:v>3402.5</c:v>
                </c:pt>
                <c:pt idx="109">
                  <c:v>4052.5</c:v>
                </c:pt>
                <c:pt idx="110">
                  <c:v>4053</c:v>
                </c:pt>
                <c:pt idx="111">
                  <c:v>4214.5</c:v>
                </c:pt>
                <c:pt idx="112">
                  <c:v>4270</c:v>
                </c:pt>
                <c:pt idx="113">
                  <c:v>4273</c:v>
                </c:pt>
                <c:pt idx="114">
                  <c:v>4275.5</c:v>
                </c:pt>
                <c:pt idx="115">
                  <c:v>4278.5</c:v>
                </c:pt>
                <c:pt idx="116">
                  <c:v>3090.5</c:v>
                </c:pt>
                <c:pt idx="117">
                  <c:v>4312.5</c:v>
                </c:pt>
                <c:pt idx="118">
                  <c:v>4371</c:v>
                </c:pt>
                <c:pt idx="119">
                  <c:v>4392.5</c:v>
                </c:pt>
                <c:pt idx="120">
                  <c:v>4431.5</c:v>
                </c:pt>
                <c:pt idx="121">
                  <c:v>5044</c:v>
                </c:pt>
                <c:pt idx="122">
                  <c:v>5088.5</c:v>
                </c:pt>
                <c:pt idx="123">
                  <c:v>5099.5</c:v>
                </c:pt>
                <c:pt idx="124">
                  <c:v>5129</c:v>
                </c:pt>
                <c:pt idx="125">
                  <c:v>5129.5</c:v>
                </c:pt>
                <c:pt idx="126">
                  <c:v>5166.5</c:v>
                </c:pt>
                <c:pt idx="127">
                  <c:v>5213</c:v>
                </c:pt>
                <c:pt idx="128">
                  <c:v>5232.5</c:v>
                </c:pt>
                <c:pt idx="129">
                  <c:v>5254.5</c:v>
                </c:pt>
                <c:pt idx="130">
                  <c:v>5255</c:v>
                </c:pt>
                <c:pt idx="131">
                  <c:v>5341</c:v>
                </c:pt>
                <c:pt idx="132">
                  <c:v>5341</c:v>
                </c:pt>
                <c:pt idx="133">
                  <c:v>5341</c:v>
                </c:pt>
                <c:pt idx="134">
                  <c:v>5341</c:v>
                </c:pt>
                <c:pt idx="135">
                  <c:v>5341</c:v>
                </c:pt>
                <c:pt idx="136">
                  <c:v>6180.5</c:v>
                </c:pt>
                <c:pt idx="137">
                  <c:v>6181</c:v>
                </c:pt>
                <c:pt idx="138">
                  <c:v>6342</c:v>
                </c:pt>
                <c:pt idx="139">
                  <c:v>6365</c:v>
                </c:pt>
                <c:pt idx="140">
                  <c:v>6365.5</c:v>
                </c:pt>
                <c:pt idx="141">
                  <c:v>6368</c:v>
                </c:pt>
                <c:pt idx="142">
                  <c:v>6368.5</c:v>
                </c:pt>
                <c:pt idx="143">
                  <c:v>7053.5</c:v>
                </c:pt>
                <c:pt idx="144">
                  <c:v>7190</c:v>
                </c:pt>
                <c:pt idx="145">
                  <c:v>7190.5</c:v>
                </c:pt>
                <c:pt idx="146">
                  <c:v>7332.5</c:v>
                </c:pt>
                <c:pt idx="147">
                  <c:v>7338</c:v>
                </c:pt>
                <c:pt idx="148">
                  <c:v>7343.5</c:v>
                </c:pt>
                <c:pt idx="149">
                  <c:v>7344</c:v>
                </c:pt>
                <c:pt idx="150">
                  <c:v>7360.5</c:v>
                </c:pt>
                <c:pt idx="151">
                  <c:v>7363</c:v>
                </c:pt>
                <c:pt idx="152">
                  <c:v>7363.5</c:v>
                </c:pt>
                <c:pt idx="153">
                  <c:v>7374.5</c:v>
                </c:pt>
                <c:pt idx="154">
                  <c:v>7405</c:v>
                </c:pt>
                <c:pt idx="155">
                  <c:v>8181</c:v>
                </c:pt>
                <c:pt idx="156">
                  <c:v>8275</c:v>
                </c:pt>
                <c:pt idx="157">
                  <c:v>8275.5</c:v>
                </c:pt>
                <c:pt idx="158">
                  <c:v>8311.5</c:v>
                </c:pt>
                <c:pt idx="159">
                  <c:v>8390.5</c:v>
                </c:pt>
                <c:pt idx="160">
                  <c:v>8462</c:v>
                </c:pt>
                <c:pt idx="161">
                  <c:v>8462</c:v>
                </c:pt>
                <c:pt idx="162">
                  <c:v>8462</c:v>
                </c:pt>
                <c:pt idx="163">
                  <c:v>9273.5</c:v>
                </c:pt>
                <c:pt idx="164">
                  <c:v>9393.5</c:v>
                </c:pt>
                <c:pt idx="165">
                  <c:v>9407.5</c:v>
                </c:pt>
                <c:pt idx="166">
                  <c:v>9436.5</c:v>
                </c:pt>
                <c:pt idx="167">
                  <c:v>9499</c:v>
                </c:pt>
                <c:pt idx="168">
                  <c:v>9504.5</c:v>
                </c:pt>
                <c:pt idx="169">
                  <c:v>10232</c:v>
                </c:pt>
                <c:pt idx="170">
                  <c:v>10325</c:v>
                </c:pt>
                <c:pt idx="171">
                  <c:v>10325</c:v>
                </c:pt>
                <c:pt idx="172">
                  <c:v>10325</c:v>
                </c:pt>
                <c:pt idx="173">
                  <c:v>10325</c:v>
                </c:pt>
                <c:pt idx="174">
                  <c:v>10325</c:v>
                </c:pt>
                <c:pt idx="175">
                  <c:v>10325.5</c:v>
                </c:pt>
                <c:pt idx="176">
                  <c:v>10325.5</c:v>
                </c:pt>
                <c:pt idx="177">
                  <c:v>10326</c:v>
                </c:pt>
                <c:pt idx="178">
                  <c:v>10326</c:v>
                </c:pt>
                <c:pt idx="179">
                  <c:v>11250.5</c:v>
                </c:pt>
                <c:pt idx="180">
                  <c:v>11251</c:v>
                </c:pt>
                <c:pt idx="181">
                  <c:v>11379.5</c:v>
                </c:pt>
                <c:pt idx="182">
                  <c:v>11379.5</c:v>
                </c:pt>
                <c:pt idx="183">
                  <c:v>11379.5</c:v>
                </c:pt>
                <c:pt idx="184">
                  <c:v>11505</c:v>
                </c:pt>
                <c:pt idx="185">
                  <c:v>11508</c:v>
                </c:pt>
                <c:pt idx="186">
                  <c:v>12392.5</c:v>
                </c:pt>
                <c:pt idx="187">
                  <c:v>12392.5</c:v>
                </c:pt>
                <c:pt idx="188">
                  <c:v>12392.5</c:v>
                </c:pt>
                <c:pt idx="189">
                  <c:v>13129</c:v>
                </c:pt>
                <c:pt idx="190">
                  <c:v>13296</c:v>
                </c:pt>
                <c:pt idx="191">
                  <c:v>13296.5</c:v>
                </c:pt>
                <c:pt idx="192">
                  <c:v>13438</c:v>
                </c:pt>
                <c:pt idx="193">
                  <c:v>13463</c:v>
                </c:pt>
                <c:pt idx="194">
                  <c:v>13463</c:v>
                </c:pt>
                <c:pt idx="195">
                  <c:v>13463.5</c:v>
                </c:pt>
                <c:pt idx="196">
                  <c:v>13463.5</c:v>
                </c:pt>
                <c:pt idx="197">
                  <c:v>13480</c:v>
                </c:pt>
                <c:pt idx="198">
                  <c:v>13480</c:v>
                </c:pt>
                <c:pt idx="199">
                  <c:v>13535.5</c:v>
                </c:pt>
                <c:pt idx="200">
                  <c:v>13535.5</c:v>
                </c:pt>
                <c:pt idx="201">
                  <c:v>13535.5</c:v>
                </c:pt>
                <c:pt idx="202">
                  <c:v>13563.5</c:v>
                </c:pt>
                <c:pt idx="203">
                  <c:v>13563.5</c:v>
                </c:pt>
                <c:pt idx="204">
                  <c:v>13563.5</c:v>
                </c:pt>
                <c:pt idx="205">
                  <c:v>14528.5</c:v>
                </c:pt>
                <c:pt idx="206">
                  <c:v>14528.5</c:v>
                </c:pt>
                <c:pt idx="207">
                  <c:v>14539.5</c:v>
                </c:pt>
                <c:pt idx="208">
                  <c:v>14539.5</c:v>
                </c:pt>
                <c:pt idx="209">
                  <c:v>14540</c:v>
                </c:pt>
                <c:pt idx="210">
                  <c:v>14540</c:v>
                </c:pt>
                <c:pt idx="211">
                  <c:v>14542.5</c:v>
                </c:pt>
                <c:pt idx="212">
                  <c:v>14542.5</c:v>
                </c:pt>
                <c:pt idx="213">
                  <c:v>14567.5</c:v>
                </c:pt>
                <c:pt idx="214">
                  <c:v>14567.5</c:v>
                </c:pt>
                <c:pt idx="215">
                  <c:v>14570.5</c:v>
                </c:pt>
                <c:pt idx="216">
                  <c:v>14570.5</c:v>
                </c:pt>
                <c:pt idx="217">
                  <c:v>14576</c:v>
                </c:pt>
                <c:pt idx="218">
                  <c:v>14576</c:v>
                </c:pt>
                <c:pt idx="219">
                  <c:v>14584.5</c:v>
                </c:pt>
                <c:pt idx="220">
                  <c:v>14584.5</c:v>
                </c:pt>
                <c:pt idx="221">
                  <c:v>14587</c:v>
                </c:pt>
                <c:pt idx="222">
                  <c:v>14587</c:v>
                </c:pt>
                <c:pt idx="223">
                  <c:v>15363</c:v>
                </c:pt>
                <c:pt idx="224">
                  <c:v>16458.5</c:v>
                </c:pt>
                <c:pt idx="225">
                  <c:v>16467</c:v>
                </c:pt>
                <c:pt idx="226">
                  <c:v>16467.5</c:v>
                </c:pt>
                <c:pt idx="227">
                  <c:v>16470</c:v>
                </c:pt>
              </c:numCache>
            </c:numRef>
          </c:xVal>
          <c:yVal>
            <c:numRef>
              <c:f>'Active 1'!$H$21:$H$999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0F-4F27-84AF-44D2BE49B275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1'!$D$21:$D$1298</c:f>
                <c:numCache>
                  <c:formatCode>General</c:formatCode>
                  <c:ptCount val="1278"/>
                  <c:pt idx="9">
                    <c:v>0</c:v>
                  </c:pt>
                  <c:pt idx="10">
                    <c:v>2.8E-3</c:v>
                  </c:pt>
                  <c:pt idx="11">
                    <c:v>2.8E-3</c:v>
                  </c:pt>
                  <c:pt idx="13">
                    <c:v>1.6000000000000001E-3</c:v>
                  </c:pt>
                  <c:pt idx="14">
                    <c:v>2.8999999999999998E-3</c:v>
                  </c:pt>
                  <c:pt idx="15">
                    <c:v>1.6999999999999999E-3</c:v>
                  </c:pt>
                  <c:pt idx="16">
                    <c:v>1.9E-3</c:v>
                  </c:pt>
                  <c:pt idx="17">
                    <c:v>1.2999999999999999E-3</c:v>
                  </c:pt>
                  <c:pt idx="18">
                    <c:v>1.2999999999999999E-3</c:v>
                  </c:pt>
                  <c:pt idx="19">
                    <c:v>4.4000000000000003E-3</c:v>
                  </c:pt>
                  <c:pt idx="20">
                    <c:v>6.0000000000000001E-3</c:v>
                  </c:pt>
                  <c:pt idx="21">
                    <c:v>1.2999999999999999E-3</c:v>
                  </c:pt>
                  <c:pt idx="22">
                    <c:v>0</c:v>
                  </c:pt>
                  <c:pt idx="23">
                    <c:v>2.3999999999999998E-3</c:v>
                  </c:pt>
                  <c:pt idx="24">
                    <c:v>1.6000000000000001E-3</c:v>
                  </c:pt>
                  <c:pt idx="25">
                    <c:v>0</c:v>
                  </c:pt>
                  <c:pt idx="26">
                    <c:v>3.3999999999999998E-3</c:v>
                  </c:pt>
                  <c:pt idx="27">
                    <c:v>3.3E-3</c:v>
                  </c:pt>
                  <c:pt idx="28">
                    <c:v>2.0999999999999999E-3</c:v>
                  </c:pt>
                  <c:pt idx="29">
                    <c:v>2.3E-3</c:v>
                  </c:pt>
                  <c:pt idx="30">
                    <c:v>3.5000000000000001E-3</c:v>
                  </c:pt>
                  <c:pt idx="31">
                    <c:v>0</c:v>
                  </c:pt>
                  <c:pt idx="32">
                    <c:v>2E-3</c:v>
                  </c:pt>
                  <c:pt idx="33">
                    <c:v>2E-3</c:v>
                  </c:pt>
                  <c:pt idx="34">
                    <c:v>1.4E-3</c:v>
                  </c:pt>
                  <c:pt idx="35">
                    <c:v>1.4E-3</c:v>
                  </c:pt>
                  <c:pt idx="36">
                    <c:v>6.4999999999999997E-3</c:v>
                  </c:pt>
                  <c:pt idx="37">
                    <c:v>6.4999999999999997E-3</c:v>
                  </c:pt>
                  <c:pt idx="38">
                    <c:v>5.4000000000000003E-3</c:v>
                  </c:pt>
                  <c:pt idx="39">
                    <c:v>5.4000000000000003E-3</c:v>
                  </c:pt>
                  <c:pt idx="40">
                    <c:v>2.8E-3</c:v>
                  </c:pt>
                  <c:pt idx="41">
                    <c:v>2.8E-3</c:v>
                  </c:pt>
                  <c:pt idx="42">
                    <c:v>1.6000000000000001E-3</c:v>
                  </c:pt>
                  <c:pt idx="43">
                    <c:v>1.6000000000000001E-3</c:v>
                  </c:pt>
                  <c:pt idx="44">
                    <c:v>1.6000000000000001E-3</c:v>
                  </c:pt>
                  <c:pt idx="45">
                    <c:v>1.6000000000000001E-3</c:v>
                  </c:pt>
                  <c:pt idx="46">
                    <c:v>5.0000000000000001E-4</c:v>
                  </c:pt>
                  <c:pt idx="47">
                    <c:v>6.9999999999999999E-4</c:v>
                  </c:pt>
                  <c:pt idx="50">
                    <c:v>4.1000000000000003E-3</c:v>
                  </c:pt>
                  <c:pt idx="51">
                    <c:v>4.1000000000000003E-3</c:v>
                  </c:pt>
                  <c:pt idx="52">
                    <c:v>4.0000000000000001E-3</c:v>
                  </c:pt>
                  <c:pt idx="53">
                    <c:v>4.0000000000000001E-3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2.8E-3</c:v>
                  </c:pt>
                  <c:pt idx="63">
                    <c:v>2.8E-3</c:v>
                  </c:pt>
                  <c:pt idx="64">
                    <c:v>2.8E-3</c:v>
                  </c:pt>
                  <c:pt idx="65">
                    <c:v>2.8999999999999998E-3</c:v>
                  </c:pt>
                  <c:pt idx="66">
                    <c:v>2.8999999999999998E-3</c:v>
                  </c:pt>
                  <c:pt idx="67">
                    <c:v>0</c:v>
                  </c:pt>
                  <c:pt idx="68">
                    <c:v>3.0000000000000001E-3</c:v>
                  </c:pt>
                  <c:pt idx="69">
                    <c:v>3.0000000000000001E-3</c:v>
                  </c:pt>
                  <c:pt idx="70">
                    <c:v>3.3999999999999998E-3</c:v>
                  </c:pt>
                  <c:pt idx="71">
                    <c:v>3.8E-3</c:v>
                  </c:pt>
                  <c:pt idx="72">
                    <c:v>3.8E-3</c:v>
                  </c:pt>
                  <c:pt idx="73">
                    <c:v>5.9999999999999995E-4</c:v>
                  </c:pt>
                  <c:pt idx="74">
                    <c:v>8.9999999999999998E-4</c:v>
                  </c:pt>
                  <c:pt idx="75">
                    <c:v>2.9999999999999997E-4</c:v>
                  </c:pt>
                  <c:pt idx="76">
                    <c:v>2.0999999999999999E-3</c:v>
                  </c:pt>
                  <c:pt idx="77">
                    <c:v>2.0999999999999999E-3</c:v>
                  </c:pt>
                  <c:pt idx="78">
                    <c:v>2.0999999999999999E-3</c:v>
                  </c:pt>
                  <c:pt idx="79">
                    <c:v>2.0999999999999999E-3</c:v>
                  </c:pt>
                  <c:pt idx="80">
                    <c:v>1.6999999999999999E-3</c:v>
                  </c:pt>
                  <c:pt idx="81">
                    <c:v>1.6999999999999999E-3</c:v>
                  </c:pt>
                  <c:pt idx="82">
                    <c:v>1.6999999999999999E-3</c:v>
                  </c:pt>
                  <c:pt idx="83">
                    <c:v>1.6000000000000001E-3</c:v>
                  </c:pt>
                  <c:pt idx="84">
                    <c:v>1.6000000000000001E-3</c:v>
                  </c:pt>
                  <c:pt idx="85">
                    <c:v>0</c:v>
                  </c:pt>
                  <c:pt idx="86">
                    <c:v>4.3E-3</c:v>
                  </c:pt>
                  <c:pt idx="87">
                    <c:v>4.3E-3</c:v>
                  </c:pt>
                  <c:pt idx="88">
                    <c:v>4.1999999999999997E-3</c:v>
                  </c:pt>
                  <c:pt idx="89">
                    <c:v>4.1000000000000003E-3</c:v>
                  </c:pt>
                  <c:pt idx="90">
                    <c:v>4.1000000000000003E-3</c:v>
                  </c:pt>
                  <c:pt idx="91">
                    <c:v>2.2000000000000001E-3</c:v>
                  </c:pt>
                  <c:pt idx="92">
                    <c:v>2.2000000000000001E-3</c:v>
                  </c:pt>
                  <c:pt idx="93">
                    <c:v>4.1999999999999997E-3</c:v>
                  </c:pt>
                  <c:pt idx="94">
                    <c:v>4.1999999999999997E-3</c:v>
                  </c:pt>
                  <c:pt idx="95">
                    <c:v>4.1999999999999997E-3</c:v>
                  </c:pt>
                  <c:pt idx="96">
                    <c:v>4.1999999999999997E-3</c:v>
                  </c:pt>
                  <c:pt idx="97">
                    <c:v>2.0999999999999999E-3</c:v>
                  </c:pt>
                  <c:pt idx="98">
                    <c:v>7.1999999999999998E-3</c:v>
                  </c:pt>
                  <c:pt idx="99">
                    <c:v>4.5999999999999999E-3</c:v>
                  </c:pt>
                  <c:pt idx="100">
                    <c:v>8.9999999999999998E-4</c:v>
                  </c:pt>
                  <c:pt idx="101">
                    <c:v>1.2999999999999999E-3</c:v>
                  </c:pt>
                  <c:pt idx="102">
                    <c:v>8.9999999999999998E-4</c:v>
                  </c:pt>
                  <c:pt idx="103">
                    <c:v>1.1000000000000001E-3</c:v>
                  </c:pt>
                  <c:pt idx="104">
                    <c:v>5.9999999999999995E-4</c:v>
                  </c:pt>
                  <c:pt idx="105">
                    <c:v>5.9999999999999995E-4</c:v>
                  </c:pt>
                  <c:pt idx="106">
                    <c:v>1E-3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3.8E-3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8.9999999999999998E-4</c:v>
                  </c:pt>
                  <c:pt idx="140">
                    <c:v>2.5999999999999999E-3</c:v>
                  </c:pt>
                  <c:pt idx="141">
                    <c:v>2.0000000000000001E-4</c:v>
                  </c:pt>
                  <c:pt idx="142">
                    <c:v>8.0000000000000004E-4</c:v>
                  </c:pt>
                  <c:pt idx="143">
                    <c:v>4.0000000000000002E-4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4.0000000000000002E-4</c:v>
                  </c:pt>
                  <c:pt idx="168">
                    <c:v>4.0000000000000002E-4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2.9999999999999997E-4</c:v>
                  </c:pt>
                  <c:pt idx="173">
                    <c:v>0</c:v>
                  </c:pt>
                  <c:pt idx="174">
                    <c:v>8.9999999999999998E-4</c:v>
                  </c:pt>
                  <c:pt idx="175">
                    <c:v>0</c:v>
                  </c:pt>
                  <c:pt idx="176">
                    <c:v>2.9999999999999997E-4</c:v>
                  </c:pt>
                  <c:pt idx="177">
                    <c:v>0</c:v>
                  </c:pt>
                  <c:pt idx="178">
                    <c:v>3.0000000000000001E-3</c:v>
                  </c:pt>
                  <c:pt idx="179">
                    <c:v>1E-4</c:v>
                  </c:pt>
                  <c:pt idx="180">
                    <c:v>2E-3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1E-4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1E-4</c:v>
                  </c:pt>
                  <c:pt idx="193">
                    <c:v>5.0000000000000001E-4</c:v>
                  </c:pt>
                  <c:pt idx="194">
                    <c:v>2.0000000000000001E-4</c:v>
                  </c:pt>
                  <c:pt idx="195">
                    <c:v>2.9999999999999997E-4</c:v>
                  </c:pt>
                  <c:pt idx="196">
                    <c:v>2.0000000000000001E-4</c:v>
                  </c:pt>
                  <c:pt idx="197">
                    <c:v>1E-4</c:v>
                  </c:pt>
                  <c:pt idx="198">
                    <c:v>1E-4</c:v>
                  </c:pt>
                  <c:pt idx="199">
                    <c:v>2.0000000000000001E-4</c:v>
                  </c:pt>
                  <c:pt idx="200">
                    <c:v>2.0000000000000001E-4</c:v>
                  </c:pt>
                  <c:pt idx="201">
                    <c:v>2.0000000000000001E-4</c:v>
                  </c:pt>
                  <c:pt idx="202">
                    <c:v>4.0000000000000002E-4</c:v>
                  </c:pt>
                  <c:pt idx="203">
                    <c:v>4.0000000000000002E-4</c:v>
                  </c:pt>
                  <c:pt idx="204">
                    <c:v>4.0000000000000002E-4</c:v>
                  </c:pt>
                  <c:pt idx="205">
                    <c:v>2.0000000000000001E-4</c:v>
                  </c:pt>
                  <c:pt idx="206">
                    <c:v>2.0000000000000001E-4</c:v>
                  </c:pt>
                  <c:pt idx="207">
                    <c:v>2.9999999999999997E-4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2.0000000000000001E-4</c:v>
                  </c:pt>
                  <c:pt idx="211">
                    <c:v>2.9999999999999997E-4</c:v>
                  </c:pt>
                  <c:pt idx="212">
                    <c:v>2.9999999999999997E-4</c:v>
                  </c:pt>
                  <c:pt idx="213">
                    <c:v>2.0000000000000001E-4</c:v>
                  </c:pt>
                  <c:pt idx="214">
                    <c:v>2.0000000000000001E-4</c:v>
                  </c:pt>
                  <c:pt idx="215">
                    <c:v>2.9999999999999997E-4</c:v>
                  </c:pt>
                  <c:pt idx="216">
                    <c:v>2.9999999999999997E-4</c:v>
                  </c:pt>
                  <c:pt idx="217">
                    <c:v>2.0000000000000001E-4</c:v>
                  </c:pt>
                  <c:pt idx="218">
                    <c:v>1E-4</c:v>
                  </c:pt>
                  <c:pt idx="219">
                    <c:v>2.9999999999999997E-4</c:v>
                  </c:pt>
                  <c:pt idx="220">
                    <c:v>2.0000000000000001E-4</c:v>
                  </c:pt>
                  <c:pt idx="221">
                    <c:v>2.9999999999999997E-4</c:v>
                  </c:pt>
                  <c:pt idx="222">
                    <c:v>2.9999999999999997E-4</c:v>
                  </c:pt>
                  <c:pt idx="223">
                    <c:v>1.4E-3</c:v>
                  </c:pt>
                  <c:pt idx="224">
                    <c:v>2.0000000000000001E-4</c:v>
                  </c:pt>
                  <c:pt idx="225">
                    <c:v>1E-4</c:v>
                  </c:pt>
                  <c:pt idx="226">
                    <c:v>1E-4</c:v>
                  </c:pt>
                  <c:pt idx="227">
                    <c:v>1E-4</c:v>
                  </c:pt>
                </c:numCache>
              </c:numRef>
            </c:plus>
            <c:minus>
              <c:numRef>
                <c:f>'Active 1'!$D$21:$D$1298</c:f>
                <c:numCache>
                  <c:formatCode>General</c:formatCode>
                  <c:ptCount val="1278"/>
                  <c:pt idx="9">
                    <c:v>0</c:v>
                  </c:pt>
                  <c:pt idx="10">
                    <c:v>2.8E-3</c:v>
                  </c:pt>
                  <c:pt idx="11">
                    <c:v>2.8E-3</c:v>
                  </c:pt>
                  <c:pt idx="13">
                    <c:v>1.6000000000000001E-3</c:v>
                  </c:pt>
                  <c:pt idx="14">
                    <c:v>2.8999999999999998E-3</c:v>
                  </c:pt>
                  <c:pt idx="15">
                    <c:v>1.6999999999999999E-3</c:v>
                  </c:pt>
                  <c:pt idx="16">
                    <c:v>1.9E-3</c:v>
                  </c:pt>
                  <c:pt idx="17">
                    <c:v>1.2999999999999999E-3</c:v>
                  </c:pt>
                  <c:pt idx="18">
                    <c:v>1.2999999999999999E-3</c:v>
                  </c:pt>
                  <c:pt idx="19">
                    <c:v>4.4000000000000003E-3</c:v>
                  </c:pt>
                  <c:pt idx="20">
                    <c:v>6.0000000000000001E-3</c:v>
                  </c:pt>
                  <c:pt idx="21">
                    <c:v>1.2999999999999999E-3</c:v>
                  </c:pt>
                  <c:pt idx="22">
                    <c:v>0</c:v>
                  </c:pt>
                  <c:pt idx="23">
                    <c:v>2.3999999999999998E-3</c:v>
                  </c:pt>
                  <c:pt idx="24">
                    <c:v>1.6000000000000001E-3</c:v>
                  </c:pt>
                  <c:pt idx="25">
                    <c:v>0</c:v>
                  </c:pt>
                  <c:pt idx="26">
                    <c:v>3.3999999999999998E-3</c:v>
                  </c:pt>
                  <c:pt idx="27">
                    <c:v>3.3E-3</c:v>
                  </c:pt>
                  <c:pt idx="28">
                    <c:v>2.0999999999999999E-3</c:v>
                  </c:pt>
                  <c:pt idx="29">
                    <c:v>2.3E-3</c:v>
                  </c:pt>
                  <c:pt idx="30">
                    <c:v>3.5000000000000001E-3</c:v>
                  </c:pt>
                  <c:pt idx="31">
                    <c:v>0</c:v>
                  </c:pt>
                  <c:pt idx="32">
                    <c:v>2E-3</c:v>
                  </c:pt>
                  <c:pt idx="33">
                    <c:v>2E-3</c:v>
                  </c:pt>
                  <c:pt idx="34">
                    <c:v>1.4E-3</c:v>
                  </c:pt>
                  <c:pt idx="35">
                    <c:v>1.4E-3</c:v>
                  </c:pt>
                  <c:pt idx="36">
                    <c:v>6.4999999999999997E-3</c:v>
                  </c:pt>
                  <c:pt idx="37">
                    <c:v>6.4999999999999997E-3</c:v>
                  </c:pt>
                  <c:pt idx="38">
                    <c:v>5.4000000000000003E-3</c:v>
                  </c:pt>
                  <c:pt idx="39">
                    <c:v>5.4000000000000003E-3</c:v>
                  </c:pt>
                  <c:pt idx="40">
                    <c:v>2.8E-3</c:v>
                  </c:pt>
                  <c:pt idx="41">
                    <c:v>2.8E-3</c:v>
                  </c:pt>
                  <c:pt idx="42">
                    <c:v>1.6000000000000001E-3</c:v>
                  </c:pt>
                  <c:pt idx="43">
                    <c:v>1.6000000000000001E-3</c:v>
                  </c:pt>
                  <c:pt idx="44">
                    <c:v>1.6000000000000001E-3</c:v>
                  </c:pt>
                  <c:pt idx="45">
                    <c:v>1.6000000000000001E-3</c:v>
                  </c:pt>
                  <c:pt idx="46">
                    <c:v>5.0000000000000001E-4</c:v>
                  </c:pt>
                  <c:pt idx="47">
                    <c:v>6.9999999999999999E-4</c:v>
                  </c:pt>
                  <c:pt idx="50">
                    <c:v>4.1000000000000003E-3</c:v>
                  </c:pt>
                  <c:pt idx="51">
                    <c:v>4.1000000000000003E-3</c:v>
                  </c:pt>
                  <c:pt idx="52">
                    <c:v>4.0000000000000001E-3</c:v>
                  </c:pt>
                  <c:pt idx="53">
                    <c:v>4.0000000000000001E-3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2.8E-3</c:v>
                  </c:pt>
                  <c:pt idx="63">
                    <c:v>2.8E-3</c:v>
                  </c:pt>
                  <c:pt idx="64">
                    <c:v>2.8E-3</c:v>
                  </c:pt>
                  <c:pt idx="65">
                    <c:v>2.8999999999999998E-3</c:v>
                  </c:pt>
                  <c:pt idx="66">
                    <c:v>2.8999999999999998E-3</c:v>
                  </c:pt>
                  <c:pt idx="67">
                    <c:v>0</c:v>
                  </c:pt>
                  <c:pt idx="68">
                    <c:v>3.0000000000000001E-3</c:v>
                  </c:pt>
                  <c:pt idx="69">
                    <c:v>3.0000000000000001E-3</c:v>
                  </c:pt>
                  <c:pt idx="70">
                    <c:v>3.3999999999999998E-3</c:v>
                  </c:pt>
                  <c:pt idx="71">
                    <c:v>3.8E-3</c:v>
                  </c:pt>
                  <c:pt idx="72">
                    <c:v>3.8E-3</c:v>
                  </c:pt>
                  <c:pt idx="73">
                    <c:v>5.9999999999999995E-4</c:v>
                  </c:pt>
                  <c:pt idx="74">
                    <c:v>8.9999999999999998E-4</c:v>
                  </c:pt>
                  <c:pt idx="75">
                    <c:v>2.9999999999999997E-4</c:v>
                  </c:pt>
                  <c:pt idx="76">
                    <c:v>2.0999999999999999E-3</c:v>
                  </c:pt>
                  <c:pt idx="77">
                    <c:v>2.0999999999999999E-3</c:v>
                  </c:pt>
                  <c:pt idx="78">
                    <c:v>2.0999999999999999E-3</c:v>
                  </c:pt>
                  <c:pt idx="79">
                    <c:v>2.0999999999999999E-3</c:v>
                  </c:pt>
                  <c:pt idx="80">
                    <c:v>1.6999999999999999E-3</c:v>
                  </c:pt>
                  <c:pt idx="81">
                    <c:v>1.6999999999999999E-3</c:v>
                  </c:pt>
                  <c:pt idx="82">
                    <c:v>1.6999999999999999E-3</c:v>
                  </c:pt>
                  <c:pt idx="83">
                    <c:v>1.6000000000000001E-3</c:v>
                  </c:pt>
                  <c:pt idx="84">
                    <c:v>1.6000000000000001E-3</c:v>
                  </c:pt>
                  <c:pt idx="85">
                    <c:v>0</c:v>
                  </c:pt>
                  <c:pt idx="86">
                    <c:v>4.3E-3</c:v>
                  </c:pt>
                  <c:pt idx="87">
                    <c:v>4.3E-3</c:v>
                  </c:pt>
                  <c:pt idx="88">
                    <c:v>4.1999999999999997E-3</c:v>
                  </c:pt>
                  <c:pt idx="89">
                    <c:v>4.1000000000000003E-3</c:v>
                  </c:pt>
                  <c:pt idx="90">
                    <c:v>4.1000000000000003E-3</c:v>
                  </c:pt>
                  <c:pt idx="91">
                    <c:v>2.2000000000000001E-3</c:v>
                  </c:pt>
                  <c:pt idx="92">
                    <c:v>2.2000000000000001E-3</c:v>
                  </c:pt>
                  <c:pt idx="93">
                    <c:v>4.1999999999999997E-3</c:v>
                  </c:pt>
                  <c:pt idx="94">
                    <c:v>4.1999999999999997E-3</c:v>
                  </c:pt>
                  <c:pt idx="95">
                    <c:v>4.1999999999999997E-3</c:v>
                  </c:pt>
                  <c:pt idx="96">
                    <c:v>4.1999999999999997E-3</c:v>
                  </c:pt>
                  <c:pt idx="97">
                    <c:v>2.0999999999999999E-3</c:v>
                  </c:pt>
                  <c:pt idx="98">
                    <c:v>7.1999999999999998E-3</c:v>
                  </c:pt>
                  <c:pt idx="99">
                    <c:v>4.5999999999999999E-3</c:v>
                  </c:pt>
                  <c:pt idx="100">
                    <c:v>8.9999999999999998E-4</c:v>
                  </c:pt>
                  <c:pt idx="101">
                    <c:v>1.2999999999999999E-3</c:v>
                  </c:pt>
                  <c:pt idx="102">
                    <c:v>8.9999999999999998E-4</c:v>
                  </c:pt>
                  <c:pt idx="103">
                    <c:v>1.1000000000000001E-3</c:v>
                  </c:pt>
                  <c:pt idx="104">
                    <c:v>5.9999999999999995E-4</c:v>
                  </c:pt>
                  <c:pt idx="105">
                    <c:v>5.9999999999999995E-4</c:v>
                  </c:pt>
                  <c:pt idx="106">
                    <c:v>1E-3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3.8E-3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8.9999999999999998E-4</c:v>
                  </c:pt>
                  <c:pt idx="140">
                    <c:v>2.5999999999999999E-3</c:v>
                  </c:pt>
                  <c:pt idx="141">
                    <c:v>2.0000000000000001E-4</c:v>
                  </c:pt>
                  <c:pt idx="142">
                    <c:v>8.0000000000000004E-4</c:v>
                  </c:pt>
                  <c:pt idx="143">
                    <c:v>4.0000000000000002E-4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4.0000000000000002E-4</c:v>
                  </c:pt>
                  <c:pt idx="168">
                    <c:v>4.0000000000000002E-4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2.9999999999999997E-4</c:v>
                  </c:pt>
                  <c:pt idx="173">
                    <c:v>0</c:v>
                  </c:pt>
                  <c:pt idx="174">
                    <c:v>8.9999999999999998E-4</c:v>
                  </c:pt>
                  <c:pt idx="175">
                    <c:v>0</c:v>
                  </c:pt>
                  <c:pt idx="176">
                    <c:v>2.9999999999999997E-4</c:v>
                  </c:pt>
                  <c:pt idx="177">
                    <c:v>0</c:v>
                  </c:pt>
                  <c:pt idx="178">
                    <c:v>3.0000000000000001E-3</c:v>
                  </c:pt>
                  <c:pt idx="179">
                    <c:v>1E-4</c:v>
                  </c:pt>
                  <c:pt idx="180">
                    <c:v>2E-3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1E-4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1E-4</c:v>
                  </c:pt>
                  <c:pt idx="193">
                    <c:v>5.0000000000000001E-4</c:v>
                  </c:pt>
                  <c:pt idx="194">
                    <c:v>2.0000000000000001E-4</c:v>
                  </c:pt>
                  <c:pt idx="195">
                    <c:v>2.9999999999999997E-4</c:v>
                  </c:pt>
                  <c:pt idx="196">
                    <c:v>2.0000000000000001E-4</c:v>
                  </c:pt>
                  <c:pt idx="197">
                    <c:v>1E-4</c:v>
                  </c:pt>
                  <c:pt idx="198">
                    <c:v>1E-4</c:v>
                  </c:pt>
                  <c:pt idx="199">
                    <c:v>2.0000000000000001E-4</c:v>
                  </c:pt>
                  <c:pt idx="200">
                    <c:v>2.0000000000000001E-4</c:v>
                  </c:pt>
                  <c:pt idx="201">
                    <c:v>2.0000000000000001E-4</c:v>
                  </c:pt>
                  <c:pt idx="202">
                    <c:v>4.0000000000000002E-4</c:v>
                  </c:pt>
                  <c:pt idx="203">
                    <c:v>4.0000000000000002E-4</c:v>
                  </c:pt>
                  <c:pt idx="204">
                    <c:v>4.0000000000000002E-4</c:v>
                  </c:pt>
                  <c:pt idx="205">
                    <c:v>2.0000000000000001E-4</c:v>
                  </c:pt>
                  <c:pt idx="206">
                    <c:v>2.0000000000000001E-4</c:v>
                  </c:pt>
                  <c:pt idx="207">
                    <c:v>2.9999999999999997E-4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2.0000000000000001E-4</c:v>
                  </c:pt>
                  <c:pt idx="211">
                    <c:v>2.9999999999999997E-4</c:v>
                  </c:pt>
                  <c:pt idx="212">
                    <c:v>2.9999999999999997E-4</c:v>
                  </c:pt>
                  <c:pt idx="213">
                    <c:v>2.0000000000000001E-4</c:v>
                  </c:pt>
                  <c:pt idx="214">
                    <c:v>2.0000000000000001E-4</c:v>
                  </c:pt>
                  <c:pt idx="215">
                    <c:v>2.9999999999999997E-4</c:v>
                  </c:pt>
                  <c:pt idx="216">
                    <c:v>2.9999999999999997E-4</c:v>
                  </c:pt>
                  <c:pt idx="217">
                    <c:v>2.0000000000000001E-4</c:v>
                  </c:pt>
                  <c:pt idx="218">
                    <c:v>1E-4</c:v>
                  </c:pt>
                  <c:pt idx="219">
                    <c:v>2.9999999999999997E-4</c:v>
                  </c:pt>
                  <c:pt idx="220">
                    <c:v>2.0000000000000001E-4</c:v>
                  </c:pt>
                  <c:pt idx="221">
                    <c:v>2.9999999999999997E-4</c:v>
                  </c:pt>
                  <c:pt idx="222">
                    <c:v>2.9999999999999997E-4</c:v>
                  </c:pt>
                  <c:pt idx="223">
                    <c:v>1.4E-3</c:v>
                  </c:pt>
                  <c:pt idx="224">
                    <c:v>2.0000000000000001E-4</c:v>
                  </c:pt>
                  <c:pt idx="225">
                    <c:v>1E-4</c:v>
                  </c:pt>
                  <c:pt idx="226">
                    <c:v>1E-4</c:v>
                  </c:pt>
                  <c:pt idx="227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1'!$F$21:$F$999</c:f>
              <c:numCache>
                <c:formatCode>General</c:formatCode>
                <c:ptCount val="979"/>
                <c:pt idx="0">
                  <c:v>-59823.5</c:v>
                </c:pt>
                <c:pt idx="1">
                  <c:v>-58141</c:v>
                </c:pt>
                <c:pt idx="2">
                  <c:v>-37629.5</c:v>
                </c:pt>
                <c:pt idx="3">
                  <c:v>-36427.5</c:v>
                </c:pt>
                <c:pt idx="4">
                  <c:v>-33390.5</c:v>
                </c:pt>
                <c:pt idx="5">
                  <c:v>-33287</c:v>
                </c:pt>
                <c:pt idx="6">
                  <c:v>-7888</c:v>
                </c:pt>
                <c:pt idx="7">
                  <c:v>-5009.5</c:v>
                </c:pt>
                <c:pt idx="8">
                  <c:v>-3941</c:v>
                </c:pt>
                <c:pt idx="9">
                  <c:v>-3796.5</c:v>
                </c:pt>
                <c:pt idx="10">
                  <c:v>-2893</c:v>
                </c:pt>
                <c:pt idx="11">
                  <c:v>-2865</c:v>
                </c:pt>
                <c:pt idx="12">
                  <c:v>-1983</c:v>
                </c:pt>
                <c:pt idx="13">
                  <c:v>-1905.5</c:v>
                </c:pt>
                <c:pt idx="14">
                  <c:v>-1905</c:v>
                </c:pt>
                <c:pt idx="15">
                  <c:v>-1899.5</c:v>
                </c:pt>
                <c:pt idx="16">
                  <c:v>-1782.5</c:v>
                </c:pt>
                <c:pt idx="17">
                  <c:v>-1102</c:v>
                </c:pt>
                <c:pt idx="18">
                  <c:v>-1093.5</c:v>
                </c:pt>
                <c:pt idx="19">
                  <c:v>-1093.5</c:v>
                </c:pt>
                <c:pt idx="20">
                  <c:v>-998.5</c:v>
                </c:pt>
                <c:pt idx="21">
                  <c:v>-910</c:v>
                </c:pt>
                <c:pt idx="22">
                  <c:v>-895.5</c:v>
                </c:pt>
                <c:pt idx="23">
                  <c:v>-857</c:v>
                </c:pt>
                <c:pt idx="24">
                  <c:v>-856.5</c:v>
                </c:pt>
                <c:pt idx="25">
                  <c:v>-848.5</c:v>
                </c:pt>
                <c:pt idx="26">
                  <c:v>-837</c:v>
                </c:pt>
                <c:pt idx="27">
                  <c:v>-97.5</c:v>
                </c:pt>
                <c:pt idx="28">
                  <c:v>0</c:v>
                </c:pt>
                <c:pt idx="29">
                  <c:v>92</c:v>
                </c:pt>
                <c:pt idx="30">
                  <c:v>130.5</c:v>
                </c:pt>
                <c:pt idx="31">
                  <c:v>130.5</c:v>
                </c:pt>
                <c:pt idx="32">
                  <c:v>133.5</c:v>
                </c:pt>
                <c:pt idx="33">
                  <c:v>133.5</c:v>
                </c:pt>
                <c:pt idx="34">
                  <c:v>134</c:v>
                </c:pt>
                <c:pt idx="35">
                  <c:v>134</c:v>
                </c:pt>
                <c:pt idx="36">
                  <c:v>247.5</c:v>
                </c:pt>
                <c:pt idx="37">
                  <c:v>247.5</c:v>
                </c:pt>
                <c:pt idx="38">
                  <c:v>248</c:v>
                </c:pt>
                <c:pt idx="39">
                  <c:v>248</c:v>
                </c:pt>
                <c:pt idx="40">
                  <c:v>999</c:v>
                </c:pt>
                <c:pt idx="41">
                  <c:v>999</c:v>
                </c:pt>
                <c:pt idx="42">
                  <c:v>999</c:v>
                </c:pt>
                <c:pt idx="43">
                  <c:v>999</c:v>
                </c:pt>
                <c:pt idx="44">
                  <c:v>999</c:v>
                </c:pt>
                <c:pt idx="45">
                  <c:v>999</c:v>
                </c:pt>
                <c:pt idx="46">
                  <c:v>1126.5</c:v>
                </c:pt>
                <c:pt idx="47">
                  <c:v>1127</c:v>
                </c:pt>
                <c:pt idx="48">
                  <c:v>1347</c:v>
                </c:pt>
                <c:pt idx="49">
                  <c:v>2079</c:v>
                </c:pt>
                <c:pt idx="50">
                  <c:v>2250.5</c:v>
                </c:pt>
                <c:pt idx="51">
                  <c:v>2250.5</c:v>
                </c:pt>
                <c:pt idx="52">
                  <c:v>2250.5</c:v>
                </c:pt>
                <c:pt idx="53">
                  <c:v>2250.5</c:v>
                </c:pt>
                <c:pt idx="54">
                  <c:v>2270</c:v>
                </c:pt>
                <c:pt idx="55">
                  <c:v>2270.5</c:v>
                </c:pt>
                <c:pt idx="56">
                  <c:v>2272.5</c:v>
                </c:pt>
                <c:pt idx="57">
                  <c:v>2273</c:v>
                </c:pt>
                <c:pt idx="58">
                  <c:v>2275.5</c:v>
                </c:pt>
                <c:pt idx="59">
                  <c:v>2276</c:v>
                </c:pt>
                <c:pt idx="60">
                  <c:v>2281</c:v>
                </c:pt>
                <c:pt idx="61">
                  <c:v>2281.5</c:v>
                </c:pt>
                <c:pt idx="62">
                  <c:v>2287</c:v>
                </c:pt>
                <c:pt idx="63">
                  <c:v>2287</c:v>
                </c:pt>
                <c:pt idx="64">
                  <c:v>2287</c:v>
                </c:pt>
                <c:pt idx="65">
                  <c:v>2287</c:v>
                </c:pt>
                <c:pt idx="66">
                  <c:v>2287</c:v>
                </c:pt>
                <c:pt idx="67">
                  <c:v>2289.5</c:v>
                </c:pt>
                <c:pt idx="68">
                  <c:v>2289.5</c:v>
                </c:pt>
                <c:pt idx="69">
                  <c:v>2289.5</c:v>
                </c:pt>
                <c:pt idx="70">
                  <c:v>2289.5</c:v>
                </c:pt>
                <c:pt idx="71">
                  <c:v>2289.5</c:v>
                </c:pt>
                <c:pt idx="72">
                  <c:v>2289.5</c:v>
                </c:pt>
                <c:pt idx="73">
                  <c:v>2317.5</c:v>
                </c:pt>
                <c:pt idx="74">
                  <c:v>2342.5</c:v>
                </c:pt>
                <c:pt idx="75">
                  <c:v>2356.5</c:v>
                </c:pt>
                <c:pt idx="76">
                  <c:v>2356.5</c:v>
                </c:pt>
                <c:pt idx="77">
                  <c:v>2356.5</c:v>
                </c:pt>
                <c:pt idx="78">
                  <c:v>2356.5</c:v>
                </c:pt>
                <c:pt idx="79">
                  <c:v>2356.5</c:v>
                </c:pt>
                <c:pt idx="80">
                  <c:v>2359</c:v>
                </c:pt>
                <c:pt idx="81">
                  <c:v>2359</c:v>
                </c:pt>
                <c:pt idx="82">
                  <c:v>2359</c:v>
                </c:pt>
                <c:pt idx="83">
                  <c:v>2359</c:v>
                </c:pt>
                <c:pt idx="84">
                  <c:v>2359</c:v>
                </c:pt>
                <c:pt idx="85">
                  <c:v>2359.5</c:v>
                </c:pt>
                <c:pt idx="86">
                  <c:v>2362</c:v>
                </c:pt>
                <c:pt idx="87">
                  <c:v>2362</c:v>
                </c:pt>
                <c:pt idx="88">
                  <c:v>2362</c:v>
                </c:pt>
                <c:pt idx="89">
                  <c:v>2362</c:v>
                </c:pt>
                <c:pt idx="90">
                  <c:v>2362</c:v>
                </c:pt>
                <c:pt idx="91">
                  <c:v>2392.5</c:v>
                </c:pt>
                <c:pt idx="92">
                  <c:v>2392.5</c:v>
                </c:pt>
                <c:pt idx="93">
                  <c:v>2392.5</c:v>
                </c:pt>
                <c:pt idx="94">
                  <c:v>2392.5</c:v>
                </c:pt>
                <c:pt idx="95">
                  <c:v>2392.5</c:v>
                </c:pt>
                <c:pt idx="96">
                  <c:v>2392.5</c:v>
                </c:pt>
                <c:pt idx="97">
                  <c:v>2395.5</c:v>
                </c:pt>
                <c:pt idx="98">
                  <c:v>3085</c:v>
                </c:pt>
                <c:pt idx="99">
                  <c:v>3090.5</c:v>
                </c:pt>
                <c:pt idx="100">
                  <c:v>3154.5</c:v>
                </c:pt>
                <c:pt idx="101">
                  <c:v>3212.5</c:v>
                </c:pt>
                <c:pt idx="102">
                  <c:v>3288</c:v>
                </c:pt>
                <c:pt idx="103">
                  <c:v>3288.5</c:v>
                </c:pt>
                <c:pt idx="104">
                  <c:v>3330</c:v>
                </c:pt>
                <c:pt idx="105">
                  <c:v>3360.5</c:v>
                </c:pt>
                <c:pt idx="106">
                  <c:v>3363.5</c:v>
                </c:pt>
                <c:pt idx="107">
                  <c:v>3380</c:v>
                </c:pt>
                <c:pt idx="108">
                  <c:v>3402.5</c:v>
                </c:pt>
                <c:pt idx="109">
                  <c:v>4052.5</c:v>
                </c:pt>
                <c:pt idx="110">
                  <c:v>4053</c:v>
                </c:pt>
                <c:pt idx="111">
                  <c:v>4214.5</c:v>
                </c:pt>
                <c:pt idx="112">
                  <c:v>4270</c:v>
                </c:pt>
                <c:pt idx="113">
                  <c:v>4273</c:v>
                </c:pt>
                <c:pt idx="114">
                  <c:v>4275.5</c:v>
                </c:pt>
                <c:pt idx="115">
                  <c:v>4278.5</c:v>
                </c:pt>
                <c:pt idx="116">
                  <c:v>3090.5</c:v>
                </c:pt>
                <c:pt idx="117">
                  <c:v>4312.5</c:v>
                </c:pt>
                <c:pt idx="118">
                  <c:v>4371</c:v>
                </c:pt>
                <c:pt idx="119">
                  <c:v>4392.5</c:v>
                </c:pt>
                <c:pt idx="120">
                  <c:v>4431.5</c:v>
                </c:pt>
                <c:pt idx="121">
                  <c:v>5044</c:v>
                </c:pt>
                <c:pt idx="122">
                  <c:v>5088.5</c:v>
                </c:pt>
                <c:pt idx="123">
                  <c:v>5099.5</c:v>
                </c:pt>
                <c:pt idx="124">
                  <c:v>5129</c:v>
                </c:pt>
                <c:pt idx="125">
                  <c:v>5129.5</c:v>
                </c:pt>
                <c:pt idx="126">
                  <c:v>5166.5</c:v>
                </c:pt>
                <c:pt idx="127">
                  <c:v>5213</c:v>
                </c:pt>
                <c:pt idx="128">
                  <c:v>5232.5</c:v>
                </c:pt>
                <c:pt idx="129">
                  <c:v>5254.5</c:v>
                </c:pt>
                <c:pt idx="130">
                  <c:v>5255</c:v>
                </c:pt>
                <c:pt idx="131">
                  <c:v>5341</c:v>
                </c:pt>
                <c:pt idx="132">
                  <c:v>5341</c:v>
                </c:pt>
                <c:pt idx="133">
                  <c:v>5341</c:v>
                </c:pt>
                <c:pt idx="134">
                  <c:v>5341</c:v>
                </c:pt>
                <c:pt idx="135">
                  <c:v>5341</c:v>
                </c:pt>
                <c:pt idx="136">
                  <c:v>6180.5</c:v>
                </c:pt>
                <c:pt idx="137">
                  <c:v>6181</c:v>
                </c:pt>
                <c:pt idx="138">
                  <c:v>6342</c:v>
                </c:pt>
                <c:pt idx="139">
                  <c:v>6365</c:v>
                </c:pt>
                <c:pt idx="140">
                  <c:v>6365.5</c:v>
                </c:pt>
                <c:pt idx="141">
                  <c:v>6368</c:v>
                </c:pt>
                <c:pt idx="142">
                  <c:v>6368.5</c:v>
                </c:pt>
                <c:pt idx="143">
                  <c:v>7053.5</c:v>
                </c:pt>
                <c:pt idx="144">
                  <c:v>7190</c:v>
                </c:pt>
                <c:pt idx="145">
                  <c:v>7190.5</c:v>
                </c:pt>
                <c:pt idx="146">
                  <c:v>7332.5</c:v>
                </c:pt>
                <c:pt idx="147">
                  <c:v>7338</c:v>
                </c:pt>
                <c:pt idx="148">
                  <c:v>7343.5</c:v>
                </c:pt>
                <c:pt idx="149">
                  <c:v>7344</c:v>
                </c:pt>
                <c:pt idx="150">
                  <c:v>7360.5</c:v>
                </c:pt>
                <c:pt idx="151">
                  <c:v>7363</c:v>
                </c:pt>
                <c:pt idx="152">
                  <c:v>7363.5</c:v>
                </c:pt>
                <c:pt idx="153">
                  <c:v>7374.5</c:v>
                </c:pt>
                <c:pt idx="154">
                  <c:v>7405</c:v>
                </c:pt>
                <c:pt idx="155">
                  <c:v>8181</c:v>
                </c:pt>
                <c:pt idx="156">
                  <c:v>8275</c:v>
                </c:pt>
                <c:pt idx="157">
                  <c:v>8275.5</c:v>
                </c:pt>
                <c:pt idx="158">
                  <c:v>8311.5</c:v>
                </c:pt>
                <c:pt idx="159">
                  <c:v>8390.5</c:v>
                </c:pt>
                <c:pt idx="160">
                  <c:v>8462</c:v>
                </c:pt>
                <c:pt idx="161">
                  <c:v>8462</c:v>
                </c:pt>
                <c:pt idx="162">
                  <c:v>8462</c:v>
                </c:pt>
                <c:pt idx="163">
                  <c:v>9273.5</c:v>
                </c:pt>
                <c:pt idx="164">
                  <c:v>9393.5</c:v>
                </c:pt>
                <c:pt idx="165">
                  <c:v>9407.5</c:v>
                </c:pt>
                <c:pt idx="166">
                  <c:v>9436.5</c:v>
                </c:pt>
                <c:pt idx="167">
                  <c:v>9499</c:v>
                </c:pt>
                <c:pt idx="168">
                  <c:v>9504.5</c:v>
                </c:pt>
                <c:pt idx="169">
                  <c:v>10232</c:v>
                </c:pt>
                <c:pt idx="170">
                  <c:v>10325</c:v>
                </c:pt>
                <c:pt idx="171">
                  <c:v>10325</c:v>
                </c:pt>
                <c:pt idx="172">
                  <c:v>10325</c:v>
                </c:pt>
                <c:pt idx="173">
                  <c:v>10325</c:v>
                </c:pt>
                <c:pt idx="174">
                  <c:v>10325</c:v>
                </c:pt>
                <c:pt idx="175">
                  <c:v>10325.5</c:v>
                </c:pt>
                <c:pt idx="176">
                  <c:v>10325.5</c:v>
                </c:pt>
                <c:pt idx="177">
                  <c:v>10326</c:v>
                </c:pt>
                <c:pt idx="178">
                  <c:v>10326</c:v>
                </c:pt>
                <c:pt idx="179">
                  <c:v>11250.5</c:v>
                </c:pt>
                <c:pt idx="180">
                  <c:v>11251</c:v>
                </c:pt>
                <c:pt idx="181">
                  <c:v>11379.5</c:v>
                </c:pt>
                <c:pt idx="182">
                  <c:v>11379.5</c:v>
                </c:pt>
                <c:pt idx="183">
                  <c:v>11379.5</c:v>
                </c:pt>
                <c:pt idx="184">
                  <c:v>11505</c:v>
                </c:pt>
                <c:pt idx="185">
                  <c:v>11508</c:v>
                </c:pt>
                <c:pt idx="186">
                  <c:v>12392.5</c:v>
                </c:pt>
                <c:pt idx="187">
                  <c:v>12392.5</c:v>
                </c:pt>
                <c:pt idx="188">
                  <c:v>12392.5</c:v>
                </c:pt>
                <c:pt idx="189">
                  <c:v>13129</c:v>
                </c:pt>
                <c:pt idx="190">
                  <c:v>13296</c:v>
                </c:pt>
                <c:pt idx="191">
                  <c:v>13296.5</c:v>
                </c:pt>
                <c:pt idx="192">
                  <c:v>13438</c:v>
                </c:pt>
                <c:pt idx="193">
                  <c:v>13463</c:v>
                </c:pt>
                <c:pt idx="194">
                  <c:v>13463</c:v>
                </c:pt>
                <c:pt idx="195">
                  <c:v>13463.5</c:v>
                </c:pt>
                <c:pt idx="196">
                  <c:v>13463.5</c:v>
                </c:pt>
                <c:pt idx="197">
                  <c:v>13480</c:v>
                </c:pt>
                <c:pt idx="198">
                  <c:v>13480</c:v>
                </c:pt>
                <c:pt idx="199">
                  <c:v>13535.5</c:v>
                </c:pt>
                <c:pt idx="200">
                  <c:v>13535.5</c:v>
                </c:pt>
                <c:pt idx="201">
                  <c:v>13535.5</c:v>
                </c:pt>
                <c:pt idx="202">
                  <c:v>13563.5</c:v>
                </c:pt>
                <c:pt idx="203">
                  <c:v>13563.5</c:v>
                </c:pt>
                <c:pt idx="204">
                  <c:v>13563.5</c:v>
                </c:pt>
                <c:pt idx="205">
                  <c:v>14528.5</c:v>
                </c:pt>
                <c:pt idx="206">
                  <c:v>14528.5</c:v>
                </c:pt>
                <c:pt idx="207">
                  <c:v>14539.5</c:v>
                </c:pt>
                <c:pt idx="208">
                  <c:v>14539.5</c:v>
                </c:pt>
                <c:pt idx="209">
                  <c:v>14540</c:v>
                </c:pt>
                <c:pt idx="210">
                  <c:v>14540</c:v>
                </c:pt>
                <c:pt idx="211">
                  <c:v>14542.5</c:v>
                </c:pt>
                <c:pt idx="212">
                  <c:v>14542.5</c:v>
                </c:pt>
                <c:pt idx="213">
                  <c:v>14567.5</c:v>
                </c:pt>
                <c:pt idx="214">
                  <c:v>14567.5</c:v>
                </c:pt>
                <c:pt idx="215">
                  <c:v>14570.5</c:v>
                </c:pt>
                <c:pt idx="216">
                  <c:v>14570.5</c:v>
                </c:pt>
                <c:pt idx="217">
                  <c:v>14576</c:v>
                </c:pt>
                <c:pt idx="218">
                  <c:v>14576</c:v>
                </c:pt>
                <c:pt idx="219">
                  <c:v>14584.5</c:v>
                </c:pt>
                <c:pt idx="220">
                  <c:v>14584.5</c:v>
                </c:pt>
                <c:pt idx="221">
                  <c:v>14587</c:v>
                </c:pt>
                <c:pt idx="222">
                  <c:v>14587</c:v>
                </c:pt>
                <c:pt idx="223">
                  <c:v>15363</c:v>
                </c:pt>
                <c:pt idx="224">
                  <c:v>16458.5</c:v>
                </c:pt>
                <c:pt idx="225">
                  <c:v>16467</c:v>
                </c:pt>
                <c:pt idx="226">
                  <c:v>16467.5</c:v>
                </c:pt>
                <c:pt idx="227">
                  <c:v>16470</c:v>
                </c:pt>
              </c:numCache>
            </c:numRef>
          </c:xVal>
          <c:yVal>
            <c:numRef>
              <c:f>'Active 1'!$I$21:$I$999</c:f>
              <c:numCache>
                <c:formatCode>General</c:formatCode>
                <c:ptCount val="979"/>
                <c:pt idx="0">
                  <c:v>-0.32260350000069593</c:v>
                </c:pt>
                <c:pt idx="1">
                  <c:v>-0.30082100000072387</c:v>
                </c:pt>
                <c:pt idx="2">
                  <c:v>-0.16328950000024633</c:v>
                </c:pt>
                <c:pt idx="3">
                  <c:v>-0.18312750000040978</c:v>
                </c:pt>
                <c:pt idx="4">
                  <c:v>-0.1453304999959073</c:v>
                </c:pt>
                <c:pt idx="5">
                  <c:v>-0.11204699999507284</c:v>
                </c:pt>
                <c:pt idx="49">
                  <c:v>2.7999000005365815E-2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0F-4F27-84AF-44D2BE49B275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'Active 1'!$D$21:$D$21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1'!$F$21:$F$999</c:f>
              <c:numCache>
                <c:formatCode>General</c:formatCode>
                <c:ptCount val="979"/>
                <c:pt idx="0">
                  <c:v>-59823.5</c:v>
                </c:pt>
                <c:pt idx="1">
                  <c:v>-58141</c:v>
                </c:pt>
                <c:pt idx="2">
                  <c:v>-37629.5</c:v>
                </c:pt>
                <c:pt idx="3">
                  <c:v>-36427.5</c:v>
                </c:pt>
                <c:pt idx="4">
                  <c:v>-33390.5</c:v>
                </c:pt>
                <c:pt idx="5">
                  <c:v>-33287</c:v>
                </c:pt>
                <c:pt idx="6">
                  <c:v>-7888</c:v>
                </c:pt>
                <c:pt idx="7">
                  <c:v>-5009.5</c:v>
                </c:pt>
                <c:pt idx="8">
                  <c:v>-3941</c:v>
                </c:pt>
                <c:pt idx="9">
                  <c:v>-3796.5</c:v>
                </c:pt>
                <c:pt idx="10">
                  <c:v>-2893</c:v>
                </c:pt>
                <c:pt idx="11">
                  <c:v>-2865</c:v>
                </c:pt>
                <c:pt idx="12">
                  <c:v>-1983</c:v>
                </c:pt>
                <c:pt idx="13">
                  <c:v>-1905.5</c:v>
                </c:pt>
                <c:pt idx="14">
                  <c:v>-1905</c:v>
                </c:pt>
                <c:pt idx="15">
                  <c:v>-1899.5</c:v>
                </c:pt>
                <c:pt idx="16">
                  <c:v>-1782.5</c:v>
                </c:pt>
                <c:pt idx="17">
                  <c:v>-1102</c:v>
                </c:pt>
                <c:pt idx="18">
                  <c:v>-1093.5</c:v>
                </c:pt>
                <c:pt idx="19">
                  <c:v>-1093.5</c:v>
                </c:pt>
                <c:pt idx="20">
                  <c:v>-998.5</c:v>
                </c:pt>
                <c:pt idx="21">
                  <c:v>-910</c:v>
                </c:pt>
                <c:pt idx="22">
                  <c:v>-895.5</c:v>
                </c:pt>
                <c:pt idx="23">
                  <c:v>-857</c:v>
                </c:pt>
                <c:pt idx="24">
                  <c:v>-856.5</c:v>
                </c:pt>
                <c:pt idx="25">
                  <c:v>-848.5</c:v>
                </c:pt>
                <c:pt idx="26">
                  <c:v>-837</c:v>
                </c:pt>
                <c:pt idx="27">
                  <c:v>-97.5</c:v>
                </c:pt>
                <c:pt idx="28">
                  <c:v>0</c:v>
                </c:pt>
                <c:pt idx="29">
                  <c:v>92</c:v>
                </c:pt>
                <c:pt idx="30">
                  <c:v>130.5</c:v>
                </c:pt>
                <c:pt idx="31">
                  <c:v>130.5</c:v>
                </c:pt>
                <c:pt idx="32">
                  <c:v>133.5</c:v>
                </c:pt>
                <c:pt idx="33">
                  <c:v>133.5</c:v>
                </c:pt>
                <c:pt idx="34">
                  <c:v>134</c:v>
                </c:pt>
                <c:pt idx="35">
                  <c:v>134</c:v>
                </c:pt>
                <c:pt idx="36">
                  <c:v>247.5</c:v>
                </c:pt>
                <c:pt idx="37">
                  <c:v>247.5</c:v>
                </c:pt>
                <c:pt idx="38">
                  <c:v>248</c:v>
                </c:pt>
                <c:pt idx="39">
                  <c:v>248</c:v>
                </c:pt>
                <c:pt idx="40">
                  <c:v>999</c:v>
                </c:pt>
                <c:pt idx="41">
                  <c:v>999</c:v>
                </c:pt>
                <c:pt idx="42">
                  <c:v>999</c:v>
                </c:pt>
                <c:pt idx="43">
                  <c:v>999</c:v>
                </c:pt>
                <c:pt idx="44">
                  <c:v>999</c:v>
                </c:pt>
                <c:pt idx="45">
                  <c:v>999</c:v>
                </c:pt>
                <c:pt idx="46">
                  <c:v>1126.5</c:v>
                </c:pt>
                <c:pt idx="47">
                  <c:v>1127</c:v>
                </c:pt>
                <c:pt idx="48">
                  <c:v>1347</c:v>
                </c:pt>
                <c:pt idx="49">
                  <c:v>2079</c:v>
                </c:pt>
                <c:pt idx="50">
                  <c:v>2250.5</c:v>
                </c:pt>
                <c:pt idx="51">
                  <c:v>2250.5</c:v>
                </c:pt>
                <c:pt idx="52">
                  <c:v>2250.5</c:v>
                </c:pt>
                <c:pt idx="53">
                  <c:v>2250.5</c:v>
                </c:pt>
                <c:pt idx="54">
                  <c:v>2270</c:v>
                </c:pt>
                <c:pt idx="55">
                  <c:v>2270.5</c:v>
                </c:pt>
                <c:pt idx="56">
                  <c:v>2272.5</c:v>
                </c:pt>
                <c:pt idx="57">
                  <c:v>2273</c:v>
                </c:pt>
                <c:pt idx="58">
                  <c:v>2275.5</c:v>
                </c:pt>
                <c:pt idx="59">
                  <c:v>2276</c:v>
                </c:pt>
                <c:pt idx="60">
                  <c:v>2281</c:v>
                </c:pt>
                <c:pt idx="61">
                  <c:v>2281.5</c:v>
                </c:pt>
                <c:pt idx="62">
                  <c:v>2287</c:v>
                </c:pt>
                <c:pt idx="63">
                  <c:v>2287</c:v>
                </c:pt>
                <c:pt idx="64">
                  <c:v>2287</c:v>
                </c:pt>
                <c:pt idx="65">
                  <c:v>2287</c:v>
                </c:pt>
                <c:pt idx="66">
                  <c:v>2287</c:v>
                </c:pt>
                <c:pt idx="67">
                  <c:v>2289.5</c:v>
                </c:pt>
                <c:pt idx="68">
                  <c:v>2289.5</c:v>
                </c:pt>
                <c:pt idx="69">
                  <c:v>2289.5</c:v>
                </c:pt>
                <c:pt idx="70">
                  <c:v>2289.5</c:v>
                </c:pt>
                <c:pt idx="71">
                  <c:v>2289.5</c:v>
                </c:pt>
                <c:pt idx="72">
                  <c:v>2289.5</c:v>
                </c:pt>
                <c:pt idx="73">
                  <c:v>2317.5</c:v>
                </c:pt>
                <c:pt idx="74">
                  <c:v>2342.5</c:v>
                </c:pt>
                <c:pt idx="75">
                  <c:v>2356.5</c:v>
                </c:pt>
                <c:pt idx="76">
                  <c:v>2356.5</c:v>
                </c:pt>
                <c:pt idx="77">
                  <c:v>2356.5</c:v>
                </c:pt>
                <c:pt idx="78">
                  <c:v>2356.5</c:v>
                </c:pt>
                <c:pt idx="79">
                  <c:v>2356.5</c:v>
                </c:pt>
                <c:pt idx="80">
                  <c:v>2359</c:v>
                </c:pt>
                <c:pt idx="81">
                  <c:v>2359</c:v>
                </c:pt>
                <c:pt idx="82">
                  <c:v>2359</c:v>
                </c:pt>
                <c:pt idx="83">
                  <c:v>2359</c:v>
                </c:pt>
                <c:pt idx="84">
                  <c:v>2359</c:v>
                </c:pt>
                <c:pt idx="85">
                  <c:v>2359.5</c:v>
                </c:pt>
                <c:pt idx="86">
                  <c:v>2362</c:v>
                </c:pt>
                <c:pt idx="87">
                  <c:v>2362</c:v>
                </c:pt>
                <c:pt idx="88">
                  <c:v>2362</c:v>
                </c:pt>
                <c:pt idx="89">
                  <c:v>2362</c:v>
                </c:pt>
                <c:pt idx="90">
                  <c:v>2362</c:v>
                </c:pt>
                <c:pt idx="91">
                  <c:v>2392.5</c:v>
                </c:pt>
                <c:pt idx="92">
                  <c:v>2392.5</c:v>
                </c:pt>
                <c:pt idx="93">
                  <c:v>2392.5</c:v>
                </c:pt>
                <c:pt idx="94">
                  <c:v>2392.5</c:v>
                </c:pt>
                <c:pt idx="95">
                  <c:v>2392.5</c:v>
                </c:pt>
                <c:pt idx="96">
                  <c:v>2392.5</c:v>
                </c:pt>
                <c:pt idx="97">
                  <c:v>2395.5</c:v>
                </c:pt>
                <c:pt idx="98">
                  <c:v>3085</c:v>
                </c:pt>
                <c:pt idx="99">
                  <c:v>3090.5</c:v>
                </c:pt>
                <c:pt idx="100">
                  <c:v>3154.5</c:v>
                </c:pt>
                <c:pt idx="101">
                  <c:v>3212.5</c:v>
                </c:pt>
                <c:pt idx="102">
                  <c:v>3288</c:v>
                </c:pt>
                <c:pt idx="103">
                  <c:v>3288.5</c:v>
                </c:pt>
                <c:pt idx="104">
                  <c:v>3330</c:v>
                </c:pt>
                <c:pt idx="105">
                  <c:v>3360.5</c:v>
                </c:pt>
                <c:pt idx="106">
                  <c:v>3363.5</c:v>
                </c:pt>
                <c:pt idx="107">
                  <c:v>3380</c:v>
                </c:pt>
                <c:pt idx="108">
                  <c:v>3402.5</c:v>
                </c:pt>
                <c:pt idx="109">
                  <c:v>4052.5</c:v>
                </c:pt>
                <c:pt idx="110">
                  <c:v>4053</c:v>
                </c:pt>
                <c:pt idx="111">
                  <c:v>4214.5</c:v>
                </c:pt>
                <c:pt idx="112">
                  <c:v>4270</c:v>
                </c:pt>
                <c:pt idx="113">
                  <c:v>4273</c:v>
                </c:pt>
                <c:pt idx="114">
                  <c:v>4275.5</c:v>
                </c:pt>
                <c:pt idx="115">
                  <c:v>4278.5</c:v>
                </c:pt>
                <c:pt idx="116">
                  <c:v>3090.5</c:v>
                </c:pt>
                <c:pt idx="117">
                  <c:v>4312.5</c:v>
                </c:pt>
                <c:pt idx="118">
                  <c:v>4371</c:v>
                </c:pt>
                <c:pt idx="119">
                  <c:v>4392.5</c:v>
                </c:pt>
                <c:pt idx="120">
                  <c:v>4431.5</c:v>
                </c:pt>
                <c:pt idx="121">
                  <c:v>5044</c:v>
                </c:pt>
                <c:pt idx="122">
                  <c:v>5088.5</c:v>
                </c:pt>
                <c:pt idx="123">
                  <c:v>5099.5</c:v>
                </c:pt>
                <c:pt idx="124">
                  <c:v>5129</c:v>
                </c:pt>
                <c:pt idx="125">
                  <c:v>5129.5</c:v>
                </c:pt>
                <c:pt idx="126">
                  <c:v>5166.5</c:v>
                </c:pt>
                <c:pt idx="127">
                  <c:v>5213</c:v>
                </c:pt>
                <c:pt idx="128">
                  <c:v>5232.5</c:v>
                </c:pt>
                <c:pt idx="129">
                  <c:v>5254.5</c:v>
                </c:pt>
                <c:pt idx="130">
                  <c:v>5255</c:v>
                </c:pt>
                <c:pt idx="131">
                  <c:v>5341</c:v>
                </c:pt>
                <c:pt idx="132">
                  <c:v>5341</c:v>
                </c:pt>
                <c:pt idx="133">
                  <c:v>5341</c:v>
                </c:pt>
                <c:pt idx="134">
                  <c:v>5341</c:v>
                </c:pt>
                <c:pt idx="135">
                  <c:v>5341</c:v>
                </c:pt>
                <c:pt idx="136">
                  <c:v>6180.5</c:v>
                </c:pt>
                <c:pt idx="137">
                  <c:v>6181</c:v>
                </c:pt>
                <c:pt idx="138">
                  <c:v>6342</c:v>
                </c:pt>
                <c:pt idx="139">
                  <c:v>6365</c:v>
                </c:pt>
                <c:pt idx="140">
                  <c:v>6365.5</c:v>
                </c:pt>
                <c:pt idx="141">
                  <c:v>6368</c:v>
                </c:pt>
                <c:pt idx="142">
                  <c:v>6368.5</c:v>
                </c:pt>
                <c:pt idx="143">
                  <c:v>7053.5</c:v>
                </c:pt>
                <c:pt idx="144">
                  <c:v>7190</c:v>
                </c:pt>
                <c:pt idx="145">
                  <c:v>7190.5</c:v>
                </c:pt>
                <c:pt idx="146">
                  <c:v>7332.5</c:v>
                </c:pt>
                <c:pt idx="147">
                  <c:v>7338</c:v>
                </c:pt>
                <c:pt idx="148">
                  <c:v>7343.5</c:v>
                </c:pt>
                <c:pt idx="149">
                  <c:v>7344</c:v>
                </c:pt>
                <c:pt idx="150">
                  <c:v>7360.5</c:v>
                </c:pt>
                <c:pt idx="151">
                  <c:v>7363</c:v>
                </c:pt>
                <c:pt idx="152">
                  <c:v>7363.5</c:v>
                </c:pt>
                <c:pt idx="153">
                  <c:v>7374.5</c:v>
                </c:pt>
                <c:pt idx="154">
                  <c:v>7405</c:v>
                </c:pt>
                <c:pt idx="155">
                  <c:v>8181</c:v>
                </c:pt>
                <c:pt idx="156">
                  <c:v>8275</c:v>
                </c:pt>
                <c:pt idx="157">
                  <c:v>8275.5</c:v>
                </c:pt>
                <c:pt idx="158">
                  <c:v>8311.5</c:v>
                </c:pt>
                <c:pt idx="159">
                  <c:v>8390.5</c:v>
                </c:pt>
                <c:pt idx="160">
                  <c:v>8462</c:v>
                </c:pt>
                <c:pt idx="161">
                  <c:v>8462</c:v>
                </c:pt>
                <c:pt idx="162">
                  <c:v>8462</c:v>
                </c:pt>
                <c:pt idx="163">
                  <c:v>9273.5</c:v>
                </c:pt>
                <c:pt idx="164">
                  <c:v>9393.5</c:v>
                </c:pt>
                <c:pt idx="165">
                  <c:v>9407.5</c:v>
                </c:pt>
                <c:pt idx="166">
                  <c:v>9436.5</c:v>
                </c:pt>
                <c:pt idx="167">
                  <c:v>9499</c:v>
                </c:pt>
                <c:pt idx="168">
                  <c:v>9504.5</c:v>
                </c:pt>
                <c:pt idx="169">
                  <c:v>10232</c:v>
                </c:pt>
                <c:pt idx="170">
                  <c:v>10325</c:v>
                </c:pt>
                <c:pt idx="171">
                  <c:v>10325</c:v>
                </c:pt>
                <c:pt idx="172">
                  <c:v>10325</c:v>
                </c:pt>
                <c:pt idx="173">
                  <c:v>10325</c:v>
                </c:pt>
                <c:pt idx="174">
                  <c:v>10325</c:v>
                </c:pt>
                <c:pt idx="175">
                  <c:v>10325.5</c:v>
                </c:pt>
                <c:pt idx="176">
                  <c:v>10325.5</c:v>
                </c:pt>
                <c:pt idx="177">
                  <c:v>10326</c:v>
                </c:pt>
                <c:pt idx="178">
                  <c:v>10326</c:v>
                </c:pt>
                <c:pt idx="179">
                  <c:v>11250.5</c:v>
                </c:pt>
                <c:pt idx="180">
                  <c:v>11251</c:v>
                </c:pt>
                <c:pt idx="181">
                  <c:v>11379.5</c:v>
                </c:pt>
                <c:pt idx="182">
                  <c:v>11379.5</c:v>
                </c:pt>
                <c:pt idx="183">
                  <c:v>11379.5</c:v>
                </c:pt>
                <c:pt idx="184">
                  <c:v>11505</c:v>
                </c:pt>
                <c:pt idx="185">
                  <c:v>11508</c:v>
                </c:pt>
                <c:pt idx="186">
                  <c:v>12392.5</c:v>
                </c:pt>
                <c:pt idx="187">
                  <c:v>12392.5</c:v>
                </c:pt>
                <c:pt idx="188">
                  <c:v>12392.5</c:v>
                </c:pt>
                <c:pt idx="189">
                  <c:v>13129</c:v>
                </c:pt>
                <c:pt idx="190">
                  <c:v>13296</c:v>
                </c:pt>
                <c:pt idx="191">
                  <c:v>13296.5</c:v>
                </c:pt>
                <c:pt idx="192">
                  <c:v>13438</c:v>
                </c:pt>
                <c:pt idx="193">
                  <c:v>13463</c:v>
                </c:pt>
                <c:pt idx="194">
                  <c:v>13463</c:v>
                </c:pt>
                <c:pt idx="195">
                  <c:v>13463.5</c:v>
                </c:pt>
                <c:pt idx="196">
                  <c:v>13463.5</c:v>
                </c:pt>
                <c:pt idx="197">
                  <c:v>13480</c:v>
                </c:pt>
                <c:pt idx="198">
                  <c:v>13480</c:v>
                </c:pt>
                <c:pt idx="199">
                  <c:v>13535.5</c:v>
                </c:pt>
                <c:pt idx="200">
                  <c:v>13535.5</c:v>
                </c:pt>
                <c:pt idx="201">
                  <c:v>13535.5</c:v>
                </c:pt>
                <c:pt idx="202">
                  <c:v>13563.5</c:v>
                </c:pt>
                <c:pt idx="203">
                  <c:v>13563.5</c:v>
                </c:pt>
                <c:pt idx="204">
                  <c:v>13563.5</c:v>
                </c:pt>
                <c:pt idx="205">
                  <c:v>14528.5</c:v>
                </c:pt>
                <c:pt idx="206">
                  <c:v>14528.5</c:v>
                </c:pt>
                <c:pt idx="207">
                  <c:v>14539.5</c:v>
                </c:pt>
                <c:pt idx="208">
                  <c:v>14539.5</c:v>
                </c:pt>
                <c:pt idx="209">
                  <c:v>14540</c:v>
                </c:pt>
                <c:pt idx="210">
                  <c:v>14540</c:v>
                </c:pt>
                <c:pt idx="211">
                  <c:v>14542.5</c:v>
                </c:pt>
                <c:pt idx="212">
                  <c:v>14542.5</c:v>
                </c:pt>
                <c:pt idx="213">
                  <c:v>14567.5</c:v>
                </c:pt>
                <c:pt idx="214">
                  <c:v>14567.5</c:v>
                </c:pt>
                <c:pt idx="215">
                  <c:v>14570.5</c:v>
                </c:pt>
                <c:pt idx="216">
                  <c:v>14570.5</c:v>
                </c:pt>
                <c:pt idx="217">
                  <c:v>14576</c:v>
                </c:pt>
                <c:pt idx="218">
                  <c:v>14576</c:v>
                </c:pt>
                <c:pt idx="219">
                  <c:v>14584.5</c:v>
                </c:pt>
                <c:pt idx="220">
                  <c:v>14584.5</c:v>
                </c:pt>
                <c:pt idx="221">
                  <c:v>14587</c:v>
                </c:pt>
                <c:pt idx="222">
                  <c:v>14587</c:v>
                </c:pt>
                <c:pt idx="223">
                  <c:v>15363</c:v>
                </c:pt>
                <c:pt idx="224">
                  <c:v>16458.5</c:v>
                </c:pt>
                <c:pt idx="225">
                  <c:v>16467</c:v>
                </c:pt>
                <c:pt idx="226">
                  <c:v>16467.5</c:v>
                </c:pt>
                <c:pt idx="227">
                  <c:v>16470</c:v>
                </c:pt>
              </c:numCache>
            </c:numRef>
          </c:xVal>
          <c:yVal>
            <c:numRef>
              <c:f>'Active 1'!$J$21:$J$999</c:f>
              <c:numCache>
                <c:formatCode>General</c:formatCode>
                <c:ptCount val="979"/>
                <c:pt idx="46">
                  <c:v>4.3465000053402036E-3</c:v>
                </c:pt>
                <c:pt idx="47">
                  <c:v>4.5870000030845404E-3</c:v>
                </c:pt>
                <c:pt idx="73">
                  <c:v>7.6174999994691461E-3</c:v>
                </c:pt>
                <c:pt idx="74">
                  <c:v>8.3424999975250103E-3</c:v>
                </c:pt>
                <c:pt idx="75">
                  <c:v>9.3764999983250163E-3</c:v>
                </c:pt>
                <c:pt idx="97">
                  <c:v>8.9355000018258579E-3</c:v>
                </c:pt>
                <c:pt idx="98">
                  <c:v>1.1385000005248003E-2</c:v>
                </c:pt>
                <c:pt idx="99">
                  <c:v>1.1830499999632593E-2</c:v>
                </c:pt>
                <c:pt idx="100">
                  <c:v>1.1414500004320871E-2</c:v>
                </c:pt>
                <c:pt idx="101">
                  <c:v>1.171250000334112E-2</c:v>
                </c:pt>
                <c:pt idx="102">
                  <c:v>1.1728000004950445E-2</c:v>
                </c:pt>
                <c:pt idx="103">
                  <c:v>1.1068500003602821E-2</c:v>
                </c:pt>
                <c:pt idx="104">
                  <c:v>1.1830000003101304E-2</c:v>
                </c:pt>
                <c:pt idx="105">
                  <c:v>1.2800500000594184E-2</c:v>
                </c:pt>
                <c:pt idx="106">
                  <c:v>1.3643500002217479E-2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60F-4F27-84AF-44D2BE49B275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1'!$F$21:$F$999</c:f>
              <c:numCache>
                <c:formatCode>General</c:formatCode>
                <c:ptCount val="979"/>
                <c:pt idx="0">
                  <c:v>-59823.5</c:v>
                </c:pt>
                <c:pt idx="1">
                  <c:v>-58141</c:v>
                </c:pt>
                <c:pt idx="2">
                  <c:v>-37629.5</c:v>
                </c:pt>
                <c:pt idx="3">
                  <c:v>-36427.5</c:v>
                </c:pt>
                <c:pt idx="4">
                  <c:v>-33390.5</c:v>
                </c:pt>
                <c:pt idx="5">
                  <c:v>-33287</c:v>
                </c:pt>
                <c:pt idx="6">
                  <c:v>-7888</c:v>
                </c:pt>
                <c:pt idx="7">
                  <c:v>-5009.5</c:v>
                </c:pt>
                <c:pt idx="8">
                  <c:v>-3941</c:v>
                </c:pt>
                <c:pt idx="9">
                  <c:v>-3796.5</c:v>
                </c:pt>
                <c:pt idx="10">
                  <c:v>-2893</c:v>
                </c:pt>
                <c:pt idx="11">
                  <c:v>-2865</c:v>
                </c:pt>
                <c:pt idx="12">
                  <c:v>-1983</c:v>
                </c:pt>
                <c:pt idx="13">
                  <c:v>-1905.5</c:v>
                </c:pt>
                <c:pt idx="14">
                  <c:v>-1905</c:v>
                </c:pt>
                <c:pt idx="15">
                  <c:v>-1899.5</c:v>
                </c:pt>
                <c:pt idx="16">
                  <c:v>-1782.5</c:v>
                </c:pt>
                <c:pt idx="17">
                  <c:v>-1102</c:v>
                </c:pt>
                <c:pt idx="18">
                  <c:v>-1093.5</c:v>
                </c:pt>
                <c:pt idx="19">
                  <c:v>-1093.5</c:v>
                </c:pt>
                <c:pt idx="20">
                  <c:v>-998.5</c:v>
                </c:pt>
                <c:pt idx="21">
                  <c:v>-910</c:v>
                </c:pt>
                <c:pt idx="22">
                  <c:v>-895.5</c:v>
                </c:pt>
                <c:pt idx="23">
                  <c:v>-857</c:v>
                </c:pt>
                <c:pt idx="24">
                  <c:v>-856.5</c:v>
                </c:pt>
                <c:pt idx="25">
                  <c:v>-848.5</c:v>
                </c:pt>
                <c:pt idx="26">
                  <c:v>-837</c:v>
                </c:pt>
                <c:pt idx="27">
                  <c:v>-97.5</c:v>
                </c:pt>
                <c:pt idx="28">
                  <c:v>0</c:v>
                </c:pt>
                <c:pt idx="29">
                  <c:v>92</c:v>
                </c:pt>
                <c:pt idx="30">
                  <c:v>130.5</c:v>
                </c:pt>
                <c:pt idx="31">
                  <c:v>130.5</c:v>
                </c:pt>
                <c:pt idx="32">
                  <c:v>133.5</c:v>
                </c:pt>
                <c:pt idx="33">
                  <c:v>133.5</c:v>
                </c:pt>
                <c:pt idx="34">
                  <c:v>134</c:v>
                </c:pt>
                <c:pt idx="35">
                  <c:v>134</c:v>
                </c:pt>
                <c:pt idx="36">
                  <c:v>247.5</c:v>
                </c:pt>
                <c:pt idx="37">
                  <c:v>247.5</c:v>
                </c:pt>
                <c:pt idx="38">
                  <c:v>248</c:v>
                </c:pt>
                <c:pt idx="39">
                  <c:v>248</c:v>
                </c:pt>
                <c:pt idx="40">
                  <c:v>999</c:v>
                </c:pt>
                <c:pt idx="41">
                  <c:v>999</c:v>
                </c:pt>
                <c:pt idx="42">
                  <c:v>999</c:v>
                </c:pt>
                <c:pt idx="43">
                  <c:v>999</c:v>
                </c:pt>
                <c:pt idx="44">
                  <c:v>999</c:v>
                </c:pt>
                <c:pt idx="45">
                  <c:v>999</c:v>
                </c:pt>
                <c:pt idx="46">
                  <c:v>1126.5</c:v>
                </c:pt>
                <c:pt idx="47">
                  <c:v>1127</c:v>
                </c:pt>
                <c:pt idx="48">
                  <c:v>1347</c:v>
                </c:pt>
                <c:pt idx="49">
                  <c:v>2079</c:v>
                </c:pt>
                <c:pt idx="50">
                  <c:v>2250.5</c:v>
                </c:pt>
                <c:pt idx="51">
                  <c:v>2250.5</c:v>
                </c:pt>
                <c:pt idx="52">
                  <c:v>2250.5</c:v>
                </c:pt>
                <c:pt idx="53">
                  <c:v>2250.5</c:v>
                </c:pt>
                <c:pt idx="54">
                  <c:v>2270</c:v>
                </c:pt>
                <c:pt idx="55">
                  <c:v>2270.5</c:v>
                </c:pt>
                <c:pt idx="56">
                  <c:v>2272.5</c:v>
                </c:pt>
                <c:pt idx="57">
                  <c:v>2273</c:v>
                </c:pt>
                <c:pt idx="58">
                  <c:v>2275.5</c:v>
                </c:pt>
                <c:pt idx="59">
                  <c:v>2276</c:v>
                </c:pt>
                <c:pt idx="60">
                  <c:v>2281</c:v>
                </c:pt>
                <c:pt idx="61">
                  <c:v>2281.5</c:v>
                </c:pt>
                <c:pt idx="62">
                  <c:v>2287</c:v>
                </c:pt>
                <c:pt idx="63">
                  <c:v>2287</c:v>
                </c:pt>
                <c:pt idx="64">
                  <c:v>2287</c:v>
                </c:pt>
                <c:pt idx="65">
                  <c:v>2287</c:v>
                </c:pt>
                <c:pt idx="66">
                  <c:v>2287</c:v>
                </c:pt>
                <c:pt idx="67">
                  <c:v>2289.5</c:v>
                </c:pt>
                <c:pt idx="68">
                  <c:v>2289.5</c:v>
                </c:pt>
                <c:pt idx="69">
                  <c:v>2289.5</c:v>
                </c:pt>
                <c:pt idx="70">
                  <c:v>2289.5</c:v>
                </c:pt>
                <c:pt idx="71">
                  <c:v>2289.5</c:v>
                </c:pt>
                <c:pt idx="72">
                  <c:v>2289.5</c:v>
                </c:pt>
                <c:pt idx="73">
                  <c:v>2317.5</c:v>
                </c:pt>
                <c:pt idx="74">
                  <c:v>2342.5</c:v>
                </c:pt>
                <c:pt idx="75">
                  <c:v>2356.5</c:v>
                </c:pt>
                <c:pt idx="76">
                  <c:v>2356.5</c:v>
                </c:pt>
                <c:pt idx="77">
                  <c:v>2356.5</c:v>
                </c:pt>
                <c:pt idx="78">
                  <c:v>2356.5</c:v>
                </c:pt>
                <c:pt idx="79">
                  <c:v>2356.5</c:v>
                </c:pt>
                <c:pt idx="80">
                  <c:v>2359</c:v>
                </c:pt>
                <c:pt idx="81">
                  <c:v>2359</c:v>
                </c:pt>
                <c:pt idx="82">
                  <c:v>2359</c:v>
                </c:pt>
                <c:pt idx="83">
                  <c:v>2359</c:v>
                </c:pt>
                <c:pt idx="84">
                  <c:v>2359</c:v>
                </c:pt>
                <c:pt idx="85">
                  <c:v>2359.5</c:v>
                </c:pt>
                <c:pt idx="86">
                  <c:v>2362</c:v>
                </c:pt>
                <c:pt idx="87">
                  <c:v>2362</c:v>
                </c:pt>
                <c:pt idx="88">
                  <c:v>2362</c:v>
                </c:pt>
                <c:pt idx="89">
                  <c:v>2362</c:v>
                </c:pt>
                <c:pt idx="90">
                  <c:v>2362</c:v>
                </c:pt>
                <c:pt idx="91">
                  <c:v>2392.5</c:v>
                </c:pt>
                <c:pt idx="92">
                  <c:v>2392.5</c:v>
                </c:pt>
                <c:pt idx="93">
                  <c:v>2392.5</c:v>
                </c:pt>
                <c:pt idx="94">
                  <c:v>2392.5</c:v>
                </c:pt>
                <c:pt idx="95">
                  <c:v>2392.5</c:v>
                </c:pt>
                <c:pt idx="96">
                  <c:v>2392.5</c:v>
                </c:pt>
                <c:pt idx="97">
                  <c:v>2395.5</c:v>
                </c:pt>
                <c:pt idx="98">
                  <c:v>3085</c:v>
                </c:pt>
                <c:pt idx="99">
                  <c:v>3090.5</c:v>
                </c:pt>
                <c:pt idx="100">
                  <c:v>3154.5</c:v>
                </c:pt>
                <c:pt idx="101">
                  <c:v>3212.5</c:v>
                </c:pt>
                <c:pt idx="102">
                  <c:v>3288</c:v>
                </c:pt>
                <c:pt idx="103">
                  <c:v>3288.5</c:v>
                </c:pt>
                <c:pt idx="104">
                  <c:v>3330</c:v>
                </c:pt>
                <c:pt idx="105">
                  <c:v>3360.5</c:v>
                </c:pt>
                <c:pt idx="106">
                  <c:v>3363.5</c:v>
                </c:pt>
                <c:pt idx="107">
                  <c:v>3380</c:v>
                </c:pt>
                <c:pt idx="108">
                  <c:v>3402.5</c:v>
                </c:pt>
                <c:pt idx="109">
                  <c:v>4052.5</c:v>
                </c:pt>
                <c:pt idx="110">
                  <c:v>4053</c:v>
                </c:pt>
                <c:pt idx="111">
                  <c:v>4214.5</c:v>
                </c:pt>
                <c:pt idx="112">
                  <c:v>4270</c:v>
                </c:pt>
                <c:pt idx="113">
                  <c:v>4273</c:v>
                </c:pt>
                <c:pt idx="114">
                  <c:v>4275.5</c:v>
                </c:pt>
                <c:pt idx="115">
                  <c:v>4278.5</c:v>
                </c:pt>
                <c:pt idx="116">
                  <c:v>3090.5</c:v>
                </c:pt>
                <c:pt idx="117">
                  <c:v>4312.5</c:v>
                </c:pt>
                <c:pt idx="118">
                  <c:v>4371</c:v>
                </c:pt>
                <c:pt idx="119">
                  <c:v>4392.5</c:v>
                </c:pt>
                <c:pt idx="120">
                  <c:v>4431.5</c:v>
                </c:pt>
                <c:pt idx="121">
                  <c:v>5044</c:v>
                </c:pt>
                <c:pt idx="122">
                  <c:v>5088.5</c:v>
                </c:pt>
                <c:pt idx="123">
                  <c:v>5099.5</c:v>
                </c:pt>
                <c:pt idx="124">
                  <c:v>5129</c:v>
                </c:pt>
                <c:pt idx="125">
                  <c:v>5129.5</c:v>
                </c:pt>
                <c:pt idx="126">
                  <c:v>5166.5</c:v>
                </c:pt>
                <c:pt idx="127">
                  <c:v>5213</c:v>
                </c:pt>
                <c:pt idx="128">
                  <c:v>5232.5</c:v>
                </c:pt>
                <c:pt idx="129">
                  <c:v>5254.5</c:v>
                </c:pt>
                <c:pt idx="130">
                  <c:v>5255</c:v>
                </c:pt>
                <c:pt idx="131">
                  <c:v>5341</c:v>
                </c:pt>
                <c:pt idx="132">
                  <c:v>5341</c:v>
                </c:pt>
                <c:pt idx="133">
                  <c:v>5341</c:v>
                </c:pt>
                <c:pt idx="134">
                  <c:v>5341</c:v>
                </c:pt>
                <c:pt idx="135">
                  <c:v>5341</c:v>
                </c:pt>
                <c:pt idx="136">
                  <c:v>6180.5</c:v>
                </c:pt>
                <c:pt idx="137">
                  <c:v>6181</c:v>
                </c:pt>
                <c:pt idx="138">
                  <c:v>6342</c:v>
                </c:pt>
                <c:pt idx="139">
                  <c:v>6365</c:v>
                </c:pt>
                <c:pt idx="140">
                  <c:v>6365.5</c:v>
                </c:pt>
                <c:pt idx="141">
                  <c:v>6368</c:v>
                </c:pt>
                <c:pt idx="142">
                  <c:v>6368.5</c:v>
                </c:pt>
                <c:pt idx="143">
                  <c:v>7053.5</c:v>
                </c:pt>
                <c:pt idx="144">
                  <c:v>7190</c:v>
                </c:pt>
                <c:pt idx="145">
                  <c:v>7190.5</c:v>
                </c:pt>
                <c:pt idx="146">
                  <c:v>7332.5</c:v>
                </c:pt>
                <c:pt idx="147">
                  <c:v>7338</c:v>
                </c:pt>
                <c:pt idx="148">
                  <c:v>7343.5</c:v>
                </c:pt>
                <c:pt idx="149">
                  <c:v>7344</c:v>
                </c:pt>
                <c:pt idx="150">
                  <c:v>7360.5</c:v>
                </c:pt>
                <c:pt idx="151">
                  <c:v>7363</c:v>
                </c:pt>
                <c:pt idx="152">
                  <c:v>7363.5</c:v>
                </c:pt>
                <c:pt idx="153">
                  <c:v>7374.5</c:v>
                </c:pt>
                <c:pt idx="154">
                  <c:v>7405</c:v>
                </c:pt>
                <c:pt idx="155">
                  <c:v>8181</c:v>
                </c:pt>
                <c:pt idx="156">
                  <c:v>8275</c:v>
                </c:pt>
                <c:pt idx="157">
                  <c:v>8275.5</c:v>
                </c:pt>
                <c:pt idx="158">
                  <c:v>8311.5</c:v>
                </c:pt>
                <c:pt idx="159">
                  <c:v>8390.5</c:v>
                </c:pt>
                <c:pt idx="160">
                  <c:v>8462</c:v>
                </c:pt>
                <c:pt idx="161">
                  <c:v>8462</c:v>
                </c:pt>
                <c:pt idx="162">
                  <c:v>8462</c:v>
                </c:pt>
                <c:pt idx="163">
                  <c:v>9273.5</c:v>
                </c:pt>
                <c:pt idx="164">
                  <c:v>9393.5</c:v>
                </c:pt>
                <c:pt idx="165">
                  <c:v>9407.5</c:v>
                </c:pt>
                <c:pt idx="166">
                  <c:v>9436.5</c:v>
                </c:pt>
                <c:pt idx="167">
                  <c:v>9499</c:v>
                </c:pt>
                <c:pt idx="168">
                  <c:v>9504.5</c:v>
                </c:pt>
                <c:pt idx="169">
                  <c:v>10232</c:v>
                </c:pt>
                <c:pt idx="170">
                  <c:v>10325</c:v>
                </c:pt>
                <c:pt idx="171">
                  <c:v>10325</c:v>
                </c:pt>
                <c:pt idx="172">
                  <c:v>10325</c:v>
                </c:pt>
                <c:pt idx="173">
                  <c:v>10325</c:v>
                </c:pt>
                <c:pt idx="174">
                  <c:v>10325</c:v>
                </c:pt>
                <c:pt idx="175">
                  <c:v>10325.5</c:v>
                </c:pt>
                <c:pt idx="176">
                  <c:v>10325.5</c:v>
                </c:pt>
                <c:pt idx="177">
                  <c:v>10326</c:v>
                </c:pt>
                <c:pt idx="178">
                  <c:v>10326</c:v>
                </c:pt>
                <c:pt idx="179">
                  <c:v>11250.5</c:v>
                </c:pt>
                <c:pt idx="180">
                  <c:v>11251</c:v>
                </c:pt>
                <c:pt idx="181">
                  <c:v>11379.5</c:v>
                </c:pt>
                <c:pt idx="182">
                  <c:v>11379.5</c:v>
                </c:pt>
                <c:pt idx="183">
                  <c:v>11379.5</c:v>
                </c:pt>
                <c:pt idx="184">
                  <c:v>11505</c:v>
                </c:pt>
                <c:pt idx="185">
                  <c:v>11508</c:v>
                </c:pt>
                <c:pt idx="186">
                  <c:v>12392.5</c:v>
                </c:pt>
                <c:pt idx="187">
                  <c:v>12392.5</c:v>
                </c:pt>
                <c:pt idx="188">
                  <c:v>12392.5</c:v>
                </c:pt>
                <c:pt idx="189">
                  <c:v>13129</c:v>
                </c:pt>
                <c:pt idx="190">
                  <c:v>13296</c:v>
                </c:pt>
                <c:pt idx="191">
                  <c:v>13296.5</c:v>
                </c:pt>
                <c:pt idx="192">
                  <c:v>13438</c:v>
                </c:pt>
                <c:pt idx="193">
                  <c:v>13463</c:v>
                </c:pt>
                <c:pt idx="194">
                  <c:v>13463</c:v>
                </c:pt>
                <c:pt idx="195">
                  <c:v>13463.5</c:v>
                </c:pt>
                <c:pt idx="196">
                  <c:v>13463.5</c:v>
                </c:pt>
                <c:pt idx="197">
                  <c:v>13480</c:v>
                </c:pt>
                <c:pt idx="198">
                  <c:v>13480</c:v>
                </c:pt>
                <c:pt idx="199">
                  <c:v>13535.5</c:v>
                </c:pt>
                <c:pt idx="200">
                  <c:v>13535.5</c:v>
                </c:pt>
                <c:pt idx="201">
                  <c:v>13535.5</c:v>
                </c:pt>
                <c:pt idx="202">
                  <c:v>13563.5</c:v>
                </c:pt>
                <c:pt idx="203">
                  <c:v>13563.5</c:v>
                </c:pt>
                <c:pt idx="204">
                  <c:v>13563.5</c:v>
                </c:pt>
                <c:pt idx="205">
                  <c:v>14528.5</c:v>
                </c:pt>
                <c:pt idx="206">
                  <c:v>14528.5</c:v>
                </c:pt>
                <c:pt idx="207">
                  <c:v>14539.5</c:v>
                </c:pt>
                <c:pt idx="208">
                  <c:v>14539.5</c:v>
                </c:pt>
                <c:pt idx="209">
                  <c:v>14540</c:v>
                </c:pt>
                <c:pt idx="210">
                  <c:v>14540</c:v>
                </c:pt>
                <c:pt idx="211">
                  <c:v>14542.5</c:v>
                </c:pt>
                <c:pt idx="212">
                  <c:v>14542.5</c:v>
                </c:pt>
                <c:pt idx="213">
                  <c:v>14567.5</c:v>
                </c:pt>
                <c:pt idx="214">
                  <c:v>14567.5</c:v>
                </c:pt>
                <c:pt idx="215">
                  <c:v>14570.5</c:v>
                </c:pt>
                <c:pt idx="216">
                  <c:v>14570.5</c:v>
                </c:pt>
                <c:pt idx="217">
                  <c:v>14576</c:v>
                </c:pt>
                <c:pt idx="218">
                  <c:v>14576</c:v>
                </c:pt>
                <c:pt idx="219">
                  <c:v>14584.5</c:v>
                </c:pt>
                <c:pt idx="220">
                  <c:v>14584.5</c:v>
                </c:pt>
                <c:pt idx="221">
                  <c:v>14587</c:v>
                </c:pt>
                <c:pt idx="222">
                  <c:v>14587</c:v>
                </c:pt>
                <c:pt idx="223">
                  <c:v>15363</c:v>
                </c:pt>
                <c:pt idx="224">
                  <c:v>16458.5</c:v>
                </c:pt>
                <c:pt idx="225">
                  <c:v>16467</c:v>
                </c:pt>
                <c:pt idx="226">
                  <c:v>16467.5</c:v>
                </c:pt>
                <c:pt idx="227">
                  <c:v>16470</c:v>
                </c:pt>
              </c:numCache>
            </c:numRef>
          </c:xVal>
          <c:yVal>
            <c:numRef>
              <c:f>'Active 1'!$K$21:$K$999</c:f>
              <c:numCache>
                <c:formatCode>General</c:formatCode>
                <c:ptCount val="979"/>
                <c:pt idx="9">
                  <c:v>-1.4316499997221399E-2</c:v>
                </c:pt>
                <c:pt idx="10">
                  <c:v>-8.2330000004731119E-3</c:v>
                </c:pt>
                <c:pt idx="11">
                  <c:v>-9.0649999983725138E-3</c:v>
                </c:pt>
                <c:pt idx="13">
                  <c:v>-7.245500004501082E-3</c:v>
                </c:pt>
                <c:pt idx="14">
                  <c:v>-6.0050000029150397E-3</c:v>
                </c:pt>
                <c:pt idx="15">
                  <c:v>-7.259500001964625E-3</c:v>
                </c:pt>
                <c:pt idx="16">
                  <c:v>-4.8825000048964284E-3</c:v>
                </c:pt>
                <c:pt idx="18">
                  <c:v>-5.5734999987180345E-3</c:v>
                </c:pt>
                <c:pt idx="19">
                  <c:v>-3.7735000005341135E-3</c:v>
                </c:pt>
                <c:pt idx="20">
                  <c:v>-1.578499999595806E-3</c:v>
                </c:pt>
                <c:pt idx="21">
                  <c:v>-5.2100000029895455E-3</c:v>
                </c:pt>
                <c:pt idx="22">
                  <c:v>-3.5354999999981374E-3</c:v>
                </c:pt>
                <c:pt idx="23">
                  <c:v>-4.116999996767845E-3</c:v>
                </c:pt>
                <c:pt idx="24">
                  <c:v>-4.5764999958919361E-3</c:v>
                </c:pt>
                <c:pt idx="25">
                  <c:v>-3.4285000001545995E-3</c:v>
                </c:pt>
                <c:pt idx="26">
                  <c:v>8.0300000263378024E-4</c:v>
                </c:pt>
                <c:pt idx="27">
                  <c:v>-5.9750000218627974E-4</c:v>
                </c:pt>
                <c:pt idx="28">
                  <c:v>-2.9999999969732016E-4</c:v>
                </c:pt>
                <c:pt idx="29">
                  <c:v>5.2000003051944077E-5</c:v>
                </c:pt>
                <c:pt idx="30">
                  <c:v>1.0704999949666671E-3</c:v>
                </c:pt>
                <c:pt idx="31">
                  <c:v>1.1004999978467822E-3</c:v>
                </c:pt>
                <c:pt idx="32">
                  <c:v>-5.8649999846238643E-4</c:v>
                </c:pt>
                <c:pt idx="33">
                  <c:v>-5.8649999846238643E-4</c:v>
                </c:pt>
                <c:pt idx="34">
                  <c:v>-1.1460000023362227E-3</c:v>
                </c:pt>
                <c:pt idx="35">
                  <c:v>-1.1460000023362227E-3</c:v>
                </c:pt>
                <c:pt idx="36">
                  <c:v>1.5475000036531128E-3</c:v>
                </c:pt>
                <c:pt idx="37">
                  <c:v>1.5475000036531128E-3</c:v>
                </c:pt>
                <c:pt idx="38">
                  <c:v>-1.1119999981019646E-3</c:v>
                </c:pt>
                <c:pt idx="39">
                  <c:v>-1.1119999981019646E-3</c:v>
                </c:pt>
                <c:pt idx="40">
                  <c:v>3.019000003405381E-3</c:v>
                </c:pt>
                <c:pt idx="41">
                  <c:v>3.019000003405381E-3</c:v>
                </c:pt>
                <c:pt idx="42">
                  <c:v>3.4190000005764887E-3</c:v>
                </c:pt>
                <c:pt idx="43">
                  <c:v>3.4190000005764887E-3</c:v>
                </c:pt>
                <c:pt idx="44">
                  <c:v>3.7190000002738088E-3</c:v>
                </c:pt>
                <c:pt idx="45">
                  <c:v>3.7190000002738088E-3</c:v>
                </c:pt>
                <c:pt idx="50">
                  <c:v>9.2904999983147718E-3</c:v>
                </c:pt>
                <c:pt idx="51">
                  <c:v>9.2904999983147718E-3</c:v>
                </c:pt>
                <c:pt idx="52">
                  <c:v>9.3904999957885593E-3</c:v>
                </c:pt>
                <c:pt idx="53">
                  <c:v>9.3904999957885593E-3</c:v>
                </c:pt>
                <c:pt idx="54">
                  <c:v>8.8700000051176175E-3</c:v>
                </c:pt>
                <c:pt idx="55">
                  <c:v>6.2105000033625402E-3</c:v>
                </c:pt>
                <c:pt idx="56">
                  <c:v>7.2724999990896322E-3</c:v>
                </c:pt>
                <c:pt idx="57">
                  <c:v>8.5130000006756745E-3</c:v>
                </c:pt>
                <c:pt idx="58">
                  <c:v>7.6154999987920746E-3</c:v>
                </c:pt>
                <c:pt idx="59">
                  <c:v>7.7560000063385814E-3</c:v>
                </c:pt>
                <c:pt idx="60">
                  <c:v>8.3610000001499429E-3</c:v>
                </c:pt>
                <c:pt idx="61">
                  <c:v>7.7014999988023192E-3</c:v>
                </c:pt>
                <c:pt idx="62">
                  <c:v>9.546999994199723E-3</c:v>
                </c:pt>
                <c:pt idx="63">
                  <c:v>9.546999994199723E-3</c:v>
                </c:pt>
                <c:pt idx="64">
                  <c:v>9.9469999986467883E-3</c:v>
                </c:pt>
                <c:pt idx="65">
                  <c:v>1.0246999998344108E-2</c:v>
                </c:pt>
                <c:pt idx="66">
                  <c:v>1.0246999998344108E-2</c:v>
                </c:pt>
                <c:pt idx="67">
                  <c:v>8.1495000049471855E-3</c:v>
                </c:pt>
                <c:pt idx="68">
                  <c:v>9.049500004039146E-3</c:v>
                </c:pt>
                <c:pt idx="69">
                  <c:v>9.049500004039146E-3</c:v>
                </c:pt>
                <c:pt idx="70">
                  <c:v>9.4495000012102537E-3</c:v>
                </c:pt>
                <c:pt idx="71">
                  <c:v>9.7495000009075738E-3</c:v>
                </c:pt>
                <c:pt idx="72">
                  <c:v>9.7495000009075738E-3</c:v>
                </c:pt>
                <c:pt idx="76">
                  <c:v>1.0176499999943189E-2</c:v>
                </c:pt>
                <c:pt idx="77">
                  <c:v>1.0176499999943189E-2</c:v>
                </c:pt>
                <c:pt idx="78">
                  <c:v>1.0576499997114297E-2</c:v>
                </c:pt>
                <c:pt idx="79">
                  <c:v>1.0576499997114297E-2</c:v>
                </c:pt>
                <c:pt idx="80">
                  <c:v>9.0790000031120144E-3</c:v>
                </c:pt>
                <c:pt idx="81">
                  <c:v>9.0790000031120144E-3</c:v>
                </c:pt>
                <c:pt idx="82">
                  <c:v>9.3790000028093345E-3</c:v>
                </c:pt>
                <c:pt idx="83">
                  <c:v>9.6790000025066547E-3</c:v>
                </c:pt>
                <c:pt idx="84">
                  <c:v>9.6790000025066547E-3</c:v>
                </c:pt>
                <c:pt idx="85">
                  <c:v>1.0719500001869164E-2</c:v>
                </c:pt>
                <c:pt idx="86">
                  <c:v>9.4219999955384992E-3</c:v>
                </c:pt>
                <c:pt idx="87">
                  <c:v>9.4219999955384992E-3</c:v>
                </c:pt>
                <c:pt idx="88">
                  <c:v>9.8219999999855645E-3</c:v>
                </c:pt>
                <c:pt idx="89">
                  <c:v>1.0221999997156672E-2</c:v>
                </c:pt>
                <c:pt idx="90">
                  <c:v>1.0221999997156672E-2</c:v>
                </c:pt>
                <c:pt idx="91">
                  <c:v>9.2925000062678009E-3</c:v>
                </c:pt>
                <c:pt idx="92">
                  <c:v>9.2925000062678009E-3</c:v>
                </c:pt>
                <c:pt idx="93">
                  <c:v>9.8925000056624413E-3</c:v>
                </c:pt>
                <c:pt idx="94">
                  <c:v>9.8925000056624413E-3</c:v>
                </c:pt>
                <c:pt idx="95">
                  <c:v>1.0392500000307336E-2</c:v>
                </c:pt>
                <c:pt idx="96">
                  <c:v>1.0392500000307336E-2</c:v>
                </c:pt>
                <c:pt idx="107">
                  <c:v>1.2979999999515712E-2</c:v>
                </c:pt>
                <c:pt idx="108">
                  <c:v>1.5602499996020924E-2</c:v>
                </c:pt>
                <c:pt idx="109">
                  <c:v>1.5952499998093117E-2</c:v>
                </c:pt>
                <c:pt idx="110">
                  <c:v>1.5592999996442813E-2</c:v>
                </c:pt>
                <c:pt idx="111">
                  <c:v>1.7474499996751547E-2</c:v>
                </c:pt>
                <c:pt idx="112">
                  <c:v>2.237000000604894E-2</c:v>
                </c:pt>
                <c:pt idx="113">
                  <c:v>1.5713000000687316E-2</c:v>
                </c:pt>
                <c:pt idx="114">
                  <c:v>1.6215500007092487E-2</c:v>
                </c:pt>
                <c:pt idx="115">
                  <c:v>1.6058499997598119E-2</c:v>
                </c:pt>
                <c:pt idx="116">
                  <c:v>1.1830499999632593E-2</c:v>
                </c:pt>
                <c:pt idx="117">
                  <c:v>1.6312500003550667E-2</c:v>
                </c:pt>
                <c:pt idx="118">
                  <c:v>1.5951000001223292E-2</c:v>
                </c:pt>
                <c:pt idx="119">
                  <c:v>1.7692500005068723E-2</c:v>
                </c:pt>
                <c:pt idx="120">
                  <c:v>1.7151499996543862E-2</c:v>
                </c:pt>
                <c:pt idx="121">
                  <c:v>1.7764000003808178E-2</c:v>
                </c:pt>
                <c:pt idx="122">
                  <c:v>1.7868499999167398E-2</c:v>
                </c:pt>
                <c:pt idx="123">
                  <c:v>1.8159499995817896E-2</c:v>
                </c:pt>
                <c:pt idx="124">
                  <c:v>1.9448999999440275E-2</c:v>
                </c:pt>
                <c:pt idx="125">
                  <c:v>1.8689500000618864E-2</c:v>
                </c:pt>
                <c:pt idx="126">
                  <c:v>1.8586500002129469E-2</c:v>
                </c:pt>
                <c:pt idx="127">
                  <c:v>1.7353000002913177E-2</c:v>
                </c:pt>
                <c:pt idx="128">
                  <c:v>2.0832499998505227E-2</c:v>
                </c:pt>
                <c:pt idx="129">
                  <c:v>1.8914500004029833E-2</c:v>
                </c:pt>
                <c:pt idx="130">
                  <c:v>1.945500000147149E-2</c:v>
                </c:pt>
                <c:pt idx="131">
                  <c:v>1.8800999998347834E-2</c:v>
                </c:pt>
                <c:pt idx="132">
                  <c:v>1.8800999998347834E-2</c:v>
                </c:pt>
                <c:pt idx="133">
                  <c:v>1.9320999999763444E-2</c:v>
                </c:pt>
                <c:pt idx="134">
                  <c:v>1.9490999999106862E-2</c:v>
                </c:pt>
                <c:pt idx="135">
                  <c:v>2.018099999986589E-2</c:v>
                </c:pt>
                <c:pt idx="136">
                  <c:v>2.342050000152085E-2</c:v>
                </c:pt>
                <c:pt idx="137">
                  <c:v>2.2360999995726161E-2</c:v>
                </c:pt>
                <c:pt idx="138">
                  <c:v>2.2801999999501277E-2</c:v>
                </c:pt>
                <c:pt idx="139">
                  <c:v>2.6565000000118744E-2</c:v>
                </c:pt>
                <c:pt idx="140">
                  <c:v>2.4805499997455627E-2</c:v>
                </c:pt>
                <c:pt idx="141">
                  <c:v>2.2908000006282236E-2</c:v>
                </c:pt>
                <c:pt idx="142">
                  <c:v>2.5248500001907814E-2</c:v>
                </c:pt>
                <c:pt idx="144">
                  <c:v>2.298999999766238E-2</c:v>
                </c:pt>
                <c:pt idx="145">
                  <c:v>2.4830499998643063E-2</c:v>
                </c:pt>
                <c:pt idx="146">
                  <c:v>2.4432499994873069E-2</c:v>
                </c:pt>
                <c:pt idx="147">
                  <c:v>2.3177999995823484E-2</c:v>
                </c:pt>
                <c:pt idx="148">
                  <c:v>2.5423499995667953E-2</c:v>
                </c:pt>
                <c:pt idx="149">
                  <c:v>2.2763999993912876E-2</c:v>
                </c:pt>
                <c:pt idx="150">
                  <c:v>2.4300500001118053E-2</c:v>
                </c:pt>
                <c:pt idx="151">
                  <c:v>2.3903000001155306E-2</c:v>
                </c:pt>
                <c:pt idx="152">
                  <c:v>2.4143499998899642E-2</c:v>
                </c:pt>
                <c:pt idx="153">
                  <c:v>2.4234500000602566E-2</c:v>
                </c:pt>
                <c:pt idx="154">
                  <c:v>2.4304999999003485E-2</c:v>
                </c:pt>
                <c:pt idx="155">
                  <c:v>2.4160999993910082E-2</c:v>
                </c:pt>
                <c:pt idx="156">
                  <c:v>2.417500000592554E-2</c:v>
                </c:pt>
                <c:pt idx="157">
                  <c:v>2.2915500005183276E-2</c:v>
                </c:pt>
                <c:pt idx="158">
                  <c:v>2.3031500000797678E-2</c:v>
                </c:pt>
                <c:pt idx="159">
                  <c:v>2.1030500000051688E-2</c:v>
                </c:pt>
                <c:pt idx="160">
                  <c:v>2.47220000019297E-2</c:v>
                </c:pt>
                <c:pt idx="163">
                  <c:v>2.3853499995311722E-2</c:v>
                </c:pt>
                <c:pt idx="164">
                  <c:v>2.5173499998345505E-2</c:v>
                </c:pt>
                <c:pt idx="165">
                  <c:v>2.3807499994290993E-2</c:v>
                </c:pt>
                <c:pt idx="166">
                  <c:v>2.2456499995314516E-2</c:v>
                </c:pt>
                <c:pt idx="167">
                  <c:v>2.3418999997375067E-2</c:v>
                </c:pt>
                <c:pt idx="168">
                  <c:v>2.4464499998430256E-2</c:v>
                </c:pt>
                <c:pt idx="169">
                  <c:v>2.3791999999957625E-2</c:v>
                </c:pt>
                <c:pt idx="170">
                  <c:v>2.3625000001629815E-2</c:v>
                </c:pt>
                <c:pt idx="171">
                  <c:v>2.3625000001629815E-2</c:v>
                </c:pt>
                <c:pt idx="172">
                  <c:v>2.4324999998498242E-2</c:v>
                </c:pt>
                <c:pt idx="173">
                  <c:v>2.4924999997892883E-2</c:v>
                </c:pt>
                <c:pt idx="174">
                  <c:v>2.4924999997892883E-2</c:v>
                </c:pt>
                <c:pt idx="175">
                  <c:v>2.5865499999781605E-2</c:v>
                </c:pt>
                <c:pt idx="176">
                  <c:v>2.5865499999781605E-2</c:v>
                </c:pt>
                <c:pt idx="177">
                  <c:v>2.4205999994592275E-2</c:v>
                </c:pt>
                <c:pt idx="178">
                  <c:v>2.4205999994592275E-2</c:v>
                </c:pt>
                <c:pt idx="179">
                  <c:v>2.7490500004205387E-2</c:v>
                </c:pt>
                <c:pt idx="180">
                  <c:v>2.6431000005686656E-2</c:v>
                </c:pt>
                <c:pt idx="181">
                  <c:v>2.6429500001540873E-2</c:v>
                </c:pt>
                <c:pt idx="182">
                  <c:v>2.6529500006290618E-2</c:v>
                </c:pt>
                <c:pt idx="183">
                  <c:v>2.6829500005987938E-2</c:v>
                </c:pt>
                <c:pt idx="184">
                  <c:v>2.6205000001937151E-2</c:v>
                </c:pt>
                <c:pt idx="185">
                  <c:v>2.6748000003863126E-2</c:v>
                </c:pt>
                <c:pt idx="186">
                  <c:v>2.9562499999883585E-2</c:v>
                </c:pt>
                <c:pt idx="187">
                  <c:v>3.0072499997913837E-2</c:v>
                </c:pt>
                <c:pt idx="188">
                  <c:v>3.0932499998016283E-2</c:v>
                </c:pt>
                <c:pt idx="189">
                  <c:v>2.7769000000262167E-2</c:v>
                </c:pt>
                <c:pt idx="190">
                  <c:v>2.9675999998289626E-2</c:v>
                </c:pt>
                <c:pt idx="191">
                  <c:v>3.0716500004928093E-2</c:v>
                </c:pt>
                <c:pt idx="192">
                  <c:v>3.0158000001392793E-2</c:v>
                </c:pt>
                <c:pt idx="193">
                  <c:v>2.9323000002477784E-2</c:v>
                </c:pt>
                <c:pt idx="194">
                  <c:v>2.9403000000456814E-2</c:v>
                </c:pt>
                <c:pt idx="195">
                  <c:v>2.9873499996028841E-2</c:v>
                </c:pt>
                <c:pt idx="196">
                  <c:v>2.9953500001283828E-2</c:v>
                </c:pt>
                <c:pt idx="197">
                  <c:v>2.9410000002826564E-2</c:v>
                </c:pt>
                <c:pt idx="198">
                  <c:v>2.9580000002169982E-2</c:v>
                </c:pt>
                <c:pt idx="199">
                  <c:v>3.0725500000698958E-2</c:v>
                </c:pt>
                <c:pt idx="200">
                  <c:v>3.1045500007166993E-2</c:v>
                </c:pt>
                <c:pt idx="201">
                  <c:v>3.115550000075018E-2</c:v>
                </c:pt>
                <c:pt idx="202">
                  <c:v>3.1163499996182509E-2</c:v>
                </c:pt>
                <c:pt idx="203">
                  <c:v>3.2523499998205807E-2</c:v>
                </c:pt>
                <c:pt idx="204">
                  <c:v>3.265349999855971E-2</c:v>
                </c:pt>
                <c:pt idx="205">
                  <c:v>3.1738499994389713E-2</c:v>
                </c:pt>
                <c:pt idx="206">
                  <c:v>3.1998499995097518E-2</c:v>
                </c:pt>
                <c:pt idx="207">
                  <c:v>3.1739500002004206E-2</c:v>
                </c:pt>
                <c:pt idx="208">
                  <c:v>3.2109499996295199E-2</c:v>
                </c:pt>
                <c:pt idx="209">
                  <c:v>3.1869999998889398E-2</c:v>
                </c:pt>
                <c:pt idx="210">
                  <c:v>3.215999999520136E-2</c:v>
                </c:pt>
                <c:pt idx="211">
                  <c:v>3.2602500003122259E-2</c:v>
                </c:pt>
                <c:pt idx="212">
                  <c:v>3.3552500004589092E-2</c:v>
                </c:pt>
                <c:pt idx="213">
                  <c:v>3.229750000173226E-2</c:v>
                </c:pt>
                <c:pt idx="214">
                  <c:v>3.2637500000419095E-2</c:v>
                </c:pt>
                <c:pt idx="215">
                  <c:v>3.1930500001180917E-2</c:v>
                </c:pt>
                <c:pt idx="216">
                  <c:v>3.281050000077812E-2</c:v>
                </c:pt>
                <c:pt idx="217">
                  <c:v>3.1526000006124377E-2</c:v>
                </c:pt>
                <c:pt idx="218">
                  <c:v>3.2246000002487563E-2</c:v>
                </c:pt>
                <c:pt idx="219">
                  <c:v>3.2004499997128733E-2</c:v>
                </c:pt>
                <c:pt idx="220">
                  <c:v>3.2304499996826053E-2</c:v>
                </c:pt>
                <c:pt idx="221">
                  <c:v>3.2977000002574641E-2</c:v>
                </c:pt>
                <c:pt idx="222">
                  <c:v>3.3017000001564156E-2</c:v>
                </c:pt>
                <c:pt idx="223">
                  <c:v>3.2402999997430015E-2</c:v>
                </c:pt>
                <c:pt idx="224">
                  <c:v>3.6948499837308191E-2</c:v>
                </c:pt>
                <c:pt idx="225">
                  <c:v>3.5997000166389626E-2</c:v>
                </c:pt>
                <c:pt idx="226">
                  <c:v>3.7177499958488625E-2</c:v>
                </c:pt>
                <c:pt idx="227">
                  <c:v>3.6630000096920412E-2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60F-4F27-84AF-44D2BE49B275}"/>
            </c:ext>
          </c:extLst>
        </c:ser>
        <c:ser>
          <c:idx val="5"/>
          <c:order val="4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1'!$F$21:$F$999</c:f>
              <c:numCache>
                <c:formatCode>General</c:formatCode>
                <c:ptCount val="979"/>
                <c:pt idx="0">
                  <c:v>-59823.5</c:v>
                </c:pt>
                <c:pt idx="1">
                  <c:v>-58141</c:v>
                </c:pt>
                <c:pt idx="2">
                  <c:v>-37629.5</c:v>
                </c:pt>
                <c:pt idx="3">
                  <c:v>-36427.5</c:v>
                </c:pt>
                <c:pt idx="4">
                  <c:v>-33390.5</c:v>
                </c:pt>
                <c:pt idx="5">
                  <c:v>-33287</c:v>
                </c:pt>
                <c:pt idx="6">
                  <c:v>-7888</c:v>
                </c:pt>
                <c:pt idx="7">
                  <c:v>-5009.5</c:v>
                </c:pt>
                <c:pt idx="8">
                  <c:v>-3941</c:v>
                </c:pt>
                <c:pt idx="9">
                  <c:v>-3796.5</c:v>
                </c:pt>
                <c:pt idx="10">
                  <c:v>-2893</c:v>
                </c:pt>
                <c:pt idx="11">
                  <c:v>-2865</c:v>
                </c:pt>
                <c:pt idx="12">
                  <c:v>-1983</c:v>
                </c:pt>
                <c:pt idx="13">
                  <c:v>-1905.5</c:v>
                </c:pt>
                <c:pt idx="14">
                  <c:v>-1905</c:v>
                </c:pt>
                <c:pt idx="15">
                  <c:v>-1899.5</c:v>
                </c:pt>
                <c:pt idx="16">
                  <c:v>-1782.5</c:v>
                </c:pt>
                <c:pt idx="17">
                  <c:v>-1102</c:v>
                </c:pt>
                <c:pt idx="18">
                  <c:v>-1093.5</c:v>
                </c:pt>
                <c:pt idx="19">
                  <c:v>-1093.5</c:v>
                </c:pt>
                <c:pt idx="20">
                  <c:v>-998.5</c:v>
                </c:pt>
                <c:pt idx="21">
                  <c:v>-910</c:v>
                </c:pt>
                <c:pt idx="22">
                  <c:v>-895.5</c:v>
                </c:pt>
                <c:pt idx="23">
                  <c:v>-857</c:v>
                </c:pt>
                <c:pt idx="24">
                  <c:v>-856.5</c:v>
                </c:pt>
                <c:pt idx="25">
                  <c:v>-848.5</c:v>
                </c:pt>
                <c:pt idx="26">
                  <c:v>-837</c:v>
                </c:pt>
                <c:pt idx="27">
                  <c:v>-97.5</c:v>
                </c:pt>
                <c:pt idx="28">
                  <c:v>0</c:v>
                </c:pt>
                <c:pt idx="29">
                  <c:v>92</c:v>
                </c:pt>
                <c:pt idx="30">
                  <c:v>130.5</c:v>
                </c:pt>
                <c:pt idx="31">
                  <c:v>130.5</c:v>
                </c:pt>
                <c:pt idx="32">
                  <c:v>133.5</c:v>
                </c:pt>
                <c:pt idx="33">
                  <c:v>133.5</c:v>
                </c:pt>
                <c:pt idx="34">
                  <c:v>134</c:v>
                </c:pt>
                <c:pt idx="35">
                  <c:v>134</c:v>
                </c:pt>
                <c:pt idx="36">
                  <c:v>247.5</c:v>
                </c:pt>
                <c:pt idx="37">
                  <c:v>247.5</c:v>
                </c:pt>
                <c:pt idx="38">
                  <c:v>248</c:v>
                </c:pt>
                <c:pt idx="39">
                  <c:v>248</c:v>
                </c:pt>
                <c:pt idx="40">
                  <c:v>999</c:v>
                </c:pt>
                <c:pt idx="41">
                  <c:v>999</c:v>
                </c:pt>
                <c:pt idx="42">
                  <c:v>999</c:v>
                </c:pt>
                <c:pt idx="43">
                  <c:v>999</c:v>
                </c:pt>
                <c:pt idx="44">
                  <c:v>999</c:v>
                </c:pt>
                <c:pt idx="45">
                  <c:v>999</c:v>
                </c:pt>
                <c:pt idx="46">
                  <c:v>1126.5</c:v>
                </c:pt>
                <c:pt idx="47">
                  <c:v>1127</c:v>
                </c:pt>
                <c:pt idx="48">
                  <c:v>1347</c:v>
                </c:pt>
                <c:pt idx="49">
                  <c:v>2079</c:v>
                </c:pt>
                <c:pt idx="50">
                  <c:v>2250.5</c:v>
                </c:pt>
                <c:pt idx="51">
                  <c:v>2250.5</c:v>
                </c:pt>
                <c:pt idx="52">
                  <c:v>2250.5</c:v>
                </c:pt>
                <c:pt idx="53">
                  <c:v>2250.5</c:v>
                </c:pt>
                <c:pt idx="54">
                  <c:v>2270</c:v>
                </c:pt>
                <c:pt idx="55">
                  <c:v>2270.5</c:v>
                </c:pt>
                <c:pt idx="56">
                  <c:v>2272.5</c:v>
                </c:pt>
                <c:pt idx="57">
                  <c:v>2273</c:v>
                </c:pt>
                <c:pt idx="58">
                  <c:v>2275.5</c:v>
                </c:pt>
                <c:pt idx="59">
                  <c:v>2276</c:v>
                </c:pt>
                <c:pt idx="60">
                  <c:v>2281</c:v>
                </c:pt>
                <c:pt idx="61">
                  <c:v>2281.5</c:v>
                </c:pt>
                <c:pt idx="62">
                  <c:v>2287</c:v>
                </c:pt>
                <c:pt idx="63">
                  <c:v>2287</c:v>
                </c:pt>
                <c:pt idx="64">
                  <c:v>2287</c:v>
                </c:pt>
                <c:pt idx="65">
                  <c:v>2287</c:v>
                </c:pt>
                <c:pt idx="66">
                  <c:v>2287</c:v>
                </c:pt>
                <c:pt idx="67">
                  <c:v>2289.5</c:v>
                </c:pt>
                <c:pt idx="68">
                  <c:v>2289.5</c:v>
                </c:pt>
                <c:pt idx="69">
                  <c:v>2289.5</c:v>
                </c:pt>
                <c:pt idx="70">
                  <c:v>2289.5</c:v>
                </c:pt>
                <c:pt idx="71">
                  <c:v>2289.5</c:v>
                </c:pt>
                <c:pt idx="72">
                  <c:v>2289.5</c:v>
                </c:pt>
                <c:pt idx="73">
                  <c:v>2317.5</c:v>
                </c:pt>
                <c:pt idx="74">
                  <c:v>2342.5</c:v>
                </c:pt>
                <c:pt idx="75">
                  <c:v>2356.5</c:v>
                </c:pt>
                <c:pt idx="76">
                  <c:v>2356.5</c:v>
                </c:pt>
                <c:pt idx="77">
                  <c:v>2356.5</c:v>
                </c:pt>
                <c:pt idx="78">
                  <c:v>2356.5</c:v>
                </c:pt>
                <c:pt idx="79">
                  <c:v>2356.5</c:v>
                </c:pt>
                <c:pt idx="80">
                  <c:v>2359</c:v>
                </c:pt>
                <c:pt idx="81">
                  <c:v>2359</c:v>
                </c:pt>
                <c:pt idx="82">
                  <c:v>2359</c:v>
                </c:pt>
                <c:pt idx="83">
                  <c:v>2359</c:v>
                </c:pt>
                <c:pt idx="84">
                  <c:v>2359</c:v>
                </c:pt>
                <c:pt idx="85">
                  <c:v>2359.5</c:v>
                </c:pt>
                <c:pt idx="86">
                  <c:v>2362</c:v>
                </c:pt>
                <c:pt idx="87">
                  <c:v>2362</c:v>
                </c:pt>
                <c:pt idx="88">
                  <c:v>2362</c:v>
                </c:pt>
                <c:pt idx="89">
                  <c:v>2362</c:v>
                </c:pt>
                <c:pt idx="90">
                  <c:v>2362</c:v>
                </c:pt>
                <c:pt idx="91">
                  <c:v>2392.5</c:v>
                </c:pt>
                <c:pt idx="92">
                  <c:v>2392.5</c:v>
                </c:pt>
                <c:pt idx="93">
                  <c:v>2392.5</c:v>
                </c:pt>
                <c:pt idx="94">
                  <c:v>2392.5</c:v>
                </c:pt>
                <c:pt idx="95">
                  <c:v>2392.5</c:v>
                </c:pt>
                <c:pt idx="96">
                  <c:v>2392.5</c:v>
                </c:pt>
                <c:pt idx="97">
                  <c:v>2395.5</c:v>
                </c:pt>
                <c:pt idx="98">
                  <c:v>3085</c:v>
                </c:pt>
                <c:pt idx="99">
                  <c:v>3090.5</c:v>
                </c:pt>
                <c:pt idx="100">
                  <c:v>3154.5</c:v>
                </c:pt>
                <c:pt idx="101">
                  <c:v>3212.5</c:v>
                </c:pt>
                <c:pt idx="102">
                  <c:v>3288</c:v>
                </c:pt>
                <c:pt idx="103">
                  <c:v>3288.5</c:v>
                </c:pt>
                <c:pt idx="104">
                  <c:v>3330</c:v>
                </c:pt>
                <c:pt idx="105">
                  <c:v>3360.5</c:v>
                </c:pt>
                <c:pt idx="106">
                  <c:v>3363.5</c:v>
                </c:pt>
                <c:pt idx="107">
                  <c:v>3380</c:v>
                </c:pt>
                <c:pt idx="108">
                  <c:v>3402.5</c:v>
                </c:pt>
                <c:pt idx="109">
                  <c:v>4052.5</c:v>
                </c:pt>
                <c:pt idx="110">
                  <c:v>4053</c:v>
                </c:pt>
                <c:pt idx="111">
                  <c:v>4214.5</c:v>
                </c:pt>
                <c:pt idx="112">
                  <c:v>4270</c:v>
                </c:pt>
                <c:pt idx="113">
                  <c:v>4273</c:v>
                </c:pt>
                <c:pt idx="114">
                  <c:v>4275.5</c:v>
                </c:pt>
                <c:pt idx="115">
                  <c:v>4278.5</c:v>
                </c:pt>
                <c:pt idx="116">
                  <c:v>3090.5</c:v>
                </c:pt>
                <c:pt idx="117">
                  <c:v>4312.5</c:v>
                </c:pt>
                <c:pt idx="118">
                  <c:v>4371</c:v>
                </c:pt>
                <c:pt idx="119">
                  <c:v>4392.5</c:v>
                </c:pt>
                <c:pt idx="120">
                  <c:v>4431.5</c:v>
                </c:pt>
                <c:pt idx="121">
                  <c:v>5044</c:v>
                </c:pt>
                <c:pt idx="122">
                  <c:v>5088.5</c:v>
                </c:pt>
                <c:pt idx="123">
                  <c:v>5099.5</c:v>
                </c:pt>
                <c:pt idx="124">
                  <c:v>5129</c:v>
                </c:pt>
                <c:pt idx="125">
                  <c:v>5129.5</c:v>
                </c:pt>
                <c:pt idx="126">
                  <c:v>5166.5</c:v>
                </c:pt>
                <c:pt idx="127">
                  <c:v>5213</c:v>
                </c:pt>
                <c:pt idx="128">
                  <c:v>5232.5</c:v>
                </c:pt>
                <c:pt idx="129">
                  <c:v>5254.5</c:v>
                </c:pt>
                <c:pt idx="130">
                  <c:v>5255</c:v>
                </c:pt>
                <c:pt idx="131">
                  <c:v>5341</c:v>
                </c:pt>
                <c:pt idx="132">
                  <c:v>5341</c:v>
                </c:pt>
                <c:pt idx="133">
                  <c:v>5341</c:v>
                </c:pt>
                <c:pt idx="134">
                  <c:v>5341</c:v>
                </c:pt>
                <c:pt idx="135">
                  <c:v>5341</c:v>
                </c:pt>
                <c:pt idx="136">
                  <c:v>6180.5</c:v>
                </c:pt>
                <c:pt idx="137">
                  <c:v>6181</c:v>
                </c:pt>
                <c:pt idx="138">
                  <c:v>6342</c:v>
                </c:pt>
                <c:pt idx="139">
                  <c:v>6365</c:v>
                </c:pt>
                <c:pt idx="140">
                  <c:v>6365.5</c:v>
                </c:pt>
                <c:pt idx="141">
                  <c:v>6368</c:v>
                </c:pt>
                <c:pt idx="142">
                  <c:v>6368.5</c:v>
                </c:pt>
                <c:pt idx="143">
                  <c:v>7053.5</c:v>
                </c:pt>
                <c:pt idx="144">
                  <c:v>7190</c:v>
                </c:pt>
                <c:pt idx="145">
                  <c:v>7190.5</c:v>
                </c:pt>
                <c:pt idx="146">
                  <c:v>7332.5</c:v>
                </c:pt>
                <c:pt idx="147">
                  <c:v>7338</c:v>
                </c:pt>
                <c:pt idx="148">
                  <c:v>7343.5</c:v>
                </c:pt>
                <c:pt idx="149">
                  <c:v>7344</c:v>
                </c:pt>
                <c:pt idx="150">
                  <c:v>7360.5</c:v>
                </c:pt>
                <c:pt idx="151">
                  <c:v>7363</c:v>
                </c:pt>
                <c:pt idx="152">
                  <c:v>7363.5</c:v>
                </c:pt>
                <c:pt idx="153">
                  <c:v>7374.5</c:v>
                </c:pt>
                <c:pt idx="154">
                  <c:v>7405</c:v>
                </c:pt>
                <c:pt idx="155">
                  <c:v>8181</c:v>
                </c:pt>
                <c:pt idx="156">
                  <c:v>8275</c:v>
                </c:pt>
                <c:pt idx="157">
                  <c:v>8275.5</c:v>
                </c:pt>
                <c:pt idx="158">
                  <c:v>8311.5</c:v>
                </c:pt>
                <c:pt idx="159">
                  <c:v>8390.5</c:v>
                </c:pt>
                <c:pt idx="160">
                  <c:v>8462</c:v>
                </c:pt>
                <c:pt idx="161">
                  <c:v>8462</c:v>
                </c:pt>
                <c:pt idx="162">
                  <c:v>8462</c:v>
                </c:pt>
                <c:pt idx="163">
                  <c:v>9273.5</c:v>
                </c:pt>
                <c:pt idx="164">
                  <c:v>9393.5</c:v>
                </c:pt>
                <c:pt idx="165">
                  <c:v>9407.5</c:v>
                </c:pt>
                <c:pt idx="166">
                  <c:v>9436.5</c:v>
                </c:pt>
                <c:pt idx="167">
                  <c:v>9499</c:v>
                </c:pt>
                <c:pt idx="168">
                  <c:v>9504.5</c:v>
                </c:pt>
                <c:pt idx="169">
                  <c:v>10232</c:v>
                </c:pt>
                <c:pt idx="170">
                  <c:v>10325</c:v>
                </c:pt>
                <c:pt idx="171">
                  <c:v>10325</c:v>
                </c:pt>
                <c:pt idx="172">
                  <c:v>10325</c:v>
                </c:pt>
                <c:pt idx="173">
                  <c:v>10325</c:v>
                </c:pt>
                <c:pt idx="174">
                  <c:v>10325</c:v>
                </c:pt>
                <c:pt idx="175">
                  <c:v>10325.5</c:v>
                </c:pt>
                <c:pt idx="176">
                  <c:v>10325.5</c:v>
                </c:pt>
                <c:pt idx="177">
                  <c:v>10326</c:v>
                </c:pt>
                <c:pt idx="178">
                  <c:v>10326</c:v>
                </c:pt>
                <c:pt idx="179">
                  <c:v>11250.5</c:v>
                </c:pt>
                <c:pt idx="180">
                  <c:v>11251</c:v>
                </c:pt>
                <c:pt idx="181">
                  <c:v>11379.5</c:v>
                </c:pt>
                <c:pt idx="182">
                  <c:v>11379.5</c:v>
                </c:pt>
                <c:pt idx="183">
                  <c:v>11379.5</c:v>
                </c:pt>
                <c:pt idx="184">
                  <c:v>11505</c:v>
                </c:pt>
                <c:pt idx="185">
                  <c:v>11508</c:v>
                </c:pt>
                <c:pt idx="186">
                  <c:v>12392.5</c:v>
                </c:pt>
                <c:pt idx="187">
                  <c:v>12392.5</c:v>
                </c:pt>
                <c:pt idx="188">
                  <c:v>12392.5</c:v>
                </c:pt>
                <c:pt idx="189">
                  <c:v>13129</c:v>
                </c:pt>
                <c:pt idx="190">
                  <c:v>13296</c:v>
                </c:pt>
                <c:pt idx="191">
                  <c:v>13296.5</c:v>
                </c:pt>
                <c:pt idx="192">
                  <c:v>13438</c:v>
                </c:pt>
                <c:pt idx="193">
                  <c:v>13463</c:v>
                </c:pt>
                <c:pt idx="194">
                  <c:v>13463</c:v>
                </c:pt>
                <c:pt idx="195">
                  <c:v>13463.5</c:v>
                </c:pt>
                <c:pt idx="196">
                  <c:v>13463.5</c:v>
                </c:pt>
                <c:pt idx="197">
                  <c:v>13480</c:v>
                </c:pt>
                <c:pt idx="198">
                  <c:v>13480</c:v>
                </c:pt>
                <c:pt idx="199">
                  <c:v>13535.5</c:v>
                </c:pt>
                <c:pt idx="200">
                  <c:v>13535.5</c:v>
                </c:pt>
                <c:pt idx="201">
                  <c:v>13535.5</c:v>
                </c:pt>
                <c:pt idx="202">
                  <c:v>13563.5</c:v>
                </c:pt>
                <c:pt idx="203">
                  <c:v>13563.5</c:v>
                </c:pt>
                <c:pt idx="204">
                  <c:v>13563.5</c:v>
                </c:pt>
                <c:pt idx="205">
                  <c:v>14528.5</c:v>
                </c:pt>
                <c:pt idx="206">
                  <c:v>14528.5</c:v>
                </c:pt>
                <c:pt idx="207">
                  <c:v>14539.5</c:v>
                </c:pt>
                <c:pt idx="208">
                  <c:v>14539.5</c:v>
                </c:pt>
                <c:pt idx="209">
                  <c:v>14540</c:v>
                </c:pt>
                <c:pt idx="210">
                  <c:v>14540</c:v>
                </c:pt>
                <c:pt idx="211">
                  <c:v>14542.5</c:v>
                </c:pt>
                <c:pt idx="212">
                  <c:v>14542.5</c:v>
                </c:pt>
                <c:pt idx="213">
                  <c:v>14567.5</c:v>
                </c:pt>
                <c:pt idx="214">
                  <c:v>14567.5</c:v>
                </c:pt>
                <c:pt idx="215">
                  <c:v>14570.5</c:v>
                </c:pt>
                <c:pt idx="216">
                  <c:v>14570.5</c:v>
                </c:pt>
                <c:pt idx="217">
                  <c:v>14576</c:v>
                </c:pt>
                <c:pt idx="218">
                  <c:v>14576</c:v>
                </c:pt>
                <c:pt idx="219">
                  <c:v>14584.5</c:v>
                </c:pt>
                <c:pt idx="220">
                  <c:v>14584.5</c:v>
                </c:pt>
                <c:pt idx="221">
                  <c:v>14587</c:v>
                </c:pt>
                <c:pt idx="222">
                  <c:v>14587</c:v>
                </c:pt>
                <c:pt idx="223">
                  <c:v>15363</c:v>
                </c:pt>
                <c:pt idx="224">
                  <c:v>16458.5</c:v>
                </c:pt>
                <c:pt idx="225">
                  <c:v>16467</c:v>
                </c:pt>
                <c:pt idx="226">
                  <c:v>16467.5</c:v>
                </c:pt>
                <c:pt idx="227">
                  <c:v>16470</c:v>
                </c:pt>
              </c:numCache>
            </c:numRef>
          </c:xVal>
          <c:yVal>
            <c:numRef>
              <c:f>'Active 1'!$M$21:$M$999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60F-4F27-84AF-44D2BE49B275}"/>
            </c:ext>
          </c:extLst>
        </c:ser>
        <c:ser>
          <c:idx val="6"/>
          <c:order val="5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1'!$F$21:$F$999</c:f>
              <c:numCache>
                <c:formatCode>General</c:formatCode>
                <c:ptCount val="979"/>
                <c:pt idx="0">
                  <c:v>-59823.5</c:v>
                </c:pt>
                <c:pt idx="1">
                  <c:v>-58141</c:v>
                </c:pt>
                <c:pt idx="2">
                  <c:v>-37629.5</c:v>
                </c:pt>
                <c:pt idx="3">
                  <c:v>-36427.5</c:v>
                </c:pt>
                <c:pt idx="4">
                  <c:v>-33390.5</c:v>
                </c:pt>
                <c:pt idx="5">
                  <c:v>-33287</c:v>
                </c:pt>
                <c:pt idx="6">
                  <c:v>-7888</c:v>
                </c:pt>
                <c:pt idx="7">
                  <c:v>-5009.5</c:v>
                </c:pt>
                <c:pt idx="8">
                  <c:v>-3941</c:v>
                </c:pt>
                <c:pt idx="9">
                  <c:v>-3796.5</c:v>
                </c:pt>
                <c:pt idx="10">
                  <c:v>-2893</c:v>
                </c:pt>
                <c:pt idx="11">
                  <c:v>-2865</c:v>
                </c:pt>
                <c:pt idx="12">
                  <c:v>-1983</c:v>
                </c:pt>
                <c:pt idx="13">
                  <c:v>-1905.5</c:v>
                </c:pt>
                <c:pt idx="14">
                  <c:v>-1905</c:v>
                </c:pt>
                <c:pt idx="15">
                  <c:v>-1899.5</c:v>
                </c:pt>
                <c:pt idx="16">
                  <c:v>-1782.5</c:v>
                </c:pt>
                <c:pt idx="17">
                  <c:v>-1102</c:v>
                </c:pt>
                <c:pt idx="18">
                  <c:v>-1093.5</c:v>
                </c:pt>
                <c:pt idx="19">
                  <c:v>-1093.5</c:v>
                </c:pt>
                <c:pt idx="20">
                  <c:v>-998.5</c:v>
                </c:pt>
                <c:pt idx="21">
                  <c:v>-910</c:v>
                </c:pt>
                <c:pt idx="22">
                  <c:v>-895.5</c:v>
                </c:pt>
                <c:pt idx="23">
                  <c:v>-857</c:v>
                </c:pt>
                <c:pt idx="24">
                  <c:v>-856.5</c:v>
                </c:pt>
                <c:pt idx="25">
                  <c:v>-848.5</c:v>
                </c:pt>
                <c:pt idx="26">
                  <c:v>-837</c:v>
                </c:pt>
                <c:pt idx="27">
                  <c:v>-97.5</c:v>
                </c:pt>
                <c:pt idx="28">
                  <c:v>0</c:v>
                </c:pt>
                <c:pt idx="29">
                  <c:v>92</c:v>
                </c:pt>
                <c:pt idx="30">
                  <c:v>130.5</c:v>
                </c:pt>
                <c:pt idx="31">
                  <c:v>130.5</c:v>
                </c:pt>
                <c:pt idx="32">
                  <c:v>133.5</c:v>
                </c:pt>
                <c:pt idx="33">
                  <c:v>133.5</c:v>
                </c:pt>
                <c:pt idx="34">
                  <c:v>134</c:v>
                </c:pt>
                <c:pt idx="35">
                  <c:v>134</c:v>
                </c:pt>
                <c:pt idx="36">
                  <c:v>247.5</c:v>
                </c:pt>
                <c:pt idx="37">
                  <c:v>247.5</c:v>
                </c:pt>
                <c:pt idx="38">
                  <c:v>248</c:v>
                </c:pt>
                <c:pt idx="39">
                  <c:v>248</c:v>
                </c:pt>
                <c:pt idx="40">
                  <c:v>999</c:v>
                </c:pt>
                <c:pt idx="41">
                  <c:v>999</c:v>
                </c:pt>
                <c:pt idx="42">
                  <c:v>999</c:v>
                </c:pt>
                <c:pt idx="43">
                  <c:v>999</c:v>
                </c:pt>
                <c:pt idx="44">
                  <c:v>999</c:v>
                </c:pt>
                <c:pt idx="45">
                  <c:v>999</c:v>
                </c:pt>
                <c:pt idx="46">
                  <c:v>1126.5</c:v>
                </c:pt>
                <c:pt idx="47">
                  <c:v>1127</c:v>
                </c:pt>
                <c:pt idx="48">
                  <c:v>1347</c:v>
                </c:pt>
                <c:pt idx="49">
                  <c:v>2079</c:v>
                </c:pt>
                <c:pt idx="50">
                  <c:v>2250.5</c:v>
                </c:pt>
                <c:pt idx="51">
                  <c:v>2250.5</c:v>
                </c:pt>
                <c:pt idx="52">
                  <c:v>2250.5</c:v>
                </c:pt>
                <c:pt idx="53">
                  <c:v>2250.5</c:v>
                </c:pt>
                <c:pt idx="54">
                  <c:v>2270</c:v>
                </c:pt>
                <c:pt idx="55">
                  <c:v>2270.5</c:v>
                </c:pt>
                <c:pt idx="56">
                  <c:v>2272.5</c:v>
                </c:pt>
                <c:pt idx="57">
                  <c:v>2273</c:v>
                </c:pt>
                <c:pt idx="58">
                  <c:v>2275.5</c:v>
                </c:pt>
                <c:pt idx="59">
                  <c:v>2276</c:v>
                </c:pt>
                <c:pt idx="60">
                  <c:v>2281</c:v>
                </c:pt>
                <c:pt idx="61">
                  <c:v>2281.5</c:v>
                </c:pt>
                <c:pt idx="62">
                  <c:v>2287</c:v>
                </c:pt>
                <c:pt idx="63">
                  <c:v>2287</c:v>
                </c:pt>
                <c:pt idx="64">
                  <c:v>2287</c:v>
                </c:pt>
                <c:pt idx="65">
                  <c:v>2287</c:v>
                </c:pt>
                <c:pt idx="66">
                  <c:v>2287</c:v>
                </c:pt>
                <c:pt idx="67">
                  <c:v>2289.5</c:v>
                </c:pt>
                <c:pt idx="68">
                  <c:v>2289.5</c:v>
                </c:pt>
                <c:pt idx="69">
                  <c:v>2289.5</c:v>
                </c:pt>
                <c:pt idx="70">
                  <c:v>2289.5</c:v>
                </c:pt>
                <c:pt idx="71">
                  <c:v>2289.5</c:v>
                </c:pt>
                <c:pt idx="72">
                  <c:v>2289.5</c:v>
                </c:pt>
                <c:pt idx="73">
                  <c:v>2317.5</c:v>
                </c:pt>
                <c:pt idx="74">
                  <c:v>2342.5</c:v>
                </c:pt>
                <c:pt idx="75">
                  <c:v>2356.5</c:v>
                </c:pt>
                <c:pt idx="76">
                  <c:v>2356.5</c:v>
                </c:pt>
                <c:pt idx="77">
                  <c:v>2356.5</c:v>
                </c:pt>
                <c:pt idx="78">
                  <c:v>2356.5</c:v>
                </c:pt>
                <c:pt idx="79">
                  <c:v>2356.5</c:v>
                </c:pt>
                <c:pt idx="80">
                  <c:v>2359</c:v>
                </c:pt>
                <c:pt idx="81">
                  <c:v>2359</c:v>
                </c:pt>
                <c:pt idx="82">
                  <c:v>2359</c:v>
                </c:pt>
                <c:pt idx="83">
                  <c:v>2359</c:v>
                </c:pt>
                <c:pt idx="84">
                  <c:v>2359</c:v>
                </c:pt>
                <c:pt idx="85">
                  <c:v>2359.5</c:v>
                </c:pt>
                <c:pt idx="86">
                  <c:v>2362</c:v>
                </c:pt>
                <c:pt idx="87">
                  <c:v>2362</c:v>
                </c:pt>
                <c:pt idx="88">
                  <c:v>2362</c:v>
                </c:pt>
                <c:pt idx="89">
                  <c:v>2362</c:v>
                </c:pt>
                <c:pt idx="90">
                  <c:v>2362</c:v>
                </c:pt>
                <c:pt idx="91">
                  <c:v>2392.5</c:v>
                </c:pt>
                <c:pt idx="92">
                  <c:v>2392.5</c:v>
                </c:pt>
                <c:pt idx="93">
                  <c:v>2392.5</c:v>
                </c:pt>
                <c:pt idx="94">
                  <c:v>2392.5</c:v>
                </c:pt>
                <c:pt idx="95">
                  <c:v>2392.5</c:v>
                </c:pt>
                <c:pt idx="96">
                  <c:v>2392.5</c:v>
                </c:pt>
                <c:pt idx="97">
                  <c:v>2395.5</c:v>
                </c:pt>
                <c:pt idx="98">
                  <c:v>3085</c:v>
                </c:pt>
                <c:pt idx="99">
                  <c:v>3090.5</c:v>
                </c:pt>
                <c:pt idx="100">
                  <c:v>3154.5</c:v>
                </c:pt>
                <c:pt idx="101">
                  <c:v>3212.5</c:v>
                </c:pt>
                <c:pt idx="102">
                  <c:v>3288</c:v>
                </c:pt>
                <c:pt idx="103">
                  <c:v>3288.5</c:v>
                </c:pt>
                <c:pt idx="104">
                  <c:v>3330</c:v>
                </c:pt>
                <c:pt idx="105">
                  <c:v>3360.5</c:v>
                </c:pt>
                <c:pt idx="106">
                  <c:v>3363.5</c:v>
                </c:pt>
                <c:pt idx="107">
                  <c:v>3380</c:v>
                </c:pt>
                <c:pt idx="108">
                  <c:v>3402.5</c:v>
                </c:pt>
                <c:pt idx="109">
                  <c:v>4052.5</c:v>
                </c:pt>
                <c:pt idx="110">
                  <c:v>4053</c:v>
                </c:pt>
                <c:pt idx="111">
                  <c:v>4214.5</c:v>
                </c:pt>
                <c:pt idx="112">
                  <c:v>4270</c:v>
                </c:pt>
                <c:pt idx="113">
                  <c:v>4273</c:v>
                </c:pt>
                <c:pt idx="114">
                  <c:v>4275.5</c:v>
                </c:pt>
                <c:pt idx="115">
                  <c:v>4278.5</c:v>
                </c:pt>
                <c:pt idx="116">
                  <c:v>3090.5</c:v>
                </c:pt>
                <c:pt idx="117">
                  <c:v>4312.5</c:v>
                </c:pt>
                <c:pt idx="118">
                  <c:v>4371</c:v>
                </c:pt>
                <c:pt idx="119">
                  <c:v>4392.5</c:v>
                </c:pt>
                <c:pt idx="120">
                  <c:v>4431.5</c:v>
                </c:pt>
                <c:pt idx="121">
                  <c:v>5044</c:v>
                </c:pt>
                <c:pt idx="122">
                  <c:v>5088.5</c:v>
                </c:pt>
                <c:pt idx="123">
                  <c:v>5099.5</c:v>
                </c:pt>
                <c:pt idx="124">
                  <c:v>5129</c:v>
                </c:pt>
                <c:pt idx="125">
                  <c:v>5129.5</c:v>
                </c:pt>
                <c:pt idx="126">
                  <c:v>5166.5</c:v>
                </c:pt>
                <c:pt idx="127">
                  <c:v>5213</c:v>
                </c:pt>
                <c:pt idx="128">
                  <c:v>5232.5</c:v>
                </c:pt>
                <c:pt idx="129">
                  <c:v>5254.5</c:v>
                </c:pt>
                <c:pt idx="130">
                  <c:v>5255</c:v>
                </c:pt>
                <c:pt idx="131">
                  <c:v>5341</c:v>
                </c:pt>
                <c:pt idx="132">
                  <c:v>5341</c:v>
                </c:pt>
                <c:pt idx="133">
                  <c:v>5341</c:v>
                </c:pt>
                <c:pt idx="134">
                  <c:v>5341</c:v>
                </c:pt>
                <c:pt idx="135">
                  <c:v>5341</c:v>
                </c:pt>
                <c:pt idx="136">
                  <c:v>6180.5</c:v>
                </c:pt>
                <c:pt idx="137">
                  <c:v>6181</c:v>
                </c:pt>
                <c:pt idx="138">
                  <c:v>6342</c:v>
                </c:pt>
                <c:pt idx="139">
                  <c:v>6365</c:v>
                </c:pt>
                <c:pt idx="140">
                  <c:v>6365.5</c:v>
                </c:pt>
                <c:pt idx="141">
                  <c:v>6368</c:v>
                </c:pt>
                <c:pt idx="142">
                  <c:v>6368.5</c:v>
                </c:pt>
                <c:pt idx="143">
                  <c:v>7053.5</c:v>
                </c:pt>
                <c:pt idx="144">
                  <c:v>7190</c:v>
                </c:pt>
                <c:pt idx="145">
                  <c:v>7190.5</c:v>
                </c:pt>
                <c:pt idx="146">
                  <c:v>7332.5</c:v>
                </c:pt>
                <c:pt idx="147">
                  <c:v>7338</c:v>
                </c:pt>
                <c:pt idx="148">
                  <c:v>7343.5</c:v>
                </c:pt>
                <c:pt idx="149">
                  <c:v>7344</c:v>
                </c:pt>
                <c:pt idx="150">
                  <c:v>7360.5</c:v>
                </c:pt>
                <c:pt idx="151">
                  <c:v>7363</c:v>
                </c:pt>
                <c:pt idx="152">
                  <c:v>7363.5</c:v>
                </c:pt>
                <c:pt idx="153">
                  <c:v>7374.5</c:v>
                </c:pt>
                <c:pt idx="154">
                  <c:v>7405</c:v>
                </c:pt>
                <c:pt idx="155">
                  <c:v>8181</c:v>
                </c:pt>
                <c:pt idx="156">
                  <c:v>8275</c:v>
                </c:pt>
                <c:pt idx="157">
                  <c:v>8275.5</c:v>
                </c:pt>
                <c:pt idx="158">
                  <c:v>8311.5</c:v>
                </c:pt>
                <c:pt idx="159">
                  <c:v>8390.5</c:v>
                </c:pt>
                <c:pt idx="160">
                  <c:v>8462</c:v>
                </c:pt>
                <c:pt idx="161">
                  <c:v>8462</c:v>
                </c:pt>
                <c:pt idx="162">
                  <c:v>8462</c:v>
                </c:pt>
                <c:pt idx="163">
                  <c:v>9273.5</c:v>
                </c:pt>
                <c:pt idx="164">
                  <c:v>9393.5</c:v>
                </c:pt>
                <c:pt idx="165">
                  <c:v>9407.5</c:v>
                </c:pt>
                <c:pt idx="166">
                  <c:v>9436.5</c:v>
                </c:pt>
                <c:pt idx="167">
                  <c:v>9499</c:v>
                </c:pt>
                <c:pt idx="168">
                  <c:v>9504.5</c:v>
                </c:pt>
                <c:pt idx="169">
                  <c:v>10232</c:v>
                </c:pt>
                <c:pt idx="170">
                  <c:v>10325</c:v>
                </c:pt>
                <c:pt idx="171">
                  <c:v>10325</c:v>
                </c:pt>
                <c:pt idx="172">
                  <c:v>10325</c:v>
                </c:pt>
                <c:pt idx="173">
                  <c:v>10325</c:v>
                </c:pt>
                <c:pt idx="174">
                  <c:v>10325</c:v>
                </c:pt>
                <c:pt idx="175">
                  <c:v>10325.5</c:v>
                </c:pt>
                <c:pt idx="176">
                  <c:v>10325.5</c:v>
                </c:pt>
                <c:pt idx="177">
                  <c:v>10326</c:v>
                </c:pt>
                <c:pt idx="178">
                  <c:v>10326</c:v>
                </c:pt>
                <c:pt idx="179">
                  <c:v>11250.5</c:v>
                </c:pt>
                <c:pt idx="180">
                  <c:v>11251</c:v>
                </c:pt>
                <c:pt idx="181">
                  <c:v>11379.5</c:v>
                </c:pt>
                <c:pt idx="182">
                  <c:v>11379.5</c:v>
                </c:pt>
                <c:pt idx="183">
                  <c:v>11379.5</c:v>
                </c:pt>
                <c:pt idx="184">
                  <c:v>11505</c:v>
                </c:pt>
                <c:pt idx="185">
                  <c:v>11508</c:v>
                </c:pt>
                <c:pt idx="186">
                  <c:v>12392.5</c:v>
                </c:pt>
                <c:pt idx="187">
                  <c:v>12392.5</c:v>
                </c:pt>
                <c:pt idx="188">
                  <c:v>12392.5</c:v>
                </c:pt>
                <c:pt idx="189">
                  <c:v>13129</c:v>
                </c:pt>
                <c:pt idx="190">
                  <c:v>13296</c:v>
                </c:pt>
                <c:pt idx="191">
                  <c:v>13296.5</c:v>
                </c:pt>
                <c:pt idx="192">
                  <c:v>13438</c:v>
                </c:pt>
                <c:pt idx="193">
                  <c:v>13463</c:v>
                </c:pt>
                <c:pt idx="194">
                  <c:v>13463</c:v>
                </c:pt>
                <c:pt idx="195">
                  <c:v>13463.5</c:v>
                </c:pt>
                <c:pt idx="196">
                  <c:v>13463.5</c:v>
                </c:pt>
                <c:pt idx="197">
                  <c:v>13480</c:v>
                </c:pt>
                <c:pt idx="198">
                  <c:v>13480</c:v>
                </c:pt>
                <c:pt idx="199">
                  <c:v>13535.5</c:v>
                </c:pt>
                <c:pt idx="200">
                  <c:v>13535.5</c:v>
                </c:pt>
                <c:pt idx="201">
                  <c:v>13535.5</c:v>
                </c:pt>
                <c:pt idx="202">
                  <c:v>13563.5</c:v>
                </c:pt>
                <c:pt idx="203">
                  <c:v>13563.5</c:v>
                </c:pt>
                <c:pt idx="204">
                  <c:v>13563.5</c:v>
                </c:pt>
                <c:pt idx="205">
                  <c:v>14528.5</c:v>
                </c:pt>
                <c:pt idx="206">
                  <c:v>14528.5</c:v>
                </c:pt>
                <c:pt idx="207">
                  <c:v>14539.5</c:v>
                </c:pt>
                <c:pt idx="208">
                  <c:v>14539.5</c:v>
                </c:pt>
                <c:pt idx="209">
                  <c:v>14540</c:v>
                </c:pt>
                <c:pt idx="210">
                  <c:v>14540</c:v>
                </c:pt>
                <c:pt idx="211">
                  <c:v>14542.5</c:v>
                </c:pt>
                <c:pt idx="212">
                  <c:v>14542.5</c:v>
                </c:pt>
                <c:pt idx="213">
                  <c:v>14567.5</c:v>
                </c:pt>
                <c:pt idx="214">
                  <c:v>14567.5</c:v>
                </c:pt>
                <c:pt idx="215">
                  <c:v>14570.5</c:v>
                </c:pt>
                <c:pt idx="216">
                  <c:v>14570.5</c:v>
                </c:pt>
                <c:pt idx="217">
                  <c:v>14576</c:v>
                </c:pt>
                <c:pt idx="218">
                  <c:v>14576</c:v>
                </c:pt>
                <c:pt idx="219">
                  <c:v>14584.5</c:v>
                </c:pt>
                <c:pt idx="220">
                  <c:v>14584.5</c:v>
                </c:pt>
                <c:pt idx="221">
                  <c:v>14587</c:v>
                </c:pt>
                <c:pt idx="222">
                  <c:v>14587</c:v>
                </c:pt>
                <c:pt idx="223">
                  <c:v>15363</c:v>
                </c:pt>
                <c:pt idx="224">
                  <c:v>16458.5</c:v>
                </c:pt>
                <c:pt idx="225">
                  <c:v>16467</c:v>
                </c:pt>
                <c:pt idx="226">
                  <c:v>16467.5</c:v>
                </c:pt>
                <c:pt idx="227">
                  <c:v>16470</c:v>
                </c:pt>
              </c:numCache>
            </c:numRef>
          </c:xVal>
          <c:yVal>
            <c:numRef>
              <c:f>'Active 1'!$N$21:$N$999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60F-4F27-84AF-44D2BE49B275}"/>
            </c:ext>
          </c:extLst>
        </c:ser>
        <c:ser>
          <c:idx val="7"/>
          <c:order val="6"/>
          <c:tx>
            <c:strRef>
              <c:f>'Active 1'!$AX$1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1'!$AW$2:$AW$127</c:f>
              <c:numCache>
                <c:formatCode>General</c:formatCode>
                <c:ptCount val="126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</c:numCache>
            </c:numRef>
          </c:xVal>
          <c:yVal>
            <c:numRef>
              <c:f>'Active 1'!$AX$2:$AX$127</c:f>
              <c:numCache>
                <c:formatCode>General</c:formatCode>
                <c:ptCount val="126"/>
                <c:pt idx="0">
                  <c:v>-0.32004388720104732</c:v>
                </c:pt>
                <c:pt idx="1">
                  <c:v>-0.30556182754650207</c:v>
                </c:pt>
                <c:pt idx="2">
                  <c:v>-0.29108978969189597</c:v>
                </c:pt>
                <c:pt idx="3">
                  <c:v>-0.27677761382394783</c:v>
                </c:pt>
                <c:pt idx="4">
                  <c:v>-0.26279629187820652</c:v>
                </c:pt>
                <c:pt idx="5">
                  <c:v>-0.24911844539729108</c:v>
                </c:pt>
                <c:pt idx="6">
                  <c:v>-0.2355418745838363</c:v>
                </c:pt>
                <c:pt idx="7">
                  <c:v>-0.22190825899638975</c:v>
                </c:pt>
                <c:pt idx="8">
                  <c:v>-0.20824387433128458</c:v>
                </c:pt>
                <c:pt idx="9">
                  <c:v>-0.19472214838375723</c:v>
                </c:pt>
                <c:pt idx="10">
                  <c:v>-0.18146603854840837</c:v>
                </c:pt>
                <c:pt idx="11">
                  <c:v>-0.16843500400237155</c:v>
                </c:pt>
                <c:pt idx="12">
                  <c:v>-0.15556574801809187</c:v>
                </c:pt>
                <c:pt idx="13">
                  <c:v>-0.1428788413676183</c:v>
                </c:pt>
                <c:pt idx="14">
                  <c:v>-0.13154573529638847</c:v>
                </c:pt>
                <c:pt idx="15">
                  <c:v>-0.12706027964164579</c:v>
                </c:pt>
                <c:pt idx="16">
                  <c:v>-0.11898542394989287</c:v>
                </c:pt>
                <c:pt idx="17">
                  <c:v>-0.11020688086121801</c:v>
                </c:pt>
                <c:pt idx="18">
                  <c:v>-0.10120810119221951</c:v>
                </c:pt>
                <c:pt idx="19">
                  <c:v>-9.2163788379407668E-2</c:v>
                </c:pt>
                <c:pt idx="20">
                  <c:v>-8.3124284631817411E-2</c:v>
                </c:pt>
                <c:pt idx="21">
                  <c:v>-7.4075465501932697E-2</c:v>
                </c:pt>
                <c:pt idx="22">
                  <c:v>-6.5102226494699572E-2</c:v>
                </c:pt>
                <c:pt idx="23">
                  <c:v>-5.6395475539669032E-2</c:v>
                </c:pt>
                <c:pt idx="24">
                  <c:v>-4.80357236731302E-2</c:v>
                </c:pt>
                <c:pt idx="25">
                  <c:v>-3.987776676588916E-2</c:v>
                </c:pt>
                <c:pt idx="26">
                  <c:v>-3.1717022307792629E-2</c:v>
                </c:pt>
                <c:pt idx="27">
                  <c:v>-2.34882577020218E-2</c:v>
                </c:pt>
                <c:pt idx="28">
                  <c:v>-1.5315401541364435E-2</c:v>
                </c:pt>
                <c:pt idx="29">
                  <c:v>-7.3715387660479945E-3</c:v>
                </c:pt>
                <c:pt idx="30">
                  <c:v>3.1321516303454739E-4</c:v>
                </c:pt>
                <c:pt idx="31">
                  <c:v>7.8163436274287443E-3</c:v>
                </c:pt>
                <c:pt idx="32">
                  <c:v>1.5156487713841132E-2</c:v>
                </c:pt>
                <c:pt idx="33">
                  <c:v>2.2256625425678619E-2</c:v>
                </c:pt>
                <c:pt idx="34">
                  <c:v>2.3199511323505499E-2</c:v>
                </c:pt>
                <c:pt idx="35">
                  <c:v>2.4663088677917642E-2</c:v>
                </c:pt>
                <c:pt idx="36">
                  <c:v>2.7791428044420849E-2</c:v>
                </c:pt>
                <c:pt idx="37">
                  <c:v>3.1281915979504533E-2</c:v>
                </c:pt>
                <c:pt idx="38">
                  <c:v>3.4881814225467107E-2</c:v>
                </c:pt>
                <c:pt idx="39">
                  <c:v>3.8484664453329959E-2</c:v>
                </c:pt>
                <c:pt idx="40">
                  <c:v>4.2092856574063586E-2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60F-4F27-84AF-44D2BE49B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156360"/>
        <c:axId val="1"/>
      </c:scatterChart>
      <c:valAx>
        <c:axId val="6451563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073568466663554"/>
              <c:y val="0.808339232825254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4636816847598192E-2"/>
              <c:y val="0.299729506288778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51563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5151515151515152E-2"/>
          <c:y val="0.83287671232876714"/>
          <c:w val="0.97727451682176092"/>
          <c:h val="0.136986301369863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KV Gem - O-C Diagr.</a:t>
            </a:r>
          </a:p>
        </c:rich>
      </c:tx>
      <c:layout>
        <c:manualLayout>
          <c:xMode val="edge"/>
          <c:yMode val="edge"/>
          <c:x val="0.37481263229193124"/>
          <c:y val="4.22547594773793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820379463922832"/>
          <c:y val="0.18592127870396494"/>
          <c:w val="0.7416505466715354"/>
          <c:h val="0.459169218617367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1'!$F$21:$F$999</c:f>
              <c:numCache>
                <c:formatCode>General</c:formatCode>
                <c:ptCount val="979"/>
                <c:pt idx="0">
                  <c:v>-59823.5</c:v>
                </c:pt>
                <c:pt idx="1">
                  <c:v>-58141</c:v>
                </c:pt>
                <c:pt idx="2">
                  <c:v>-37629.5</c:v>
                </c:pt>
                <c:pt idx="3">
                  <c:v>-36427.5</c:v>
                </c:pt>
                <c:pt idx="4">
                  <c:v>-33390.5</c:v>
                </c:pt>
                <c:pt idx="5">
                  <c:v>-33287</c:v>
                </c:pt>
                <c:pt idx="6">
                  <c:v>-7888</c:v>
                </c:pt>
                <c:pt idx="7">
                  <c:v>-5009.5</c:v>
                </c:pt>
                <c:pt idx="8">
                  <c:v>-3941</c:v>
                </c:pt>
                <c:pt idx="9">
                  <c:v>-3796.5</c:v>
                </c:pt>
                <c:pt idx="10">
                  <c:v>-2893</c:v>
                </c:pt>
                <c:pt idx="11">
                  <c:v>-2865</c:v>
                </c:pt>
                <c:pt idx="12">
                  <c:v>-1983</c:v>
                </c:pt>
                <c:pt idx="13">
                  <c:v>-1905.5</c:v>
                </c:pt>
                <c:pt idx="14">
                  <c:v>-1905</c:v>
                </c:pt>
                <c:pt idx="15">
                  <c:v>-1899.5</c:v>
                </c:pt>
                <c:pt idx="16">
                  <c:v>-1782.5</c:v>
                </c:pt>
                <c:pt idx="17">
                  <c:v>-1102</c:v>
                </c:pt>
                <c:pt idx="18">
                  <c:v>-1093.5</c:v>
                </c:pt>
                <c:pt idx="19">
                  <c:v>-1093.5</c:v>
                </c:pt>
                <c:pt idx="20">
                  <c:v>-998.5</c:v>
                </c:pt>
                <c:pt idx="21">
                  <c:v>-910</c:v>
                </c:pt>
                <c:pt idx="22">
                  <c:v>-895.5</c:v>
                </c:pt>
                <c:pt idx="23">
                  <c:v>-857</c:v>
                </c:pt>
                <c:pt idx="24">
                  <c:v>-856.5</c:v>
                </c:pt>
                <c:pt idx="25">
                  <c:v>-848.5</c:v>
                </c:pt>
                <c:pt idx="26">
                  <c:v>-837</c:v>
                </c:pt>
                <c:pt idx="27">
                  <c:v>-97.5</c:v>
                </c:pt>
                <c:pt idx="28">
                  <c:v>0</c:v>
                </c:pt>
                <c:pt idx="29">
                  <c:v>92</c:v>
                </c:pt>
                <c:pt idx="30">
                  <c:v>130.5</c:v>
                </c:pt>
                <c:pt idx="31">
                  <c:v>130.5</c:v>
                </c:pt>
                <c:pt idx="32">
                  <c:v>133.5</c:v>
                </c:pt>
                <c:pt idx="33">
                  <c:v>133.5</c:v>
                </c:pt>
                <c:pt idx="34">
                  <c:v>134</c:v>
                </c:pt>
                <c:pt idx="35">
                  <c:v>134</c:v>
                </c:pt>
                <c:pt idx="36">
                  <c:v>247.5</c:v>
                </c:pt>
                <c:pt idx="37">
                  <c:v>247.5</c:v>
                </c:pt>
                <c:pt idx="38">
                  <c:v>248</c:v>
                </c:pt>
                <c:pt idx="39">
                  <c:v>248</c:v>
                </c:pt>
                <c:pt idx="40">
                  <c:v>999</c:v>
                </c:pt>
                <c:pt idx="41">
                  <c:v>999</c:v>
                </c:pt>
                <c:pt idx="42">
                  <c:v>999</c:v>
                </c:pt>
                <c:pt idx="43">
                  <c:v>999</c:v>
                </c:pt>
                <c:pt idx="44">
                  <c:v>999</c:v>
                </c:pt>
                <c:pt idx="45">
                  <c:v>999</c:v>
                </c:pt>
                <c:pt idx="46">
                  <c:v>1126.5</c:v>
                </c:pt>
                <c:pt idx="47">
                  <c:v>1127</c:v>
                </c:pt>
                <c:pt idx="48">
                  <c:v>1347</c:v>
                </c:pt>
                <c:pt idx="49">
                  <c:v>2079</c:v>
                </c:pt>
                <c:pt idx="50">
                  <c:v>2250.5</c:v>
                </c:pt>
                <c:pt idx="51">
                  <c:v>2250.5</c:v>
                </c:pt>
                <c:pt idx="52">
                  <c:v>2250.5</c:v>
                </c:pt>
                <c:pt idx="53">
                  <c:v>2250.5</c:v>
                </c:pt>
                <c:pt idx="54">
                  <c:v>2270</c:v>
                </c:pt>
                <c:pt idx="55">
                  <c:v>2270.5</c:v>
                </c:pt>
                <c:pt idx="56">
                  <c:v>2272.5</c:v>
                </c:pt>
                <c:pt idx="57">
                  <c:v>2273</c:v>
                </c:pt>
                <c:pt idx="58">
                  <c:v>2275.5</c:v>
                </c:pt>
                <c:pt idx="59">
                  <c:v>2276</c:v>
                </c:pt>
                <c:pt idx="60">
                  <c:v>2281</c:v>
                </c:pt>
                <c:pt idx="61">
                  <c:v>2281.5</c:v>
                </c:pt>
                <c:pt idx="62">
                  <c:v>2287</c:v>
                </c:pt>
                <c:pt idx="63">
                  <c:v>2287</c:v>
                </c:pt>
                <c:pt idx="64">
                  <c:v>2287</c:v>
                </c:pt>
                <c:pt idx="65">
                  <c:v>2287</c:v>
                </c:pt>
                <c:pt idx="66">
                  <c:v>2287</c:v>
                </c:pt>
                <c:pt idx="67">
                  <c:v>2289.5</c:v>
                </c:pt>
                <c:pt idx="68">
                  <c:v>2289.5</c:v>
                </c:pt>
                <c:pt idx="69">
                  <c:v>2289.5</c:v>
                </c:pt>
                <c:pt idx="70">
                  <c:v>2289.5</c:v>
                </c:pt>
                <c:pt idx="71">
                  <c:v>2289.5</c:v>
                </c:pt>
                <c:pt idx="72">
                  <c:v>2289.5</c:v>
                </c:pt>
                <c:pt idx="73">
                  <c:v>2317.5</c:v>
                </c:pt>
                <c:pt idx="74">
                  <c:v>2342.5</c:v>
                </c:pt>
                <c:pt idx="75">
                  <c:v>2356.5</c:v>
                </c:pt>
                <c:pt idx="76">
                  <c:v>2356.5</c:v>
                </c:pt>
                <c:pt idx="77">
                  <c:v>2356.5</c:v>
                </c:pt>
                <c:pt idx="78">
                  <c:v>2356.5</c:v>
                </c:pt>
                <c:pt idx="79">
                  <c:v>2356.5</c:v>
                </c:pt>
                <c:pt idx="80">
                  <c:v>2359</c:v>
                </c:pt>
                <c:pt idx="81">
                  <c:v>2359</c:v>
                </c:pt>
                <c:pt idx="82">
                  <c:v>2359</c:v>
                </c:pt>
                <c:pt idx="83">
                  <c:v>2359</c:v>
                </c:pt>
                <c:pt idx="84">
                  <c:v>2359</c:v>
                </c:pt>
                <c:pt idx="85">
                  <c:v>2359.5</c:v>
                </c:pt>
                <c:pt idx="86">
                  <c:v>2362</c:v>
                </c:pt>
                <c:pt idx="87">
                  <c:v>2362</c:v>
                </c:pt>
                <c:pt idx="88">
                  <c:v>2362</c:v>
                </c:pt>
                <c:pt idx="89">
                  <c:v>2362</c:v>
                </c:pt>
                <c:pt idx="90">
                  <c:v>2362</c:v>
                </c:pt>
                <c:pt idx="91">
                  <c:v>2392.5</c:v>
                </c:pt>
                <c:pt idx="92">
                  <c:v>2392.5</c:v>
                </c:pt>
                <c:pt idx="93">
                  <c:v>2392.5</c:v>
                </c:pt>
                <c:pt idx="94">
                  <c:v>2392.5</c:v>
                </c:pt>
                <c:pt idx="95">
                  <c:v>2392.5</c:v>
                </c:pt>
                <c:pt idx="96">
                  <c:v>2392.5</c:v>
                </c:pt>
                <c:pt idx="97">
                  <c:v>2395.5</c:v>
                </c:pt>
                <c:pt idx="98">
                  <c:v>3085</c:v>
                </c:pt>
                <c:pt idx="99">
                  <c:v>3090.5</c:v>
                </c:pt>
                <c:pt idx="100">
                  <c:v>3154.5</c:v>
                </c:pt>
                <c:pt idx="101">
                  <c:v>3212.5</c:v>
                </c:pt>
                <c:pt idx="102">
                  <c:v>3288</c:v>
                </c:pt>
                <c:pt idx="103">
                  <c:v>3288.5</c:v>
                </c:pt>
                <c:pt idx="104">
                  <c:v>3330</c:v>
                </c:pt>
                <c:pt idx="105">
                  <c:v>3360.5</c:v>
                </c:pt>
                <c:pt idx="106">
                  <c:v>3363.5</c:v>
                </c:pt>
                <c:pt idx="107">
                  <c:v>3380</c:v>
                </c:pt>
                <c:pt idx="108">
                  <c:v>3402.5</c:v>
                </c:pt>
                <c:pt idx="109">
                  <c:v>4052.5</c:v>
                </c:pt>
                <c:pt idx="110">
                  <c:v>4053</c:v>
                </c:pt>
                <c:pt idx="111">
                  <c:v>4214.5</c:v>
                </c:pt>
                <c:pt idx="112">
                  <c:v>4270</c:v>
                </c:pt>
                <c:pt idx="113">
                  <c:v>4273</c:v>
                </c:pt>
                <c:pt idx="114">
                  <c:v>4275.5</c:v>
                </c:pt>
                <c:pt idx="115">
                  <c:v>4278.5</c:v>
                </c:pt>
                <c:pt idx="116">
                  <c:v>3090.5</c:v>
                </c:pt>
                <c:pt idx="117">
                  <c:v>4312.5</c:v>
                </c:pt>
                <c:pt idx="118">
                  <c:v>4371</c:v>
                </c:pt>
                <c:pt idx="119">
                  <c:v>4392.5</c:v>
                </c:pt>
                <c:pt idx="120">
                  <c:v>4431.5</c:v>
                </c:pt>
                <c:pt idx="121">
                  <c:v>5044</c:v>
                </c:pt>
                <c:pt idx="122">
                  <c:v>5088.5</c:v>
                </c:pt>
                <c:pt idx="123">
                  <c:v>5099.5</c:v>
                </c:pt>
                <c:pt idx="124">
                  <c:v>5129</c:v>
                </c:pt>
                <c:pt idx="125">
                  <c:v>5129.5</c:v>
                </c:pt>
                <c:pt idx="126">
                  <c:v>5166.5</c:v>
                </c:pt>
                <c:pt idx="127">
                  <c:v>5213</c:v>
                </c:pt>
                <c:pt idx="128">
                  <c:v>5232.5</c:v>
                </c:pt>
                <c:pt idx="129">
                  <c:v>5254.5</c:v>
                </c:pt>
                <c:pt idx="130">
                  <c:v>5255</c:v>
                </c:pt>
                <c:pt idx="131">
                  <c:v>5341</c:v>
                </c:pt>
                <c:pt idx="132">
                  <c:v>5341</c:v>
                </c:pt>
                <c:pt idx="133">
                  <c:v>5341</c:v>
                </c:pt>
                <c:pt idx="134">
                  <c:v>5341</c:v>
                </c:pt>
                <c:pt idx="135">
                  <c:v>5341</c:v>
                </c:pt>
                <c:pt idx="136">
                  <c:v>6180.5</c:v>
                </c:pt>
                <c:pt idx="137">
                  <c:v>6181</c:v>
                </c:pt>
                <c:pt idx="138">
                  <c:v>6342</c:v>
                </c:pt>
                <c:pt idx="139">
                  <c:v>6365</c:v>
                </c:pt>
                <c:pt idx="140">
                  <c:v>6365.5</c:v>
                </c:pt>
                <c:pt idx="141">
                  <c:v>6368</c:v>
                </c:pt>
                <c:pt idx="142">
                  <c:v>6368.5</c:v>
                </c:pt>
                <c:pt idx="143">
                  <c:v>7053.5</c:v>
                </c:pt>
                <c:pt idx="144">
                  <c:v>7190</c:v>
                </c:pt>
                <c:pt idx="145">
                  <c:v>7190.5</c:v>
                </c:pt>
                <c:pt idx="146">
                  <c:v>7332.5</c:v>
                </c:pt>
                <c:pt idx="147">
                  <c:v>7338</c:v>
                </c:pt>
                <c:pt idx="148">
                  <c:v>7343.5</c:v>
                </c:pt>
                <c:pt idx="149">
                  <c:v>7344</c:v>
                </c:pt>
                <c:pt idx="150">
                  <c:v>7360.5</c:v>
                </c:pt>
                <c:pt idx="151">
                  <c:v>7363</c:v>
                </c:pt>
                <c:pt idx="152">
                  <c:v>7363.5</c:v>
                </c:pt>
                <c:pt idx="153">
                  <c:v>7374.5</c:v>
                </c:pt>
                <c:pt idx="154">
                  <c:v>7405</c:v>
                </c:pt>
                <c:pt idx="155">
                  <c:v>8181</c:v>
                </c:pt>
                <c:pt idx="156">
                  <c:v>8275</c:v>
                </c:pt>
                <c:pt idx="157">
                  <c:v>8275.5</c:v>
                </c:pt>
                <c:pt idx="158">
                  <c:v>8311.5</c:v>
                </c:pt>
                <c:pt idx="159">
                  <c:v>8390.5</c:v>
                </c:pt>
                <c:pt idx="160">
                  <c:v>8462</c:v>
                </c:pt>
                <c:pt idx="161">
                  <c:v>8462</c:v>
                </c:pt>
                <c:pt idx="162">
                  <c:v>8462</c:v>
                </c:pt>
                <c:pt idx="163">
                  <c:v>9273.5</c:v>
                </c:pt>
                <c:pt idx="164">
                  <c:v>9393.5</c:v>
                </c:pt>
                <c:pt idx="165">
                  <c:v>9407.5</c:v>
                </c:pt>
                <c:pt idx="166">
                  <c:v>9436.5</c:v>
                </c:pt>
                <c:pt idx="167">
                  <c:v>9499</c:v>
                </c:pt>
                <c:pt idx="168">
                  <c:v>9504.5</c:v>
                </c:pt>
                <c:pt idx="169">
                  <c:v>10232</c:v>
                </c:pt>
                <c:pt idx="170">
                  <c:v>10325</c:v>
                </c:pt>
                <c:pt idx="171">
                  <c:v>10325</c:v>
                </c:pt>
                <c:pt idx="172">
                  <c:v>10325</c:v>
                </c:pt>
                <c:pt idx="173">
                  <c:v>10325</c:v>
                </c:pt>
                <c:pt idx="174">
                  <c:v>10325</c:v>
                </c:pt>
                <c:pt idx="175">
                  <c:v>10325.5</c:v>
                </c:pt>
                <c:pt idx="176">
                  <c:v>10325.5</c:v>
                </c:pt>
                <c:pt idx="177">
                  <c:v>10326</c:v>
                </c:pt>
                <c:pt idx="178">
                  <c:v>10326</c:v>
                </c:pt>
                <c:pt idx="179">
                  <c:v>11250.5</c:v>
                </c:pt>
                <c:pt idx="180">
                  <c:v>11251</c:v>
                </c:pt>
                <c:pt idx="181">
                  <c:v>11379.5</c:v>
                </c:pt>
                <c:pt idx="182">
                  <c:v>11379.5</c:v>
                </c:pt>
                <c:pt idx="183">
                  <c:v>11379.5</c:v>
                </c:pt>
                <c:pt idx="184">
                  <c:v>11505</c:v>
                </c:pt>
                <c:pt idx="185">
                  <c:v>11508</c:v>
                </c:pt>
                <c:pt idx="186">
                  <c:v>12392.5</c:v>
                </c:pt>
                <c:pt idx="187">
                  <c:v>12392.5</c:v>
                </c:pt>
                <c:pt idx="188">
                  <c:v>12392.5</c:v>
                </c:pt>
                <c:pt idx="189">
                  <c:v>13129</c:v>
                </c:pt>
                <c:pt idx="190">
                  <c:v>13296</c:v>
                </c:pt>
                <c:pt idx="191">
                  <c:v>13296.5</c:v>
                </c:pt>
                <c:pt idx="192">
                  <c:v>13438</c:v>
                </c:pt>
                <c:pt idx="193">
                  <c:v>13463</c:v>
                </c:pt>
                <c:pt idx="194">
                  <c:v>13463</c:v>
                </c:pt>
                <c:pt idx="195">
                  <c:v>13463.5</c:v>
                </c:pt>
                <c:pt idx="196">
                  <c:v>13463.5</c:v>
                </c:pt>
                <c:pt idx="197">
                  <c:v>13480</c:v>
                </c:pt>
                <c:pt idx="198">
                  <c:v>13480</c:v>
                </c:pt>
                <c:pt idx="199">
                  <c:v>13535.5</c:v>
                </c:pt>
                <c:pt idx="200">
                  <c:v>13535.5</c:v>
                </c:pt>
                <c:pt idx="201">
                  <c:v>13535.5</c:v>
                </c:pt>
                <c:pt idx="202">
                  <c:v>13563.5</c:v>
                </c:pt>
                <c:pt idx="203">
                  <c:v>13563.5</c:v>
                </c:pt>
                <c:pt idx="204">
                  <c:v>13563.5</c:v>
                </c:pt>
                <c:pt idx="205">
                  <c:v>14528.5</c:v>
                </c:pt>
                <c:pt idx="206">
                  <c:v>14528.5</c:v>
                </c:pt>
                <c:pt idx="207">
                  <c:v>14539.5</c:v>
                </c:pt>
                <c:pt idx="208">
                  <c:v>14539.5</c:v>
                </c:pt>
                <c:pt idx="209">
                  <c:v>14540</c:v>
                </c:pt>
                <c:pt idx="210">
                  <c:v>14540</c:v>
                </c:pt>
                <c:pt idx="211">
                  <c:v>14542.5</c:v>
                </c:pt>
                <c:pt idx="212">
                  <c:v>14542.5</c:v>
                </c:pt>
                <c:pt idx="213">
                  <c:v>14567.5</c:v>
                </c:pt>
                <c:pt idx="214">
                  <c:v>14567.5</c:v>
                </c:pt>
                <c:pt idx="215">
                  <c:v>14570.5</c:v>
                </c:pt>
                <c:pt idx="216">
                  <c:v>14570.5</c:v>
                </c:pt>
                <c:pt idx="217">
                  <c:v>14576</c:v>
                </c:pt>
                <c:pt idx="218">
                  <c:v>14576</c:v>
                </c:pt>
                <c:pt idx="219">
                  <c:v>14584.5</c:v>
                </c:pt>
                <c:pt idx="220">
                  <c:v>14584.5</c:v>
                </c:pt>
                <c:pt idx="221">
                  <c:v>14587</c:v>
                </c:pt>
                <c:pt idx="222">
                  <c:v>14587</c:v>
                </c:pt>
                <c:pt idx="223">
                  <c:v>15363</c:v>
                </c:pt>
                <c:pt idx="224">
                  <c:v>16458.5</c:v>
                </c:pt>
                <c:pt idx="225">
                  <c:v>16467</c:v>
                </c:pt>
                <c:pt idx="226">
                  <c:v>16467.5</c:v>
                </c:pt>
                <c:pt idx="227">
                  <c:v>16470</c:v>
                </c:pt>
              </c:numCache>
            </c:numRef>
          </c:xVal>
          <c:yVal>
            <c:numRef>
              <c:f>'Active 1'!$H$21:$H$999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04-4156-87B6-ABB2B6ECEF17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1'!$D$21:$D$1298</c:f>
                <c:numCache>
                  <c:formatCode>General</c:formatCode>
                  <c:ptCount val="1278"/>
                  <c:pt idx="9">
                    <c:v>0</c:v>
                  </c:pt>
                  <c:pt idx="10">
                    <c:v>2.8E-3</c:v>
                  </c:pt>
                  <c:pt idx="11">
                    <c:v>2.8E-3</c:v>
                  </c:pt>
                  <c:pt idx="13">
                    <c:v>1.6000000000000001E-3</c:v>
                  </c:pt>
                  <c:pt idx="14">
                    <c:v>2.8999999999999998E-3</c:v>
                  </c:pt>
                  <c:pt idx="15">
                    <c:v>1.6999999999999999E-3</c:v>
                  </c:pt>
                  <c:pt idx="16">
                    <c:v>1.9E-3</c:v>
                  </c:pt>
                  <c:pt idx="17">
                    <c:v>1.2999999999999999E-3</c:v>
                  </c:pt>
                  <c:pt idx="18">
                    <c:v>1.2999999999999999E-3</c:v>
                  </c:pt>
                  <c:pt idx="19">
                    <c:v>4.4000000000000003E-3</c:v>
                  </c:pt>
                  <c:pt idx="20">
                    <c:v>6.0000000000000001E-3</c:v>
                  </c:pt>
                  <c:pt idx="21">
                    <c:v>1.2999999999999999E-3</c:v>
                  </c:pt>
                  <c:pt idx="22">
                    <c:v>0</c:v>
                  </c:pt>
                  <c:pt idx="23">
                    <c:v>2.3999999999999998E-3</c:v>
                  </c:pt>
                  <c:pt idx="24">
                    <c:v>1.6000000000000001E-3</c:v>
                  </c:pt>
                  <c:pt idx="25">
                    <c:v>0</c:v>
                  </c:pt>
                  <c:pt idx="26">
                    <c:v>3.3999999999999998E-3</c:v>
                  </c:pt>
                  <c:pt idx="27">
                    <c:v>3.3E-3</c:v>
                  </c:pt>
                  <c:pt idx="28">
                    <c:v>2.0999999999999999E-3</c:v>
                  </c:pt>
                  <c:pt idx="29">
                    <c:v>2.3E-3</c:v>
                  </c:pt>
                  <c:pt idx="30">
                    <c:v>3.5000000000000001E-3</c:v>
                  </c:pt>
                  <c:pt idx="31">
                    <c:v>0</c:v>
                  </c:pt>
                  <c:pt idx="32">
                    <c:v>2E-3</c:v>
                  </c:pt>
                  <c:pt idx="33">
                    <c:v>2E-3</c:v>
                  </c:pt>
                  <c:pt idx="34">
                    <c:v>1.4E-3</c:v>
                  </c:pt>
                  <c:pt idx="35">
                    <c:v>1.4E-3</c:v>
                  </c:pt>
                  <c:pt idx="36">
                    <c:v>6.4999999999999997E-3</c:v>
                  </c:pt>
                  <c:pt idx="37">
                    <c:v>6.4999999999999997E-3</c:v>
                  </c:pt>
                  <c:pt idx="38">
                    <c:v>5.4000000000000003E-3</c:v>
                  </c:pt>
                  <c:pt idx="39">
                    <c:v>5.4000000000000003E-3</c:v>
                  </c:pt>
                  <c:pt idx="40">
                    <c:v>2.8E-3</c:v>
                  </c:pt>
                  <c:pt idx="41">
                    <c:v>2.8E-3</c:v>
                  </c:pt>
                  <c:pt idx="42">
                    <c:v>1.6000000000000001E-3</c:v>
                  </c:pt>
                  <c:pt idx="43">
                    <c:v>1.6000000000000001E-3</c:v>
                  </c:pt>
                  <c:pt idx="44">
                    <c:v>1.6000000000000001E-3</c:v>
                  </c:pt>
                  <c:pt idx="45">
                    <c:v>1.6000000000000001E-3</c:v>
                  </c:pt>
                  <c:pt idx="46">
                    <c:v>5.0000000000000001E-4</c:v>
                  </c:pt>
                  <c:pt idx="47">
                    <c:v>6.9999999999999999E-4</c:v>
                  </c:pt>
                  <c:pt idx="50">
                    <c:v>4.1000000000000003E-3</c:v>
                  </c:pt>
                  <c:pt idx="51">
                    <c:v>4.1000000000000003E-3</c:v>
                  </c:pt>
                  <c:pt idx="52">
                    <c:v>4.0000000000000001E-3</c:v>
                  </c:pt>
                  <c:pt idx="53">
                    <c:v>4.0000000000000001E-3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2.8E-3</c:v>
                  </c:pt>
                  <c:pt idx="63">
                    <c:v>2.8E-3</c:v>
                  </c:pt>
                  <c:pt idx="64">
                    <c:v>2.8E-3</c:v>
                  </c:pt>
                  <c:pt idx="65">
                    <c:v>2.8999999999999998E-3</c:v>
                  </c:pt>
                  <c:pt idx="66">
                    <c:v>2.8999999999999998E-3</c:v>
                  </c:pt>
                  <c:pt idx="67">
                    <c:v>0</c:v>
                  </c:pt>
                  <c:pt idx="68">
                    <c:v>3.0000000000000001E-3</c:v>
                  </c:pt>
                  <c:pt idx="69">
                    <c:v>3.0000000000000001E-3</c:v>
                  </c:pt>
                  <c:pt idx="70">
                    <c:v>3.3999999999999998E-3</c:v>
                  </c:pt>
                  <c:pt idx="71">
                    <c:v>3.8E-3</c:v>
                  </c:pt>
                  <c:pt idx="72">
                    <c:v>3.8E-3</c:v>
                  </c:pt>
                  <c:pt idx="73">
                    <c:v>5.9999999999999995E-4</c:v>
                  </c:pt>
                  <c:pt idx="74">
                    <c:v>8.9999999999999998E-4</c:v>
                  </c:pt>
                  <c:pt idx="75">
                    <c:v>2.9999999999999997E-4</c:v>
                  </c:pt>
                  <c:pt idx="76">
                    <c:v>2.0999999999999999E-3</c:v>
                  </c:pt>
                  <c:pt idx="77">
                    <c:v>2.0999999999999999E-3</c:v>
                  </c:pt>
                  <c:pt idx="78">
                    <c:v>2.0999999999999999E-3</c:v>
                  </c:pt>
                  <c:pt idx="79">
                    <c:v>2.0999999999999999E-3</c:v>
                  </c:pt>
                  <c:pt idx="80">
                    <c:v>1.6999999999999999E-3</c:v>
                  </c:pt>
                  <c:pt idx="81">
                    <c:v>1.6999999999999999E-3</c:v>
                  </c:pt>
                  <c:pt idx="82">
                    <c:v>1.6999999999999999E-3</c:v>
                  </c:pt>
                  <c:pt idx="83">
                    <c:v>1.6000000000000001E-3</c:v>
                  </c:pt>
                  <c:pt idx="84">
                    <c:v>1.6000000000000001E-3</c:v>
                  </c:pt>
                  <c:pt idx="85">
                    <c:v>0</c:v>
                  </c:pt>
                  <c:pt idx="86">
                    <c:v>4.3E-3</c:v>
                  </c:pt>
                  <c:pt idx="87">
                    <c:v>4.3E-3</c:v>
                  </c:pt>
                  <c:pt idx="88">
                    <c:v>4.1999999999999997E-3</c:v>
                  </c:pt>
                  <c:pt idx="89">
                    <c:v>4.1000000000000003E-3</c:v>
                  </c:pt>
                  <c:pt idx="90">
                    <c:v>4.1000000000000003E-3</c:v>
                  </c:pt>
                  <c:pt idx="91">
                    <c:v>2.2000000000000001E-3</c:v>
                  </c:pt>
                  <c:pt idx="92">
                    <c:v>2.2000000000000001E-3</c:v>
                  </c:pt>
                  <c:pt idx="93">
                    <c:v>4.1999999999999997E-3</c:v>
                  </c:pt>
                  <c:pt idx="94">
                    <c:v>4.1999999999999997E-3</c:v>
                  </c:pt>
                  <c:pt idx="95">
                    <c:v>4.1999999999999997E-3</c:v>
                  </c:pt>
                  <c:pt idx="96">
                    <c:v>4.1999999999999997E-3</c:v>
                  </c:pt>
                  <c:pt idx="97">
                    <c:v>2.0999999999999999E-3</c:v>
                  </c:pt>
                  <c:pt idx="98">
                    <c:v>7.1999999999999998E-3</c:v>
                  </c:pt>
                  <c:pt idx="99">
                    <c:v>4.5999999999999999E-3</c:v>
                  </c:pt>
                  <c:pt idx="100">
                    <c:v>8.9999999999999998E-4</c:v>
                  </c:pt>
                  <c:pt idx="101">
                    <c:v>1.2999999999999999E-3</c:v>
                  </c:pt>
                  <c:pt idx="102">
                    <c:v>8.9999999999999998E-4</c:v>
                  </c:pt>
                  <c:pt idx="103">
                    <c:v>1.1000000000000001E-3</c:v>
                  </c:pt>
                  <c:pt idx="104">
                    <c:v>5.9999999999999995E-4</c:v>
                  </c:pt>
                  <c:pt idx="105">
                    <c:v>5.9999999999999995E-4</c:v>
                  </c:pt>
                  <c:pt idx="106">
                    <c:v>1E-3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3.8E-3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8.9999999999999998E-4</c:v>
                  </c:pt>
                  <c:pt idx="140">
                    <c:v>2.5999999999999999E-3</c:v>
                  </c:pt>
                  <c:pt idx="141">
                    <c:v>2.0000000000000001E-4</c:v>
                  </c:pt>
                  <c:pt idx="142">
                    <c:v>8.0000000000000004E-4</c:v>
                  </c:pt>
                  <c:pt idx="143">
                    <c:v>4.0000000000000002E-4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4.0000000000000002E-4</c:v>
                  </c:pt>
                  <c:pt idx="168">
                    <c:v>4.0000000000000002E-4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2.9999999999999997E-4</c:v>
                  </c:pt>
                  <c:pt idx="173">
                    <c:v>0</c:v>
                  </c:pt>
                  <c:pt idx="174">
                    <c:v>8.9999999999999998E-4</c:v>
                  </c:pt>
                  <c:pt idx="175">
                    <c:v>0</c:v>
                  </c:pt>
                  <c:pt idx="176">
                    <c:v>2.9999999999999997E-4</c:v>
                  </c:pt>
                  <c:pt idx="177">
                    <c:v>0</c:v>
                  </c:pt>
                  <c:pt idx="178">
                    <c:v>3.0000000000000001E-3</c:v>
                  </c:pt>
                  <c:pt idx="179">
                    <c:v>1E-4</c:v>
                  </c:pt>
                  <c:pt idx="180">
                    <c:v>2E-3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1E-4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1E-4</c:v>
                  </c:pt>
                  <c:pt idx="193">
                    <c:v>5.0000000000000001E-4</c:v>
                  </c:pt>
                  <c:pt idx="194">
                    <c:v>2.0000000000000001E-4</c:v>
                  </c:pt>
                  <c:pt idx="195">
                    <c:v>2.9999999999999997E-4</c:v>
                  </c:pt>
                  <c:pt idx="196">
                    <c:v>2.0000000000000001E-4</c:v>
                  </c:pt>
                  <c:pt idx="197">
                    <c:v>1E-4</c:v>
                  </c:pt>
                  <c:pt idx="198">
                    <c:v>1E-4</c:v>
                  </c:pt>
                  <c:pt idx="199">
                    <c:v>2.0000000000000001E-4</c:v>
                  </c:pt>
                  <c:pt idx="200">
                    <c:v>2.0000000000000001E-4</c:v>
                  </c:pt>
                  <c:pt idx="201">
                    <c:v>2.0000000000000001E-4</c:v>
                  </c:pt>
                  <c:pt idx="202">
                    <c:v>4.0000000000000002E-4</c:v>
                  </c:pt>
                  <c:pt idx="203">
                    <c:v>4.0000000000000002E-4</c:v>
                  </c:pt>
                  <c:pt idx="204">
                    <c:v>4.0000000000000002E-4</c:v>
                  </c:pt>
                  <c:pt idx="205">
                    <c:v>2.0000000000000001E-4</c:v>
                  </c:pt>
                  <c:pt idx="206">
                    <c:v>2.0000000000000001E-4</c:v>
                  </c:pt>
                  <c:pt idx="207">
                    <c:v>2.9999999999999997E-4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2.0000000000000001E-4</c:v>
                  </c:pt>
                  <c:pt idx="211">
                    <c:v>2.9999999999999997E-4</c:v>
                  </c:pt>
                  <c:pt idx="212">
                    <c:v>2.9999999999999997E-4</c:v>
                  </c:pt>
                  <c:pt idx="213">
                    <c:v>2.0000000000000001E-4</c:v>
                  </c:pt>
                  <c:pt idx="214">
                    <c:v>2.0000000000000001E-4</c:v>
                  </c:pt>
                  <c:pt idx="215">
                    <c:v>2.9999999999999997E-4</c:v>
                  </c:pt>
                  <c:pt idx="216">
                    <c:v>2.9999999999999997E-4</c:v>
                  </c:pt>
                  <c:pt idx="217">
                    <c:v>2.0000000000000001E-4</c:v>
                  </c:pt>
                  <c:pt idx="218">
                    <c:v>1E-4</c:v>
                  </c:pt>
                  <c:pt idx="219">
                    <c:v>2.9999999999999997E-4</c:v>
                  </c:pt>
                  <c:pt idx="220">
                    <c:v>2.0000000000000001E-4</c:v>
                  </c:pt>
                  <c:pt idx="221">
                    <c:v>2.9999999999999997E-4</c:v>
                  </c:pt>
                  <c:pt idx="222">
                    <c:v>2.9999999999999997E-4</c:v>
                  </c:pt>
                  <c:pt idx="223">
                    <c:v>1.4E-3</c:v>
                  </c:pt>
                  <c:pt idx="224">
                    <c:v>2.0000000000000001E-4</c:v>
                  </c:pt>
                  <c:pt idx="225">
                    <c:v>1E-4</c:v>
                  </c:pt>
                  <c:pt idx="226">
                    <c:v>1E-4</c:v>
                  </c:pt>
                  <c:pt idx="227">
                    <c:v>1E-4</c:v>
                  </c:pt>
                </c:numCache>
              </c:numRef>
            </c:plus>
            <c:minus>
              <c:numRef>
                <c:f>'Active 1'!$D$21:$D$1298</c:f>
                <c:numCache>
                  <c:formatCode>General</c:formatCode>
                  <c:ptCount val="1278"/>
                  <c:pt idx="9">
                    <c:v>0</c:v>
                  </c:pt>
                  <c:pt idx="10">
                    <c:v>2.8E-3</c:v>
                  </c:pt>
                  <c:pt idx="11">
                    <c:v>2.8E-3</c:v>
                  </c:pt>
                  <c:pt idx="13">
                    <c:v>1.6000000000000001E-3</c:v>
                  </c:pt>
                  <c:pt idx="14">
                    <c:v>2.8999999999999998E-3</c:v>
                  </c:pt>
                  <c:pt idx="15">
                    <c:v>1.6999999999999999E-3</c:v>
                  </c:pt>
                  <c:pt idx="16">
                    <c:v>1.9E-3</c:v>
                  </c:pt>
                  <c:pt idx="17">
                    <c:v>1.2999999999999999E-3</c:v>
                  </c:pt>
                  <c:pt idx="18">
                    <c:v>1.2999999999999999E-3</c:v>
                  </c:pt>
                  <c:pt idx="19">
                    <c:v>4.4000000000000003E-3</c:v>
                  </c:pt>
                  <c:pt idx="20">
                    <c:v>6.0000000000000001E-3</c:v>
                  </c:pt>
                  <c:pt idx="21">
                    <c:v>1.2999999999999999E-3</c:v>
                  </c:pt>
                  <c:pt idx="22">
                    <c:v>0</c:v>
                  </c:pt>
                  <c:pt idx="23">
                    <c:v>2.3999999999999998E-3</c:v>
                  </c:pt>
                  <c:pt idx="24">
                    <c:v>1.6000000000000001E-3</c:v>
                  </c:pt>
                  <c:pt idx="25">
                    <c:v>0</c:v>
                  </c:pt>
                  <c:pt idx="26">
                    <c:v>3.3999999999999998E-3</c:v>
                  </c:pt>
                  <c:pt idx="27">
                    <c:v>3.3E-3</c:v>
                  </c:pt>
                  <c:pt idx="28">
                    <c:v>2.0999999999999999E-3</c:v>
                  </c:pt>
                  <c:pt idx="29">
                    <c:v>2.3E-3</c:v>
                  </c:pt>
                  <c:pt idx="30">
                    <c:v>3.5000000000000001E-3</c:v>
                  </c:pt>
                  <c:pt idx="31">
                    <c:v>0</c:v>
                  </c:pt>
                  <c:pt idx="32">
                    <c:v>2E-3</c:v>
                  </c:pt>
                  <c:pt idx="33">
                    <c:v>2E-3</c:v>
                  </c:pt>
                  <c:pt idx="34">
                    <c:v>1.4E-3</c:v>
                  </c:pt>
                  <c:pt idx="35">
                    <c:v>1.4E-3</c:v>
                  </c:pt>
                  <c:pt idx="36">
                    <c:v>6.4999999999999997E-3</c:v>
                  </c:pt>
                  <c:pt idx="37">
                    <c:v>6.4999999999999997E-3</c:v>
                  </c:pt>
                  <c:pt idx="38">
                    <c:v>5.4000000000000003E-3</c:v>
                  </c:pt>
                  <c:pt idx="39">
                    <c:v>5.4000000000000003E-3</c:v>
                  </c:pt>
                  <c:pt idx="40">
                    <c:v>2.8E-3</c:v>
                  </c:pt>
                  <c:pt idx="41">
                    <c:v>2.8E-3</c:v>
                  </c:pt>
                  <c:pt idx="42">
                    <c:v>1.6000000000000001E-3</c:v>
                  </c:pt>
                  <c:pt idx="43">
                    <c:v>1.6000000000000001E-3</c:v>
                  </c:pt>
                  <c:pt idx="44">
                    <c:v>1.6000000000000001E-3</c:v>
                  </c:pt>
                  <c:pt idx="45">
                    <c:v>1.6000000000000001E-3</c:v>
                  </c:pt>
                  <c:pt idx="46">
                    <c:v>5.0000000000000001E-4</c:v>
                  </c:pt>
                  <c:pt idx="47">
                    <c:v>6.9999999999999999E-4</c:v>
                  </c:pt>
                  <c:pt idx="50">
                    <c:v>4.1000000000000003E-3</c:v>
                  </c:pt>
                  <c:pt idx="51">
                    <c:v>4.1000000000000003E-3</c:v>
                  </c:pt>
                  <c:pt idx="52">
                    <c:v>4.0000000000000001E-3</c:v>
                  </c:pt>
                  <c:pt idx="53">
                    <c:v>4.0000000000000001E-3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2.8E-3</c:v>
                  </c:pt>
                  <c:pt idx="63">
                    <c:v>2.8E-3</c:v>
                  </c:pt>
                  <c:pt idx="64">
                    <c:v>2.8E-3</c:v>
                  </c:pt>
                  <c:pt idx="65">
                    <c:v>2.8999999999999998E-3</c:v>
                  </c:pt>
                  <c:pt idx="66">
                    <c:v>2.8999999999999998E-3</c:v>
                  </c:pt>
                  <c:pt idx="67">
                    <c:v>0</c:v>
                  </c:pt>
                  <c:pt idx="68">
                    <c:v>3.0000000000000001E-3</c:v>
                  </c:pt>
                  <c:pt idx="69">
                    <c:v>3.0000000000000001E-3</c:v>
                  </c:pt>
                  <c:pt idx="70">
                    <c:v>3.3999999999999998E-3</c:v>
                  </c:pt>
                  <c:pt idx="71">
                    <c:v>3.8E-3</c:v>
                  </c:pt>
                  <c:pt idx="72">
                    <c:v>3.8E-3</c:v>
                  </c:pt>
                  <c:pt idx="73">
                    <c:v>5.9999999999999995E-4</c:v>
                  </c:pt>
                  <c:pt idx="74">
                    <c:v>8.9999999999999998E-4</c:v>
                  </c:pt>
                  <c:pt idx="75">
                    <c:v>2.9999999999999997E-4</c:v>
                  </c:pt>
                  <c:pt idx="76">
                    <c:v>2.0999999999999999E-3</c:v>
                  </c:pt>
                  <c:pt idx="77">
                    <c:v>2.0999999999999999E-3</c:v>
                  </c:pt>
                  <c:pt idx="78">
                    <c:v>2.0999999999999999E-3</c:v>
                  </c:pt>
                  <c:pt idx="79">
                    <c:v>2.0999999999999999E-3</c:v>
                  </c:pt>
                  <c:pt idx="80">
                    <c:v>1.6999999999999999E-3</c:v>
                  </c:pt>
                  <c:pt idx="81">
                    <c:v>1.6999999999999999E-3</c:v>
                  </c:pt>
                  <c:pt idx="82">
                    <c:v>1.6999999999999999E-3</c:v>
                  </c:pt>
                  <c:pt idx="83">
                    <c:v>1.6000000000000001E-3</c:v>
                  </c:pt>
                  <c:pt idx="84">
                    <c:v>1.6000000000000001E-3</c:v>
                  </c:pt>
                  <c:pt idx="85">
                    <c:v>0</c:v>
                  </c:pt>
                  <c:pt idx="86">
                    <c:v>4.3E-3</c:v>
                  </c:pt>
                  <c:pt idx="87">
                    <c:v>4.3E-3</c:v>
                  </c:pt>
                  <c:pt idx="88">
                    <c:v>4.1999999999999997E-3</c:v>
                  </c:pt>
                  <c:pt idx="89">
                    <c:v>4.1000000000000003E-3</c:v>
                  </c:pt>
                  <c:pt idx="90">
                    <c:v>4.1000000000000003E-3</c:v>
                  </c:pt>
                  <c:pt idx="91">
                    <c:v>2.2000000000000001E-3</c:v>
                  </c:pt>
                  <c:pt idx="92">
                    <c:v>2.2000000000000001E-3</c:v>
                  </c:pt>
                  <c:pt idx="93">
                    <c:v>4.1999999999999997E-3</c:v>
                  </c:pt>
                  <c:pt idx="94">
                    <c:v>4.1999999999999997E-3</c:v>
                  </c:pt>
                  <c:pt idx="95">
                    <c:v>4.1999999999999997E-3</c:v>
                  </c:pt>
                  <c:pt idx="96">
                    <c:v>4.1999999999999997E-3</c:v>
                  </c:pt>
                  <c:pt idx="97">
                    <c:v>2.0999999999999999E-3</c:v>
                  </c:pt>
                  <c:pt idx="98">
                    <c:v>7.1999999999999998E-3</c:v>
                  </c:pt>
                  <c:pt idx="99">
                    <c:v>4.5999999999999999E-3</c:v>
                  </c:pt>
                  <c:pt idx="100">
                    <c:v>8.9999999999999998E-4</c:v>
                  </c:pt>
                  <c:pt idx="101">
                    <c:v>1.2999999999999999E-3</c:v>
                  </c:pt>
                  <c:pt idx="102">
                    <c:v>8.9999999999999998E-4</c:v>
                  </c:pt>
                  <c:pt idx="103">
                    <c:v>1.1000000000000001E-3</c:v>
                  </c:pt>
                  <c:pt idx="104">
                    <c:v>5.9999999999999995E-4</c:v>
                  </c:pt>
                  <c:pt idx="105">
                    <c:v>5.9999999999999995E-4</c:v>
                  </c:pt>
                  <c:pt idx="106">
                    <c:v>1E-3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3.8E-3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8.9999999999999998E-4</c:v>
                  </c:pt>
                  <c:pt idx="140">
                    <c:v>2.5999999999999999E-3</c:v>
                  </c:pt>
                  <c:pt idx="141">
                    <c:v>2.0000000000000001E-4</c:v>
                  </c:pt>
                  <c:pt idx="142">
                    <c:v>8.0000000000000004E-4</c:v>
                  </c:pt>
                  <c:pt idx="143">
                    <c:v>4.0000000000000002E-4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4.0000000000000002E-4</c:v>
                  </c:pt>
                  <c:pt idx="168">
                    <c:v>4.0000000000000002E-4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2.9999999999999997E-4</c:v>
                  </c:pt>
                  <c:pt idx="173">
                    <c:v>0</c:v>
                  </c:pt>
                  <c:pt idx="174">
                    <c:v>8.9999999999999998E-4</c:v>
                  </c:pt>
                  <c:pt idx="175">
                    <c:v>0</c:v>
                  </c:pt>
                  <c:pt idx="176">
                    <c:v>2.9999999999999997E-4</c:v>
                  </c:pt>
                  <c:pt idx="177">
                    <c:v>0</c:v>
                  </c:pt>
                  <c:pt idx="178">
                    <c:v>3.0000000000000001E-3</c:v>
                  </c:pt>
                  <c:pt idx="179">
                    <c:v>1E-4</c:v>
                  </c:pt>
                  <c:pt idx="180">
                    <c:v>2E-3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1E-4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1E-4</c:v>
                  </c:pt>
                  <c:pt idx="193">
                    <c:v>5.0000000000000001E-4</c:v>
                  </c:pt>
                  <c:pt idx="194">
                    <c:v>2.0000000000000001E-4</c:v>
                  </c:pt>
                  <c:pt idx="195">
                    <c:v>2.9999999999999997E-4</c:v>
                  </c:pt>
                  <c:pt idx="196">
                    <c:v>2.0000000000000001E-4</c:v>
                  </c:pt>
                  <c:pt idx="197">
                    <c:v>1E-4</c:v>
                  </c:pt>
                  <c:pt idx="198">
                    <c:v>1E-4</c:v>
                  </c:pt>
                  <c:pt idx="199">
                    <c:v>2.0000000000000001E-4</c:v>
                  </c:pt>
                  <c:pt idx="200">
                    <c:v>2.0000000000000001E-4</c:v>
                  </c:pt>
                  <c:pt idx="201">
                    <c:v>2.0000000000000001E-4</c:v>
                  </c:pt>
                  <c:pt idx="202">
                    <c:v>4.0000000000000002E-4</c:v>
                  </c:pt>
                  <c:pt idx="203">
                    <c:v>4.0000000000000002E-4</c:v>
                  </c:pt>
                  <c:pt idx="204">
                    <c:v>4.0000000000000002E-4</c:v>
                  </c:pt>
                  <c:pt idx="205">
                    <c:v>2.0000000000000001E-4</c:v>
                  </c:pt>
                  <c:pt idx="206">
                    <c:v>2.0000000000000001E-4</c:v>
                  </c:pt>
                  <c:pt idx="207">
                    <c:v>2.9999999999999997E-4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2.0000000000000001E-4</c:v>
                  </c:pt>
                  <c:pt idx="211">
                    <c:v>2.9999999999999997E-4</c:v>
                  </c:pt>
                  <c:pt idx="212">
                    <c:v>2.9999999999999997E-4</c:v>
                  </c:pt>
                  <c:pt idx="213">
                    <c:v>2.0000000000000001E-4</c:v>
                  </c:pt>
                  <c:pt idx="214">
                    <c:v>2.0000000000000001E-4</c:v>
                  </c:pt>
                  <c:pt idx="215">
                    <c:v>2.9999999999999997E-4</c:v>
                  </c:pt>
                  <c:pt idx="216">
                    <c:v>2.9999999999999997E-4</c:v>
                  </c:pt>
                  <c:pt idx="217">
                    <c:v>2.0000000000000001E-4</c:v>
                  </c:pt>
                  <c:pt idx="218">
                    <c:v>1E-4</c:v>
                  </c:pt>
                  <c:pt idx="219">
                    <c:v>2.9999999999999997E-4</c:v>
                  </c:pt>
                  <c:pt idx="220">
                    <c:v>2.0000000000000001E-4</c:v>
                  </c:pt>
                  <c:pt idx="221">
                    <c:v>2.9999999999999997E-4</c:v>
                  </c:pt>
                  <c:pt idx="222">
                    <c:v>2.9999999999999997E-4</c:v>
                  </c:pt>
                  <c:pt idx="223">
                    <c:v>1.4E-3</c:v>
                  </c:pt>
                  <c:pt idx="224">
                    <c:v>2.0000000000000001E-4</c:v>
                  </c:pt>
                  <c:pt idx="225">
                    <c:v>1E-4</c:v>
                  </c:pt>
                  <c:pt idx="226">
                    <c:v>1E-4</c:v>
                  </c:pt>
                  <c:pt idx="227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1'!$F$21:$F$999</c:f>
              <c:numCache>
                <c:formatCode>General</c:formatCode>
                <c:ptCount val="979"/>
                <c:pt idx="0">
                  <c:v>-59823.5</c:v>
                </c:pt>
                <c:pt idx="1">
                  <c:v>-58141</c:v>
                </c:pt>
                <c:pt idx="2">
                  <c:v>-37629.5</c:v>
                </c:pt>
                <c:pt idx="3">
                  <c:v>-36427.5</c:v>
                </c:pt>
                <c:pt idx="4">
                  <c:v>-33390.5</c:v>
                </c:pt>
                <c:pt idx="5">
                  <c:v>-33287</c:v>
                </c:pt>
                <c:pt idx="6">
                  <c:v>-7888</c:v>
                </c:pt>
                <c:pt idx="7">
                  <c:v>-5009.5</c:v>
                </c:pt>
                <c:pt idx="8">
                  <c:v>-3941</c:v>
                </c:pt>
                <c:pt idx="9">
                  <c:v>-3796.5</c:v>
                </c:pt>
                <c:pt idx="10">
                  <c:v>-2893</c:v>
                </c:pt>
                <c:pt idx="11">
                  <c:v>-2865</c:v>
                </c:pt>
                <c:pt idx="12">
                  <c:v>-1983</c:v>
                </c:pt>
                <c:pt idx="13">
                  <c:v>-1905.5</c:v>
                </c:pt>
                <c:pt idx="14">
                  <c:v>-1905</c:v>
                </c:pt>
                <c:pt idx="15">
                  <c:v>-1899.5</c:v>
                </c:pt>
                <c:pt idx="16">
                  <c:v>-1782.5</c:v>
                </c:pt>
                <c:pt idx="17">
                  <c:v>-1102</c:v>
                </c:pt>
                <c:pt idx="18">
                  <c:v>-1093.5</c:v>
                </c:pt>
                <c:pt idx="19">
                  <c:v>-1093.5</c:v>
                </c:pt>
                <c:pt idx="20">
                  <c:v>-998.5</c:v>
                </c:pt>
                <c:pt idx="21">
                  <c:v>-910</c:v>
                </c:pt>
                <c:pt idx="22">
                  <c:v>-895.5</c:v>
                </c:pt>
                <c:pt idx="23">
                  <c:v>-857</c:v>
                </c:pt>
                <c:pt idx="24">
                  <c:v>-856.5</c:v>
                </c:pt>
                <c:pt idx="25">
                  <c:v>-848.5</c:v>
                </c:pt>
                <c:pt idx="26">
                  <c:v>-837</c:v>
                </c:pt>
                <c:pt idx="27">
                  <c:v>-97.5</c:v>
                </c:pt>
                <c:pt idx="28">
                  <c:v>0</c:v>
                </c:pt>
                <c:pt idx="29">
                  <c:v>92</c:v>
                </c:pt>
                <c:pt idx="30">
                  <c:v>130.5</c:v>
                </c:pt>
                <c:pt idx="31">
                  <c:v>130.5</c:v>
                </c:pt>
                <c:pt idx="32">
                  <c:v>133.5</c:v>
                </c:pt>
                <c:pt idx="33">
                  <c:v>133.5</c:v>
                </c:pt>
                <c:pt idx="34">
                  <c:v>134</c:v>
                </c:pt>
                <c:pt idx="35">
                  <c:v>134</c:v>
                </c:pt>
                <c:pt idx="36">
                  <c:v>247.5</c:v>
                </c:pt>
                <c:pt idx="37">
                  <c:v>247.5</c:v>
                </c:pt>
                <c:pt idx="38">
                  <c:v>248</c:v>
                </c:pt>
                <c:pt idx="39">
                  <c:v>248</c:v>
                </c:pt>
                <c:pt idx="40">
                  <c:v>999</c:v>
                </c:pt>
                <c:pt idx="41">
                  <c:v>999</c:v>
                </c:pt>
                <c:pt idx="42">
                  <c:v>999</c:v>
                </c:pt>
                <c:pt idx="43">
                  <c:v>999</c:v>
                </c:pt>
                <c:pt idx="44">
                  <c:v>999</c:v>
                </c:pt>
                <c:pt idx="45">
                  <c:v>999</c:v>
                </c:pt>
                <c:pt idx="46">
                  <c:v>1126.5</c:v>
                </c:pt>
                <c:pt idx="47">
                  <c:v>1127</c:v>
                </c:pt>
                <c:pt idx="48">
                  <c:v>1347</c:v>
                </c:pt>
                <c:pt idx="49">
                  <c:v>2079</c:v>
                </c:pt>
                <c:pt idx="50">
                  <c:v>2250.5</c:v>
                </c:pt>
                <c:pt idx="51">
                  <c:v>2250.5</c:v>
                </c:pt>
                <c:pt idx="52">
                  <c:v>2250.5</c:v>
                </c:pt>
                <c:pt idx="53">
                  <c:v>2250.5</c:v>
                </c:pt>
                <c:pt idx="54">
                  <c:v>2270</c:v>
                </c:pt>
                <c:pt idx="55">
                  <c:v>2270.5</c:v>
                </c:pt>
                <c:pt idx="56">
                  <c:v>2272.5</c:v>
                </c:pt>
                <c:pt idx="57">
                  <c:v>2273</c:v>
                </c:pt>
                <c:pt idx="58">
                  <c:v>2275.5</c:v>
                </c:pt>
                <c:pt idx="59">
                  <c:v>2276</c:v>
                </c:pt>
                <c:pt idx="60">
                  <c:v>2281</c:v>
                </c:pt>
                <c:pt idx="61">
                  <c:v>2281.5</c:v>
                </c:pt>
                <c:pt idx="62">
                  <c:v>2287</c:v>
                </c:pt>
                <c:pt idx="63">
                  <c:v>2287</c:v>
                </c:pt>
                <c:pt idx="64">
                  <c:v>2287</c:v>
                </c:pt>
                <c:pt idx="65">
                  <c:v>2287</c:v>
                </c:pt>
                <c:pt idx="66">
                  <c:v>2287</c:v>
                </c:pt>
                <c:pt idx="67">
                  <c:v>2289.5</c:v>
                </c:pt>
                <c:pt idx="68">
                  <c:v>2289.5</c:v>
                </c:pt>
                <c:pt idx="69">
                  <c:v>2289.5</c:v>
                </c:pt>
                <c:pt idx="70">
                  <c:v>2289.5</c:v>
                </c:pt>
                <c:pt idx="71">
                  <c:v>2289.5</c:v>
                </c:pt>
                <c:pt idx="72">
                  <c:v>2289.5</c:v>
                </c:pt>
                <c:pt idx="73">
                  <c:v>2317.5</c:v>
                </c:pt>
                <c:pt idx="74">
                  <c:v>2342.5</c:v>
                </c:pt>
                <c:pt idx="75">
                  <c:v>2356.5</c:v>
                </c:pt>
                <c:pt idx="76">
                  <c:v>2356.5</c:v>
                </c:pt>
                <c:pt idx="77">
                  <c:v>2356.5</c:v>
                </c:pt>
                <c:pt idx="78">
                  <c:v>2356.5</c:v>
                </c:pt>
                <c:pt idx="79">
                  <c:v>2356.5</c:v>
                </c:pt>
                <c:pt idx="80">
                  <c:v>2359</c:v>
                </c:pt>
                <c:pt idx="81">
                  <c:v>2359</c:v>
                </c:pt>
                <c:pt idx="82">
                  <c:v>2359</c:v>
                </c:pt>
                <c:pt idx="83">
                  <c:v>2359</c:v>
                </c:pt>
                <c:pt idx="84">
                  <c:v>2359</c:v>
                </c:pt>
                <c:pt idx="85">
                  <c:v>2359.5</c:v>
                </c:pt>
                <c:pt idx="86">
                  <c:v>2362</c:v>
                </c:pt>
                <c:pt idx="87">
                  <c:v>2362</c:v>
                </c:pt>
                <c:pt idx="88">
                  <c:v>2362</c:v>
                </c:pt>
                <c:pt idx="89">
                  <c:v>2362</c:v>
                </c:pt>
                <c:pt idx="90">
                  <c:v>2362</c:v>
                </c:pt>
                <c:pt idx="91">
                  <c:v>2392.5</c:v>
                </c:pt>
                <c:pt idx="92">
                  <c:v>2392.5</c:v>
                </c:pt>
                <c:pt idx="93">
                  <c:v>2392.5</c:v>
                </c:pt>
                <c:pt idx="94">
                  <c:v>2392.5</c:v>
                </c:pt>
                <c:pt idx="95">
                  <c:v>2392.5</c:v>
                </c:pt>
                <c:pt idx="96">
                  <c:v>2392.5</c:v>
                </c:pt>
                <c:pt idx="97">
                  <c:v>2395.5</c:v>
                </c:pt>
                <c:pt idx="98">
                  <c:v>3085</c:v>
                </c:pt>
                <c:pt idx="99">
                  <c:v>3090.5</c:v>
                </c:pt>
                <c:pt idx="100">
                  <c:v>3154.5</c:v>
                </c:pt>
                <c:pt idx="101">
                  <c:v>3212.5</c:v>
                </c:pt>
                <c:pt idx="102">
                  <c:v>3288</c:v>
                </c:pt>
                <c:pt idx="103">
                  <c:v>3288.5</c:v>
                </c:pt>
                <c:pt idx="104">
                  <c:v>3330</c:v>
                </c:pt>
                <c:pt idx="105">
                  <c:v>3360.5</c:v>
                </c:pt>
                <c:pt idx="106">
                  <c:v>3363.5</c:v>
                </c:pt>
                <c:pt idx="107">
                  <c:v>3380</c:v>
                </c:pt>
                <c:pt idx="108">
                  <c:v>3402.5</c:v>
                </c:pt>
                <c:pt idx="109">
                  <c:v>4052.5</c:v>
                </c:pt>
                <c:pt idx="110">
                  <c:v>4053</c:v>
                </c:pt>
                <c:pt idx="111">
                  <c:v>4214.5</c:v>
                </c:pt>
                <c:pt idx="112">
                  <c:v>4270</c:v>
                </c:pt>
                <c:pt idx="113">
                  <c:v>4273</c:v>
                </c:pt>
                <c:pt idx="114">
                  <c:v>4275.5</c:v>
                </c:pt>
                <c:pt idx="115">
                  <c:v>4278.5</c:v>
                </c:pt>
                <c:pt idx="116">
                  <c:v>3090.5</c:v>
                </c:pt>
                <c:pt idx="117">
                  <c:v>4312.5</c:v>
                </c:pt>
                <c:pt idx="118">
                  <c:v>4371</c:v>
                </c:pt>
                <c:pt idx="119">
                  <c:v>4392.5</c:v>
                </c:pt>
                <c:pt idx="120">
                  <c:v>4431.5</c:v>
                </c:pt>
                <c:pt idx="121">
                  <c:v>5044</c:v>
                </c:pt>
                <c:pt idx="122">
                  <c:v>5088.5</c:v>
                </c:pt>
                <c:pt idx="123">
                  <c:v>5099.5</c:v>
                </c:pt>
                <c:pt idx="124">
                  <c:v>5129</c:v>
                </c:pt>
                <c:pt idx="125">
                  <c:v>5129.5</c:v>
                </c:pt>
                <c:pt idx="126">
                  <c:v>5166.5</c:v>
                </c:pt>
                <c:pt idx="127">
                  <c:v>5213</c:v>
                </c:pt>
                <c:pt idx="128">
                  <c:v>5232.5</c:v>
                </c:pt>
                <c:pt idx="129">
                  <c:v>5254.5</c:v>
                </c:pt>
                <c:pt idx="130">
                  <c:v>5255</c:v>
                </c:pt>
                <c:pt idx="131">
                  <c:v>5341</c:v>
                </c:pt>
                <c:pt idx="132">
                  <c:v>5341</c:v>
                </c:pt>
                <c:pt idx="133">
                  <c:v>5341</c:v>
                </c:pt>
                <c:pt idx="134">
                  <c:v>5341</c:v>
                </c:pt>
                <c:pt idx="135">
                  <c:v>5341</c:v>
                </c:pt>
                <c:pt idx="136">
                  <c:v>6180.5</c:v>
                </c:pt>
                <c:pt idx="137">
                  <c:v>6181</c:v>
                </c:pt>
                <c:pt idx="138">
                  <c:v>6342</c:v>
                </c:pt>
                <c:pt idx="139">
                  <c:v>6365</c:v>
                </c:pt>
                <c:pt idx="140">
                  <c:v>6365.5</c:v>
                </c:pt>
                <c:pt idx="141">
                  <c:v>6368</c:v>
                </c:pt>
                <c:pt idx="142">
                  <c:v>6368.5</c:v>
                </c:pt>
                <c:pt idx="143">
                  <c:v>7053.5</c:v>
                </c:pt>
                <c:pt idx="144">
                  <c:v>7190</c:v>
                </c:pt>
                <c:pt idx="145">
                  <c:v>7190.5</c:v>
                </c:pt>
                <c:pt idx="146">
                  <c:v>7332.5</c:v>
                </c:pt>
                <c:pt idx="147">
                  <c:v>7338</c:v>
                </c:pt>
                <c:pt idx="148">
                  <c:v>7343.5</c:v>
                </c:pt>
                <c:pt idx="149">
                  <c:v>7344</c:v>
                </c:pt>
                <c:pt idx="150">
                  <c:v>7360.5</c:v>
                </c:pt>
                <c:pt idx="151">
                  <c:v>7363</c:v>
                </c:pt>
                <c:pt idx="152">
                  <c:v>7363.5</c:v>
                </c:pt>
                <c:pt idx="153">
                  <c:v>7374.5</c:v>
                </c:pt>
                <c:pt idx="154">
                  <c:v>7405</c:v>
                </c:pt>
                <c:pt idx="155">
                  <c:v>8181</c:v>
                </c:pt>
                <c:pt idx="156">
                  <c:v>8275</c:v>
                </c:pt>
                <c:pt idx="157">
                  <c:v>8275.5</c:v>
                </c:pt>
                <c:pt idx="158">
                  <c:v>8311.5</c:v>
                </c:pt>
                <c:pt idx="159">
                  <c:v>8390.5</c:v>
                </c:pt>
                <c:pt idx="160">
                  <c:v>8462</c:v>
                </c:pt>
                <c:pt idx="161">
                  <c:v>8462</c:v>
                </c:pt>
                <c:pt idx="162">
                  <c:v>8462</c:v>
                </c:pt>
                <c:pt idx="163">
                  <c:v>9273.5</c:v>
                </c:pt>
                <c:pt idx="164">
                  <c:v>9393.5</c:v>
                </c:pt>
                <c:pt idx="165">
                  <c:v>9407.5</c:v>
                </c:pt>
                <c:pt idx="166">
                  <c:v>9436.5</c:v>
                </c:pt>
                <c:pt idx="167">
                  <c:v>9499</c:v>
                </c:pt>
                <c:pt idx="168">
                  <c:v>9504.5</c:v>
                </c:pt>
                <c:pt idx="169">
                  <c:v>10232</c:v>
                </c:pt>
                <c:pt idx="170">
                  <c:v>10325</c:v>
                </c:pt>
                <c:pt idx="171">
                  <c:v>10325</c:v>
                </c:pt>
                <c:pt idx="172">
                  <c:v>10325</c:v>
                </c:pt>
                <c:pt idx="173">
                  <c:v>10325</c:v>
                </c:pt>
                <c:pt idx="174">
                  <c:v>10325</c:v>
                </c:pt>
                <c:pt idx="175">
                  <c:v>10325.5</c:v>
                </c:pt>
                <c:pt idx="176">
                  <c:v>10325.5</c:v>
                </c:pt>
                <c:pt idx="177">
                  <c:v>10326</c:v>
                </c:pt>
                <c:pt idx="178">
                  <c:v>10326</c:v>
                </c:pt>
                <c:pt idx="179">
                  <c:v>11250.5</c:v>
                </c:pt>
                <c:pt idx="180">
                  <c:v>11251</c:v>
                </c:pt>
                <c:pt idx="181">
                  <c:v>11379.5</c:v>
                </c:pt>
                <c:pt idx="182">
                  <c:v>11379.5</c:v>
                </c:pt>
                <c:pt idx="183">
                  <c:v>11379.5</c:v>
                </c:pt>
                <c:pt idx="184">
                  <c:v>11505</c:v>
                </c:pt>
                <c:pt idx="185">
                  <c:v>11508</c:v>
                </c:pt>
                <c:pt idx="186">
                  <c:v>12392.5</c:v>
                </c:pt>
                <c:pt idx="187">
                  <c:v>12392.5</c:v>
                </c:pt>
                <c:pt idx="188">
                  <c:v>12392.5</c:v>
                </c:pt>
                <c:pt idx="189">
                  <c:v>13129</c:v>
                </c:pt>
                <c:pt idx="190">
                  <c:v>13296</c:v>
                </c:pt>
                <c:pt idx="191">
                  <c:v>13296.5</c:v>
                </c:pt>
                <c:pt idx="192">
                  <c:v>13438</c:v>
                </c:pt>
                <c:pt idx="193">
                  <c:v>13463</c:v>
                </c:pt>
                <c:pt idx="194">
                  <c:v>13463</c:v>
                </c:pt>
                <c:pt idx="195">
                  <c:v>13463.5</c:v>
                </c:pt>
                <c:pt idx="196">
                  <c:v>13463.5</c:v>
                </c:pt>
                <c:pt idx="197">
                  <c:v>13480</c:v>
                </c:pt>
                <c:pt idx="198">
                  <c:v>13480</c:v>
                </c:pt>
                <c:pt idx="199">
                  <c:v>13535.5</c:v>
                </c:pt>
                <c:pt idx="200">
                  <c:v>13535.5</c:v>
                </c:pt>
                <c:pt idx="201">
                  <c:v>13535.5</c:v>
                </c:pt>
                <c:pt idx="202">
                  <c:v>13563.5</c:v>
                </c:pt>
                <c:pt idx="203">
                  <c:v>13563.5</c:v>
                </c:pt>
                <c:pt idx="204">
                  <c:v>13563.5</c:v>
                </c:pt>
                <c:pt idx="205">
                  <c:v>14528.5</c:v>
                </c:pt>
                <c:pt idx="206">
                  <c:v>14528.5</c:v>
                </c:pt>
                <c:pt idx="207">
                  <c:v>14539.5</c:v>
                </c:pt>
                <c:pt idx="208">
                  <c:v>14539.5</c:v>
                </c:pt>
                <c:pt idx="209">
                  <c:v>14540</c:v>
                </c:pt>
                <c:pt idx="210">
                  <c:v>14540</c:v>
                </c:pt>
                <c:pt idx="211">
                  <c:v>14542.5</c:v>
                </c:pt>
                <c:pt idx="212">
                  <c:v>14542.5</c:v>
                </c:pt>
                <c:pt idx="213">
                  <c:v>14567.5</c:v>
                </c:pt>
                <c:pt idx="214">
                  <c:v>14567.5</c:v>
                </c:pt>
                <c:pt idx="215">
                  <c:v>14570.5</c:v>
                </c:pt>
                <c:pt idx="216">
                  <c:v>14570.5</c:v>
                </c:pt>
                <c:pt idx="217">
                  <c:v>14576</c:v>
                </c:pt>
                <c:pt idx="218">
                  <c:v>14576</c:v>
                </c:pt>
                <c:pt idx="219">
                  <c:v>14584.5</c:v>
                </c:pt>
                <c:pt idx="220">
                  <c:v>14584.5</c:v>
                </c:pt>
                <c:pt idx="221">
                  <c:v>14587</c:v>
                </c:pt>
                <c:pt idx="222">
                  <c:v>14587</c:v>
                </c:pt>
                <c:pt idx="223">
                  <c:v>15363</c:v>
                </c:pt>
                <c:pt idx="224">
                  <c:v>16458.5</c:v>
                </c:pt>
                <c:pt idx="225">
                  <c:v>16467</c:v>
                </c:pt>
                <c:pt idx="226">
                  <c:v>16467.5</c:v>
                </c:pt>
                <c:pt idx="227">
                  <c:v>16470</c:v>
                </c:pt>
              </c:numCache>
            </c:numRef>
          </c:xVal>
          <c:yVal>
            <c:numRef>
              <c:f>'Active 1'!$I$21:$I$999</c:f>
              <c:numCache>
                <c:formatCode>General</c:formatCode>
                <c:ptCount val="979"/>
                <c:pt idx="0">
                  <c:v>-0.32260350000069593</c:v>
                </c:pt>
                <c:pt idx="1">
                  <c:v>-0.30082100000072387</c:v>
                </c:pt>
                <c:pt idx="2">
                  <c:v>-0.16328950000024633</c:v>
                </c:pt>
                <c:pt idx="3">
                  <c:v>-0.18312750000040978</c:v>
                </c:pt>
                <c:pt idx="4">
                  <c:v>-0.1453304999959073</c:v>
                </c:pt>
                <c:pt idx="5">
                  <c:v>-0.11204699999507284</c:v>
                </c:pt>
                <c:pt idx="49">
                  <c:v>2.7999000005365815E-2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804-4156-87B6-ABB2B6ECEF17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'Active 1'!$D$21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1'!$F$21:$F$999</c:f>
              <c:numCache>
                <c:formatCode>General</c:formatCode>
                <c:ptCount val="979"/>
                <c:pt idx="0">
                  <c:v>-59823.5</c:v>
                </c:pt>
                <c:pt idx="1">
                  <c:v>-58141</c:v>
                </c:pt>
                <c:pt idx="2">
                  <c:v>-37629.5</c:v>
                </c:pt>
                <c:pt idx="3">
                  <c:v>-36427.5</c:v>
                </c:pt>
                <c:pt idx="4">
                  <c:v>-33390.5</c:v>
                </c:pt>
                <c:pt idx="5">
                  <c:v>-33287</c:v>
                </c:pt>
                <c:pt idx="6">
                  <c:v>-7888</c:v>
                </c:pt>
                <c:pt idx="7">
                  <c:v>-5009.5</c:v>
                </c:pt>
                <c:pt idx="8">
                  <c:v>-3941</c:v>
                </c:pt>
                <c:pt idx="9">
                  <c:v>-3796.5</c:v>
                </c:pt>
                <c:pt idx="10">
                  <c:v>-2893</c:v>
                </c:pt>
                <c:pt idx="11">
                  <c:v>-2865</c:v>
                </c:pt>
                <c:pt idx="12">
                  <c:v>-1983</c:v>
                </c:pt>
                <c:pt idx="13">
                  <c:v>-1905.5</c:v>
                </c:pt>
                <c:pt idx="14">
                  <c:v>-1905</c:v>
                </c:pt>
                <c:pt idx="15">
                  <c:v>-1899.5</c:v>
                </c:pt>
                <c:pt idx="16">
                  <c:v>-1782.5</c:v>
                </c:pt>
                <c:pt idx="17">
                  <c:v>-1102</c:v>
                </c:pt>
                <c:pt idx="18">
                  <c:v>-1093.5</c:v>
                </c:pt>
                <c:pt idx="19">
                  <c:v>-1093.5</c:v>
                </c:pt>
                <c:pt idx="20">
                  <c:v>-998.5</c:v>
                </c:pt>
                <c:pt idx="21">
                  <c:v>-910</c:v>
                </c:pt>
                <c:pt idx="22">
                  <c:v>-895.5</c:v>
                </c:pt>
                <c:pt idx="23">
                  <c:v>-857</c:v>
                </c:pt>
                <c:pt idx="24">
                  <c:v>-856.5</c:v>
                </c:pt>
                <c:pt idx="25">
                  <c:v>-848.5</c:v>
                </c:pt>
                <c:pt idx="26">
                  <c:v>-837</c:v>
                </c:pt>
                <c:pt idx="27">
                  <c:v>-97.5</c:v>
                </c:pt>
                <c:pt idx="28">
                  <c:v>0</c:v>
                </c:pt>
                <c:pt idx="29">
                  <c:v>92</c:v>
                </c:pt>
                <c:pt idx="30">
                  <c:v>130.5</c:v>
                </c:pt>
                <c:pt idx="31">
                  <c:v>130.5</c:v>
                </c:pt>
                <c:pt idx="32">
                  <c:v>133.5</c:v>
                </c:pt>
                <c:pt idx="33">
                  <c:v>133.5</c:v>
                </c:pt>
                <c:pt idx="34">
                  <c:v>134</c:v>
                </c:pt>
                <c:pt idx="35">
                  <c:v>134</c:v>
                </c:pt>
                <c:pt idx="36">
                  <c:v>247.5</c:v>
                </c:pt>
                <c:pt idx="37">
                  <c:v>247.5</c:v>
                </c:pt>
                <c:pt idx="38">
                  <c:v>248</c:v>
                </c:pt>
                <c:pt idx="39">
                  <c:v>248</c:v>
                </c:pt>
                <c:pt idx="40">
                  <c:v>999</c:v>
                </c:pt>
                <c:pt idx="41">
                  <c:v>999</c:v>
                </c:pt>
                <c:pt idx="42">
                  <c:v>999</c:v>
                </c:pt>
                <c:pt idx="43">
                  <c:v>999</c:v>
                </c:pt>
                <c:pt idx="44">
                  <c:v>999</c:v>
                </c:pt>
                <c:pt idx="45">
                  <c:v>999</c:v>
                </c:pt>
                <c:pt idx="46">
                  <c:v>1126.5</c:v>
                </c:pt>
                <c:pt idx="47">
                  <c:v>1127</c:v>
                </c:pt>
                <c:pt idx="48">
                  <c:v>1347</c:v>
                </c:pt>
                <c:pt idx="49">
                  <c:v>2079</c:v>
                </c:pt>
                <c:pt idx="50">
                  <c:v>2250.5</c:v>
                </c:pt>
                <c:pt idx="51">
                  <c:v>2250.5</c:v>
                </c:pt>
                <c:pt idx="52">
                  <c:v>2250.5</c:v>
                </c:pt>
                <c:pt idx="53">
                  <c:v>2250.5</c:v>
                </c:pt>
                <c:pt idx="54">
                  <c:v>2270</c:v>
                </c:pt>
                <c:pt idx="55">
                  <c:v>2270.5</c:v>
                </c:pt>
                <c:pt idx="56">
                  <c:v>2272.5</c:v>
                </c:pt>
                <c:pt idx="57">
                  <c:v>2273</c:v>
                </c:pt>
                <c:pt idx="58">
                  <c:v>2275.5</c:v>
                </c:pt>
                <c:pt idx="59">
                  <c:v>2276</c:v>
                </c:pt>
                <c:pt idx="60">
                  <c:v>2281</c:v>
                </c:pt>
                <c:pt idx="61">
                  <c:v>2281.5</c:v>
                </c:pt>
                <c:pt idx="62">
                  <c:v>2287</c:v>
                </c:pt>
                <c:pt idx="63">
                  <c:v>2287</c:v>
                </c:pt>
                <c:pt idx="64">
                  <c:v>2287</c:v>
                </c:pt>
                <c:pt idx="65">
                  <c:v>2287</c:v>
                </c:pt>
                <c:pt idx="66">
                  <c:v>2287</c:v>
                </c:pt>
                <c:pt idx="67">
                  <c:v>2289.5</c:v>
                </c:pt>
                <c:pt idx="68">
                  <c:v>2289.5</c:v>
                </c:pt>
                <c:pt idx="69">
                  <c:v>2289.5</c:v>
                </c:pt>
                <c:pt idx="70">
                  <c:v>2289.5</c:v>
                </c:pt>
                <c:pt idx="71">
                  <c:v>2289.5</c:v>
                </c:pt>
                <c:pt idx="72">
                  <c:v>2289.5</c:v>
                </c:pt>
                <c:pt idx="73">
                  <c:v>2317.5</c:v>
                </c:pt>
                <c:pt idx="74">
                  <c:v>2342.5</c:v>
                </c:pt>
                <c:pt idx="75">
                  <c:v>2356.5</c:v>
                </c:pt>
                <c:pt idx="76">
                  <c:v>2356.5</c:v>
                </c:pt>
                <c:pt idx="77">
                  <c:v>2356.5</c:v>
                </c:pt>
                <c:pt idx="78">
                  <c:v>2356.5</c:v>
                </c:pt>
                <c:pt idx="79">
                  <c:v>2356.5</c:v>
                </c:pt>
                <c:pt idx="80">
                  <c:v>2359</c:v>
                </c:pt>
                <c:pt idx="81">
                  <c:v>2359</c:v>
                </c:pt>
                <c:pt idx="82">
                  <c:v>2359</c:v>
                </c:pt>
                <c:pt idx="83">
                  <c:v>2359</c:v>
                </c:pt>
                <c:pt idx="84">
                  <c:v>2359</c:v>
                </c:pt>
                <c:pt idx="85">
                  <c:v>2359.5</c:v>
                </c:pt>
                <c:pt idx="86">
                  <c:v>2362</c:v>
                </c:pt>
                <c:pt idx="87">
                  <c:v>2362</c:v>
                </c:pt>
                <c:pt idx="88">
                  <c:v>2362</c:v>
                </c:pt>
                <c:pt idx="89">
                  <c:v>2362</c:v>
                </c:pt>
                <c:pt idx="90">
                  <c:v>2362</c:v>
                </c:pt>
                <c:pt idx="91">
                  <c:v>2392.5</c:v>
                </c:pt>
                <c:pt idx="92">
                  <c:v>2392.5</c:v>
                </c:pt>
                <c:pt idx="93">
                  <c:v>2392.5</c:v>
                </c:pt>
                <c:pt idx="94">
                  <c:v>2392.5</c:v>
                </c:pt>
                <c:pt idx="95">
                  <c:v>2392.5</c:v>
                </c:pt>
                <c:pt idx="96">
                  <c:v>2392.5</c:v>
                </c:pt>
                <c:pt idx="97">
                  <c:v>2395.5</c:v>
                </c:pt>
                <c:pt idx="98">
                  <c:v>3085</c:v>
                </c:pt>
                <c:pt idx="99">
                  <c:v>3090.5</c:v>
                </c:pt>
                <c:pt idx="100">
                  <c:v>3154.5</c:v>
                </c:pt>
                <c:pt idx="101">
                  <c:v>3212.5</c:v>
                </c:pt>
                <c:pt idx="102">
                  <c:v>3288</c:v>
                </c:pt>
                <c:pt idx="103">
                  <c:v>3288.5</c:v>
                </c:pt>
                <c:pt idx="104">
                  <c:v>3330</c:v>
                </c:pt>
                <c:pt idx="105">
                  <c:v>3360.5</c:v>
                </c:pt>
                <c:pt idx="106">
                  <c:v>3363.5</c:v>
                </c:pt>
                <c:pt idx="107">
                  <c:v>3380</c:v>
                </c:pt>
                <c:pt idx="108">
                  <c:v>3402.5</c:v>
                </c:pt>
                <c:pt idx="109">
                  <c:v>4052.5</c:v>
                </c:pt>
                <c:pt idx="110">
                  <c:v>4053</c:v>
                </c:pt>
                <c:pt idx="111">
                  <c:v>4214.5</c:v>
                </c:pt>
                <c:pt idx="112">
                  <c:v>4270</c:v>
                </c:pt>
                <c:pt idx="113">
                  <c:v>4273</c:v>
                </c:pt>
                <c:pt idx="114">
                  <c:v>4275.5</c:v>
                </c:pt>
                <c:pt idx="115">
                  <c:v>4278.5</c:v>
                </c:pt>
                <c:pt idx="116">
                  <c:v>3090.5</c:v>
                </c:pt>
                <c:pt idx="117">
                  <c:v>4312.5</c:v>
                </c:pt>
                <c:pt idx="118">
                  <c:v>4371</c:v>
                </c:pt>
                <c:pt idx="119">
                  <c:v>4392.5</c:v>
                </c:pt>
                <c:pt idx="120">
                  <c:v>4431.5</c:v>
                </c:pt>
                <c:pt idx="121">
                  <c:v>5044</c:v>
                </c:pt>
                <c:pt idx="122">
                  <c:v>5088.5</c:v>
                </c:pt>
                <c:pt idx="123">
                  <c:v>5099.5</c:v>
                </c:pt>
                <c:pt idx="124">
                  <c:v>5129</c:v>
                </c:pt>
                <c:pt idx="125">
                  <c:v>5129.5</c:v>
                </c:pt>
                <c:pt idx="126">
                  <c:v>5166.5</c:v>
                </c:pt>
                <c:pt idx="127">
                  <c:v>5213</c:v>
                </c:pt>
                <c:pt idx="128">
                  <c:v>5232.5</c:v>
                </c:pt>
                <c:pt idx="129">
                  <c:v>5254.5</c:v>
                </c:pt>
                <c:pt idx="130">
                  <c:v>5255</c:v>
                </c:pt>
                <c:pt idx="131">
                  <c:v>5341</c:v>
                </c:pt>
                <c:pt idx="132">
                  <c:v>5341</c:v>
                </c:pt>
                <c:pt idx="133">
                  <c:v>5341</c:v>
                </c:pt>
                <c:pt idx="134">
                  <c:v>5341</c:v>
                </c:pt>
                <c:pt idx="135">
                  <c:v>5341</c:v>
                </c:pt>
                <c:pt idx="136">
                  <c:v>6180.5</c:v>
                </c:pt>
                <c:pt idx="137">
                  <c:v>6181</c:v>
                </c:pt>
                <c:pt idx="138">
                  <c:v>6342</c:v>
                </c:pt>
                <c:pt idx="139">
                  <c:v>6365</c:v>
                </c:pt>
                <c:pt idx="140">
                  <c:v>6365.5</c:v>
                </c:pt>
                <c:pt idx="141">
                  <c:v>6368</c:v>
                </c:pt>
                <c:pt idx="142">
                  <c:v>6368.5</c:v>
                </c:pt>
                <c:pt idx="143">
                  <c:v>7053.5</c:v>
                </c:pt>
                <c:pt idx="144">
                  <c:v>7190</c:v>
                </c:pt>
                <c:pt idx="145">
                  <c:v>7190.5</c:v>
                </c:pt>
                <c:pt idx="146">
                  <c:v>7332.5</c:v>
                </c:pt>
                <c:pt idx="147">
                  <c:v>7338</c:v>
                </c:pt>
                <c:pt idx="148">
                  <c:v>7343.5</c:v>
                </c:pt>
                <c:pt idx="149">
                  <c:v>7344</c:v>
                </c:pt>
                <c:pt idx="150">
                  <c:v>7360.5</c:v>
                </c:pt>
                <c:pt idx="151">
                  <c:v>7363</c:v>
                </c:pt>
                <c:pt idx="152">
                  <c:v>7363.5</c:v>
                </c:pt>
                <c:pt idx="153">
                  <c:v>7374.5</c:v>
                </c:pt>
                <c:pt idx="154">
                  <c:v>7405</c:v>
                </c:pt>
                <c:pt idx="155">
                  <c:v>8181</c:v>
                </c:pt>
                <c:pt idx="156">
                  <c:v>8275</c:v>
                </c:pt>
                <c:pt idx="157">
                  <c:v>8275.5</c:v>
                </c:pt>
                <c:pt idx="158">
                  <c:v>8311.5</c:v>
                </c:pt>
                <c:pt idx="159">
                  <c:v>8390.5</c:v>
                </c:pt>
                <c:pt idx="160">
                  <c:v>8462</c:v>
                </c:pt>
                <c:pt idx="161">
                  <c:v>8462</c:v>
                </c:pt>
                <c:pt idx="162">
                  <c:v>8462</c:v>
                </c:pt>
                <c:pt idx="163">
                  <c:v>9273.5</c:v>
                </c:pt>
                <c:pt idx="164">
                  <c:v>9393.5</c:v>
                </c:pt>
                <c:pt idx="165">
                  <c:v>9407.5</c:v>
                </c:pt>
                <c:pt idx="166">
                  <c:v>9436.5</c:v>
                </c:pt>
                <c:pt idx="167">
                  <c:v>9499</c:v>
                </c:pt>
                <c:pt idx="168">
                  <c:v>9504.5</c:v>
                </c:pt>
                <c:pt idx="169">
                  <c:v>10232</c:v>
                </c:pt>
                <c:pt idx="170">
                  <c:v>10325</c:v>
                </c:pt>
                <c:pt idx="171">
                  <c:v>10325</c:v>
                </c:pt>
                <c:pt idx="172">
                  <c:v>10325</c:v>
                </c:pt>
                <c:pt idx="173">
                  <c:v>10325</c:v>
                </c:pt>
                <c:pt idx="174">
                  <c:v>10325</c:v>
                </c:pt>
                <c:pt idx="175">
                  <c:v>10325.5</c:v>
                </c:pt>
                <c:pt idx="176">
                  <c:v>10325.5</c:v>
                </c:pt>
                <c:pt idx="177">
                  <c:v>10326</c:v>
                </c:pt>
                <c:pt idx="178">
                  <c:v>10326</c:v>
                </c:pt>
                <c:pt idx="179">
                  <c:v>11250.5</c:v>
                </c:pt>
                <c:pt idx="180">
                  <c:v>11251</c:v>
                </c:pt>
                <c:pt idx="181">
                  <c:v>11379.5</c:v>
                </c:pt>
                <c:pt idx="182">
                  <c:v>11379.5</c:v>
                </c:pt>
                <c:pt idx="183">
                  <c:v>11379.5</c:v>
                </c:pt>
                <c:pt idx="184">
                  <c:v>11505</c:v>
                </c:pt>
                <c:pt idx="185">
                  <c:v>11508</c:v>
                </c:pt>
                <c:pt idx="186">
                  <c:v>12392.5</c:v>
                </c:pt>
                <c:pt idx="187">
                  <c:v>12392.5</c:v>
                </c:pt>
                <c:pt idx="188">
                  <c:v>12392.5</c:v>
                </c:pt>
                <c:pt idx="189">
                  <c:v>13129</c:v>
                </c:pt>
                <c:pt idx="190">
                  <c:v>13296</c:v>
                </c:pt>
                <c:pt idx="191">
                  <c:v>13296.5</c:v>
                </c:pt>
                <c:pt idx="192">
                  <c:v>13438</c:v>
                </c:pt>
                <c:pt idx="193">
                  <c:v>13463</c:v>
                </c:pt>
                <c:pt idx="194">
                  <c:v>13463</c:v>
                </c:pt>
                <c:pt idx="195">
                  <c:v>13463.5</c:v>
                </c:pt>
                <c:pt idx="196">
                  <c:v>13463.5</c:v>
                </c:pt>
                <c:pt idx="197">
                  <c:v>13480</c:v>
                </c:pt>
                <c:pt idx="198">
                  <c:v>13480</c:v>
                </c:pt>
                <c:pt idx="199">
                  <c:v>13535.5</c:v>
                </c:pt>
                <c:pt idx="200">
                  <c:v>13535.5</c:v>
                </c:pt>
                <c:pt idx="201">
                  <c:v>13535.5</c:v>
                </c:pt>
                <c:pt idx="202">
                  <c:v>13563.5</c:v>
                </c:pt>
                <c:pt idx="203">
                  <c:v>13563.5</c:v>
                </c:pt>
                <c:pt idx="204">
                  <c:v>13563.5</c:v>
                </c:pt>
                <c:pt idx="205">
                  <c:v>14528.5</c:v>
                </c:pt>
                <c:pt idx="206">
                  <c:v>14528.5</c:v>
                </c:pt>
                <c:pt idx="207">
                  <c:v>14539.5</c:v>
                </c:pt>
                <c:pt idx="208">
                  <c:v>14539.5</c:v>
                </c:pt>
                <c:pt idx="209">
                  <c:v>14540</c:v>
                </c:pt>
                <c:pt idx="210">
                  <c:v>14540</c:v>
                </c:pt>
                <c:pt idx="211">
                  <c:v>14542.5</c:v>
                </c:pt>
                <c:pt idx="212">
                  <c:v>14542.5</c:v>
                </c:pt>
                <c:pt idx="213">
                  <c:v>14567.5</c:v>
                </c:pt>
                <c:pt idx="214">
                  <c:v>14567.5</c:v>
                </c:pt>
                <c:pt idx="215">
                  <c:v>14570.5</c:v>
                </c:pt>
                <c:pt idx="216">
                  <c:v>14570.5</c:v>
                </c:pt>
                <c:pt idx="217">
                  <c:v>14576</c:v>
                </c:pt>
                <c:pt idx="218">
                  <c:v>14576</c:v>
                </c:pt>
                <c:pt idx="219">
                  <c:v>14584.5</c:v>
                </c:pt>
                <c:pt idx="220">
                  <c:v>14584.5</c:v>
                </c:pt>
                <c:pt idx="221">
                  <c:v>14587</c:v>
                </c:pt>
                <c:pt idx="222">
                  <c:v>14587</c:v>
                </c:pt>
                <c:pt idx="223">
                  <c:v>15363</c:v>
                </c:pt>
                <c:pt idx="224">
                  <c:v>16458.5</c:v>
                </c:pt>
                <c:pt idx="225">
                  <c:v>16467</c:v>
                </c:pt>
                <c:pt idx="226">
                  <c:v>16467.5</c:v>
                </c:pt>
                <c:pt idx="227">
                  <c:v>16470</c:v>
                </c:pt>
              </c:numCache>
            </c:numRef>
          </c:xVal>
          <c:yVal>
            <c:numRef>
              <c:f>'Active 1'!$J$21:$J$999</c:f>
              <c:numCache>
                <c:formatCode>General</c:formatCode>
                <c:ptCount val="979"/>
                <c:pt idx="46">
                  <c:v>4.3465000053402036E-3</c:v>
                </c:pt>
                <c:pt idx="47">
                  <c:v>4.5870000030845404E-3</c:v>
                </c:pt>
                <c:pt idx="73">
                  <c:v>7.6174999994691461E-3</c:v>
                </c:pt>
                <c:pt idx="74">
                  <c:v>8.3424999975250103E-3</c:v>
                </c:pt>
                <c:pt idx="75">
                  <c:v>9.3764999983250163E-3</c:v>
                </c:pt>
                <c:pt idx="97">
                  <c:v>8.9355000018258579E-3</c:v>
                </c:pt>
                <c:pt idx="98">
                  <c:v>1.1385000005248003E-2</c:v>
                </c:pt>
                <c:pt idx="99">
                  <c:v>1.1830499999632593E-2</c:v>
                </c:pt>
                <c:pt idx="100">
                  <c:v>1.1414500004320871E-2</c:v>
                </c:pt>
                <c:pt idx="101">
                  <c:v>1.171250000334112E-2</c:v>
                </c:pt>
                <c:pt idx="102">
                  <c:v>1.1728000004950445E-2</c:v>
                </c:pt>
                <c:pt idx="103">
                  <c:v>1.1068500003602821E-2</c:v>
                </c:pt>
                <c:pt idx="104">
                  <c:v>1.1830000003101304E-2</c:v>
                </c:pt>
                <c:pt idx="105">
                  <c:v>1.2800500000594184E-2</c:v>
                </c:pt>
                <c:pt idx="106">
                  <c:v>1.3643500002217479E-2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804-4156-87B6-ABB2B6ECEF17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1'!$F$21:$F$999</c:f>
              <c:numCache>
                <c:formatCode>General</c:formatCode>
                <c:ptCount val="979"/>
                <c:pt idx="0">
                  <c:v>-59823.5</c:v>
                </c:pt>
                <c:pt idx="1">
                  <c:v>-58141</c:v>
                </c:pt>
                <c:pt idx="2">
                  <c:v>-37629.5</c:v>
                </c:pt>
                <c:pt idx="3">
                  <c:v>-36427.5</c:v>
                </c:pt>
                <c:pt idx="4">
                  <c:v>-33390.5</c:v>
                </c:pt>
                <c:pt idx="5">
                  <c:v>-33287</c:v>
                </c:pt>
                <c:pt idx="6">
                  <c:v>-7888</c:v>
                </c:pt>
                <c:pt idx="7">
                  <c:v>-5009.5</c:v>
                </c:pt>
                <c:pt idx="8">
                  <c:v>-3941</c:v>
                </c:pt>
                <c:pt idx="9">
                  <c:v>-3796.5</c:v>
                </c:pt>
                <c:pt idx="10">
                  <c:v>-2893</c:v>
                </c:pt>
                <c:pt idx="11">
                  <c:v>-2865</c:v>
                </c:pt>
                <c:pt idx="12">
                  <c:v>-1983</c:v>
                </c:pt>
                <c:pt idx="13">
                  <c:v>-1905.5</c:v>
                </c:pt>
                <c:pt idx="14">
                  <c:v>-1905</c:v>
                </c:pt>
                <c:pt idx="15">
                  <c:v>-1899.5</c:v>
                </c:pt>
                <c:pt idx="16">
                  <c:v>-1782.5</c:v>
                </c:pt>
                <c:pt idx="17">
                  <c:v>-1102</c:v>
                </c:pt>
                <c:pt idx="18">
                  <c:v>-1093.5</c:v>
                </c:pt>
                <c:pt idx="19">
                  <c:v>-1093.5</c:v>
                </c:pt>
                <c:pt idx="20">
                  <c:v>-998.5</c:v>
                </c:pt>
                <c:pt idx="21">
                  <c:v>-910</c:v>
                </c:pt>
                <c:pt idx="22">
                  <c:v>-895.5</c:v>
                </c:pt>
                <c:pt idx="23">
                  <c:v>-857</c:v>
                </c:pt>
                <c:pt idx="24">
                  <c:v>-856.5</c:v>
                </c:pt>
                <c:pt idx="25">
                  <c:v>-848.5</c:v>
                </c:pt>
                <c:pt idx="26">
                  <c:v>-837</c:v>
                </c:pt>
                <c:pt idx="27">
                  <c:v>-97.5</c:v>
                </c:pt>
                <c:pt idx="28">
                  <c:v>0</c:v>
                </c:pt>
                <c:pt idx="29">
                  <c:v>92</c:v>
                </c:pt>
                <c:pt idx="30">
                  <c:v>130.5</c:v>
                </c:pt>
                <c:pt idx="31">
                  <c:v>130.5</c:v>
                </c:pt>
                <c:pt idx="32">
                  <c:v>133.5</c:v>
                </c:pt>
                <c:pt idx="33">
                  <c:v>133.5</c:v>
                </c:pt>
                <c:pt idx="34">
                  <c:v>134</c:v>
                </c:pt>
                <c:pt idx="35">
                  <c:v>134</c:v>
                </c:pt>
                <c:pt idx="36">
                  <c:v>247.5</c:v>
                </c:pt>
                <c:pt idx="37">
                  <c:v>247.5</c:v>
                </c:pt>
                <c:pt idx="38">
                  <c:v>248</c:v>
                </c:pt>
                <c:pt idx="39">
                  <c:v>248</c:v>
                </c:pt>
                <c:pt idx="40">
                  <c:v>999</c:v>
                </c:pt>
                <c:pt idx="41">
                  <c:v>999</c:v>
                </c:pt>
                <c:pt idx="42">
                  <c:v>999</c:v>
                </c:pt>
                <c:pt idx="43">
                  <c:v>999</c:v>
                </c:pt>
                <c:pt idx="44">
                  <c:v>999</c:v>
                </c:pt>
                <c:pt idx="45">
                  <c:v>999</c:v>
                </c:pt>
                <c:pt idx="46">
                  <c:v>1126.5</c:v>
                </c:pt>
                <c:pt idx="47">
                  <c:v>1127</c:v>
                </c:pt>
                <c:pt idx="48">
                  <c:v>1347</c:v>
                </c:pt>
                <c:pt idx="49">
                  <c:v>2079</c:v>
                </c:pt>
                <c:pt idx="50">
                  <c:v>2250.5</c:v>
                </c:pt>
                <c:pt idx="51">
                  <c:v>2250.5</c:v>
                </c:pt>
                <c:pt idx="52">
                  <c:v>2250.5</c:v>
                </c:pt>
                <c:pt idx="53">
                  <c:v>2250.5</c:v>
                </c:pt>
                <c:pt idx="54">
                  <c:v>2270</c:v>
                </c:pt>
                <c:pt idx="55">
                  <c:v>2270.5</c:v>
                </c:pt>
                <c:pt idx="56">
                  <c:v>2272.5</c:v>
                </c:pt>
                <c:pt idx="57">
                  <c:v>2273</c:v>
                </c:pt>
                <c:pt idx="58">
                  <c:v>2275.5</c:v>
                </c:pt>
                <c:pt idx="59">
                  <c:v>2276</c:v>
                </c:pt>
                <c:pt idx="60">
                  <c:v>2281</c:v>
                </c:pt>
                <c:pt idx="61">
                  <c:v>2281.5</c:v>
                </c:pt>
                <c:pt idx="62">
                  <c:v>2287</c:v>
                </c:pt>
                <c:pt idx="63">
                  <c:v>2287</c:v>
                </c:pt>
                <c:pt idx="64">
                  <c:v>2287</c:v>
                </c:pt>
                <c:pt idx="65">
                  <c:v>2287</c:v>
                </c:pt>
                <c:pt idx="66">
                  <c:v>2287</c:v>
                </c:pt>
                <c:pt idx="67">
                  <c:v>2289.5</c:v>
                </c:pt>
                <c:pt idx="68">
                  <c:v>2289.5</c:v>
                </c:pt>
                <c:pt idx="69">
                  <c:v>2289.5</c:v>
                </c:pt>
                <c:pt idx="70">
                  <c:v>2289.5</c:v>
                </c:pt>
                <c:pt idx="71">
                  <c:v>2289.5</c:v>
                </c:pt>
                <c:pt idx="72">
                  <c:v>2289.5</c:v>
                </c:pt>
                <c:pt idx="73">
                  <c:v>2317.5</c:v>
                </c:pt>
                <c:pt idx="74">
                  <c:v>2342.5</c:v>
                </c:pt>
                <c:pt idx="75">
                  <c:v>2356.5</c:v>
                </c:pt>
                <c:pt idx="76">
                  <c:v>2356.5</c:v>
                </c:pt>
                <c:pt idx="77">
                  <c:v>2356.5</c:v>
                </c:pt>
                <c:pt idx="78">
                  <c:v>2356.5</c:v>
                </c:pt>
                <c:pt idx="79">
                  <c:v>2356.5</c:v>
                </c:pt>
                <c:pt idx="80">
                  <c:v>2359</c:v>
                </c:pt>
                <c:pt idx="81">
                  <c:v>2359</c:v>
                </c:pt>
                <c:pt idx="82">
                  <c:v>2359</c:v>
                </c:pt>
                <c:pt idx="83">
                  <c:v>2359</c:v>
                </c:pt>
                <c:pt idx="84">
                  <c:v>2359</c:v>
                </c:pt>
                <c:pt idx="85">
                  <c:v>2359.5</c:v>
                </c:pt>
                <c:pt idx="86">
                  <c:v>2362</c:v>
                </c:pt>
                <c:pt idx="87">
                  <c:v>2362</c:v>
                </c:pt>
                <c:pt idx="88">
                  <c:v>2362</c:v>
                </c:pt>
                <c:pt idx="89">
                  <c:v>2362</c:v>
                </c:pt>
                <c:pt idx="90">
                  <c:v>2362</c:v>
                </c:pt>
                <c:pt idx="91">
                  <c:v>2392.5</c:v>
                </c:pt>
                <c:pt idx="92">
                  <c:v>2392.5</c:v>
                </c:pt>
                <c:pt idx="93">
                  <c:v>2392.5</c:v>
                </c:pt>
                <c:pt idx="94">
                  <c:v>2392.5</c:v>
                </c:pt>
                <c:pt idx="95">
                  <c:v>2392.5</c:v>
                </c:pt>
                <c:pt idx="96">
                  <c:v>2392.5</c:v>
                </c:pt>
                <c:pt idx="97">
                  <c:v>2395.5</c:v>
                </c:pt>
                <c:pt idx="98">
                  <c:v>3085</c:v>
                </c:pt>
                <c:pt idx="99">
                  <c:v>3090.5</c:v>
                </c:pt>
                <c:pt idx="100">
                  <c:v>3154.5</c:v>
                </c:pt>
                <c:pt idx="101">
                  <c:v>3212.5</c:v>
                </c:pt>
                <c:pt idx="102">
                  <c:v>3288</c:v>
                </c:pt>
                <c:pt idx="103">
                  <c:v>3288.5</c:v>
                </c:pt>
                <c:pt idx="104">
                  <c:v>3330</c:v>
                </c:pt>
                <c:pt idx="105">
                  <c:v>3360.5</c:v>
                </c:pt>
                <c:pt idx="106">
                  <c:v>3363.5</c:v>
                </c:pt>
                <c:pt idx="107">
                  <c:v>3380</c:v>
                </c:pt>
                <c:pt idx="108">
                  <c:v>3402.5</c:v>
                </c:pt>
                <c:pt idx="109">
                  <c:v>4052.5</c:v>
                </c:pt>
                <c:pt idx="110">
                  <c:v>4053</c:v>
                </c:pt>
                <c:pt idx="111">
                  <c:v>4214.5</c:v>
                </c:pt>
                <c:pt idx="112">
                  <c:v>4270</c:v>
                </c:pt>
                <c:pt idx="113">
                  <c:v>4273</c:v>
                </c:pt>
                <c:pt idx="114">
                  <c:v>4275.5</c:v>
                </c:pt>
                <c:pt idx="115">
                  <c:v>4278.5</c:v>
                </c:pt>
                <c:pt idx="116">
                  <c:v>3090.5</c:v>
                </c:pt>
                <c:pt idx="117">
                  <c:v>4312.5</c:v>
                </c:pt>
                <c:pt idx="118">
                  <c:v>4371</c:v>
                </c:pt>
                <c:pt idx="119">
                  <c:v>4392.5</c:v>
                </c:pt>
                <c:pt idx="120">
                  <c:v>4431.5</c:v>
                </c:pt>
                <c:pt idx="121">
                  <c:v>5044</c:v>
                </c:pt>
                <c:pt idx="122">
                  <c:v>5088.5</c:v>
                </c:pt>
                <c:pt idx="123">
                  <c:v>5099.5</c:v>
                </c:pt>
                <c:pt idx="124">
                  <c:v>5129</c:v>
                </c:pt>
                <c:pt idx="125">
                  <c:v>5129.5</c:v>
                </c:pt>
                <c:pt idx="126">
                  <c:v>5166.5</c:v>
                </c:pt>
                <c:pt idx="127">
                  <c:v>5213</c:v>
                </c:pt>
                <c:pt idx="128">
                  <c:v>5232.5</c:v>
                </c:pt>
                <c:pt idx="129">
                  <c:v>5254.5</c:v>
                </c:pt>
                <c:pt idx="130">
                  <c:v>5255</c:v>
                </c:pt>
                <c:pt idx="131">
                  <c:v>5341</c:v>
                </c:pt>
                <c:pt idx="132">
                  <c:v>5341</c:v>
                </c:pt>
                <c:pt idx="133">
                  <c:v>5341</c:v>
                </c:pt>
                <c:pt idx="134">
                  <c:v>5341</c:v>
                </c:pt>
                <c:pt idx="135">
                  <c:v>5341</c:v>
                </c:pt>
                <c:pt idx="136">
                  <c:v>6180.5</c:v>
                </c:pt>
                <c:pt idx="137">
                  <c:v>6181</c:v>
                </c:pt>
                <c:pt idx="138">
                  <c:v>6342</c:v>
                </c:pt>
                <c:pt idx="139">
                  <c:v>6365</c:v>
                </c:pt>
                <c:pt idx="140">
                  <c:v>6365.5</c:v>
                </c:pt>
                <c:pt idx="141">
                  <c:v>6368</c:v>
                </c:pt>
                <c:pt idx="142">
                  <c:v>6368.5</c:v>
                </c:pt>
                <c:pt idx="143">
                  <c:v>7053.5</c:v>
                </c:pt>
                <c:pt idx="144">
                  <c:v>7190</c:v>
                </c:pt>
                <c:pt idx="145">
                  <c:v>7190.5</c:v>
                </c:pt>
                <c:pt idx="146">
                  <c:v>7332.5</c:v>
                </c:pt>
                <c:pt idx="147">
                  <c:v>7338</c:v>
                </c:pt>
                <c:pt idx="148">
                  <c:v>7343.5</c:v>
                </c:pt>
                <c:pt idx="149">
                  <c:v>7344</c:v>
                </c:pt>
                <c:pt idx="150">
                  <c:v>7360.5</c:v>
                </c:pt>
                <c:pt idx="151">
                  <c:v>7363</c:v>
                </c:pt>
                <c:pt idx="152">
                  <c:v>7363.5</c:v>
                </c:pt>
                <c:pt idx="153">
                  <c:v>7374.5</c:v>
                </c:pt>
                <c:pt idx="154">
                  <c:v>7405</c:v>
                </c:pt>
                <c:pt idx="155">
                  <c:v>8181</c:v>
                </c:pt>
                <c:pt idx="156">
                  <c:v>8275</c:v>
                </c:pt>
                <c:pt idx="157">
                  <c:v>8275.5</c:v>
                </c:pt>
                <c:pt idx="158">
                  <c:v>8311.5</c:v>
                </c:pt>
                <c:pt idx="159">
                  <c:v>8390.5</c:v>
                </c:pt>
                <c:pt idx="160">
                  <c:v>8462</c:v>
                </c:pt>
                <c:pt idx="161">
                  <c:v>8462</c:v>
                </c:pt>
                <c:pt idx="162">
                  <c:v>8462</c:v>
                </c:pt>
                <c:pt idx="163">
                  <c:v>9273.5</c:v>
                </c:pt>
                <c:pt idx="164">
                  <c:v>9393.5</c:v>
                </c:pt>
                <c:pt idx="165">
                  <c:v>9407.5</c:v>
                </c:pt>
                <c:pt idx="166">
                  <c:v>9436.5</c:v>
                </c:pt>
                <c:pt idx="167">
                  <c:v>9499</c:v>
                </c:pt>
                <c:pt idx="168">
                  <c:v>9504.5</c:v>
                </c:pt>
                <c:pt idx="169">
                  <c:v>10232</c:v>
                </c:pt>
                <c:pt idx="170">
                  <c:v>10325</c:v>
                </c:pt>
                <c:pt idx="171">
                  <c:v>10325</c:v>
                </c:pt>
                <c:pt idx="172">
                  <c:v>10325</c:v>
                </c:pt>
                <c:pt idx="173">
                  <c:v>10325</c:v>
                </c:pt>
                <c:pt idx="174">
                  <c:v>10325</c:v>
                </c:pt>
                <c:pt idx="175">
                  <c:v>10325.5</c:v>
                </c:pt>
                <c:pt idx="176">
                  <c:v>10325.5</c:v>
                </c:pt>
                <c:pt idx="177">
                  <c:v>10326</c:v>
                </c:pt>
                <c:pt idx="178">
                  <c:v>10326</c:v>
                </c:pt>
                <c:pt idx="179">
                  <c:v>11250.5</c:v>
                </c:pt>
                <c:pt idx="180">
                  <c:v>11251</c:v>
                </c:pt>
                <c:pt idx="181">
                  <c:v>11379.5</c:v>
                </c:pt>
                <c:pt idx="182">
                  <c:v>11379.5</c:v>
                </c:pt>
                <c:pt idx="183">
                  <c:v>11379.5</c:v>
                </c:pt>
                <c:pt idx="184">
                  <c:v>11505</c:v>
                </c:pt>
                <c:pt idx="185">
                  <c:v>11508</c:v>
                </c:pt>
                <c:pt idx="186">
                  <c:v>12392.5</c:v>
                </c:pt>
                <c:pt idx="187">
                  <c:v>12392.5</c:v>
                </c:pt>
                <c:pt idx="188">
                  <c:v>12392.5</c:v>
                </c:pt>
                <c:pt idx="189">
                  <c:v>13129</c:v>
                </c:pt>
                <c:pt idx="190">
                  <c:v>13296</c:v>
                </c:pt>
                <c:pt idx="191">
                  <c:v>13296.5</c:v>
                </c:pt>
                <c:pt idx="192">
                  <c:v>13438</c:v>
                </c:pt>
                <c:pt idx="193">
                  <c:v>13463</c:v>
                </c:pt>
                <c:pt idx="194">
                  <c:v>13463</c:v>
                </c:pt>
                <c:pt idx="195">
                  <c:v>13463.5</c:v>
                </c:pt>
                <c:pt idx="196">
                  <c:v>13463.5</c:v>
                </c:pt>
                <c:pt idx="197">
                  <c:v>13480</c:v>
                </c:pt>
                <c:pt idx="198">
                  <c:v>13480</c:v>
                </c:pt>
                <c:pt idx="199">
                  <c:v>13535.5</c:v>
                </c:pt>
                <c:pt idx="200">
                  <c:v>13535.5</c:v>
                </c:pt>
                <c:pt idx="201">
                  <c:v>13535.5</c:v>
                </c:pt>
                <c:pt idx="202">
                  <c:v>13563.5</c:v>
                </c:pt>
                <c:pt idx="203">
                  <c:v>13563.5</c:v>
                </c:pt>
                <c:pt idx="204">
                  <c:v>13563.5</c:v>
                </c:pt>
                <c:pt idx="205">
                  <c:v>14528.5</c:v>
                </c:pt>
                <c:pt idx="206">
                  <c:v>14528.5</c:v>
                </c:pt>
                <c:pt idx="207">
                  <c:v>14539.5</c:v>
                </c:pt>
                <c:pt idx="208">
                  <c:v>14539.5</c:v>
                </c:pt>
                <c:pt idx="209">
                  <c:v>14540</c:v>
                </c:pt>
                <c:pt idx="210">
                  <c:v>14540</c:v>
                </c:pt>
                <c:pt idx="211">
                  <c:v>14542.5</c:v>
                </c:pt>
                <c:pt idx="212">
                  <c:v>14542.5</c:v>
                </c:pt>
                <c:pt idx="213">
                  <c:v>14567.5</c:v>
                </c:pt>
                <c:pt idx="214">
                  <c:v>14567.5</c:v>
                </c:pt>
                <c:pt idx="215">
                  <c:v>14570.5</c:v>
                </c:pt>
                <c:pt idx="216">
                  <c:v>14570.5</c:v>
                </c:pt>
                <c:pt idx="217">
                  <c:v>14576</c:v>
                </c:pt>
                <c:pt idx="218">
                  <c:v>14576</c:v>
                </c:pt>
                <c:pt idx="219">
                  <c:v>14584.5</c:v>
                </c:pt>
                <c:pt idx="220">
                  <c:v>14584.5</c:v>
                </c:pt>
                <c:pt idx="221">
                  <c:v>14587</c:v>
                </c:pt>
                <c:pt idx="222">
                  <c:v>14587</c:v>
                </c:pt>
                <c:pt idx="223">
                  <c:v>15363</c:v>
                </c:pt>
                <c:pt idx="224">
                  <c:v>16458.5</c:v>
                </c:pt>
                <c:pt idx="225">
                  <c:v>16467</c:v>
                </c:pt>
                <c:pt idx="226">
                  <c:v>16467.5</c:v>
                </c:pt>
                <c:pt idx="227">
                  <c:v>16470</c:v>
                </c:pt>
              </c:numCache>
            </c:numRef>
          </c:xVal>
          <c:yVal>
            <c:numRef>
              <c:f>'Active 1'!$K$21:$K$999</c:f>
              <c:numCache>
                <c:formatCode>General</c:formatCode>
                <c:ptCount val="979"/>
                <c:pt idx="9">
                  <c:v>-1.4316499997221399E-2</c:v>
                </c:pt>
                <c:pt idx="10">
                  <c:v>-8.2330000004731119E-3</c:v>
                </c:pt>
                <c:pt idx="11">
                  <c:v>-9.0649999983725138E-3</c:v>
                </c:pt>
                <c:pt idx="13">
                  <c:v>-7.245500004501082E-3</c:v>
                </c:pt>
                <c:pt idx="14">
                  <c:v>-6.0050000029150397E-3</c:v>
                </c:pt>
                <c:pt idx="15">
                  <c:v>-7.259500001964625E-3</c:v>
                </c:pt>
                <c:pt idx="16">
                  <c:v>-4.8825000048964284E-3</c:v>
                </c:pt>
                <c:pt idx="18">
                  <c:v>-5.5734999987180345E-3</c:v>
                </c:pt>
                <c:pt idx="19">
                  <c:v>-3.7735000005341135E-3</c:v>
                </c:pt>
                <c:pt idx="20">
                  <c:v>-1.578499999595806E-3</c:v>
                </c:pt>
                <c:pt idx="21">
                  <c:v>-5.2100000029895455E-3</c:v>
                </c:pt>
                <c:pt idx="22">
                  <c:v>-3.5354999999981374E-3</c:v>
                </c:pt>
                <c:pt idx="23">
                  <c:v>-4.116999996767845E-3</c:v>
                </c:pt>
                <c:pt idx="24">
                  <c:v>-4.5764999958919361E-3</c:v>
                </c:pt>
                <c:pt idx="25">
                  <c:v>-3.4285000001545995E-3</c:v>
                </c:pt>
                <c:pt idx="26">
                  <c:v>8.0300000263378024E-4</c:v>
                </c:pt>
                <c:pt idx="27">
                  <c:v>-5.9750000218627974E-4</c:v>
                </c:pt>
                <c:pt idx="28">
                  <c:v>-2.9999999969732016E-4</c:v>
                </c:pt>
                <c:pt idx="29">
                  <c:v>5.2000003051944077E-5</c:v>
                </c:pt>
                <c:pt idx="30">
                  <c:v>1.0704999949666671E-3</c:v>
                </c:pt>
                <c:pt idx="31">
                  <c:v>1.1004999978467822E-3</c:v>
                </c:pt>
                <c:pt idx="32">
                  <c:v>-5.8649999846238643E-4</c:v>
                </c:pt>
                <c:pt idx="33">
                  <c:v>-5.8649999846238643E-4</c:v>
                </c:pt>
                <c:pt idx="34">
                  <c:v>-1.1460000023362227E-3</c:v>
                </c:pt>
                <c:pt idx="35">
                  <c:v>-1.1460000023362227E-3</c:v>
                </c:pt>
                <c:pt idx="36">
                  <c:v>1.5475000036531128E-3</c:v>
                </c:pt>
                <c:pt idx="37">
                  <c:v>1.5475000036531128E-3</c:v>
                </c:pt>
                <c:pt idx="38">
                  <c:v>-1.1119999981019646E-3</c:v>
                </c:pt>
                <c:pt idx="39">
                  <c:v>-1.1119999981019646E-3</c:v>
                </c:pt>
                <c:pt idx="40">
                  <c:v>3.019000003405381E-3</c:v>
                </c:pt>
                <c:pt idx="41">
                  <c:v>3.019000003405381E-3</c:v>
                </c:pt>
                <c:pt idx="42">
                  <c:v>3.4190000005764887E-3</c:v>
                </c:pt>
                <c:pt idx="43">
                  <c:v>3.4190000005764887E-3</c:v>
                </c:pt>
                <c:pt idx="44">
                  <c:v>3.7190000002738088E-3</c:v>
                </c:pt>
                <c:pt idx="45">
                  <c:v>3.7190000002738088E-3</c:v>
                </c:pt>
                <c:pt idx="50">
                  <c:v>9.2904999983147718E-3</c:v>
                </c:pt>
                <c:pt idx="51">
                  <c:v>9.2904999983147718E-3</c:v>
                </c:pt>
                <c:pt idx="52">
                  <c:v>9.3904999957885593E-3</c:v>
                </c:pt>
                <c:pt idx="53">
                  <c:v>9.3904999957885593E-3</c:v>
                </c:pt>
                <c:pt idx="54">
                  <c:v>8.8700000051176175E-3</c:v>
                </c:pt>
                <c:pt idx="55">
                  <c:v>6.2105000033625402E-3</c:v>
                </c:pt>
                <c:pt idx="56">
                  <c:v>7.2724999990896322E-3</c:v>
                </c:pt>
                <c:pt idx="57">
                  <c:v>8.5130000006756745E-3</c:v>
                </c:pt>
                <c:pt idx="58">
                  <c:v>7.6154999987920746E-3</c:v>
                </c:pt>
                <c:pt idx="59">
                  <c:v>7.7560000063385814E-3</c:v>
                </c:pt>
                <c:pt idx="60">
                  <c:v>8.3610000001499429E-3</c:v>
                </c:pt>
                <c:pt idx="61">
                  <c:v>7.7014999988023192E-3</c:v>
                </c:pt>
                <c:pt idx="62">
                  <c:v>9.546999994199723E-3</c:v>
                </c:pt>
                <c:pt idx="63">
                  <c:v>9.546999994199723E-3</c:v>
                </c:pt>
                <c:pt idx="64">
                  <c:v>9.9469999986467883E-3</c:v>
                </c:pt>
                <c:pt idx="65">
                  <c:v>1.0246999998344108E-2</c:v>
                </c:pt>
                <c:pt idx="66">
                  <c:v>1.0246999998344108E-2</c:v>
                </c:pt>
                <c:pt idx="67">
                  <c:v>8.1495000049471855E-3</c:v>
                </c:pt>
                <c:pt idx="68">
                  <c:v>9.049500004039146E-3</c:v>
                </c:pt>
                <c:pt idx="69">
                  <c:v>9.049500004039146E-3</c:v>
                </c:pt>
                <c:pt idx="70">
                  <c:v>9.4495000012102537E-3</c:v>
                </c:pt>
                <c:pt idx="71">
                  <c:v>9.7495000009075738E-3</c:v>
                </c:pt>
                <c:pt idx="72">
                  <c:v>9.7495000009075738E-3</c:v>
                </c:pt>
                <c:pt idx="76">
                  <c:v>1.0176499999943189E-2</c:v>
                </c:pt>
                <c:pt idx="77">
                  <c:v>1.0176499999943189E-2</c:v>
                </c:pt>
                <c:pt idx="78">
                  <c:v>1.0576499997114297E-2</c:v>
                </c:pt>
                <c:pt idx="79">
                  <c:v>1.0576499997114297E-2</c:v>
                </c:pt>
                <c:pt idx="80">
                  <c:v>9.0790000031120144E-3</c:v>
                </c:pt>
                <c:pt idx="81">
                  <c:v>9.0790000031120144E-3</c:v>
                </c:pt>
                <c:pt idx="82">
                  <c:v>9.3790000028093345E-3</c:v>
                </c:pt>
                <c:pt idx="83">
                  <c:v>9.6790000025066547E-3</c:v>
                </c:pt>
                <c:pt idx="84">
                  <c:v>9.6790000025066547E-3</c:v>
                </c:pt>
                <c:pt idx="85">
                  <c:v>1.0719500001869164E-2</c:v>
                </c:pt>
                <c:pt idx="86">
                  <c:v>9.4219999955384992E-3</c:v>
                </c:pt>
                <c:pt idx="87">
                  <c:v>9.4219999955384992E-3</c:v>
                </c:pt>
                <c:pt idx="88">
                  <c:v>9.8219999999855645E-3</c:v>
                </c:pt>
                <c:pt idx="89">
                  <c:v>1.0221999997156672E-2</c:v>
                </c:pt>
                <c:pt idx="90">
                  <c:v>1.0221999997156672E-2</c:v>
                </c:pt>
                <c:pt idx="91">
                  <c:v>9.2925000062678009E-3</c:v>
                </c:pt>
                <c:pt idx="92">
                  <c:v>9.2925000062678009E-3</c:v>
                </c:pt>
                <c:pt idx="93">
                  <c:v>9.8925000056624413E-3</c:v>
                </c:pt>
                <c:pt idx="94">
                  <c:v>9.8925000056624413E-3</c:v>
                </c:pt>
                <c:pt idx="95">
                  <c:v>1.0392500000307336E-2</c:v>
                </c:pt>
                <c:pt idx="96">
                  <c:v>1.0392500000307336E-2</c:v>
                </c:pt>
                <c:pt idx="107">
                  <c:v>1.2979999999515712E-2</c:v>
                </c:pt>
                <c:pt idx="108">
                  <c:v>1.5602499996020924E-2</c:v>
                </c:pt>
                <c:pt idx="109">
                  <c:v>1.5952499998093117E-2</c:v>
                </c:pt>
                <c:pt idx="110">
                  <c:v>1.5592999996442813E-2</c:v>
                </c:pt>
                <c:pt idx="111">
                  <c:v>1.7474499996751547E-2</c:v>
                </c:pt>
                <c:pt idx="112">
                  <c:v>2.237000000604894E-2</c:v>
                </c:pt>
                <c:pt idx="113">
                  <c:v>1.5713000000687316E-2</c:v>
                </c:pt>
                <c:pt idx="114">
                  <c:v>1.6215500007092487E-2</c:v>
                </c:pt>
                <c:pt idx="115">
                  <c:v>1.6058499997598119E-2</c:v>
                </c:pt>
                <c:pt idx="116">
                  <c:v>1.1830499999632593E-2</c:v>
                </c:pt>
                <c:pt idx="117">
                  <c:v>1.6312500003550667E-2</c:v>
                </c:pt>
                <c:pt idx="118">
                  <c:v>1.5951000001223292E-2</c:v>
                </c:pt>
                <c:pt idx="119">
                  <c:v>1.7692500005068723E-2</c:v>
                </c:pt>
                <c:pt idx="120">
                  <c:v>1.7151499996543862E-2</c:v>
                </c:pt>
                <c:pt idx="121">
                  <c:v>1.7764000003808178E-2</c:v>
                </c:pt>
                <c:pt idx="122">
                  <c:v>1.7868499999167398E-2</c:v>
                </c:pt>
                <c:pt idx="123">
                  <c:v>1.8159499995817896E-2</c:v>
                </c:pt>
                <c:pt idx="124">
                  <c:v>1.9448999999440275E-2</c:v>
                </c:pt>
                <c:pt idx="125">
                  <c:v>1.8689500000618864E-2</c:v>
                </c:pt>
                <c:pt idx="126">
                  <c:v>1.8586500002129469E-2</c:v>
                </c:pt>
                <c:pt idx="127">
                  <c:v>1.7353000002913177E-2</c:v>
                </c:pt>
                <c:pt idx="128">
                  <c:v>2.0832499998505227E-2</c:v>
                </c:pt>
                <c:pt idx="129">
                  <c:v>1.8914500004029833E-2</c:v>
                </c:pt>
                <c:pt idx="130">
                  <c:v>1.945500000147149E-2</c:v>
                </c:pt>
                <c:pt idx="131">
                  <c:v>1.8800999998347834E-2</c:v>
                </c:pt>
                <c:pt idx="132">
                  <c:v>1.8800999998347834E-2</c:v>
                </c:pt>
                <c:pt idx="133">
                  <c:v>1.9320999999763444E-2</c:v>
                </c:pt>
                <c:pt idx="134">
                  <c:v>1.9490999999106862E-2</c:v>
                </c:pt>
                <c:pt idx="135">
                  <c:v>2.018099999986589E-2</c:v>
                </c:pt>
                <c:pt idx="136">
                  <c:v>2.342050000152085E-2</c:v>
                </c:pt>
                <c:pt idx="137">
                  <c:v>2.2360999995726161E-2</c:v>
                </c:pt>
                <c:pt idx="138">
                  <c:v>2.2801999999501277E-2</c:v>
                </c:pt>
                <c:pt idx="139">
                  <c:v>2.6565000000118744E-2</c:v>
                </c:pt>
                <c:pt idx="140">
                  <c:v>2.4805499997455627E-2</c:v>
                </c:pt>
                <c:pt idx="141">
                  <c:v>2.2908000006282236E-2</c:v>
                </c:pt>
                <c:pt idx="142">
                  <c:v>2.5248500001907814E-2</c:v>
                </c:pt>
                <c:pt idx="144">
                  <c:v>2.298999999766238E-2</c:v>
                </c:pt>
                <c:pt idx="145">
                  <c:v>2.4830499998643063E-2</c:v>
                </c:pt>
                <c:pt idx="146">
                  <c:v>2.4432499994873069E-2</c:v>
                </c:pt>
                <c:pt idx="147">
                  <c:v>2.3177999995823484E-2</c:v>
                </c:pt>
                <c:pt idx="148">
                  <c:v>2.5423499995667953E-2</c:v>
                </c:pt>
                <c:pt idx="149">
                  <c:v>2.2763999993912876E-2</c:v>
                </c:pt>
                <c:pt idx="150">
                  <c:v>2.4300500001118053E-2</c:v>
                </c:pt>
                <c:pt idx="151">
                  <c:v>2.3903000001155306E-2</c:v>
                </c:pt>
                <c:pt idx="152">
                  <c:v>2.4143499998899642E-2</c:v>
                </c:pt>
                <c:pt idx="153">
                  <c:v>2.4234500000602566E-2</c:v>
                </c:pt>
                <c:pt idx="154">
                  <c:v>2.4304999999003485E-2</c:v>
                </c:pt>
                <c:pt idx="155">
                  <c:v>2.4160999993910082E-2</c:v>
                </c:pt>
                <c:pt idx="156">
                  <c:v>2.417500000592554E-2</c:v>
                </c:pt>
                <c:pt idx="157">
                  <c:v>2.2915500005183276E-2</c:v>
                </c:pt>
                <c:pt idx="158">
                  <c:v>2.3031500000797678E-2</c:v>
                </c:pt>
                <c:pt idx="159">
                  <c:v>2.1030500000051688E-2</c:v>
                </c:pt>
                <c:pt idx="160">
                  <c:v>2.47220000019297E-2</c:v>
                </c:pt>
                <c:pt idx="163">
                  <c:v>2.3853499995311722E-2</c:v>
                </c:pt>
                <c:pt idx="164">
                  <c:v>2.5173499998345505E-2</c:v>
                </c:pt>
                <c:pt idx="165">
                  <c:v>2.3807499994290993E-2</c:v>
                </c:pt>
                <c:pt idx="166">
                  <c:v>2.2456499995314516E-2</c:v>
                </c:pt>
                <c:pt idx="167">
                  <c:v>2.3418999997375067E-2</c:v>
                </c:pt>
                <c:pt idx="168">
                  <c:v>2.4464499998430256E-2</c:v>
                </c:pt>
                <c:pt idx="169">
                  <c:v>2.3791999999957625E-2</c:v>
                </c:pt>
                <c:pt idx="170">
                  <c:v>2.3625000001629815E-2</c:v>
                </c:pt>
                <c:pt idx="171">
                  <c:v>2.3625000001629815E-2</c:v>
                </c:pt>
                <c:pt idx="172">
                  <c:v>2.4324999998498242E-2</c:v>
                </c:pt>
                <c:pt idx="173">
                  <c:v>2.4924999997892883E-2</c:v>
                </c:pt>
                <c:pt idx="174">
                  <c:v>2.4924999997892883E-2</c:v>
                </c:pt>
                <c:pt idx="175">
                  <c:v>2.5865499999781605E-2</c:v>
                </c:pt>
                <c:pt idx="176">
                  <c:v>2.5865499999781605E-2</c:v>
                </c:pt>
                <c:pt idx="177">
                  <c:v>2.4205999994592275E-2</c:v>
                </c:pt>
                <c:pt idx="178">
                  <c:v>2.4205999994592275E-2</c:v>
                </c:pt>
                <c:pt idx="179">
                  <c:v>2.7490500004205387E-2</c:v>
                </c:pt>
                <c:pt idx="180">
                  <c:v>2.6431000005686656E-2</c:v>
                </c:pt>
                <c:pt idx="181">
                  <c:v>2.6429500001540873E-2</c:v>
                </c:pt>
                <c:pt idx="182">
                  <c:v>2.6529500006290618E-2</c:v>
                </c:pt>
                <c:pt idx="183">
                  <c:v>2.6829500005987938E-2</c:v>
                </c:pt>
                <c:pt idx="184">
                  <c:v>2.6205000001937151E-2</c:v>
                </c:pt>
                <c:pt idx="185">
                  <c:v>2.6748000003863126E-2</c:v>
                </c:pt>
                <c:pt idx="186">
                  <c:v>2.9562499999883585E-2</c:v>
                </c:pt>
                <c:pt idx="187">
                  <c:v>3.0072499997913837E-2</c:v>
                </c:pt>
                <c:pt idx="188">
                  <c:v>3.0932499998016283E-2</c:v>
                </c:pt>
                <c:pt idx="189">
                  <c:v>2.7769000000262167E-2</c:v>
                </c:pt>
                <c:pt idx="190">
                  <c:v>2.9675999998289626E-2</c:v>
                </c:pt>
                <c:pt idx="191">
                  <c:v>3.0716500004928093E-2</c:v>
                </c:pt>
                <c:pt idx="192">
                  <c:v>3.0158000001392793E-2</c:v>
                </c:pt>
                <c:pt idx="193">
                  <c:v>2.9323000002477784E-2</c:v>
                </c:pt>
                <c:pt idx="194">
                  <c:v>2.9403000000456814E-2</c:v>
                </c:pt>
                <c:pt idx="195">
                  <c:v>2.9873499996028841E-2</c:v>
                </c:pt>
                <c:pt idx="196">
                  <c:v>2.9953500001283828E-2</c:v>
                </c:pt>
                <c:pt idx="197">
                  <c:v>2.9410000002826564E-2</c:v>
                </c:pt>
                <c:pt idx="198">
                  <c:v>2.9580000002169982E-2</c:v>
                </c:pt>
                <c:pt idx="199">
                  <c:v>3.0725500000698958E-2</c:v>
                </c:pt>
                <c:pt idx="200">
                  <c:v>3.1045500007166993E-2</c:v>
                </c:pt>
                <c:pt idx="201">
                  <c:v>3.115550000075018E-2</c:v>
                </c:pt>
                <c:pt idx="202">
                  <c:v>3.1163499996182509E-2</c:v>
                </c:pt>
                <c:pt idx="203">
                  <c:v>3.2523499998205807E-2</c:v>
                </c:pt>
                <c:pt idx="204">
                  <c:v>3.265349999855971E-2</c:v>
                </c:pt>
                <c:pt idx="205">
                  <c:v>3.1738499994389713E-2</c:v>
                </c:pt>
                <c:pt idx="206">
                  <c:v>3.1998499995097518E-2</c:v>
                </c:pt>
                <c:pt idx="207">
                  <c:v>3.1739500002004206E-2</c:v>
                </c:pt>
                <c:pt idx="208">
                  <c:v>3.2109499996295199E-2</c:v>
                </c:pt>
                <c:pt idx="209">
                  <c:v>3.1869999998889398E-2</c:v>
                </c:pt>
                <c:pt idx="210">
                  <c:v>3.215999999520136E-2</c:v>
                </c:pt>
                <c:pt idx="211">
                  <c:v>3.2602500003122259E-2</c:v>
                </c:pt>
                <c:pt idx="212">
                  <c:v>3.3552500004589092E-2</c:v>
                </c:pt>
                <c:pt idx="213">
                  <c:v>3.229750000173226E-2</c:v>
                </c:pt>
                <c:pt idx="214">
                  <c:v>3.2637500000419095E-2</c:v>
                </c:pt>
                <c:pt idx="215">
                  <c:v>3.1930500001180917E-2</c:v>
                </c:pt>
                <c:pt idx="216">
                  <c:v>3.281050000077812E-2</c:v>
                </c:pt>
                <c:pt idx="217">
                  <c:v>3.1526000006124377E-2</c:v>
                </c:pt>
                <c:pt idx="218">
                  <c:v>3.2246000002487563E-2</c:v>
                </c:pt>
                <c:pt idx="219">
                  <c:v>3.2004499997128733E-2</c:v>
                </c:pt>
                <c:pt idx="220">
                  <c:v>3.2304499996826053E-2</c:v>
                </c:pt>
                <c:pt idx="221">
                  <c:v>3.2977000002574641E-2</c:v>
                </c:pt>
                <c:pt idx="222">
                  <c:v>3.3017000001564156E-2</c:v>
                </c:pt>
                <c:pt idx="223">
                  <c:v>3.2402999997430015E-2</c:v>
                </c:pt>
                <c:pt idx="224">
                  <c:v>3.6948499837308191E-2</c:v>
                </c:pt>
                <c:pt idx="225">
                  <c:v>3.5997000166389626E-2</c:v>
                </c:pt>
                <c:pt idx="226">
                  <c:v>3.7177499958488625E-2</c:v>
                </c:pt>
                <c:pt idx="227">
                  <c:v>3.6630000096920412E-2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804-4156-87B6-ABB2B6ECEF17}"/>
            </c:ext>
          </c:extLst>
        </c:ser>
        <c:ser>
          <c:idx val="5"/>
          <c:order val="4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1'!$F$21:$F$999</c:f>
              <c:numCache>
                <c:formatCode>General</c:formatCode>
                <c:ptCount val="979"/>
                <c:pt idx="0">
                  <c:v>-59823.5</c:v>
                </c:pt>
                <c:pt idx="1">
                  <c:v>-58141</c:v>
                </c:pt>
                <c:pt idx="2">
                  <c:v>-37629.5</c:v>
                </c:pt>
                <c:pt idx="3">
                  <c:v>-36427.5</c:v>
                </c:pt>
                <c:pt idx="4">
                  <c:v>-33390.5</c:v>
                </c:pt>
                <c:pt idx="5">
                  <c:v>-33287</c:v>
                </c:pt>
                <c:pt idx="6">
                  <c:v>-7888</c:v>
                </c:pt>
                <c:pt idx="7">
                  <c:v>-5009.5</c:v>
                </c:pt>
                <c:pt idx="8">
                  <c:v>-3941</c:v>
                </c:pt>
                <c:pt idx="9">
                  <c:v>-3796.5</c:v>
                </c:pt>
                <c:pt idx="10">
                  <c:v>-2893</c:v>
                </c:pt>
                <c:pt idx="11">
                  <c:v>-2865</c:v>
                </c:pt>
                <c:pt idx="12">
                  <c:v>-1983</c:v>
                </c:pt>
                <c:pt idx="13">
                  <c:v>-1905.5</c:v>
                </c:pt>
                <c:pt idx="14">
                  <c:v>-1905</c:v>
                </c:pt>
                <c:pt idx="15">
                  <c:v>-1899.5</c:v>
                </c:pt>
                <c:pt idx="16">
                  <c:v>-1782.5</c:v>
                </c:pt>
                <c:pt idx="17">
                  <c:v>-1102</c:v>
                </c:pt>
                <c:pt idx="18">
                  <c:v>-1093.5</c:v>
                </c:pt>
                <c:pt idx="19">
                  <c:v>-1093.5</c:v>
                </c:pt>
                <c:pt idx="20">
                  <c:v>-998.5</c:v>
                </c:pt>
                <c:pt idx="21">
                  <c:v>-910</c:v>
                </c:pt>
                <c:pt idx="22">
                  <c:v>-895.5</c:v>
                </c:pt>
                <c:pt idx="23">
                  <c:v>-857</c:v>
                </c:pt>
                <c:pt idx="24">
                  <c:v>-856.5</c:v>
                </c:pt>
                <c:pt idx="25">
                  <c:v>-848.5</c:v>
                </c:pt>
                <c:pt idx="26">
                  <c:v>-837</c:v>
                </c:pt>
                <c:pt idx="27">
                  <c:v>-97.5</c:v>
                </c:pt>
                <c:pt idx="28">
                  <c:v>0</c:v>
                </c:pt>
                <c:pt idx="29">
                  <c:v>92</c:v>
                </c:pt>
                <c:pt idx="30">
                  <c:v>130.5</c:v>
                </c:pt>
                <c:pt idx="31">
                  <c:v>130.5</c:v>
                </c:pt>
                <c:pt idx="32">
                  <c:v>133.5</c:v>
                </c:pt>
                <c:pt idx="33">
                  <c:v>133.5</c:v>
                </c:pt>
                <c:pt idx="34">
                  <c:v>134</c:v>
                </c:pt>
                <c:pt idx="35">
                  <c:v>134</c:v>
                </c:pt>
                <c:pt idx="36">
                  <c:v>247.5</c:v>
                </c:pt>
                <c:pt idx="37">
                  <c:v>247.5</c:v>
                </c:pt>
                <c:pt idx="38">
                  <c:v>248</c:v>
                </c:pt>
                <c:pt idx="39">
                  <c:v>248</c:v>
                </c:pt>
                <c:pt idx="40">
                  <c:v>999</c:v>
                </c:pt>
                <c:pt idx="41">
                  <c:v>999</c:v>
                </c:pt>
                <c:pt idx="42">
                  <c:v>999</c:v>
                </c:pt>
                <c:pt idx="43">
                  <c:v>999</c:v>
                </c:pt>
                <c:pt idx="44">
                  <c:v>999</c:v>
                </c:pt>
                <c:pt idx="45">
                  <c:v>999</c:v>
                </c:pt>
                <c:pt idx="46">
                  <c:v>1126.5</c:v>
                </c:pt>
                <c:pt idx="47">
                  <c:v>1127</c:v>
                </c:pt>
                <c:pt idx="48">
                  <c:v>1347</c:v>
                </c:pt>
                <c:pt idx="49">
                  <c:v>2079</c:v>
                </c:pt>
                <c:pt idx="50">
                  <c:v>2250.5</c:v>
                </c:pt>
                <c:pt idx="51">
                  <c:v>2250.5</c:v>
                </c:pt>
                <c:pt idx="52">
                  <c:v>2250.5</c:v>
                </c:pt>
                <c:pt idx="53">
                  <c:v>2250.5</c:v>
                </c:pt>
                <c:pt idx="54">
                  <c:v>2270</c:v>
                </c:pt>
                <c:pt idx="55">
                  <c:v>2270.5</c:v>
                </c:pt>
                <c:pt idx="56">
                  <c:v>2272.5</c:v>
                </c:pt>
                <c:pt idx="57">
                  <c:v>2273</c:v>
                </c:pt>
                <c:pt idx="58">
                  <c:v>2275.5</c:v>
                </c:pt>
                <c:pt idx="59">
                  <c:v>2276</c:v>
                </c:pt>
                <c:pt idx="60">
                  <c:v>2281</c:v>
                </c:pt>
                <c:pt idx="61">
                  <c:v>2281.5</c:v>
                </c:pt>
                <c:pt idx="62">
                  <c:v>2287</c:v>
                </c:pt>
                <c:pt idx="63">
                  <c:v>2287</c:v>
                </c:pt>
                <c:pt idx="64">
                  <c:v>2287</c:v>
                </c:pt>
                <c:pt idx="65">
                  <c:v>2287</c:v>
                </c:pt>
                <c:pt idx="66">
                  <c:v>2287</c:v>
                </c:pt>
                <c:pt idx="67">
                  <c:v>2289.5</c:v>
                </c:pt>
                <c:pt idx="68">
                  <c:v>2289.5</c:v>
                </c:pt>
                <c:pt idx="69">
                  <c:v>2289.5</c:v>
                </c:pt>
                <c:pt idx="70">
                  <c:v>2289.5</c:v>
                </c:pt>
                <c:pt idx="71">
                  <c:v>2289.5</c:v>
                </c:pt>
                <c:pt idx="72">
                  <c:v>2289.5</c:v>
                </c:pt>
                <c:pt idx="73">
                  <c:v>2317.5</c:v>
                </c:pt>
                <c:pt idx="74">
                  <c:v>2342.5</c:v>
                </c:pt>
                <c:pt idx="75">
                  <c:v>2356.5</c:v>
                </c:pt>
                <c:pt idx="76">
                  <c:v>2356.5</c:v>
                </c:pt>
                <c:pt idx="77">
                  <c:v>2356.5</c:v>
                </c:pt>
                <c:pt idx="78">
                  <c:v>2356.5</c:v>
                </c:pt>
                <c:pt idx="79">
                  <c:v>2356.5</c:v>
                </c:pt>
                <c:pt idx="80">
                  <c:v>2359</c:v>
                </c:pt>
                <c:pt idx="81">
                  <c:v>2359</c:v>
                </c:pt>
                <c:pt idx="82">
                  <c:v>2359</c:v>
                </c:pt>
                <c:pt idx="83">
                  <c:v>2359</c:v>
                </c:pt>
                <c:pt idx="84">
                  <c:v>2359</c:v>
                </c:pt>
                <c:pt idx="85">
                  <c:v>2359.5</c:v>
                </c:pt>
                <c:pt idx="86">
                  <c:v>2362</c:v>
                </c:pt>
                <c:pt idx="87">
                  <c:v>2362</c:v>
                </c:pt>
                <c:pt idx="88">
                  <c:v>2362</c:v>
                </c:pt>
                <c:pt idx="89">
                  <c:v>2362</c:v>
                </c:pt>
                <c:pt idx="90">
                  <c:v>2362</c:v>
                </c:pt>
                <c:pt idx="91">
                  <c:v>2392.5</c:v>
                </c:pt>
                <c:pt idx="92">
                  <c:v>2392.5</c:v>
                </c:pt>
                <c:pt idx="93">
                  <c:v>2392.5</c:v>
                </c:pt>
                <c:pt idx="94">
                  <c:v>2392.5</c:v>
                </c:pt>
                <c:pt idx="95">
                  <c:v>2392.5</c:v>
                </c:pt>
                <c:pt idx="96">
                  <c:v>2392.5</c:v>
                </c:pt>
                <c:pt idx="97">
                  <c:v>2395.5</c:v>
                </c:pt>
                <c:pt idx="98">
                  <c:v>3085</c:v>
                </c:pt>
                <c:pt idx="99">
                  <c:v>3090.5</c:v>
                </c:pt>
                <c:pt idx="100">
                  <c:v>3154.5</c:v>
                </c:pt>
                <c:pt idx="101">
                  <c:v>3212.5</c:v>
                </c:pt>
                <c:pt idx="102">
                  <c:v>3288</c:v>
                </c:pt>
                <c:pt idx="103">
                  <c:v>3288.5</c:v>
                </c:pt>
                <c:pt idx="104">
                  <c:v>3330</c:v>
                </c:pt>
                <c:pt idx="105">
                  <c:v>3360.5</c:v>
                </c:pt>
                <c:pt idx="106">
                  <c:v>3363.5</c:v>
                </c:pt>
                <c:pt idx="107">
                  <c:v>3380</c:v>
                </c:pt>
                <c:pt idx="108">
                  <c:v>3402.5</c:v>
                </c:pt>
                <c:pt idx="109">
                  <c:v>4052.5</c:v>
                </c:pt>
                <c:pt idx="110">
                  <c:v>4053</c:v>
                </c:pt>
                <c:pt idx="111">
                  <c:v>4214.5</c:v>
                </c:pt>
                <c:pt idx="112">
                  <c:v>4270</c:v>
                </c:pt>
                <c:pt idx="113">
                  <c:v>4273</c:v>
                </c:pt>
                <c:pt idx="114">
                  <c:v>4275.5</c:v>
                </c:pt>
                <c:pt idx="115">
                  <c:v>4278.5</c:v>
                </c:pt>
                <c:pt idx="116">
                  <c:v>3090.5</c:v>
                </c:pt>
                <c:pt idx="117">
                  <c:v>4312.5</c:v>
                </c:pt>
                <c:pt idx="118">
                  <c:v>4371</c:v>
                </c:pt>
                <c:pt idx="119">
                  <c:v>4392.5</c:v>
                </c:pt>
                <c:pt idx="120">
                  <c:v>4431.5</c:v>
                </c:pt>
                <c:pt idx="121">
                  <c:v>5044</c:v>
                </c:pt>
                <c:pt idx="122">
                  <c:v>5088.5</c:v>
                </c:pt>
                <c:pt idx="123">
                  <c:v>5099.5</c:v>
                </c:pt>
                <c:pt idx="124">
                  <c:v>5129</c:v>
                </c:pt>
                <c:pt idx="125">
                  <c:v>5129.5</c:v>
                </c:pt>
                <c:pt idx="126">
                  <c:v>5166.5</c:v>
                </c:pt>
                <c:pt idx="127">
                  <c:v>5213</c:v>
                </c:pt>
                <c:pt idx="128">
                  <c:v>5232.5</c:v>
                </c:pt>
                <c:pt idx="129">
                  <c:v>5254.5</c:v>
                </c:pt>
                <c:pt idx="130">
                  <c:v>5255</c:v>
                </c:pt>
                <c:pt idx="131">
                  <c:v>5341</c:v>
                </c:pt>
                <c:pt idx="132">
                  <c:v>5341</c:v>
                </c:pt>
                <c:pt idx="133">
                  <c:v>5341</c:v>
                </c:pt>
                <c:pt idx="134">
                  <c:v>5341</c:v>
                </c:pt>
                <c:pt idx="135">
                  <c:v>5341</c:v>
                </c:pt>
                <c:pt idx="136">
                  <c:v>6180.5</c:v>
                </c:pt>
                <c:pt idx="137">
                  <c:v>6181</c:v>
                </c:pt>
                <c:pt idx="138">
                  <c:v>6342</c:v>
                </c:pt>
                <c:pt idx="139">
                  <c:v>6365</c:v>
                </c:pt>
                <c:pt idx="140">
                  <c:v>6365.5</c:v>
                </c:pt>
                <c:pt idx="141">
                  <c:v>6368</c:v>
                </c:pt>
                <c:pt idx="142">
                  <c:v>6368.5</c:v>
                </c:pt>
                <c:pt idx="143">
                  <c:v>7053.5</c:v>
                </c:pt>
                <c:pt idx="144">
                  <c:v>7190</c:v>
                </c:pt>
                <c:pt idx="145">
                  <c:v>7190.5</c:v>
                </c:pt>
                <c:pt idx="146">
                  <c:v>7332.5</c:v>
                </c:pt>
                <c:pt idx="147">
                  <c:v>7338</c:v>
                </c:pt>
                <c:pt idx="148">
                  <c:v>7343.5</c:v>
                </c:pt>
                <c:pt idx="149">
                  <c:v>7344</c:v>
                </c:pt>
                <c:pt idx="150">
                  <c:v>7360.5</c:v>
                </c:pt>
                <c:pt idx="151">
                  <c:v>7363</c:v>
                </c:pt>
                <c:pt idx="152">
                  <c:v>7363.5</c:v>
                </c:pt>
                <c:pt idx="153">
                  <c:v>7374.5</c:v>
                </c:pt>
                <c:pt idx="154">
                  <c:v>7405</c:v>
                </c:pt>
                <c:pt idx="155">
                  <c:v>8181</c:v>
                </c:pt>
                <c:pt idx="156">
                  <c:v>8275</c:v>
                </c:pt>
                <c:pt idx="157">
                  <c:v>8275.5</c:v>
                </c:pt>
                <c:pt idx="158">
                  <c:v>8311.5</c:v>
                </c:pt>
                <c:pt idx="159">
                  <c:v>8390.5</c:v>
                </c:pt>
                <c:pt idx="160">
                  <c:v>8462</c:v>
                </c:pt>
                <c:pt idx="161">
                  <c:v>8462</c:v>
                </c:pt>
                <c:pt idx="162">
                  <c:v>8462</c:v>
                </c:pt>
                <c:pt idx="163">
                  <c:v>9273.5</c:v>
                </c:pt>
                <c:pt idx="164">
                  <c:v>9393.5</c:v>
                </c:pt>
                <c:pt idx="165">
                  <c:v>9407.5</c:v>
                </c:pt>
                <c:pt idx="166">
                  <c:v>9436.5</c:v>
                </c:pt>
                <c:pt idx="167">
                  <c:v>9499</c:v>
                </c:pt>
                <c:pt idx="168">
                  <c:v>9504.5</c:v>
                </c:pt>
                <c:pt idx="169">
                  <c:v>10232</c:v>
                </c:pt>
                <c:pt idx="170">
                  <c:v>10325</c:v>
                </c:pt>
                <c:pt idx="171">
                  <c:v>10325</c:v>
                </c:pt>
                <c:pt idx="172">
                  <c:v>10325</c:v>
                </c:pt>
                <c:pt idx="173">
                  <c:v>10325</c:v>
                </c:pt>
                <c:pt idx="174">
                  <c:v>10325</c:v>
                </c:pt>
                <c:pt idx="175">
                  <c:v>10325.5</c:v>
                </c:pt>
                <c:pt idx="176">
                  <c:v>10325.5</c:v>
                </c:pt>
                <c:pt idx="177">
                  <c:v>10326</c:v>
                </c:pt>
                <c:pt idx="178">
                  <c:v>10326</c:v>
                </c:pt>
                <c:pt idx="179">
                  <c:v>11250.5</c:v>
                </c:pt>
                <c:pt idx="180">
                  <c:v>11251</c:v>
                </c:pt>
                <c:pt idx="181">
                  <c:v>11379.5</c:v>
                </c:pt>
                <c:pt idx="182">
                  <c:v>11379.5</c:v>
                </c:pt>
                <c:pt idx="183">
                  <c:v>11379.5</c:v>
                </c:pt>
                <c:pt idx="184">
                  <c:v>11505</c:v>
                </c:pt>
                <c:pt idx="185">
                  <c:v>11508</c:v>
                </c:pt>
                <c:pt idx="186">
                  <c:v>12392.5</c:v>
                </c:pt>
                <c:pt idx="187">
                  <c:v>12392.5</c:v>
                </c:pt>
                <c:pt idx="188">
                  <c:v>12392.5</c:v>
                </c:pt>
                <c:pt idx="189">
                  <c:v>13129</c:v>
                </c:pt>
                <c:pt idx="190">
                  <c:v>13296</c:v>
                </c:pt>
                <c:pt idx="191">
                  <c:v>13296.5</c:v>
                </c:pt>
                <c:pt idx="192">
                  <c:v>13438</c:v>
                </c:pt>
                <c:pt idx="193">
                  <c:v>13463</c:v>
                </c:pt>
                <c:pt idx="194">
                  <c:v>13463</c:v>
                </c:pt>
                <c:pt idx="195">
                  <c:v>13463.5</c:v>
                </c:pt>
                <c:pt idx="196">
                  <c:v>13463.5</c:v>
                </c:pt>
                <c:pt idx="197">
                  <c:v>13480</c:v>
                </c:pt>
                <c:pt idx="198">
                  <c:v>13480</c:v>
                </c:pt>
                <c:pt idx="199">
                  <c:v>13535.5</c:v>
                </c:pt>
                <c:pt idx="200">
                  <c:v>13535.5</c:v>
                </c:pt>
                <c:pt idx="201">
                  <c:v>13535.5</c:v>
                </c:pt>
                <c:pt idx="202">
                  <c:v>13563.5</c:v>
                </c:pt>
                <c:pt idx="203">
                  <c:v>13563.5</c:v>
                </c:pt>
                <c:pt idx="204">
                  <c:v>13563.5</c:v>
                </c:pt>
                <c:pt idx="205">
                  <c:v>14528.5</c:v>
                </c:pt>
                <c:pt idx="206">
                  <c:v>14528.5</c:v>
                </c:pt>
                <c:pt idx="207">
                  <c:v>14539.5</c:v>
                </c:pt>
                <c:pt idx="208">
                  <c:v>14539.5</c:v>
                </c:pt>
                <c:pt idx="209">
                  <c:v>14540</c:v>
                </c:pt>
                <c:pt idx="210">
                  <c:v>14540</c:v>
                </c:pt>
                <c:pt idx="211">
                  <c:v>14542.5</c:v>
                </c:pt>
                <c:pt idx="212">
                  <c:v>14542.5</c:v>
                </c:pt>
                <c:pt idx="213">
                  <c:v>14567.5</c:v>
                </c:pt>
                <c:pt idx="214">
                  <c:v>14567.5</c:v>
                </c:pt>
                <c:pt idx="215">
                  <c:v>14570.5</c:v>
                </c:pt>
                <c:pt idx="216">
                  <c:v>14570.5</c:v>
                </c:pt>
                <c:pt idx="217">
                  <c:v>14576</c:v>
                </c:pt>
                <c:pt idx="218">
                  <c:v>14576</c:v>
                </c:pt>
                <c:pt idx="219">
                  <c:v>14584.5</c:v>
                </c:pt>
                <c:pt idx="220">
                  <c:v>14584.5</c:v>
                </c:pt>
                <c:pt idx="221">
                  <c:v>14587</c:v>
                </c:pt>
                <c:pt idx="222">
                  <c:v>14587</c:v>
                </c:pt>
                <c:pt idx="223">
                  <c:v>15363</c:v>
                </c:pt>
                <c:pt idx="224">
                  <c:v>16458.5</c:v>
                </c:pt>
                <c:pt idx="225">
                  <c:v>16467</c:v>
                </c:pt>
                <c:pt idx="226">
                  <c:v>16467.5</c:v>
                </c:pt>
                <c:pt idx="227">
                  <c:v>16470</c:v>
                </c:pt>
              </c:numCache>
            </c:numRef>
          </c:xVal>
          <c:yVal>
            <c:numRef>
              <c:f>'Active 1'!$M$21:$M$999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804-4156-87B6-ABB2B6ECEF17}"/>
            </c:ext>
          </c:extLst>
        </c:ser>
        <c:ser>
          <c:idx val="6"/>
          <c:order val="5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1'!$F$21:$F$999</c:f>
              <c:numCache>
                <c:formatCode>General</c:formatCode>
                <c:ptCount val="979"/>
                <c:pt idx="0">
                  <c:v>-59823.5</c:v>
                </c:pt>
                <c:pt idx="1">
                  <c:v>-58141</c:v>
                </c:pt>
                <c:pt idx="2">
                  <c:v>-37629.5</c:v>
                </c:pt>
                <c:pt idx="3">
                  <c:v>-36427.5</c:v>
                </c:pt>
                <c:pt idx="4">
                  <c:v>-33390.5</c:v>
                </c:pt>
                <c:pt idx="5">
                  <c:v>-33287</c:v>
                </c:pt>
                <c:pt idx="6">
                  <c:v>-7888</c:v>
                </c:pt>
                <c:pt idx="7">
                  <c:v>-5009.5</c:v>
                </c:pt>
                <c:pt idx="8">
                  <c:v>-3941</c:v>
                </c:pt>
                <c:pt idx="9">
                  <c:v>-3796.5</c:v>
                </c:pt>
                <c:pt idx="10">
                  <c:v>-2893</c:v>
                </c:pt>
                <c:pt idx="11">
                  <c:v>-2865</c:v>
                </c:pt>
                <c:pt idx="12">
                  <c:v>-1983</c:v>
                </c:pt>
                <c:pt idx="13">
                  <c:v>-1905.5</c:v>
                </c:pt>
                <c:pt idx="14">
                  <c:v>-1905</c:v>
                </c:pt>
                <c:pt idx="15">
                  <c:v>-1899.5</c:v>
                </c:pt>
                <c:pt idx="16">
                  <c:v>-1782.5</c:v>
                </c:pt>
                <c:pt idx="17">
                  <c:v>-1102</c:v>
                </c:pt>
                <c:pt idx="18">
                  <c:v>-1093.5</c:v>
                </c:pt>
                <c:pt idx="19">
                  <c:v>-1093.5</c:v>
                </c:pt>
                <c:pt idx="20">
                  <c:v>-998.5</c:v>
                </c:pt>
                <c:pt idx="21">
                  <c:v>-910</c:v>
                </c:pt>
                <c:pt idx="22">
                  <c:v>-895.5</c:v>
                </c:pt>
                <c:pt idx="23">
                  <c:v>-857</c:v>
                </c:pt>
                <c:pt idx="24">
                  <c:v>-856.5</c:v>
                </c:pt>
                <c:pt idx="25">
                  <c:v>-848.5</c:v>
                </c:pt>
                <c:pt idx="26">
                  <c:v>-837</c:v>
                </c:pt>
                <c:pt idx="27">
                  <c:v>-97.5</c:v>
                </c:pt>
                <c:pt idx="28">
                  <c:v>0</c:v>
                </c:pt>
                <c:pt idx="29">
                  <c:v>92</c:v>
                </c:pt>
                <c:pt idx="30">
                  <c:v>130.5</c:v>
                </c:pt>
                <c:pt idx="31">
                  <c:v>130.5</c:v>
                </c:pt>
                <c:pt idx="32">
                  <c:v>133.5</c:v>
                </c:pt>
                <c:pt idx="33">
                  <c:v>133.5</c:v>
                </c:pt>
                <c:pt idx="34">
                  <c:v>134</c:v>
                </c:pt>
                <c:pt idx="35">
                  <c:v>134</c:v>
                </c:pt>
                <c:pt idx="36">
                  <c:v>247.5</c:v>
                </c:pt>
                <c:pt idx="37">
                  <c:v>247.5</c:v>
                </c:pt>
                <c:pt idx="38">
                  <c:v>248</c:v>
                </c:pt>
                <c:pt idx="39">
                  <c:v>248</c:v>
                </c:pt>
                <c:pt idx="40">
                  <c:v>999</c:v>
                </c:pt>
                <c:pt idx="41">
                  <c:v>999</c:v>
                </c:pt>
                <c:pt idx="42">
                  <c:v>999</c:v>
                </c:pt>
                <c:pt idx="43">
                  <c:v>999</c:v>
                </c:pt>
                <c:pt idx="44">
                  <c:v>999</c:v>
                </c:pt>
                <c:pt idx="45">
                  <c:v>999</c:v>
                </c:pt>
                <c:pt idx="46">
                  <c:v>1126.5</c:v>
                </c:pt>
                <c:pt idx="47">
                  <c:v>1127</c:v>
                </c:pt>
                <c:pt idx="48">
                  <c:v>1347</c:v>
                </c:pt>
                <c:pt idx="49">
                  <c:v>2079</c:v>
                </c:pt>
                <c:pt idx="50">
                  <c:v>2250.5</c:v>
                </c:pt>
                <c:pt idx="51">
                  <c:v>2250.5</c:v>
                </c:pt>
                <c:pt idx="52">
                  <c:v>2250.5</c:v>
                </c:pt>
                <c:pt idx="53">
                  <c:v>2250.5</c:v>
                </c:pt>
                <c:pt idx="54">
                  <c:v>2270</c:v>
                </c:pt>
                <c:pt idx="55">
                  <c:v>2270.5</c:v>
                </c:pt>
                <c:pt idx="56">
                  <c:v>2272.5</c:v>
                </c:pt>
                <c:pt idx="57">
                  <c:v>2273</c:v>
                </c:pt>
                <c:pt idx="58">
                  <c:v>2275.5</c:v>
                </c:pt>
                <c:pt idx="59">
                  <c:v>2276</c:v>
                </c:pt>
                <c:pt idx="60">
                  <c:v>2281</c:v>
                </c:pt>
                <c:pt idx="61">
                  <c:v>2281.5</c:v>
                </c:pt>
                <c:pt idx="62">
                  <c:v>2287</c:v>
                </c:pt>
                <c:pt idx="63">
                  <c:v>2287</c:v>
                </c:pt>
                <c:pt idx="64">
                  <c:v>2287</c:v>
                </c:pt>
                <c:pt idx="65">
                  <c:v>2287</c:v>
                </c:pt>
                <c:pt idx="66">
                  <c:v>2287</c:v>
                </c:pt>
                <c:pt idx="67">
                  <c:v>2289.5</c:v>
                </c:pt>
                <c:pt idx="68">
                  <c:v>2289.5</c:v>
                </c:pt>
                <c:pt idx="69">
                  <c:v>2289.5</c:v>
                </c:pt>
                <c:pt idx="70">
                  <c:v>2289.5</c:v>
                </c:pt>
                <c:pt idx="71">
                  <c:v>2289.5</c:v>
                </c:pt>
                <c:pt idx="72">
                  <c:v>2289.5</c:v>
                </c:pt>
                <c:pt idx="73">
                  <c:v>2317.5</c:v>
                </c:pt>
                <c:pt idx="74">
                  <c:v>2342.5</c:v>
                </c:pt>
                <c:pt idx="75">
                  <c:v>2356.5</c:v>
                </c:pt>
                <c:pt idx="76">
                  <c:v>2356.5</c:v>
                </c:pt>
                <c:pt idx="77">
                  <c:v>2356.5</c:v>
                </c:pt>
                <c:pt idx="78">
                  <c:v>2356.5</c:v>
                </c:pt>
                <c:pt idx="79">
                  <c:v>2356.5</c:v>
                </c:pt>
                <c:pt idx="80">
                  <c:v>2359</c:v>
                </c:pt>
                <c:pt idx="81">
                  <c:v>2359</c:v>
                </c:pt>
                <c:pt idx="82">
                  <c:v>2359</c:v>
                </c:pt>
                <c:pt idx="83">
                  <c:v>2359</c:v>
                </c:pt>
                <c:pt idx="84">
                  <c:v>2359</c:v>
                </c:pt>
                <c:pt idx="85">
                  <c:v>2359.5</c:v>
                </c:pt>
                <c:pt idx="86">
                  <c:v>2362</c:v>
                </c:pt>
                <c:pt idx="87">
                  <c:v>2362</c:v>
                </c:pt>
                <c:pt idx="88">
                  <c:v>2362</c:v>
                </c:pt>
                <c:pt idx="89">
                  <c:v>2362</c:v>
                </c:pt>
                <c:pt idx="90">
                  <c:v>2362</c:v>
                </c:pt>
                <c:pt idx="91">
                  <c:v>2392.5</c:v>
                </c:pt>
                <c:pt idx="92">
                  <c:v>2392.5</c:v>
                </c:pt>
                <c:pt idx="93">
                  <c:v>2392.5</c:v>
                </c:pt>
                <c:pt idx="94">
                  <c:v>2392.5</c:v>
                </c:pt>
                <c:pt idx="95">
                  <c:v>2392.5</c:v>
                </c:pt>
                <c:pt idx="96">
                  <c:v>2392.5</c:v>
                </c:pt>
                <c:pt idx="97">
                  <c:v>2395.5</c:v>
                </c:pt>
                <c:pt idx="98">
                  <c:v>3085</c:v>
                </c:pt>
                <c:pt idx="99">
                  <c:v>3090.5</c:v>
                </c:pt>
                <c:pt idx="100">
                  <c:v>3154.5</c:v>
                </c:pt>
                <c:pt idx="101">
                  <c:v>3212.5</c:v>
                </c:pt>
                <c:pt idx="102">
                  <c:v>3288</c:v>
                </c:pt>
                <c:pt idx="103">
                  <c:v>3288.5</c:v>
                </c:pt>
                <c:pt idx="104">
                  <c:v>3330</c:v>
                </c:pt>
                <c:pt idx="105">
                  <c:v>3360.5</c:v>
                </c:pt>
                <c:pt idx="106">
                  <c:v>3363.5</c:v>
                </c:pt>
                <c:pt idx="107">
                  <c:v>3380</c:v>
                </c:pt>
                <c:pt idx="108">
                  <c:v>3402.5</c:v>
                </c:pt>
                <c:pt idx="109">
                  <c:v>4052.5</c:v>
                </c:pt>
                <c:pt idx="110">
                  <c:v>4053</c:v>
                </c:pt>
                <c:pt idx="111">
                  <c:v>4214.5</c:v>
                </c:pt>
                <c:pt idx="112">
                  <c:v>4270</c:v>
                </c:pt>
                <c:pt idx="113">
                  <c:v>4273</c:v>
                </c:pt>
                <c:pt idx="114">
                  <c:v>4275.5</c:v>
                </c:pt>
                <c:pt idx="115">
                  <c:v>4278.5</c:v>
                </c:pt>
                <c:pt idx="116">
                  <c:v>3090.5</c:v>
                </c:pt>
                <c:pt idx="117">
                  <c:v>4312.5</c:v>
                </c:pt>
                <c:pt idx="118">
                  <c:v>4371</c:v>
                </c:pt>
                <c:pt idx="119">
                  <c:v>4392.5</c:v>
                </c:pt>
                <c:pt idx="120">
                  <c:v>4431.5</c:v>
                </c:pt>
                <c:pt idx="121">
                  <c:v>5044</c:v>
                </c:pt>
                <c:pt idx="122">
                  <c:v>5088.5</c:v>
                </c:pt>
                <c:pt idx="123">
                  <c:v>5099.5</c:v>
                </c:pt>
                <c:pt idx="124">
                  <c:v>5129</c:v>
                </c:pt>
                <c:pt idx="125">
                  <c:v>5129.5</c:v>
                </c:pt>
                <c:pt idx="126">
                  <c:v>5166.5</c:v>
                </c:pt>
                <c:pt idx="127">
                  <c:v>5213</c:v>
                </c:pt>
                <c:pt idx="128">
                  <c:v>5232.5</c:v>
                </c:pt>
                <c:pt idx="129">
                  <c:v>5254.5</c:v>
                </c:pt>
                <c:pt idx="130">
                  <c:v>5255</c:v>
                </c:pt>
                <c:pt idx="131">
                  <c:v>5341</c:v>
                </c:pt>
                <c:pt idx="132">
                  <c:v>5341</c:v>
                </c:pt>
                <c:pt idx="133">
                  <c:v>5341</c:v>
                </c:pt>
                <c:pt idx="134">
                  <c:v>5341</c:v>
                </c:pt>
                <c:pt idx="135">
                  <c:v>5341</c:v>
                </c:pt>
                <c:pt idx="136">
                  <c:v>6180.5</c:v>
                </c:pt>
                <c:pt idx="137">
                  <c:v>6181</c:v>
                </c:pt>
                <c:pt idx="138">
                  <c:v>6342</c:v>
                </c:pt>
                <c:pt idx="139">
                  <c:v>6365</c:v>
                </c:pt>
                <c:pt idx="140">
                  <c:v>6365.5</c:v>
                </c:pt>
                <c:pt idx="141">
                  <c:v>6368</c:v>
                </c:pt>
                <c:pt idx="142">
                  <c:v>6368.5</c:v>
                </c:pt>
                <c:pt idx="143">
                  <c:v>7053.5</c:v>
                </c:pt>
                <c:pt idx="144">
                  <c:v>7190</c:v>
                </c:pt>
                <c:pt idx="145">
                  <c:v>7190.5</c:v>
                </c:pt>
                <c:pt idx="146">
                  <c:v>7332.5</c:v>
                </c:pt>
                <c:pt idx="147">
                  <c:v>7338</c:v>
                </c:pt>
                <c:pt idx="148">
                  <c:v>7343.5</c:v>
                </c:pt>
                <c:pt idx="149">
                  <c:v>7344</c:v>
                </c:pt>
                <c:pt idx="150">
                  <c:v>7360.5</c:v>
                </c:pt>
                <c:pt idx="151">
                  <c:v>7363</c:v>
                </c:pt>
                <c:pt idx="152">
                  <c:v>7363.5</c:v>
                </c:pt>
                <c:pt idx="153">
                  <c:v>7374.5</c:v>
                </c:pt>
                <c:pt idx="154">
                  <c:v>7405</c:v>
                </c:pt>
                <c:pt idx="155">
                  <c:v>8181</c:v>
                </c:pt>
                <c:pt idx="156">
                  <c:v>8275</c:v>
                </c:pt>
                <c:pt idx="157">
                  <c:v>8275.5</c:v>
                </c:pt>
                <c:pt idx="158">
                  <c:v>8311.5</c:v>
                </c:pt>
                <c:pt idx="159">
                  <c:v>8390.5</c:v>
                </c:pt>
                <c:pt idx="160">
                  <c:v>8462</c:v>
                </c:pt>
                <c:pt idx="161">
                  <c:v>8462</c:v>
                </c:pt>
                <c:pt idx="162">
                  <c:v>8462</c:v>
                </c:pt>
                <c:pt idx="163">
                  <c:v>9273.5</c:v>
                </c:pt>
                <c:pt idx="164">
                  <c:v>9393.5</c:v>
                </c:pt>
                <c:pt idx="165">
                  <c:v>9407.5</c:v>
                </c:pt>
                <c:pt idx="166">
                  <c:v>9436.5</c:v>
                </c:pt>
                <c:pt idx="167">
                  <c:v>9499</c:v>
                </c:pt>
                <c:pt idx="168">
                  <c:v>9504.5</c:v>
                </c:pt>
                <c:pt idx="169">
                  <c:v>10232</c:v>
                </c:pt>
                <c:pt idx="170">
                  <c:v>10325</c:v>
                </c:pt>
                <c:pt idx="171">
                  <c:v>10325</c:v>
                </c:pt>
                <c:pt idx="172">
                  <c:v>10325</c:v>
                </c:pt>
                <c:pt idx="173">
                  <c:v>10325</c:v>
                </c:pt>
                <c:pt idx="174">
                  <c:v>10325</c:v>
                </c:pt>
                <c:pt idx="175">
                  <c:v>10325.5</c:v>
                </c:pt>
                <c:pt idx="176">
                  <c:v>10325.5</c:v>
                </c:pt>
                <c:pt idx="177">
                  <c:v>10326</c:v>
                </c:pt>
                <c:pt idx="178">
                  <c:v>10326</c:v>
                </c:pt>
                <c:pt idx="179">
                  <c:v>11250.5</c:v>
                </c:pt>
                <c:pt idx="180">
                  <c:v>11251</c:v>
                </c:pt>
                <c:pt idx="181">
                  <c:v>11379.5</c:v>
                </c:pt>
                <c:pt idx="182">
                  <c:v>11379.5</c:v>
                </c:pt>
                <c:pt idx="183">
                  <c:v>11379.5</c:v>
                </c:pt>
                <c:pt idx="184">
                  <c:v>11505</c:v>
                </c:pt>
                <c:pt idx="185">
                  <c:v>11508</c:v>
                </c:pt>
                <c:pt idx="186">
                  <c:v>12392.5</c:v>
                </c:pt>
                <c:pt idx="187">
                  <c:v>12392.5</c:v>
                </c:pt>
                <c:pt idx="188">
                  <c:v>12392.5</c:v>
                </c:pt>
                <c:pt idx="189">
                  <c:v>13129</c:v>
                </c:pt>
                <c:pt idx="190">
                  <c:v>13296</c:v>
                </c:pt>
                <c:pt idx="191">
                  <c:v>13296.5</c:v>
                </c:pt>
                <c:pt idx="192">
                  <c:v>13438</c:v>
                </c:pt>
                <c:pt idx="193">
                  <c:v>13463</c:v>
                </c:pt>
                <c:pt idx="194">
                  <c:v>13463</c:v>
                </c:pt>
                <c:pt idx="195">
                  <c:v>13463.5</c:v>
                </c:pt>
                <c:pt idx="196">
                  <c:v>13463.5</c:v>
                </c:pt>
                <c:pt idx="197">
                  <c:v>13480</c:v>
                </c:pt>
                <c:pt idx="198">
                  <c:v>13480</c:v>
                </c:pt>
                <c:pt idx="199">
                  <c:v>13535.5</c:v>
                </c:pt>
                <c:pt idx="200">
                  <c:v>13535.5</c:v>
                </c:pt>
                <c:pt idx="201">
                  <c:v>13535.5</c:v>
                </c:pt>
                <c:pt idx="202">
                  <c:v>13563.5</c:v>
                </c:pt>
                <c:pt idx="203">
                  <c:v>13563.5</c:v>
                </c:pt>
                <c:pt idx="204">
                  <c:v>13563.5</c:v>
                </c:pt>
                <c:pt idx="205">
                  <c:v>14528.5</c:v>
                </c:pt>
                <c:pt idx="206">
                  <c:v>14528.5</c:v>
                </c:pt>
                <c:pt idx="207">
                  <c:v>14539.5</c:v>
                </c:pt>
                <c:pt idx="208">
                  <c:v>14539.5</c:v>
                </c:pt>
                <c:pt idx="209">
                  <c:v>14540</c:v>
                </c:pt>
                <c:pt idx="210">
                  <c:v>14540</c:v>
                </c:pt>
                <c:pt idx="211">
                  <c:v>14542.5</c:v>
                </c:pt>
                <c:pt idx="212">
                  <c:v>14542.5</c:v>
                </c:pt>
                <c:pt idx="213">
                  <c:v>14567.5</c:v>
                </c:pt>
                <c:pt idx="214">
                  <c:v>14567.5</c:v>
                </c:pt>
                <c:pt idx="215">
                  <c:v>14570.5</c:v>
                </c:pt>
                <c:pt idx="216">
                  <c:v>14570.5</c:v>
                </c:pt>
                <c:pt idx="217">
                  <c:v>14576</c:v>
                </c:pt>
                <c:pt idx="218">
                  <c:v>14576</c:v>
                </c:pt>
                <c:pt idx="219">
                  <c:v>14584.5</c:v>
                </c:pt>
                <c:pt idx="220">
                  <c:v>14584.5</c:v>
                </c:pt>
                <c:pt idx="221">
                  <c:v>14587</c:v>
                </c:pt>
                <c:pt idx="222">
                  <c:v>14587</c:v>
                </c:pt>
                <c:pt idx="223">
                  <c:v>15363</c:v>
                </c:pt>
                <c:pt idx="224">
                  <c:v>16458.5</c:v>
                </c:pt>
                <c:pt idx="225">
                  <c:v>16467</c:v>
                </c:pt>
                <c:pt idx="226">
                  <c:v>16467.5</c:v>
                </c:pt>
                <c:pt idx="227">
                  <c:v>16470</c:v>
                </c:pt>
              </c:numCache>
            </c:numRef>
          </c:xVal>
          <c:yVal>
            <c:numRef>
              <c:f>'Active 1'!$N$21:$N$999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804-4156-87B6-ABB2B6ECEF17}"/>
            </c:ext>
          </c:extLst>
        </c:ser>
        <c:ser>
          <c:idx val="7"/>
          <c:order val="6"/>
          <c:tx>
            <c:strRef>
              <c:f>'Active 1'!$AX$1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1'!$AW$2:$AW$127</c:f>
              <c:numCache>
                <c:formatCode>General</c:formatCode>
                <c:ptCount val="126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</c:numCache>
            </c:numRef>
          </c:xVal>
          <c:yVal>
            <c:numRef>
              <c:f>'Active 1'!$AX$2:$AX$127</c:f>
              <c:numCache>
                <c:formatCode>General</c:formatCode>
                <c:ptCount val="126"/>
                <c:pt idx="0">
                  <c:v>-0.32004388720104732</c:v>
                </c:pt>
                <c:pt idx="1">
                  <c:v>-0.30556182754650207</c:v>
                </c:pt>
                <c:pt idx="2">
                  <c:v>-0.29108978969189597</c:v>
                </c:pt>
                <c:pt idx="3">
                  <c:v>-0.27677761382394783</c:v>
                </c:pt>
                <c:pt idx="4">
                  <c:v>-0.26279629187820652</c:v>
                </c:pt>
                <c:pt idx="5">
                  <c:v>-0.24911844539729108</c:v>
                </c:pt>
                <c:pt idx="6">
                  <c:v>-0.2355418745838363</c:v>
                </c:pt>
                <c:pt idx="7">
                  <c:v>-0.22190825899638975</c:v>
                </c:pt>
                <c:pt idx="8">
                  <c:v>-0.20824387433128458</c:v>
                </c:pt>
                <c:pt idx="9">
                  <c:v>-0.19472214838375723</c:v>
                </c:pt>
                <c:pt idx="10">
                  <c:v>-0.18146603854840837</c:v>
                </c:pt>
                <c:pt idx="11">
                  <c:v>-0.16843500400237155</c:v>
                </c:pt>
                <c:pt idx="12">
                  <c:v>-0.15556574801809187</c:v>
                </c:pt>
                <c:pt idx="13">
                  <c:v>-0.1428788413676183</c:v>
                </c:pt>
                <c:pt idx="14">
                  <c:v>-0.13154573529638847</c:v>
                </c:pt>
                <c:pt idx="15">
                  <c:v>-0.12706027964164579</c:v>
                </c:pt>
                <c:pt idx="16">
                  <c:v>-0.11898542394989287</c:v>
                </c:pt>
                <c:pt idx="17">
                  <c:v>-0.11020688086121801</c:v>
                </c:pt>
                <c:pt idx="18">
                  <c:v>-0.10120810119221951</c:v>
                </c:pt>
                <c:pt idx="19">
                  <c:v>-9.2163788379407668E-2</c:v>
                </c:pt>
                <c:pt idx="20">
                  <c:v>-8.3124284631817411E-2</c:v>
                </c:pt>
                <c:pt idx="21">
                  <c:v>-7.4075465501932697E-2</c:v>
                </c:pt>
                <c:pt idx="22">
                  <c:v>-6.5102226494699572E-2</c:v>
                </c:pt>
                <c:pt idx="23">
                  <c:v>-5.6395475539669032E-2</c:v>
                </c:pt>
                <c:pt idx="24">
                  <c:v>-4.80357236731302E-2</c:v>
                </c:pt>
                <c:pt idx="25">
                  <c:v>-3.987776676588916E-2</c:v>
                </c:pt>
                <c:pt idx="26">
                  <c:v>-3.1717022307792629E-2</c:v>
                </c:pt>
                <c:pt idx="27">
                  <c:v>-2.34882577020218E-2</c:v>
                </c:pt>
                <c:pt idx="28">
                  <c:v>-1.5315401541364435E-2</c:v>
                </c:pt>
                <c:pt idx="29">
                  <c:v>-7.3715387660479945E-3</c:v>
                </c:pt>
                <c:pt idx="30">
                  <c:v>3.1321516303454739E-4</c:v>
                </c:pt>
                <c:pt idx="31">
                  <c:v>7.8163436274287443E-3</c:v>
                </c:pt>
                <c:pt idx="32">
                  <c:v>1.5156487713841132E-2</c:v>
                </c:pt>
                <c:pt idx="33">
                  <c:v>2.2256625425678619E-2</c:v>
                </c:pt>
                <c:pt idx="34">
                  <c:v>2.3199511323505499E-2</c:v>
                </c:pt>
                <c:pt idx="35">
                  <c:v>2.4663088677917642E-2</c:v>
                </c:pt>
                <c:pt idx="36">
                  <c:v>2.7791428044420849E-2</c:v>
                </c:pt>
                <c:pt idx="37">
                  <c:v>3.1281915979504533E-2</c:v>
                </c:pt>
                <c:pt idx="38">
                  <c:v>3.4881814225467107E-2</c:v>
                </c:pt>
                <c:pt idx="39">
                  <c:v>3.8484664453329959E-2</c:v>
                </c:pt>
                <c:pt idx="40">
                  <c:v>4.2092856574063586E-2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804-4156-87B6-ABB2B6ECE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576456"/>
        <c:axId val="1"/>
      </c:scatterChart>
      <c:valAx>
        <c:axId val="4955764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749724832782997"/>
              <c:y val="0.783123142665018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4962492591651844E-2"/>
              <c:y val="0.329587933739687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55764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4516129032258065E-2"/>
          <c:y val="0.89531911816808019"/>
          <c:w val="0.9790322580645161"/>
          <c:h val="7.16256335726629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KV Gem - Quadr. Residuals</a:t>
            </a:r>
          </a:p>
        </c:rich>
      </c:tx>
      <c:layout>
        <c:manualLayout>
          <c:xMode val="edge"/>
          <c:yMode val="edge"/>
          <c:x val="0.3379530934838933"/>
          <c:y val="4.05420518087412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28018517433343"/>
          <c:y val="0.17838452847313974"/>
          <c:w val="0.74196045707588631"/>
          <c:h val="0.48109766770028595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1'!$AB$20</c:f>
              <c:strCache>
                <c:ptCount val="1"/>
                <c:pt idx="0">
                  <c:v>LTE Resid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1'!$F$21:$F$999</c:f>
              <c:numCache>
                <c:formatCode>General</c:formatCode>
                <c:ptCount val="979"/>
                <c:pt idx="0">
                  <c:v>-59823.5</c:v>
                </c:pt>
                <c:pt idx="1">
                  <c:v>-58141</c:v>
                </c:pt>
                <c:pt idx="2">
                  <c:v>-37629.5</c:v>
                </c:pt>
                <c:pt idx="3">
                  <c:v>-36427.5</c:v>
                </c:pt>
                <c:pt idx="4">
                  <c:v>-33390.5</c:v>
                </c:pt>
                <c:pt idx="5">
                  <c:v>-33287</c:v>
                </c:pt>
                <c:pt idx="6">
                  <c:v>-7888</c:v>
                </c:pt>
                <c:pt idx="7">
                  <c:v>-5009.5</c:v>
                </c:pt>
                <c:pt idx="8">
                  <c:v>-3941</c:v>
                </c:pt>
                <c:pt idx="9">
                  <c:v>-3796.5</c:v>
                </c:pt>
                <c:pt idx="10">
                  <c:v>-2893</c:v>
                </c:pt>
                <c:pt idx="11">
                  <c:v>-2865</c:v>
                </c:pt>
                <c:pt idx="12">
                  <c:v>-1983</c:v>
                </c:pt>
                <c:pt idx="13">
                  <c:v>-1905.5</c:v>
                </c:pt>
                <c:pt idx="14">
                  <c:v>-1905</c:v>
                </c:pt>
                <c:pt idx="15">
                  <c:v>-1899.5</c:v>
                </c:pt>
                <c:pt idx="16">
                  <c:v>-1782.5</c:v>
                </c:pt>
                <c:pt idx="17">
                  <c:v>-1102</c:v>
                </c:pt>
                <c:pt idx="18">
                  <c:v>-1093.5</c:v>
                </c:pt>
                <c:pt idx="19">
                  <c:v>-1093.5</c:v>
                </c:pt>
                <c:pt idx="20">
                  <c:v>-998.5</c:v>
                </c:pt>
                <c:pt idx="21">
                  <c:v>-910</c:v>
                </c:pt>
                <c:pt idx="22">
                  <c:v>-895.5</c:v>
                </c:pt>
                <c:pt idx="23">
                  <c:v>-857</c:v>
                </c:pt>
                <c:pt idx="24">
                  <c:v>-856.5</c:v>
                </c:pt>
                <c:pt idx="25">
                  <c:v>-848.5</c:v>
                </c:pt>
                <c:pt idx="26">
                  <c:v>-837</c:v>
                </c:pt>
                <c:pt idx="27">
                  <c:v>-97.5</c:v>
                </c:pt>
                <c:pt idx="28">
                  <c:v>0</c:v>
                </c:pt>
                <c:pt idx="29">
                  <c:v>92</c:v>
                </c:pt>
                <c:pt idx="30">
                  <c:v>130.5</c:v>
                </c:pt>
                <c:pt idx="31">
                  <c:v>130.5</c:v>
                </c:pt>
                <c:pt idx="32">
                  <c:v>133.5</c:v>
                </c:pt>
                <c:pt idx="33">
                  <c:v>133.5</c:v>
                </c:pt>
                <c:pt idx="34">
                  <c:v>134</c:v>
                </c:pt>
                <c:pt idx="35">
                  <c:v>134</c:v>
                </c:pt>
                <c:pt idx="36">
                  <c:v>247.5</c:v>
                </c:pt>
                <c:pt idx="37">
                  <c:v>247.5</c:v>
                </c:pt>
                <c:pt idx="38">
                  <c:v>248</c:v>
                </c:pt>
                <c:pt idx="39">
                  <c:v>248</c:v>
                </c:pt>
                <c:pt idx="40">
                  <c:v>999</c:v>
                </c:pt>
                <c:pt idx="41">
                  <c:v>999</c:v>
                </c:pt>
                <c:pt idx="42">
                  <c:v>999</c:v>
                </c:pt>
                <c:pt idx="43">
                  <c:v>999</c:v>
                </c:pt>
                <c:pt idx="44">
                  <c:v>999</c:v>
                </c:pt>
                <c:pt idx="45">
                  <c:v>999</c:v>
                </c:pt>
                <c:pt idx="46">
                  <c:v>1126.5</c:v>
                </c:pt>
                <c:pt idx="47">
                  <c:v>1127</c:v>
                </c:pt>
                <c:pt idx="48">
                  <c:v>1347</c:v>
                </c:pt>
                <c:pt idx="49">
                  <c:v>2079</c:v>
                </c:pt>
                <c:pt idx="50">
                  <c:v>2250.5</c:v>
                </c:pt>
                <c:pt idx="51">
                  <c:v>2250.5</c:v>
                </c:pt>
                <c:pt idx="52">
                  <c:v>2250.5</c:v>
                </c:pt>
                <c:pt idx="53">
                  <c:v>2250.5</c:v>
                </c:pt>
                <c:pt idx="54">
                  <c:v>2270</c:v>
                </c:pt>
                <c:pt idx="55">
                  <c:v>2270.5</c:v>
                </c:pt>
                <c:pt idx="56">
                  <c:v>2272.5</c:v>
                </c:pt>
                <c:pt idx="57">
                  <c:v>2273</c:v>
                </c:pt>
                <c:pt idx="58">
                  <c:v>2275.5</c:v>
                </c:pt>
                <c:pt idx="59">
                  <c:v>2276</c:v>
                </c:pt>
                <c:pt idx="60">
                  <c:v>2281</c:v>
                </c:pt>
                <c:pt idx="61">
                  <c:v>2281.5</c:v>
                </c:pt>
                <c:pt idx="62">
                  <c:v>2287</c:v>
                </c:pt>
                <c:pt idx="63">
                  <c:v>2287</c:v>
                </c:pt>
                <c:pt idx="64">
                  <c:v>2287</c:v>
                </c:pt>
                <c:pt idx="65">
                  <c:v>2287</c:v>
                </c:pt>
                <c:pt idx="66">
                  <c:v>2287</c:v>
                </c:pt>
                <c:pt idx="67">
                  <c:v>2289.5</c:v>
                </c:pt>
                <c:pt idx="68">
                  <c:v>2289.5</c:v>
                </c:pt>
                <c:pt idx="69">
                  <c:v>2289.5</c:v>
                </c:pt>
                <c:pt idx="70">
                  <c:v>2289.5</c:v>
                </c:pt>
                <c:pt idx="71">
                  <c:v>2289.5</c:v>
                </c:pt>
                <c:pt idx="72">
                  <c:v>2289.5</c:v>
                </c:pt>
                <c:pt idx="73">
                  <c:v>2317.5</c:v>
                </c:pt>
                <c:pt idx="74">
                  <c:v>2342.5</c:v>
                </c:pt>
                <c:pt idx="75">
                  <c:v>2356.5</c:v>
                </c:pt>
                <c:pt idx="76">
                  <c:v>2356.5</c:v>
                </c:pt>
                <c:pt idx="77">
                  <c:v>2356.5</c:v>
                </c:pt>
                <c:pt idx="78">
                  <c:v>2356.5</c:v>
                </c:pt>
                <c:pt idx="79">
                  <c:v>2356.5</c:v>
                </c:pt>
                <c:pt idx="80">
                  <c:v>2359</c:v>
                </c:pt>
                <c:pt idx="81">
                  <c:v>2359</c:v>
                </c:pt>
                <c:pt idx="82">
                  <c:v>2359</c:v>
                </c:pt>
                <c:pt idx="83">
                  <c:v>2359</c:v>
                </c:pt>
                <c:pt idx="84">
                  <c:v>2359</c:v>
                </c:pt>
                <c:pt idx="85">
                  <c:v>2359.5</c:v>
                </c:pt>
                <c:pt idx="86">
                  <c:v>2362</c:v>
                </c:pt>
                <c:pt idx="87">
                  <c:v>2362</c:v>
                </c:pt>
                <c:pt idx="88">
                  <c:v>2362</c:v>
                </c:pt>
                <c:pt idx="89">
                  <c:v>2362</c:v>
                </c:pt>
                <c:pt idx="90">
                  <c:v>2362</c:v>
                </c:pt>
                <c:pt idx="91">
                  <c:v>2392.5</c:v>
                </c:pt>
                <c:pt idx="92">
                  <c:v>2392.5</c:v>
                </c:pt>
                <c:pt idx="93">
                  <c:v>2392.5</c:v>
                </c:pt>
                <c:pt idx="94">
                  <c:v>2392.5</c:v>
                </c:pt>
                <c:pt idx="95">
                  <c:v>2392.5</c:v>
                </c:pt>
                <c:pt idx="96">
                  <c:v>2392.5</c:v>
                </c:pt>
                <c:pt idx="97">
                  <c:v>2395.5</c:v>
                </c:pt>
                <c:pt idx="98">
                  <c:v>3085</c:v>
                </c:pt>
                <c:pt idx="99">
                  <c:v>3090.5</c:v>
                </c:pt>
                <c:pt idx="100">
                  <c:v>3154.5</c:v>
                </c:pt>
                <c:pt idx="101">
                  <c:v>3212.5</c:v>
                </c:pt>
                <c:pt idx="102">
                  <c:v>3288</c:v>
                </c:pt>
                <c:pt idx="103">
                  <c:v>3288.5</c:v>
                </c:pt>
                <c:pt idx="104">
                  <c:v>3330</c:v>
                </c:pt>
                <c:pt idx="105">
                  <c:v>3360.5</c:v>
                </c:pt>
                <c:pt idx="106">
                  <c:v>3363.5</c:v>
                </c:pt>
                <c:pt idx="107">
                  <c:v>3380</c:v>
                </c:pt>
                <c:pt idx="108">
                  <c:v>3402.5</c:v>
                </c:pt>
                <c:pt idx="109">
                  <c:v>4052.5</c:v>
                </c:pt>
                <c:pt idx="110">
                  <c:v>4053</c:v>
                </c:pt>
                <c:pt idx="111">
                  <c:v>4214.5</c:v>
                </c:pt>
                <c:pt idx="112">
                  <c:v>4270</c:v>
                </c:pt>
                <c:pt idx="113">
                  <c:v>4273</c:v>
                </c:pt>
                <c:pt idx="114">
                  <c:v>4275.5</c:v>
                </c:pt>
                <c:pt idx="115">
                  <c:v>4278.5</c:v>
                </c:pt>
                <c:pt idx="116">
                  <c:v>3090.5</c:v>
                </c:pt>
                <c:pt idx="117">
                  <c:v>4312.5</c:v>
                </c:pt>
                <c:pt idx="118">
                  <c:v>4371</c:v>
                </c:pt>
                <c:pt idx="119">
                  <c:v>4392.5</c:v>
                </c:pt>
                <c:pt idx="120">
                  <c:v>4431.5</c:v>
                </c:pt>
                <c:pt idx="121">
                  <c:v>5044</c:v>
                </c:pt>
                <c:pt idx="122">
                  <c:v>5088.5</c:v>
                </c:pt>
                <c:pt idx="123">
                  <c:v>5099.5</c:v>
                </c:pt>
                <c:pt idx="124">
                  <c:v>5129</c:v>
                </c:pt>
                <c:pt idx="125">
                  <c:v>5129.5</c:v>
                </c:pt>
                <c:pt idx="126">
                  <c:v>5166.5</c:v>
                </c:pt>
                <c:pt idx="127">
                  <c:v>5213</c:v>
                </c:pt>
                <c:pt idx="128">
                  <c:v>5232.5</c:v>
                </c:pt>
                <c:pt idx="129">
                  <c:v>5254.5</c:v>
                </c:pt>
                <c:pt idx="130">
                  <c:v>5255</c:v>
                </c:pt>
                <c:pt idx="131">
                  <c:v>5341</c:v>
                </c:pt>
                <c:pt idx="132">
                  <c:v>5341</c:v>
                </c:pt>
                <c:pt idx="133">
                  <c:v>5341</c:v>
                </c:pt>
                <c:pt idx="134">
                  <c:v>5341</c:v>
                </c:pt>
                <c:pt idx="135">
                  <c:v>5341</c:v>
                </c:pt>
                <c:pt idx="136">
                  <c:v>6180.5</c:v>
                </c:pt>
                <c:pt idx="137">
                  <c:v>6181</c:v>
                </c:pt>
                <c:pt idx="138">
                  <c:v>6342</c:v>
                </c:pt>
                <c:pt idx="139">
                  <c:v>6365</c:v>
                </c:pt>
                <c:pt idx="140">
                  <c:v>6365.5</c:v>
                </c:pt>
                <c:pt idx="141">
                  <c:v>6368</c:v>
                </c:pt>
                <c:pt idx="142">
                  <c:v>6368.5</c:v>
                </c:pt>
                <c:pt idx="143">
                  <c:v>7053.5</c:v>
                </c:pt>
                <c:pt idx="144">
                  <c:v>7190</c:v>
                </c:pt>
                <c:pt idx="145">
                  <c:v>7190.5</c:v>
                </c:pt>
                <c:pt idx="146">
                  <c:v>7332.5</c:v>
                </c:pt>
                <c:pt idx="147">
                  <c:v>7338</c:v>
                </c:pt>
                <c:pt idx="148">
                  <c:v>7343.5</c:v>
                </c:pt>
                <c:pt idx="149">
                  <c:v>7344</c:v>
                </c:pt>
                <c:pt idx="150">
                  <c:v>7360.5</c:v>
                </c:pt>
                <c:pt idx="151">
                  <c:v>7363</c:v>
                </c:pt>
                <c:pt idx="152">
                  <c:v>7363.5</c:v>
                </c:pt>
                <c:pt idx="153">
                  <c:v>7374.5</c:v>
                </c:pt>
                <c:pt idx="154">
                  <c:v>7405</c:v>
                </c:pt>
                <c:pt idx="155">
                  <c:v>8181</c:v>
                </c:pt>
                <c:pt idx="156">
                  <c:v>8275</c:v>
                </c:pt>
                <c:pt idx="157">
                  <c:v>8275.5</c:v>
                </c:pt>
                <c:pt idx="158">
                  <c:v>8311.5</c:v>
                </c:pt>
                <c:pt idx="159">
                  <c:v>8390.5</c:v>
                </c:pt>
                <c:pt idx="160">
                  <c:v>8462</c:v>
                </c:pt>
                <c:pt idx="161">
                  <c:v>8462</c:v>
                </c:pt>
                <c:pt idx="162">
                  <c:v>8462</c:v>
                </c:pt>
                <c:pt idx="163">
                  <c:v>9273.5</c:v>
                </c:pt>
                <c:pt idx="164">
                  <c:v>9393.5</c:v>
                </c:pt>
                <c:pt idx="165">
                  <c:v>9407.5</c:v>
                </c:pt>
                <c:pt idx="166">
                  <c:v>9436.5</c:v>
                </c:pt>
                <c:pt idx="167">
                  <c:v>9499</c:v>
                </c:pt>
                <c:pt idx="168">
                  <c:v>9504.5</c:v>
                </c:pt>
                <c:pt idx="169">
                  <c:v>10232</c:v>
                </c:pt>
                <c:pt idx="170">
                  <c:v>10325</c:v>
                </c:pt>
                <c:pt idx="171">
                  <c:v>10325</c:v>
                </c:pt>
                <c:pt idx="172">
                  <c:v>10325</c:v>
                </c:pt>
                <c:pt idx="173">
                  <c:v>10325</c:v>
                </c:pt>
                <c:pt idx="174">
                  <c:v>10325</c:v>
                </c:pt>
                <c:pt idx="175">
                  <c:v>10325.5</c:v>
                </c:pt>
                <c:pt idx="176">
                  <c:v>10325.5</c:v>
                </c:pt>
                <c:pt idx="177">
                  <c:v>10326</c:v>
                </c:pt>
                <c:pt idx="178">
                  <c:v>10326</c:v>
                </c:pt>
                <c:pt idx="179">
                  <c:v>11250.5</c:v>
                </c:pt>
                <c:pt idx="180">
                  <c:v>11251</c:v>
                </c:pt>
                <c:pt idx="181">
                  <c:v>11379.5</c:v>
                </c:pt>
                <c:pt idx="182">
                  <c:v>11379.5</c:v>
                </c:pt>
                <c:pt idx="183">
                  <c:v>11379.5</c:v>
                </c:pt>
                <c:pt idx="184">
                  <c:v>11505</c:v>
                </c:pt>
                <c:pt idx="185">
                  <c:v>11508</c:v>
                </c:pt>
                <c:pt idx="186">
                  <c:v>12392.5</c:v>
                </c:pt>
                <c:pt idx="187">
                  <c:v>12392.5</c:v>
                </c:pt>
                <c:pt idx="188">
                  <c:v>12392.5</c:v>
                </c:pt>
                <c:pt idx="189">
                  <c:v>13129</c:v>
                </c:pt>
                <c:pt idx="190">
                  <c:v>13296</c:v>
                </c:pt>
                <c:pt idx="191">
                  <c:v>13296.5</c:v>
                </c:pt>
                <c:pt idx="192">
                  <c:v>13438</c:v>
                </c:pt>
                <c:pt idx="193">
                  <c:v>13463</c:v>
                </c:pt>
                <c:pt idx="194">
                  <c:v>13463</c:v>
                </c:pt>
                <c:pt idx="195">
                  <c:v>13463.5</c:v>
                </c:pt>
                <c:pt idx="196">
                  <c:v>13463.5</c:v>
                </c:pt>
                <c:pt idx="197">
                  <c:v>13480</c:v>
                </c:pt>
                <c:pt idx="198">
                  <c:v>13480</c:v>
                </c:pt>
                <c:pt idx="199">
                  <c:v>13535.5</c:v>
                </c:pt>
                <c:pt idx="200">
                  <c:v>13535.5</c:v>
                </c:pt>
                <c:pt idx="201">
                  <c:v>13535.5</c:v>
                </c:pt>
                <c:pt idx="202">
                  <c:v>13563.5</c:v>
                </c:pt>
                <c:pt idx="203">
                  <c:v>13563.5</c:v>
                </c:pt>
                <c:pt idx="204">
                  <c:v>13563.5</c:v>
                </c:pt>
                <c:pt idx="205">
                  <c:v>14528.5</c:v>
                </c:pt>
                <c:pt idx="206">
                  <c:v>14528.5</c:v>
                </c:pt>
                <c:pt idx="207">
                  <c:v>14539.5</c:v>
                </c:pt>
                <c:pt idx="208">
                  <c:v>14539.5</c:v>
                </c:pt>
                <c:pt idx="209">
                  <c:v>14540</c:v>
                </c:pt>
                <c:pt idx="210">
                  <c:v>14540</c:v>
                </c:pt>
                <c:pt idx="211">
                  <c:v>14542.5</c:v>
                </c:pt>
                <c:pt idx="212">
                  <c:v>14542.5</c:v>
                </c:pt>
                <c:pt idx="213">
                  <c:v>14567.5</c:v>
                </c:pt>
                <c:pt idx="214">
                  <c:v>14567.5</c:v>
                </c:pt>
                <c:pt idx="215">
                  <c:v>14570.5</c:v>
                </c:pt>
                <c:pt idx="216">
                  <c:v>14570.5</c:v>
                </c:pt>
                <c:pt idx="217">
                  <c:v>14576</c:v>
                </c:pt>
                <c:pt idx="218">
                  <c:v>14576</c:v>
                </c:pt>
                <c:pt idx="219">
                  <c:v>14584.5</c:v>
                </c:pt>
                <c:pt idx="220">
                  <c:v>14584.5</c:v>
                </c:pt>
                <c:pt idx="221">
                  <c:v>14587</c:v>
                </c:pt>
                <c:pt idx="222">
                  <c:v>14587</c:v>
                </c:pt>
                <c:pt idx="223">
                  <c:v>15363</c:v>
                </c:pt>
                <c:pt idx="224">
                  <c:v>16458.5</c:v>
                </c:pt>
                <c:pt idx="225">
                  <c:v>16467</c:v>
                </c:pt>
                <c:pt idx="226">
                  <c:v>16467.5</c:v>
                </c:pt>
                <c:pt idx="227">
                  <c:v>16470</c:v>
                </c:pt>
              </c:numCache>
            </c:numRef>
          </c:xVal>
          <c:yVal>
            <c:numRef>
              <c:f>'Active 1'!$AC$21:$AC$999</c:f>
              <c:numCache>
                <c:formatCode>General</c:formatCode>
                <c:ptCount val="979"/>
                <c:pt idx="0">
                  <c:v>-9.5284053883231135E-3</c:v>
                </c:pt>
                <c:pt idx="1">
                  <c:v>5.5185861312812001E-5</c:v>
                </c:pt>
                <c:pt idx="2">
                  <c:v>4.7720066383365733E-3</c:v>
                </c:pt>
                <c:pt idx="3">
                  <c:v>-2.19373285760876E-2</c:v>
                </c:pt>
                <c:pt idx="4">
                  <c:v>-1.051857752124713E-3</c:v>
                </c:pt>
                <c:pt idx="5">
                  <c:v>3.1666657808290838E-2</c:v>
                </c:pt>
                <c:pt idx="6">
                  <c:v>2.7694248188152578E-2</c:v>
                </c:pt>
                <c:pt idx="7">
                  <c:v>1.7389170629033671E-2</c:v>
                </c:pt>
                <c:pt idx="8">
                  <c:v>1.3711254115589728E-2</c:v>
                </c:pt>
                <c:pt idx="9">
                  <c:v>-1.0965105051937672E-3</c:v>
                </c:pt>
                <c:pt idx="10">
                  <c:v>1.9483889217991185E-3</c:v>
                </c:pt>
                <c:pt idx="11">
                  <c:v>1.0231320511620515E-3</c:v>
                </c:pt>
                <c:pt idx="12">
                  <c:v>7.1785795812008245E-3</c:v>
                </c:pt>
                <c:pt idx="13">
                  <c:v>-3.1998061496931168E-4</c:v>
                </c:pt>
                <c:pt idx="14">
                  <c:v>9.18888102659241E-4</c:v>
                </c:pt>
                <c:pt idx="15">
                  <c:v>-3.5355486708857874E-4</c:v>
                </c:pt>
                <c:pt idx="16">
                  <c:v>1.6422499046911052E-3</c:v>
                </c:pt>
                <c:pt idx="17">
                  <c:v>4.3265860912574507E-3</c:v>
                </c:pt>
                <c:pt idx="18">
                  <c:v>-1.2741661731933609E-3</c:v>
                </c:pt>
                <c:pt idx="19">
                  <c:v>5.258338249905601E-4</c:v>
                </c:pt>
                <c:pt idx="20">
                  <c:v>2.4165931716826801E-3</c:v>
                </c:pt>
                <c:pt idx="21">
                  <c:v>-1.4977636947283977E-3</c:v>
                </c:pt>
                <c:pt idx="22">
                  <c:v>1.3044470292607148E-4</c:v>
                </c:pt>
                <c:pt idx="23">
                  <c:v>-5.7389620374540418E-4</c:v>
                </c:pt>
                <c:pt idx="24">
                  <c:v>-1.0349908581415387E-3</c:v>
                </c:pt>
                <c:pt idx="25">
                  <c:v>8.7497028780162897E-5</c:v>
                </c:pt>
                <c:pt idx="26">
                  <c:v>4.2823312091782193E-3</c:v>
                </c:pt>
                <c:pt idx="27">
                  <c:v>5.4346071617568967E-4</c:v>
                </c:pt>
                <c:pt idx="28">
                  <c:v>5.3550719972823325E-4</c:v>
                </c:pt>
                <c:pt idx="29">
                  <c:v>5.9989344064737134E-4</c:v>
                </c:pt>
                <c:pt idx="30">
                  <c:v>1.4982088447105641E-3</c:v>
                </c:pt>
                <c:pt idx="31">
                  <c:v>1.5282088475906792E-3</c:v>
                </c:pt>
                <c:pt idx="32">
                  <c:v>-1.6815183220920206E-4</c:v>
                </c:pt>
                <c:pt idx="33">
                  <c:v>-1.6815183220920206E-4</c:v>
                </c:pt>
                <c:pt idx="34">
                  <c:v>-7.2921188886301207E-4</c:v>
                </c:pt>
                <c:pt idx="35">
                  <c:v>-7.2921188886301207E-4</c:v>
                </c:pt>
                <c:pt idx="36">
                  <c:v>1.6106081518672203E-3</c:v>
                </c:pt>
                <c:pt idx="37">
                  <c:v>1.6106081518672203E-3</c:v>
                </c:pt>
                <c:pt idx="38">
                  <c:v>-1.0504479201498137E-3</c:v>
                </c:pt>
                <c:pt idx="39">
                  <c:v>-1.0504479201498137E-3</c:v>
                </c:pt>
                <c:pt idx="40">
                  <c:v>7.6305068456260445E-4</c:v>
                </c:pt>
                <c:pt idx="41">
                  <c:v>7.6305068456260445E-4</c:v>
                </c:pt>
                <c:pt idx="42">
                  <c:v>1.1630506817337121E-3</c:v>
                </c:pt>
                <c:pt idx="43">
                  <c:v>1.1630506817337121E-3</c:v>
                </c:pt>
                <c:pt idx="44">
                  <c:v>1.4630506814310323E-3</c:v>
                </c:pt>
                <c:pt idx="45">
                  <c:v>1.4630506814310323E-3</c:v>
                </c:pt>
                <c:pt idx="46">
                  <c:v>1.7010130048468052E-3</c:v>
                </c:pt>
                <c:pt idx="47">
                  <c:v>1.9399876396391596E-3</c:v>
                </c:pt>
                <c:pt idx="48">
                  <c:v>-3.3164773960982926E-3</c:v>
                </c:pt>
                <c:pt idx="49">
                  <c:v>2.2479374368078793E-2</c:v>
                </c:pt>
                <c:pt idx="50">
                  <c:v>3.2601126914776511E-3</c:v>
                </c:pt>
                <c:pt idx="51">
                  <c:v>3.2601126914776511E-3</c:v>
                </c:pt>
                <c:pt idx="52">
                  <c:v>3.3601126889514386E-3</c:v>
                </c:pt>
                <c:pt idx="53">
                  <c:v>3.3601126889514386E-3</c:v>
                </c:pt>
                <c:pt idx="54">
                  <c:v>2.7816678693174243E-3</c:v>
                </c:pt>
                <c:pt idx="55">
                  <c:v>1.2068245206082583E-4</c:v>
                </c:pt>
                <c:pt idx="56">
                  <c:v>1.1767409604536757E-3</c:v>
                </c:pt>
                <c:pt idx="57">
                  <c:v>2.4157556338741185E-3</c:v>
                </c:pt>
                <c:pt idx="58">
                  <c:v>1.5108292531702833E-3</c:v>
                </c:pt>
                <c:pt idx="59">
                  <c:v>1.6498440373542969E-3</c:v>
                </c:pt>
                <c:pt idx="60">
                  <c:v>2.2399927582358523E-3</c:v>
                </c:pt>
                <c:pt idx="61">
                  <c:v>1.5790077256647621E-3</c:v>
                </c:pt>
                <c:pt idx="62">
                  <c:v>3.4081735304381912E-3</c:v>
                </c:pt>
                <c:pt idx="63">
                  <c:v>3.4081735304381912E-3</c:v>
                </c:pt>
                <c:pt idx="64">
                  <c:v>3.8081735348852565E-3</c:v>
                </c:pt>
                <c:pt idx="65">
                  <c:v>4.1081735345825767E-3</c:v>
                </c:pt>
                <c:pt idx="66">
                  <c:v>4.1081735345825767E-3</c:v>
                </c:pt>
                <c:pt idx="67">
                  <c:v>2.0032496077712191E-3</c:v>
                </c:pt>
                <c:pt idx="68">
                  <c:v>2.9032496068631796E-3</c:v>
                </c:pt>
                <c:pt idx="69">
                  <c:v>2.9032496068631796E-3</c:v>
                </c:pt>
                <c:pt idx="70">
                  <c:v>3.3032496040342873E-3</c:v>
                </c:pt>
                <c:pt idx="71">
                  <c:v>3.6032496037316075E-3</c:v>
                </c:pt>
                <c:pt idx="72">
                  <c:v>3.6032496037316075E-3</c:v>
                </c:pt>
                <c:pt idx="73">
                  <c:v>1.3881313820022691E-3</c:v>
                </c:pt>
                <c:pt idx="74">
                  <c:v>2.0389649714081769E-3</c:v>
                </c:pt>
                <c:pt idx="75">
                  <c:v>3.0314508575294465E-3</c:v>
                </c:pt>
                <c:pt idx="76">
                  <c:v>3.8314508591476195E-3</c:v>
                </c:pt>
                <c:pt idx="77">
                  <c:v>3.8314508591476195E-3</c:v>
                </c:pt>
                <c:pt idx="78">
                  <c:v>4.2314508563187272E-3</c:v>
                </c:pt>
                <c:pt idx="79">
                  <c:v>4.2314508563187272E-3</c:v>
                </c:pt>
                <c:pt idx="80">
                  <c:v>2.726539068595088E-3</c:v>
                </c:pt>
                <c:pt idx="81">
                  <c:v>2.726539068595088E-3</c:v>
                </c:pt>
                <c:pt idx="82">
                  <c:v>3.0265390682924082E-3</c:v>
                </c:pt>
                <c:pt idx="83">
                  <c:v>3.3265390679897283E-3</c:v>
                </c:pt>
                <c:pt idx="84">
                  <c:v>3.3265390679897283E-3</c:v>
                </c:pt>
                <c:pt idx="85">
                  <c:v>4.3655567610095198E-3</c:v>
                </c:pt>
                <c:pt idx="86">
                  <c:v>3.0606454849730269E-3</c:v>
                </c:pt>
                <c:pt idx="87">
                  <c:v>3.0606454849730269E-3</c:v>
                </c:pt>
                <c:pt idx="88">
                  <c:v>3.4606454894200922E-3</c:v>
                </c:pt>
                <c:pt idx="89">
                  <c:v>3.8606454865911998E-3</c:v>
                </c:pt>
                <c:pt idx="90">
                  <c:v>3.8606454865911998E-3</c:v>
                </c:pt>
                <c:pt idx="91">
                  <c:v>2.8407631667331954E-3</c:v>
                </c:pt>
                <c:pt idx="92">
                  <c:v>2.8407631667331954E-3</c:v>
                </c:pt>
                <c:pt idx="93">
                  <c:v>3.4407631661278358E-3</c:v>
                </c:pt>
                <c:pt idx="94">
                  <c:v>3.4407631661278358E-3</c:v>
                </c:pt>
                <c:pt idx="95">
                  <c:v>3.940763160772731E-3</c:v>
                </c:pt>
                <c:pt idx="96">
                  <c:v>3.940763160772731E-3</c:v>
                </c:pt>
                <c:pt idx="97">
                  <c:v>2.4748766080507894E-3</c:v>
                </c:pt>
                <c:pt idx="98">
                  <c:v>2.8986306471772052E-3</c:v>
                </c:pt>
                <c:pt idx="99">
                  <c:v>3.3281052183544383E-3</c:v>
                </c:pt>
                <c:pt idx="100">
                  <c:v>2.7257829592466972E-3</c:v>
                </c:pt>
                <c:pt idx="101">
                  <c:v>2.8551756022938118E-3</c:v>
                </c:pt>
                <c:pt idx="102">
                  <c:v>2.6515474510346027E-3</c:v>
                </c:pt>
                <c:pt idx="103">
                  <c:v>1.9905975973726637E-3</c:v>
                </c:pt>
                <c:pt idx="104">
                  <c:v>2.6318207453873629E-3</c:v>
                </c:pt>
                <c:pt idx="105">
                  <c:v>3.5140012185065055E-3</c:v>
                </c:pt>
                <c:pt idx="106">
                  <c:v>4.3483175647019978E-3</c:v>
                </c:pt>
                <c:pt idx="107">
                  <c:v>3.6370686972804107E-3</c:v>
                </c:pt>
                <c:pt idx="108">
                  <c:v>6.1944872604397429E-3</c:v>
                </c:pt>
                <c:pt idx="109">
                  <c:v>4.6796276517149116E-3</c:v>
                </c:pt>
                <c:pt idx="110">
                  <c:v>4.3187045050750664E-3</c:v>
                </c:pt>
                <c:pt idx="111">
                  <c:v>5.7414426616463447E-3</c:v>
                </c:pt>
                <c:pt idx="112">
                  <c:v>1.0479708404080178E-2</c:v>
                </c:pt>
                <c:pt idx="113">
                  <c:v>3.8142153801400472E-3</c:v>
                </c:pt>
                <c:pt idx="114">
                  <c:v>4.3096383514106967E-3</c:v>
                </c:pt>
                <c:pt idx="115">
                  <c:v>4.1441464761719816E-3</c:v>
                </c:pt>
                <c:pt idx="116">
                  <c:v>3.3281052183544383E-3</c:v>
                </c:pt>
                <c:pt idx="117">
                  <c:v>4.3019492844576131E-3</c:v>
                </c:pt>
                <c:pt idx="118">
                  <c:v>3.7751225541582095E-3</c:v>
                </c:pt>
                <c:pt idx="119">
                  <c:v>5.4559215399654706E-3</c:v>
                </c:pt>
                <c:pt idx="120">
                  <c:v>4.8048951356651753E-3</c:v>
                </c:pt>
                <c:pt idx="121">
                  <c:v>3.7033568327667007E-3</c:v>
                </c:pt>
                <c:pt idx="122">
                  <c:v>3.6843480565032748E-3</c:v>
                </c:pt>
                <c:pt idx="123">
                  <c:v>3.9448391224318757E-3</c:v>
                </c:pt>
                <c:pt idx="124">
                  <c:v>5.1525614587732815E-3</c:v>
                </c:pt>
                <c:pt idx="125">
                  <c:v>4.3916759218100964E-3</c:v>
                </c:pt>
                <c:pt idx="126">
                  <c:v>4.1861945722656661E-3</c:v>
                </c:pt>
                <c:pt idx="127">
                  <c:v>2.8240360840889739E-3</c:v>
                </c:pt>
                <c:pt idx="128">
                  <c:v>6.2496274803267547E-3</c:v>
                </c:pt>
                <c:pt idx="129">
                  <c:v>4.2708394226840217E-3</c:v>
                </c:pt>
                <c:pt idx="130">
                  <c:v>4.8099582662471593E-3</c:v>
                </c:pt>
                <c:pt idx="131">
                  <c:v>3.9186596727858111E-3</c:v>
                </c:pt>
                <c:pt idx="132">
                  <c:v>3.9186596727858111E-3</c:v>
                </c:pt>
                <c:pt idx="133">
                  <c:v>4.4386596742014214E-3</c:v>
                </c:pt>
                <c:pt idx="134">
                  <c:v>4.608659673544839E-3</c:v>
                </c:pt>
                <c:pt idx="135">
                  <c:v>5.2986596743038669E-3</c:v>
                </c:pt>
                <c:pt idx="136">
                  <c:v>6.2488816451677712E-3</c:v>
                </c:pt>
                <c:pt idx="137">
                  <c:v>5.1880328347198579E-3</c:v>
                </c:pt>
                <c:pt idx="138">
                  <c:v>5.1956260861414673E-3</c:v>
                </c:pt>
                <c:pt idx="139">
                  <c:v>8.8968586786705092E-3</c:v>
                </c:pt>
                <c:pt idx="140">
                  <c:v>7.1360163167451668E-3</c:v>
                </c:pt>
                <c:pt idx="141">
                  <c:v>5.2318047912684358E-3</c:v>
                </c:pt>
                <c:pt idx="142">
                  <c:v>7.5709625324348988E-3</c:v>
                </c:pt>
                <c:pt idx="143">
                  <c:v>-1.9500022034348051E-2</c:v>
                </c:pt>
                <c:pt idx="144">
                  <c:v>3.130728687729737E-3</c:v>
                </c:pt>
                <c:pt idx="145">
                  <c:v>4.9699151503022759E-3</c:v>
                </c:pt>
                <c:pt idx="146">
                  <c:v>4.1995771355655409E-3</c:v>
                </c:pt>
                <c:pt idx="147">
                  <c:v>2.9306839343441679E-3</c:v>
                </c:pt>
                <c:pt idx="148">
                  <c:v>5.1617928455461488E-3</c:v>
                </c:pt>
                <c:pt idx="149">
                  <c:v>2.5009846678084972E-3</c:v>
                </c:pt>
                <c:pt idx="150">
                  <c:v>3.9943246666790805E-3</c:v>
                </c:pt>
                <c:pt idx="151">
                  <c:v>3.5902869308966356E-3</c:v>
                </c:pt>
                <c:pt idx="152">
                  <c:v>3.8294794338785826E-3</c:v>
                </c:pt>
                <c:pt idx="153">
                  <c:v>3.8917189700065982E-3</c:v>
                </c:pt>
                <c:pt idx="154">
                  <c:v>3.8825182593086559E-3</c:v>
                </c:pt>
                <c:pt idx="155">
                  <c:v>1.7325866286640908E-3</c:v>
                </c:pt>
                <c:pt idx="156">
                  <c:v>1.5064570104523743E-3</c:v>
                </c:pt>
                <c:pt idx="157">
                  <c:v>2.4568137509185795E-4</c:v>
                </c:pt>
                <c:pt idx="158">
                  <c:v>2.6988158195251008E-4</c:v>
                </c:pt>
                <c:pt idx="159">
                  <c:v>-1.9322505764868686E-3</c:v>
                </c:pt>
                <c:pt idx="160">
                  <c:v>1.5775880128018338E-3</c:v>
                </c:pt>
                <c:pt idx="161">
                  <c:v>-2.3144411989127867E-2</c:v>
                </c:pt>
                <c:pt idx="162">
                  <c:v>-2.3144411989127867E-2</c:v>
                </c:pt>
                <c:pt idx="163">
                  <c:v>-1.3276731297239448E-3</c:v>
                </c:pt>
                <c:pt idx="164">
                  <c:v>-3.0495280414062631E-4</c:v>
                </c:pt>
                <c:pt idx="165">
                  <c:v>-1.7055699003555858E-3</c:v>
                </c:pt>
                <c:pt idx="166">
                  <c:v>-3.1282331699353863E-3</c:v>
                </c:pt>
                <c:pt idx="167">
                  <c:v>-2.3199800908410284E-3</c:v>
                </c:pt>
                <c:pt idx="168">
                  <c:v>-1.2880407535530228E-3</c:v>
                </c:pt>
                <c:pt idx="169">
                  <c:v>-3.7356177180905836E-3</c:v>
                </c:pt>
                <c:pt idx="170">
                  <c:v>-4.1268690524787315E-3</c:v>
                </c:pt>
                <c:pt idx="171">
                  <c:v>-4.1268690524787315E-3</c:v>
                </c:pt>
                <c:pt idx="172">
                  <c:v>-3.4268690556103036E-3</c:v>
                </c:pt>
                <c:pt idx="173">
                  <c:v>-2.8268690562156633E-3</c:v>
                </c:pt>
                <c:pt idx="174">
                  <c:v>-2.8268690562156633E-3</c:v>
                </c:pt>
                <c:pt idx="175">
                  <c:v>-1.8875730734896207E-3</c:v>
                </c:pt>
                <c:pt idx="176">
                  <c:v>-1.8875730734896207E-3</c:v>
                </c:pt>
                <c:pt idx="177">
                  <c:v>-3.5482770803744457E-3</c:v>
                </c:pt>
                <c:pt idx="178">
                  <c:v>-3.5482770803744457E-3</c:v>
                </c:pt>
                <c:pt idx="179">
                  <c:v>-2.4601016437690651E-3</c:v>
                </c:pt>
                <c:pt idx="180">
                  <c:v>-3.520773329692365E-3</c:v>
                </c:pt>
                <c:pt idx="181">
                  <c:v>-3.8228179072512455E-3</c:v>
                </c:pt>
                <c:pt idx="182">
                  <c:v>-3.7228179025015004E-3</c:v>
                </c:pt>
                <c:pt idx="183">
                  <c:v>-3.4228179028041802E-3</c:v>
                </c:pt>
                <c:pt idx="184">
                  <c:v>-4.3397322725743578E-3</c:v>
                </c:pt>
                <c:pt idx="185">
                  <c:v>-3.8037087882872161E-3</c:v>
                </c:pt>
                <c:pt idx="186">
                  <c:v>-3.0186954817930101E-3</c:v>
                </c:pt>
                <c:pt idx="187">
                  <c:v>-2.5086954837627573E-3</c:v>
                </c:pt>
                <c:pt idx="188">
                  <c:v>-1.6486954836603118E-3</c:v>
                </c:pt>
                <c:pt idx="189">
                  <c:v>-6.4603889577343684E-3</c:v>
                </c:pt>
                <c:pt idx="190">
                  <c:v>-4.9218426986523678E-3</c:v>
                </c:pt>
                <c:pt idx="191">
                  <c:v>-3.8824429211675587E-3</c:v>
                </c:pt>
                <c:pt idx="192">
                  <c:v>-4.7516058389193774E-3</c:v>
                </c:pt>
                <c:pt idx="193">
                  <c:v>-5.6413478641995016E-3</c:v>
                </c:pt>
                <c:pt idx="194">
                  <c:v>-5.5613478662204716E-3</c:v>
                </c:pt>
                <c:pt idx="195">
                  <c:v>-5.0919422657625529E-3</c:v>
                </c:pt>
                <c:pt idx="196">
                  <c:v>-5.0119422605075653E-3</c:v>
                </c:pt>
                <c:pt idx="197">
                  <c:v>-5.591547498639847E-3</c:v>
                </c:pt>
                <c:pt idx="198">
                  <c:v>-5.4215474992964294E-3</c:v>
                </c:pt>
                <c:pt idx="199">
                  <c:v>-4.397352800119339E-3</c:v>
                </c:pt>
                <c:pt idx="200">
                  <c:v>-4.0773527936513038E-3</c:v>
                </c:pt>
                <c:pt idx="201">
                  <c:v>-3.9673528000681163E-3</c:v>
                </c:pt>
                <c:pt idx="202">
                  <c:v>-4.0204701980253582E-3</c:v>
                </c:pt>
                <c:pt idx="203">
                  <c:v>-2.6604701960020599E-3</c:v>
                </c:pt>
                <c:pt idx="204">
                  <c:v>-2.5304701956481573E-3</c:v>
                </c:pt>
                <c:pt idx="205">
                  <c:v>-5.5183618236972487E-3</c:v>
                </c:pt>
                <c:pt idx="206">
                  <c:v>-5.2583618229894435E-3</c:v>
                </c:pt>
                <c:pt idx="207">
                  <c:v>-5.5406155771397722E-3</c:v>
                </c:pt>
                <c:pt idx="208">
                  <c:v>-5.1706155828487796E-3</c:v>
                </c:pt>
                <c:pt idx="209">
                  <c:v>-5.411172368520914E-3</c:v>
                </c:pt>
                <c:pt idx="210">
                  <c:v>-5.1211723722089514E-3</c:v>
                </c:pt>
                <c:pt idx="211">
                  <c:v>-4.6839560436119712E-3</c:v>
                </c:pt>
                <c:pt idx="212">
                  <c:v>-3.7339560421451382E-3</c:v>
                </c:pt>
                <c:pt idx="213">
                  <c:v>-5.0417688208627409E-3</c:v>
                </c:pt>
                <c:pt idx="214">
                  <c:v>-4.7017688221759057E-3</c:v>
                </c:pt>
                <c:pt idx="215">
                  <c:v>-5.4151034200304177E-3</c:v>
                </c:pt>
                <c:pt idx="216">
                  <c:v>-4.5351034204332147E-3</c:v>
                </c:pt>
                <c:pt idx="217">
                  <c:v>-5.831215212701836E-3</c:v>
                </c:pt>
                <c:pt idx="218">
                  <c:v>-5.1112152163386507E-3</c:v>
                </c:pt>
                <c:pt idx="219">
                  <c:v>-5.3706565699124312E-3</c:v>
                </c:pt>
                <c:pt idx="220">
                  <c:v>-5.070656570215111E-3</c:v>
                </c:pt>
                <c:pt idx="221">
                  <c:v>-4.4034324708934272E-3</c:v>
                </c:pt>
                <c:pt idx="222">
                  <c:v>-4.3634324719039122E-3</c:v>
                </c:pt>
                <c:pt idx="223">
                  <c:v>-6.593969419946881E-3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8E3-4359-9795-A41B6257165D}"/>
            </c:ext>
          </c:extLst>
        </c:ser>
        <c:ser>
          <c:idx val="7"/>
          <c:order val="1"/>
          <c:tx>
            <c:strRef>
              <c:f>'Active 1'!$AZ$1</c:f>
              <c:strCache>
                <c:ptCount val="1"/>
                <c:pt idx="0">
                  <c:v>A.BOX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1'!$AW$2:$AW$127</c:f>
              <c:numCache>
                <c:formatCode>General</c:formatCode>
                <c:ptCount val="126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</c:numCache>
            </c:numRef>
          </c:xVal>
          <c:yVal>
            <c:numRef>
              <c:f>'Active 1'!$AZ$2:$AZ$127</c:f>
              <c:numCache>
                <c:formatCode>General</c:formatCode>
                <c:ptCount val="126"/>
                <c:pt idx="0">
                  <c:v>-5.6776229326435737E-3</c:v>
                </c:pt>
                <c:pt idx="1">
                  <c:v>-5.6989752679978047E-3</c:v>
                </c:pt>
                <c:pt idx="2">
                  <c:v>-5.4508744547210027E-3</c:v>
                </c:pt>
                <c:pt idx="3">
                  <c:v>-5.0831606795320424E-3</c:v>
                </c:pt>
                <c:pt idx="4">
                  <c:v>-4.7668258779797112E-3</c:v>
                </c:pt>
                <c:pt idx="5">
                  <c:v>-4.4744915926832364E-3</c:v>
                </c:pt>
                <c:pt idx="6">
                  <c:v>-4.0039580262772418E-3</c:v>
                </c:pt>
                <c:pt idx="7">
                  <c:v>-3.196904737309385E-3</c:v>
                </c:pt>
                <c:pt idx="8">
                  <c:v>-2.0796074221127569E-3</c:v>
                </c:pt>
                <c:pt idx="9">
                  <c:v>-8.2549387592385716E-4</c:v>
                </c:pt>
                <c:pt idx="10">
                  <c:v>4.4247850665673301E-4</c:v>
                </c:pt>
                <c:pt idx="11">
                  <c:v>1.7648505484954011E-3</c:v>
                </c:pt>
                <c:pt idx="12">
                  <c:v>3.2049189771470648E-3</c:v>
                </c:pt>
                <c:pt idx="13">
                  <c:v>4.7421130205626914E-3</c:v>
                </c:pt>
                <c:pt idx="14">
                  <c:v>5.2049814333047324E-3</c:v>
                </c:pt>
                <c:pt idx="15">
                  <c:v>-9.003256218702647E-4</c:v>
                </c:pt>
                <c:pt idx="16">
                  <c:v>-3.1367576914648684E-3</c:v>
                </c:pt>
                <c:pt idx="17">
                  <c:v>-4.390027415567448E-3</c:v>
                </c:pt>
                <c:pt idx="18">
                  <c:v>-5.1435856107762351E-3</c:v>
                </c:pt>
                <c:pt idx="19">
                  <c:v>-5.5721357136015569E-3</c:v>
                </c:pt>
                <c:pt idx="20">
                  <c:v>-5.7260199330783383E-3</c:v>
                </c:pt>
                <c:pt idx="21">
                  <c:v>-5.5911138216905376E-3</c:v>
                </c:pt>
                <c:pt idx="22">
                  <c:v>-5.2523128843842241E-3</c:v>
                </c:pt>
                <c:pt idx="23">
                  <c:v>-4.9005250507103398E-3</c:v>
                </c:pt>
                <c:pt idx="24">
                  <c:v>-4.6162613569580508E-3</c:v>
                </c:pt>
                <c:pt idx="25">
                  <c:v>-4.2543176739334252E-3</c:v>
                </c:pt>
                <c:pt idx="26">
                  <c:v>-3.610111491483181E-3</c:v>
                </c:pt>
                <c:pt idx="27">
                  <c:v>-2.6184102127885093E-3</c:v>
                </c:pt>
                <c:pt idx="28">
                  <c:v>-1.4031424306371861E-3</c:v>
                </c:pt>
                <c:pt idx="29">
                  <c:v>-1.3739308525665577E-4</c:v>
                </c:pt>
                <c:pt idx="30">
                  <c:v>1.1487223624601008E-3</c:v>
                </c:pt>
                <c:pt idx="31">
                  <c:v>2.5326872940586364E-3</c:v>
                </c:pt>
                <c:pt idx="32">
                  <c:v>4.0331427962454888E-3</c:v>
                </c:pt>
                <c:pt idx="33">
                  <c:v>5.5730668724275683E-3</c:v>
                </c:pt>
                <c:pt idx="34">
                  <c:v>1.2352140831691661E-3</c:v>
                </c:pt>
                <c:pt idx="35">
                  <c:v>-2.3024723009338549E-3</c:v>
                </c:pt>
                <c:pt idx="36">
                  <c:v>-3.8959217243756819E-3</c:v>
                </c:pt>
                <c:pt idx="37">
                  <c:v>-4.847747630666901E-3</c:v>
                </c:pt>
                <c:pt idx="38">
                  <c:v>-5.4106882775091089E-3</c:v>
                </c:pt>
                <c:pt idx="39">
                  <c:v>-5.6912019938809219E-3</c:v>
                </c:pt>
                <c:pt idx="40">
                  <c:v>-5.6868988688118204E-3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8E3-4359-9795-A41B62571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153480"/>
        <c:axId val="1"/>
      </c:scatterChart>
      <c:valAx>
        <c:axId val="6451534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304402866040457"/>
              <c:y val="0.79191914869336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3735220396485807E-2"/>
              <c:y val="0.337849480771425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51534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91352085812422"/>
          <c:y val="0.90489130434782605"/>
          <c:w val="0.37942155944333322"/>
          <c:h val="6.793478260869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KV Gem - LiTE Residuals</a:t>
            </a:r>
          </a:p>
        </c:rich>
      </c:tx>
      <c:layout>
        <c:manualLayout>
          <c:xMode val="edge"/>
          <c:yMode val="edge"/>
          <c:x val="0.35062100329246282"/>
          <c:y val="4.06516624114083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140825365981925"/>
          <c:y val="0.17886783895072883"/>
          <c:w val="0.74392628391589732"/>
          <c:h val="0.47969102264059094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1'!$AB$20</c:f>
              <c:strCache>
                <c:ptCount val="1"/>
                <c:pt idx="0">
                  <c:v>LTE Resid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1'!$F$21:$F$999</c:f>
              <c:numCache>
                <c:formatCode>General</c:formatCode>
                <c:ptCount val="979"/>
                <c:pt idx="0">
                  <c:v>-59823.5</c:v>
                </c:pt>
                <c:pt idx="1">
                  <c:v>-58141</c:v>
                </c:pt>
                <c:pt idx="2">
                  <c:v>-37629.5</c:v>
                </c:pt>
                <c:pt idx="3">
                  <c:v>-36427.5</c:v>
                </c:pt>
                <c:pt idx="4">
                  <c:v>-33390.5</c:v>
                </c:pt>
                <c:pt idx="5">
                  <c:v>-33287</c:v>
                </c:pt>
                <c:pt idx="6">
                  <c:v>-7888</c:v>
                </c:pt>
                <c:pt idx="7">
                  <c:v>-5009.5</c:v>
                </c:pt>
                <c:pt idx="8">
                  <c:v>-3941</c:v>
                </c:pt>
                <c:pt idx="9">
                  <c:v>-3796.5</c:v>
                </c:pt>
                <c:pt idx="10">
                  <c:v>-2893</c:v>
                </c:pt>
                <c:pt idx="11">
                  <c:v>-2865</c:v>
                </c:pt>
                <c:pt idx="12">
                  <c:v>-1983</c:v>
                </c:pt>
                <c:pt idx="13">
                  <c:v>-1905.5</c:v>
                </c:pt>
                <c:pt idx="14">
                  <c:v>-1905</c:v>
                </c:pt>
                <c:pt idx="15">
                  <c:v>-1899.5</c:v>
                </c:pt>
                <c:pt idx="16">
                  <c:v>-1782.5</c:v>
                </c:pt>
                <c:pt idx="17">
                  <c:v>-1102</c:v>
                </c:pt>
                <c:pt idx="18">
                  <c:v>-1093.5</c:v>
                </c:pt>
                <c:pt idx="19">
                  <c:v>-1093.5</c:v>
                </c:pt>
                <c:pt idx="20">
                  <c:v>-998.5</c:v>
                </c:pt>
                <c:pt idx="21">
                  <c:v>-910</c:v>
                </c:pt>
                <c:pt idx="22">
                  <c:v>-895.5</c:v>
                </c:pt>
                <c:pt idx="23">
                  <c:v>-857</c:v>
                </c:pt>
                <c:pt idx="24">
                  <c:v>-856.5</c:v>
                </c:pt>
                <c:pt idx="25">
                  <c:v>-848.5</c:v>
                </c:pt>
                <c:pt idx="26">
                  <c:v>-837</c:v>
                </c:pt>
                <c:pt idx="27">
                  <c:v>-97.5</c:v>
                </c:pt>
                <c:pt idx="28">
                  <c:v>0</c:v>
                </c:pt>
                <c:pt idx="29">
                  <c:v>92</c:v>
                </c:pt>
                <c:pt idx="30">
                  <c:v>130.5</c:v>
                </c:pt>
                <c:pt idx="31">
                  <c:v>130.5</c:v>
                </c:pt>
                <c:pt idx="32">
                  <c:v>133.5</c:v>
                </c:pt>
                <c:pt idx="33">
                  <c:v>133.5</c:v>
                </c:pt>
                <c:pt idx="34">
                  <c:v>134</c:v>
                </c:pt>
                <c:pt idx="35">
                  <c:v>134</c:v>
                </c:pt>
                <c:pt idx="36">
                  <c:v>247.5</c:v>
                </c:pt>
                <c:pt idx="37">
                  <c:v>247.5</c:v>
                </c:pt>
                <c:pt idx="38">
                  <c:v>248</c:v>
                </c:pt>
                <c:pt idx="39">
                  <c:v>248</c:v>
                </c:pt>
                <c:pt idx="40">
                  <c:v>999</c:v>
                </c:pt>
                <c:pt idx="41">
                  <c:v>999</c:v>
                </c:pt>
                <c:pt idx="42">
                  <c:v>999</c:v>
                </c:pt>
                <c:pt idx="43">
                  <c:v>999</c:v>
                </c:pt>
                <c:pt idx="44">
                  <c:v>999</c:v>
                </c:pt>
                <c:pt idx="45">
                  <c:v>999</c:v>
                </c:pt>
                <c:pt idx="46">
                  <c:v>1126.5</c:v>
                </c:pt>
                <c:pt idx="47">
                  <c:v>1127</c:v>
                </c:pt>
                <c:pt idx="48">
                  <c:v>1347</c:v>
                </c:pt>
                <c:pt idx="49">
                  <c:v>2079</c:v>
                </c:pt>
                <c:pt idx="50">
                  <c:v>2250.5</c:v>
                </c:pt>
                <c:pt idx="51">
                  <c:v>2250.5</c:v>
                </c:pt>
                <c:pt idx="52">
                  <c:v>2250.5</c:v>
                </c:pt>
                <c:pt idx="53">
                  <c:v>2250.5</c:v>
                </c:pt>
                <c:pt idx="54">
                  <c:v>2270</c:v>
                </c:pt>
                <c:pt idx="55">
                  <c:v>2270.5</c:v>
                </c:pt>
                <c:pt idx="56">
                  <c:v>2272.5</c:v>
                </c:pt>
                <c:pt idx="57">
                  <c:v>2273</c:v>
                </c:pt>
                <c:pt idx="58">
                  <c:v>2275.5</c:v>
                </c:pt>
                <c:pt idx="59">
                  <c:v>2276</c:v>
                </c:pt>
                <c:pt idx="60">
                  <c:v>2281</c:v>
                </c:pt>
                <c:pt idx="61">
                  <c:v>2281.5</c:v>
                </c:pt>
                <c:pt idx="62">
                  <c:v>2287</c:v>
                </c:pt>
                <c:pt idx="63">
                  <c:v>2287</c:v>
                </c:pt>
                <c:pt idx="64">
                  <c:v>2287</c:v>
                </c:pt>
                <c:pt idx="65">
                  <c:v>2287</c:v>
                </c:pt>
                <c:pt idx="66">
                  <c:v>2287</c:v>
                </c:pt>
                <c:pt idx="67">
                  <c:v>2289.5</c:v>
                </c:pt>
                <c:pt idx="68">
                  <c:v>2289.5</c:v>
                </c:pt>
                <c:pt idx="69">
                  <c:v>2289.5</c:v>
                </c:pt>
                <c:pt idx="70">
                  <c:v>2289.5</c:v>
                </c:pt>
                <c:pt idx="71">
                  <c:v>2289.5</c:v>
                </c:pt>
                <c:pt idx="72">
                  <c:v>2289.5</c:v>
                </c:pt>
                <c:pt idx="73">
                  <c:v>2317.5</c:v>
                </c:pt>
                <c:pt idx="74">
                  <c:v>2342.5</c:v>
                </c:pt>
                <c:pt idx="75">
                  <c:v>2356.5</c:v>
                </c:pt>
                <c:pt idx="76">
                  <c:v>2356.5</c:v>
                </c:pt>
                <c:pt idx="77">
                  <c:v>2356.5</c:v>
                </c:pt>
                <c:pt idx="78">
                  <c:v>2356.5</c:v>
                </c:pt>
                <c:pt idx="79">
                  <c:v>2356.5</c:v>
                </c:pt>
                <c:pt idx="80">
                  <c:v>2359</c:v>
                </c:pt>
                <c:pt idx="81">
                  <c:v>2359</c:v>
                </c:pt>
                <c:pt idx="82">
                  <c:v>2359</c:v>
                </c:pt>
                <c:pt idx="83">
                  <c:v>2359</c:v>
                </c:pt>
                <c:pt idx="84">
                  <c:v>2359</c:v>
                </c:pt>
                <c:pt idx="85">
                  <c:v>2359.5</c:v>
                </c:pt>
                <c:pt idx="86">
                  <c:v>2362</c:v>
                </c:pt>
                <c:pt idx="87">
                  <c:v>2362</c:v>
                </c:pt>
                <c:pt idx="88">
                  <c:v>2362</c:v>
                </c:pt>
                <c:pt idx="89">
                  <c:v>2362</c:v>
                </c:pt>
                <c:pt idx="90">
                  <c:v>2362</c:v>
                </c:pt>
                <c:pt idx="91">
                  <c:v>2392.5</c:v>
                </c:pt>
                <c:pt idx="92">
                  <c:v>2392.5</c:v>
                </c:pt>
                <c:pt idx="93">
                  <c:v>2392.5</c:v>
                </c:pt>
                <c:pt idx="94">
                  <c:v>2392.5</c:v>
                </c:pt>
                <c:pt idx="95">
                  <c:v>2392.5</c:v>
                </c:pt>
                <c:pt idx="96">
                  <c:v>2392.5</c:v>
                </c:pt>
                <c:pt idx="97">
                  <c:v>2395.5</c:v>
                </c:pt>
                <c:pt idx="98">
                  <c:v>3085</c:v>
                </c:pt>
                <c:pt idx="99">
                  <c:v>3090.5</c:v>
                </c:pt>
                <c:pt idx="100">
                  <c:v>3154.5</c:v>
                </c:pt>
                <c:pt idx="101">
                  <c:v>3212.5</c:v>
                </c:pt>
                <c:pt idx="102">
                  <c:v>3288</c:v>
                </c:pt>
                <c:pt idx="103">
                  <c:v>3288.5</c:v>
                </c:pt>
                <c:pt idx="104">
                  <c:v>3330</c:v>
                </c:pt>
                <c:pt idx="105">
                  <c:v>3360.5</c:v>
                </c:pt>
                <c:pt idx="106">
                  <c:v>3363.5</c:v>
                </c:pt>
                <c:pt idx="107">
                  <c:v>3380</c:v>
                </c:pt>
                <c:pt idx="108">
                  <c:v>3402.5</c:v>
                </c:pt>
                <c:pt idx="109">
                  <c:v>4052.5</c:v>
                </c:pt>
                <c:pt idx="110">
                  <c:v>4053</c:v>
                </c:pt>
                <c:pt idx="111">
                  <c:v>4214.5</c:v>
                </c:pt>
                <c:pt idx="112">
                  <c:v>4270</c:v>
                </c:pt>
                <c:pt idx="113">
                  <c:v>4273</c:v>
                </c:pt>
                <c:pt idx="114">
                  <c:v>4275.5</c:v>
                </c:pt>
                <c:pt idx="115">
                  <c:v>4278.5</c:v>
                </c:pt>
                <c:pt idx="116">
                  <c:v>3090.5</c:v>
                </c:pt>
                <c:pt idx="117">
                  <c:v>4312.5</c:v>
                </c:pt>
                <c:pt idx="118">
                  <c:v>4371</c:v>
                </c:pt>
                <c:pt idx="119">
                  <c:v>4392.5</c:v>
                </c:pt>
                <c:pt idx="120">
                  <c:v>4431.5</c:v>
                </c:pt>
                <c:pt idx="121">
                  <c:v>5044</c:v>
                </c:pt>
                <c:pt idx="122">
                  <c:v>5088.5</c:v>
                </c:pt>
                <c:pt idx="123">
                  <c:v>5099.5</c:v>
                </c:pt>
                <c:pt idx="124">
                  <c:v>5129</c:v>
                </c:pt>
                <c:pt idx="125">
                  <c:v>5129.5</c:v>
                </c:pt>
                <c:pt idx="126">
                  <c:v>5166.5</c:v>
                </c:pt>
                <c:pt idx="127">
                  <c:v>5213</c:v>
                </c:pt>
                <c:pt idx="128">
                  <c:v>5232.5</c:v>
                </c:pt>
                <c:pt idx="129">
                  <c:v>5254.5</c:v>
                </c:pt>
                <c:pt idx="130">
                  <c:v>5255</c:v>
                </c:pt>
                <c:pt idx="131">
                  <c:v>5341</c:v>
                </c:pt>
                <c:pt idx="132">
                  <c:v>5341</c:v>
                </c:pt>
                <c:pt idx="133">
                  <c:v>5341</c:v>
                </c:pt>
                <c:pt idx="134">
                  <c:v>5341</c:v>
                </c:pt>
                <c:pt idx="135">
                  <c:v>5341</c:v>
                </c:pt>
                <c:pt idx="136">
                  <c:v>6180.5</c:v>
                </c:pt>
                <c:pt idx="137">
                  <c:v>6181</c:v>
                </c:pt>
                <c:pt idx="138">
                  <c:v>6342</c:v>
                </c:pt>
                <c:pt idx="139">
                  <c:v>6365</c:v>
                </c:pt>
                <c:pt idx="140">
                  <c:v>6365.5</c:v>
                </c:pt>
                <c:pt idx="141">
                  <c:v>6368</c:v>
                </c:pt>
                <c:pt idx="142">
                  <c:v>6368.5</c:v>
                </c:pt>
                <c:pt idx="143">
                  <c:v>7053.5</c:v>
                </c:pt>
                <c:pt idx="144">
                  <c:v>7190</c:v>
                </c:pt>
                <c:pt idx="145">
                  <c:v>7190.5</c:v>
                </c:pt>
                <c:pt idx="146">
                  <c:v>7332.5</c:v>
                </c:pt>
                <c:pt idx="147">
                  <c:v>7338</c:v>
                </c:pt>
                <c:pt idx="148">
                  <c:v>7343.5</c:v>
                </c:pt>
                <c:pt idx="149">
                  <c:v>7344</c:v>
                </c:pt>
                <c:pt idx="150">
                  <c:v>7360.5</c:v>
                </c:pt>
                <c:pt idx="151">
                  <c:v>7363</c:v>
                </c:pt>
                <c:pt idx="152">
                  <c:v>7363.5</c:v>
                </c:pt>
                <c:pt idx="153">
                  <c:v>7374.5</c:v>
                </c:pt>
                <c:pt idx="154">
                  <c:v>7405</c:v>
                </c:pt>
                <c:pt idx="155">
                  <c:v>8181</c:v>
                </c:pt>
                <c:pt idx="156">
                  <c:v>8275</c:v>
                </c:pt>
                <c:pt idx="157">
                  <c:v>8275.5</c:v>
                </c:pt>
                <c:pt idx="158">
                  <c:v>8311.5</c:v>
                </c:pt>
                <c:pt idx="159">
                  <c:v>8390.5</c:v>
                </c:pt>
                <c:pt idx="160">
                  <c:v>8462</c:v>
                </c:pt>
                <c:pt idx="161">
                  <c:v>8462</c:v>
                </c:pt>
                <c:pt idx="162">
                  <c:v>8462</c:v>
                </c:pt>
                <c:pt idx="163">
                  <c:v>9273.5</c:v>
                </c:pt>
                <c:pt idx="164">
                  <c:v>9393.5</c:v>
                </c:pt>
                <c:pt idx="165">
                  <c:v>9407.5</c:v>
                </c:pt>
                <c:pt idx="166">
                  <c:v>9436.5</c:v>
                </c:pt>
                <c:pt idx="167">
                  <c:v>9499</c:v>
                </c:pt>
                <c:pt idx="168">
                  <c:v>9504.5</c:v>
                </c:pt>
                <c:pt idx="169">
                  <c:v>10232</c:v>
                </c:pt>
                <c:pt idx="170">
                  <c:v>10325</c:v>
                </c:pt>
                <c:pt idx="171">
                  <c:v>10325</c:v>
                </c:pt>
                <c:pt idx="172">
                  <c:v>10325</c:v>
                </c:pt>
                <c:pt idx="173">
                  <c:v>10325</c:v>
                </c:pt>
                <c:pt idx="174">
                  <c:v>10325</c:v>
                </c:pt>
                <c:pt idx="175">
                  <c:v>10325.5</c:v>
                </c:pt>
                <c:pt idx="176">
                  <c:v>10325.5</c:v>
                </c:pt>
                <c:pt idx="177">
                  <c:v>10326</c:v>
                </c:pt>
                <c:pt idx="178">
                  <c:v>10326</c:v>
                </c:pt>
                <c:pt idx="179">
                  <c:v>11250.5</c:v>
                </c:pt>
                <c:pt idx="180">
                  <c:v>11251</c:v>
                </c:pt>
                <c:pt idx="181">
                  <c:v>11379.5</c:v>
                </c:pt>
                <c:pt idx="182">
                  <c:v>11379.5</c:v>
                </c:pt>
                <c:pt idx="183">
                  <c:v>11379.5</c:v>
                </c:pt>
                <c:pt idx="184">
                  <c:v>11505</c:v>
                </c:pt>
                <c:pt idx="185">
                  <c:v>11508</c:v>
                </c:pt>
                <c:pt idx="186">
                  <c:v>12392.5</c:v>
                </c:pt>
                <c:pt idx="187">
                  <c:v>12392.5</c:v>
                </c:pt>
                <c:pt idx="188">
                  <c:v>12392.5</c:v>
                </c:pt>
                <c:pt idx="189">
                  <c:v>13129</c:v>
                </c:pt>
                <c:pt idx="190">
                  <c:v>13296</c:v>
                </c:pt>
                <c:pt idx="191">
                  <c:v>13296.5</c:v>
                </c:pt>
                <c:pt idx="192">
                  <c:v>13438</c:v>
                </c:pt>
                <c:pt idx="193">
                  <c:v>13463</c:v>
                </c:pt>
                <c:pt idx="194">
                  <c:v>13463</c:v>
                </c:pt>
                <c:pt idx="195">
                  <c:v>13463.5</c:v>
                </c:pt>
                <c:pt idx="196">
                  <c:v>13463.5</c:v>
                </c:pt>
                <c:pt idx="197">
                  <c:v>13480</c:v>
                </c:pt>
                <c:pt idx="198">
                  <c:v>13480</c:v>
                </c:pt>
                <c:pt idx="199">
                  <c:v>13535.5</c:v>
                </c:pt>
                <c:pt idx="200">
                  <c:v>13535.5</c:v>
                </c:pt>
                <c:pt idx="201">
                  <c:v>13535.5</c:v>
                </c:pt>
                <c:pt idx="202">
                  <c:v>13563.5</c:v>
                </c:pt>
                <c:pt idx="203">
                  <c:v>13563.5</c:v>
                </c:pt>
                <c:pt idx="204">
                  <c:v>13563.5</c:v>
                </c:pt>
                <c:pt idx="205">
                  <c:v>14528.5</c:v>
                </c:pt>
                <c:pt idx="206">
                  <c:v>14528.5</c:v>
                </c:pt>
                <c:pt idx="207">
                  <c:v>14539.5</c:v>
                </c:pt>
                <c:pt idx="208">
                  <c:v>14539.5</c:v>
                </c:pt>
                <c:pt idx="209">
                  <c:v>14540</c:v>
                </c:pt>
                <c:pt idx="210">
                  <c:v>14540</c:v>
                </c:pt>
                <c:pt idx="211">
                  <c:v>14542.5</c:v>
                </c:pt>
                <c:pt idx="212">
                  <c:v>14542.5</c:v>
                </c:pt>
                <c:pt idx="213">
                  <c:v>14567.5</c:v>
                </c:pt>
                <c:pt idx="214">
                  <c:v>14567.5</c:v>
                </c:pt>
                <c:pt idx="215">
                  <c:v>14570.5</c:v>
                </c:pt>
                <c:pt idx="216">
                  <c:v>14570.5</c:v>
                </c:pt>
                <c:pt idx="217">
                  <c:v>14576</c:v>
                </c:pt>
                <c:pt idx="218">
                  <c:v>14576</c:v>
                </c:pt>
                <c:pt idx="219">
                  <c:v>14584.5</c:v>
                </c:pt>
                <c:pt idx="220">
                  <c:v>14584.5</c:v>
                </c:pt>
                <c:pt idx="221">
                  <c:v>14587</c:v>
                </c:pt>
                <c:pt idx="222">
                  <c:v>14587</c:v>
                </c:pt>
                <c:pt idx="223">
                  <c:v>15363</c:v>
                </c:pt>
                <c:pt idx="224">
                  <c:v>16458.5</c:v>
                </c:pt>
                <c:pt idx="225">
                  <c:v>16467</c:v>
                </c:pt>
                <c:pt idx="226">
                  <c:v>16467.5</c:v>
                </c:pt>
                <c:pt idx="227">
                  <c:v>16470</c:v>
                </c:pt>
              </c:numCache>
            </c:numRef>
          </c:xVal>
          <c:yVal>
            <c:numRef>
              <c:f>'Active 1'!$AB$21:$AB$999</c:f>
              <c:numCache>
                <c:formatCode>General</c:formatCode>
                <c:ptCount val="979"/>
                <c:pt idx="0">
                  <c:v>-0.31691216398726185</c:v>
                </c:pt>
                <c:pt idx="1">
                  <c:v>-0.29511385336899143</c:v>
                </c:pt>
                <c:pt idx="2">
                  <c:v>-0.1653117969673806</c:v>
                </c:pt>
                <c:pt idx="3">
                  <c:v>-0.18601457036332253</c:v>
                </c:pt>
                <c:pt idx="4">
                  <c:v>-0.15055122353414416</c:v>
                </c:pt>
                <c:pt idx="5">
                  <c:v>-0.11734834694607436</c:v>
                </c:pt>
                <c:pt idx="6">
                  <c:v>-9999</c:v>
                </c:pt>
                <c:pt idx="7">
                  <c:v>-9999</c:v>
                </c:pt>
                <c:pt idx="8">
                  <c:v>-9999</c:v>
                </c:pt>
                <c:pt idx="9">
                  <c:v>-1.30418898017033E-2</c:v>
                </c:pt>
                <c:pt idx="10">
                  <c:v>-7.5305788128340375E-3</c:v>
                </c:pt>
                <c:pt idx="11">
                  <c:v>-8.380308812642007E-3</c:v>
                </c:pt>
                <c:pt idx="12">
                  <c:v>-9999</c:v>
                </c:pt>
                <c:pt idx="13">
                  <c:v>-7.167917640317616E-3</c:v>
                </c:pt>
                <c:pt idx="14">
                  <c:v>-5.9277341647332605E-3</c:v>
                </c:pt>
                <c:pt idx="15">
                  <c:v>-7.185716001960424E-3</c:v>
                </c:pt>
                <c:pt idx="16">
                  <c:v>-4.8828099105500487E-3</c:v>
                </c:pt>
                <c:pt idx="17">
                  <c:v>-9999</c:v>
                </c:pt>
                <c:pt idx="18">
                  <c:v>-6.0120209864717843E-3</c:v>
                </c:pt>
                <c:pt idx="19">
                  <c:v>-4.2120209882878634E-3</c:v>
                </c:pt>
                <c:pt idx="20">
                  <c:v>-2.0778383040985036E-3</c:v>
                </c:pt>
                <c:pt idx="21">
                  <c:v>-5.7661130056413518E-3</c:v>
                </c:pt>
                <c:pt idx="22">
                  <c:v>-4.1009266563140113E-3</c:v>
                </c:pt>
                <c:pt idx="23">
                  <c:v>-4.7071724982236758E-3</c:v>
                </c:pt>
                <c:pt idx="24">
                  <c:v>-5.1669940319166163E-3</c:v>
                </c:pt>
                <c:pt idx="25">
                  <c:v>-4.0241391543586512E-3</c:v>
                </c:pt>
                <c:pt idx="26">
                  <c:v>1.9996286734081054E-4</c:v>
                </c:pt>
                <c:pt idx="27">
                  <c:v>-1.6818135280271642E-3</c:v>
                </c:pt>
                <c:pt idx="28">
                  <c:v>-1.448722362157421E-3</c:v>
                </c:pt>
                <c:pt idx="29">
                  <c:v>-1.1577303258726501E-3</c:v>
                </c:pt>
                <c:pt idx="30">
                  <c:v>-1.6482951637998284E-4</c:v>
                </c:pt>
                <c:pt idx="31">
                  <c:v>-1.3482951349986778E-4</c:v>
                </c:pt>
                <c:pt idx="32">
                  <c:v>-1.8238259762246099E-3</c:v>
                </c:pt>
                <c:pt idx="33">
                  <c:v>-1.8238259762246099E-3</c:v>
                </c:pt>
                <c:pt idx="34">
                  <c:v>-2.383658748846185E-3</c:v>
                </c:pt>
                <c:pt idx="35">
                  <c:v>-2.383658748846185E-3</c:v>
                </c:pt>
                <c:pt idx="36">
                  <c:v>2.3412078857455265E-4</c:v>
                </c:pt>
                <c:pt idx="37">
                  <c:v>2.3412078857455265E-4</c:v>
                </c:pt>
                <c:pt idx="38">
                  <c:v>-2.4257135933172468E-3</c:v>
                </c:pt>
                <c:pt idx="39">
                  <c:v>-2.4257135933172468E-3</c:v>
                </c:pt>
                <c:pt idx="40">
                  <c:v>1.1945635107633379E-3</c:v>
                </c:pt>
                <c:pt idx="41">
                  <c:v>1.1945635107633379E-3</c:v>
                </c:pt>
                <c:pt idx="42">
                  <c:v>1.5945635079344456E-3</c:v>
                </c:pt>
                <c:pt idx="43">
                  <c:v>1.5945635079344456E-3</c:v>
                </c:pt>
                <c:pt idx="44">
                  <c:v>1.8945635076317658E-3</c:v>
                </c:pt>
                <c:pt idx="45">
                  <c:v>1.8945635076317658E-3</c:v>
                </c:pt>
                <c:pt idx="46">
                  <c:v>2.4336114116417468E-3</c:v>
                </c:pt>
                <c:pt idx="47">
                  <c:v>2.6737635221008235E-3</c:v>
                </c:pt>
                <c:pt idx="48">
                  <c:v>-9999</c:v>
                </c:pt>
                <c:pt idx="49">
                  <c:v>2.5409089413101601E-2</c:v>
                </c:pt>
                <c:pt idx="50">
                  <c:v>6.5757175785882381E-3</c:v>
                </c:pt>
                <c:pt idx="51">
                  <c:v>6.5757175785882381E-3</c:v>
                </c:pt>
                <c:pt idx="52">
                  <c:v>6.6757175760620256E-3</c:v>
                </c:pt>
                <c:pt idx="53">
                  <c:v>6.6757175760620256E-3</c:v>
                </c:pt>
                <c:pt idx="54">
                  <c:v>6.1409638288496878E-3</c:v>
                </c:pt>
                <c:pt idx="55">
                  <c:v>3.4810981982487188E-3</c:v>
                </c:pt>
                <c:pt idx="56">
                  <c:v>4.5416356047040815E-3</c:v>
                </c:pt>
                <c:pt idx="57">
                  <c:v>5.781769940502425E-3</c:v>
                </c:pt>
                <c:pt idx="58">
                  <c:v>4.8824414988844255E-3</c:v>
                </c:pt>
                <c:pt idx="59">
                  <c:v>5.022575796328063E-3</c:v>
                </c:pt>
                <c:pt idx="60">
                  <c:v>5.6239182830514021E-3</c:v>
                </c:pt>
                <c:pt idx="61">
                  <c:v>4.9640524903991007E-3</c:v>
                </c:pt>
                <c:pt idx="62">
                  <c:v>6.8055282945159688E-3</c:v>
                </c:pt>
                <c:pt idx="63">
                  <c:v>6.8055282945159688E-3</c:v>
                </c:pt>
                <c:pt idx="64">
                  <c:v>7.2055282989630341E-3</c:v>
                </c:pt>
                <c:pt idx="65">
                  <c:v>7.5055282986603543E-3</c:v>
                </c:pt>
                <c:pt idx="66">
                  <c:v>7.5055282986603543E-3</c:v>
                </c:pt>
                <c:pt idx="67">
                  <c:v>5.4061988324042793E-3</c:v>
                </c:pt>
                <c:pt idx="68">
                  <c:v>6.3061988314962398E-3</c:v>
                </c:pt>
                <c:pt idx="69">
                  <c:v>6.3061988314962398E-3</c:v>
                </c:pt>
                <c:pt idx="70">
                  <c:v>6.7061988286673474E-3</c:v>
                </c:pt>
                <c:pt idx="71">
                  <c:v>7.0061988283646676E-3</c:v>
                </c:pt>
                <c:pt idx="72">
                  <c:v>7.0061988283646676E-3</c:v>
                </c:pt>
                <c:pt idx="73">
                  <c:v>4.8536961531897658E-3</c:v>
                </c:pt>
                <c:pt idx="74">
                  <c:v>5.5603707239231335E-3</c:v>
                </c:pt>
                <c:pt idx="75">
                  <c:v>6.584100486092594E-3</c:v>
                </c:pt>
                <c:pt idx="76">
                  <c:v>7.3841004877107669E-3</c:v>
                </c:pt>
                <c:pt idx="77">
                  <c:v>7.3841004877107669E-3</c:v>
                </c:pt>
                <c:pt idx="78">
                  <c:v>7.7841004848818746E-3</c:v>
                </c:pt>
                <c:pt idx="79">
                  <c:v>7.7841004848818746E-3</c:v>
                </c:pt>
                <c:pt idx="80">
                  <c:v>6.2847659164534126E-3</c:v>
                </c:pt>
                <c:pt idx="81">
                  <c:v>6.2847659164534126E-3</c:v>
                </c:pt>
                <c:pt idx="82">
                  <c:v>6.5847659161507328E-3</c:v>
                </c:pt>
                <c:pt idx="83">
                  <c:v>6.8847659158480529E-3</c:v>
                </c:pt>
                <c:pt idx="84">
                  <c:v>6.8847659158480529E-3</c:v>
                </c:pt>
                <c:pt idx="85">
                  <c:v>7.9248989784058196E-3</c:v>
                </c:pt>
                <c:pt idx="86">
                  <c:v>6.6255641784809197E-3</c:v>
                </c:pt>
                <c:pt idx="87">
                  <c:v>6.6255641784809197E-3</c:v>
                </c:pt>
                <c:pt idx="88">
                  <c:v>7.025564182927985E-3</c:v>
                </c:pt>
                <c:pt idx="89">
                  <c:v>7.4255641800990927E-3</c:v>
                </c:pt>
                <c:pt idx="90">
                  <c:v>7.4255641800990927E-3</c:v>
                </c:pt>
                <c:pt idx="91">
                  <c:v>6.4736650251852436E-3</c:v>
                </c:pt>
                <c:pt idx="92">
                  <c:v>6.4736650251852436E-3</c:v>
                </c:pt>
                <c:pt idx="93">
                  <c:v>7.0736650245798839E-3</c:v>
                </c:pt>
                <c:pt idx="94">
                  <c:v>7.0736650245798839E-3</c:v>
                </c:pt>
                <c:pt idx="95">
                  <c:v>7.5736650192247791E-3</c:v>
                </c:pt>
                <c:pt idx="96">
                  <c:v>7.5736650192247791E-3</c:v>
                </c:pt>
                <c:pt idx="97">
                  <c:v>6.114460360653412E-3</c:v>
                </c:pt>
                <c:pt idx="98">
                  <c:v>8.0505797789523787E-3</c:v>
                </c:pt>
                <c:pt idx="99">
                  <c:v>8.4919338200477659E-3</c:v>
                </c:pt>
                <c:pt idx="100">
                  <c:v>8.0276349870450937E-3</c:v>
                </c:pt>
                <c:pt idx="101">
                  <c:v>8.2817780183313556E-3</c:v>
                </c:pt>
                <c:pt idx="102">
                  <c:v>8.2400688515920119E-3</c:v>
                </c:pt>
                <c:pt idx="103">
                  <c:v>7.5801895397343746E-3</c:v>
                </c:pt>
                <c:pt idx="104">
                  <c:v>8.3101868646342607E-3</c:v>
                </c:pt>
                <c:pt idx="105">
                  <c:v>9.2575095130985746E-3</c:v>
                </c:pt>
                <c:pt idx="106">
                  <c:v>1.0098228655537082E-2</c:v>
                </c:pt>
                <c:pt idx="107">
                  <c:v>9.4221803727351228E-3</c:v>
                </c:pt>
                <c:pt idx="108">
                  <c:v>1.2027559455798163E-2</c:v>
                </c:pt>
                <c:pt idx="109">
                  <c:v>1.1878823747735738E-2</c:v>
                </c:pt>
                <c:pt idx="110">
                  <c:v>1.1518937541694026E-2</c:v>
                </c:pt>
                <c:pt idx="111">
                  <c:v>1.3275535738486728E-2</c:v>
                </c:pt>
                <c:pt idx="112">
                  <c:v>1.8128044958689457E-2</c:v>
                </c:pt>
                <c:pt idx="113">
                  <c:v>1.1468720198594962E-2</c:v>
                </c:pt>
                <c:pt idx="114">
                  <c:v>1.1969282837747839E-2</c:v>
                </c:pt>
                <c:pt idx="115">
                  <c:v>1.1809957901750004E-2</c:v>
                </c:pt>
                <c:pt idx="116">
                  <c:v>8.4919338200477659E-3</c:v>
                </c:pt>
                <c:pt idx="117">
                  <c:v>1.2037602255797267E-2</c:v>
                </c:pt>
                <c:pt idx="118">
                  <c:v>1.1630727645532074E-2</c:v>
                </c:pt>
                <c:pt idx="119">
                  <c:v>1.3355542963427671E-2</c:v>
                </c:pt>
                <c:pt idx="120">
                  <c:v>1.2784266132136176E-2</c:v>
                </c:pt>
                <c:pt idx="121">
                  <c:v>1.2919068267817028E-2</c:v>
                </c:pt>
                <c:pt idx="122">
                  <c:v>1.2988664201920143E-2</c:v>
                </c:pt>
                <c:pt idx="123">
                  <c:v>1.3271031545427442E-2</c:v>
                </c:pt>
                <c:pt idx="124">
                  <c:v>1.4537371380292125E-2</c:v>
                </c:pt>
                <c:pt idx="125">
                  <c:v>1.3777478725553304E-2</c:v>
                </c:pt>
                <c:pt idx="126">
                  <c:v>1.3645412328821754E-2</c:v>
                </c:pt>
                <c:pt idx="127">
                  <c:v>1.2375357264357126E-2</c:v>
                </c:pt>
                <c:pt idx="128">
                  <c:v>1.5839520244712586E-2</c:v>
                </c:pt>
                <c:pt idx="129">
                  <c:v>1.3904212496750326E-2</c:v>
                </c:pt>
                <c:pt idx="130">
                  <c:v>1.4444319087283337E-2</c:v>
                </c:pt>
                <c:pt idx="131">
                  <c:v>1.372263411085747E-2</c:v>
                </c:pt>
                <c:pt idx="132">
                  <c:v>1.372263411085747E-2</c:v>
                </c:pt>
                <c:pt idx="133">
                  <c:v>1.424263411227308E-2</c:v>
                </c:pt>
                <c:pt idx="134">
                  <c:v>1.4412634111616498E-2</c:v>
                </c:pt>
                <c:pt idx="135">
                  <c:v>1.5102634112375526E-2</c:v>
                </c:pt>
                <c:pt idx="136">
                  <c:v>1.7747612668618289E-2</c:v>
                </c:pt>
                <c:pt idx="137">
                  <c:v>1.668788998400288E-2</c:v>
                </c:pt>
                <c:pt idx="138">
                  <c:v>1.7079789669084272E-2</c:v>
                </c:pt>
                <c:pt idx="139">
                  <c:v>2.0840207108528616E-2</c:v>
                </c:pt>
                <c:pt idx="140">
                  <c:v>1.9080665524179544E-2</c:v>
                </c:pt>
                <c:pt idx="141">
                  <c:v>1.7182967135505312E-2</c:v>
                </c:pt>
                <c:pt idx="142">
                  <c:v>1.9523429359696792E-2</c:v>
                </c:pt>
                <c:pt idx="143">
                  <c:v>-9999</c:v>
                </c:pt>
                <c:pt idx="144">
                  <c:v>1.8606142586878843E-2</c:v>
                </c:pt>
                <c:pt idx="145">
                  <c:v>2.044843280687059E-2</c:v>
                </c:pt>
                <c:pt idx="146">
                  <c:v>2.0590761310438993E-2</c:v>
                </c:pt>
                <c:pt idx="147">
                  <c:v>1.9358235869707616E-2</c:v>
                </c:pt>
                <c:pt idx="148">
                  <c:v>2.1625769902490752E-2</c:v>
                </c:pt>
                <c:pt idx="149">
                  <c:v>1.8968275873351498E-2</c:v>
                </c:pt>
                <c:pt idx="150">
                  <c:v>2.0571229243686928E-2</c:v>
                </c:pt>
                <c:pt idx="151">
                  <c:v>2.0183839439267076E-2</c:v>
                </c:pt>
                <c:pt idx="152">
                  <c:v>2.0426362727041708E-2</c:v>
                </c:pt>
                <c:pt idx="153">
                  <c:v>2.0561976990491698E-2</c:v>
                </c:pt>
                <c:pt idx="154">
                  <c:v>2.075709143814361E-2</c:v>
                </c:pt>
                <c:pt idx="155">
                  <c:v>2.3481948065483708E-2</c:v>
                </c:pt>
                <c:pt idx="156">
                  <c:v>2.3753481349532427E-2</c:v>
                </c:pt>
                <c:pt idx="157">
                  <c:v>2.2495297504220971E-2</c:v>
                </c:pt>
                <c:pt idx="158">
                  <c:v>2.2704624765194283E-2</c:v>
                </c:pt>
                <c:pt idx="159">
                  <c:v>2.0898874171285838E-2</c:v>
                </c:pt>
                <c:pt idx="160">
                  <c:v>2.4756512097718831E-2</c:v>
                </c:pt>
                <c:pt idx="161">
                  <c:v>-9999</c:v>
                </c:pt>
                <c:pt idx="162">
                  <c:v>-9999</c:v>
                </c:pt>
                <c:pt idx="163">
                  <c:v>2.5293396945867425E-2</c:v>
                </c:pt>
                <c:pt idx="164">
                  <c:v>2.6773008597255434E-2</c:v>
                </c:pt>
                <c:pt idx="165">
                  <c:v>2.5425101870644524E-2</c:v>
                </c:pt>
                <c:pt idx="166">
                  <c:v>2.4111249702298124E-2</c:v>
                </c:pt>
                <c:pt idx="167">
                  <c:v>2.5152344523588097E-2</c:v>
                </c:pt>
                <c:pt idx="168">
                  <c:v>2.6204668093471689E-2</c:v>
                </c:pt>
                <c:pt idx="169">
                  <c:v>2.63279518451046E-2</c:v>
                </c:pt>
                <c:pt idx="170">
                  <c:v>2.625005995034202E-2</c:v>
                </c:pt>
                <c:pt idx="171">
                  <c:v>2.625005995034202E-2</c:v>
                </c:pt>
                <c:pt idx="172">
                  <c:v>2.6950059947210447E-2</c:v>
                </c:pt>
                <c:pt idx="173">
                  <c:v>2.7550059946605088E-2</c:v>
                </c:pt>
                <c:pt idx="174">
                  <c:v>2.7550059946605088E-2</c:v>
                </c:pt>
                <c:pt idx="175">
                  <c:v>2.8491032473093335E-2</c:v>
                </c:pt>
                <c:pt idx="176">
                  <c:v>2.8491032473093335E-2</c:v>
                </c:pt>
                <c:pt idx="177">
                  <c:v>2.6832004923514365E-2</c:v>
                </c:pt>
                <c:pt idx="178">
                  <c:v>2.6832004923514365E-2</c:v>
                </c:pt>
                <c:pt idx="179">
                  <c:v>3.0886402132536347E-2</c:v>
                </c:pt>
                <c:pt idx="180">
                  <c:v>2.9827268853442758E-2</c:v>
                </c:pt>
                <c:pt idx="181">
                  <c:v>2.9918451052119235E-2</c:v>
                </c:pt>
                <c:pt idx="182">
                  <c:v>3.001845105686898E-2</c:v>
                </c:pt>
                <c:pt idx="183">
                  <c:v>3.03184510565663E-2</c:v>
                </c:pt>
                <c:pt idx="184">
                  <c:v>2.9781542787994546E-2</c:v>
                </c:pt>
                <c:pt idx="185">
                  <c:v>3.0326602190021042E-2</c:v>
                </c:pt>
                <c:pt idx="186">
                  <c:v>3.3684812865250657E-2</c:v>
                </c:pt>
                <c:pt idx="187">
                  <c:v>3.419481286328091E-2</c:v>
                </c:pt>
                <c:pt idx="188">
                  <c:v>3.5054812863383356E-2</c:v>
                </c:pt>
                <c:pt idx="189">
                  <c:v>3.2260455326458687E-2</c:v>
                </c:pt>
                <c:pt idx="190">
                  <c:v>3.4242053101197767E-2</c:v>
                </c:pt>
                <c:pt idx="191">
                  <c:v>3.5282771741925449E-2</c:v>
                </c:pt>
                <c:pt idx="192">
                  <c:v>3.4785040319866026E-2</c:v>
                </c:pt>
                <c:pt idx="193">
                  <c:v>3.3960550751883534E-2</c:v>
                </c:pt>
                <c:pt idx="194">
                  <c:v>3.4040550749862564E-2</c:v>
                </c:pt>
                <c:pt idx="195">
                  <c:v>3.4511260270132002E-2</c:v>
                </c:pt>
                <c:pt idx="196">
                  <c:v>3.459126027538699E-2</c:v>
                </c:pt>
                <c:pt idx="197">
                  <c:v>3.4054659592356241E-2</c:v>
                </c:pt>
                <c:pt idx="198">
                  <c:v>3.4224659591699659E-2</c:v>
                </c:pt>
                <c:pt idx="199">
                  <c:v>3.5393153835356975E-2</c:v>
                </c:pt>
                <c:pt idx="200">
                  <c:v>3.571315384182501E-2</c:v>
                </c:pt>
                <c:pt idx="201">
                  <c:v>3.5823153835408197E-2</c:v>
                </c:pt>
                <c:pt idx="202">
                  <c:v>3.5842631090133241E-2</c:v>
                </c:pt>
                <c:pt idx="203">
                  <c:v>3.7202631092156539E-2</c:v>
                </c:pt>
                <c:pt idx="204">
                  <c:v>3.7332631092510442E-2</c:v>
                </c:pt>
                <c:pt idx="205">
                  <c:v>3.6766277278223097E-2</c:v>
                </c:pt>
                <c:pt idx="206">
                  <c:v>3.7026277278930902E-2</c:v>
                </c:pt>
                <c:pt idx="207">
                  <c:v>3.6770762834524844E-2</c:v>
                </c:pt>
                <c:pt idx="208">
                  <c:v>3.7140762828815836E-2</c:v>
                </c:pt>
                <c:pt idx="209">
                  <c:v>3.6901421021612604E-2</c:v>
                </c:pt>
                <c:pt idx="210">
                  <c:v>3.7191421017924567E-2</c:v>
                </c:pt>
                <c:pt idx="211">
                  <c:v>3.763471165912937E-2</c:v>
                </c:pt>
                <c:pt idx="212">
                  <c:v>3.8584711660596203E-2</c:v>
                </c:pt>
                <c:pt idx="213">
                  <c:v>3.7337588921748259E-2</c:v>
                </c:pt>
                <c:pt idx="214">
                  <c:v>3.7677588920435094E-2</c:v>
                </c:pt>
                <c:pt idx="215">
                  <c:v>3.6971530648670183E-2</c:v>
                </c:pt>
                <c:pt idx="216">
                  <c:v>3.7851530648267386E-2</c:v>
                </c:pt>
                <c:pt idx="217">
                  <c:v>3.6568755186014393E-2</c:v>
                </c:pt>
                <c:pt idx="218">
                  <c:v>3.7288755182377578E-2</c:v>
                </c:pt>
                <c:pt idx="219">
                  <c:v>3.7049915359943994E-2</c:v>
                </c:pt>
                <c:pt idx="220">
                  <c:v>3.7349915359641314E-2</c:v>
                </c:pt>
                <c:pt idx="221">
                  <c:v>3.8023196617170227E-2</c:v>
                </c:pt>
                <c:pt idx="222">
                  <c:v>3.8063196616159742E-2</c:v>
                </c:pt>
                <c:pt idx="223">
                  <c:v>3.7667584930616858E-2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5C-49E7-ABE5-2668441D9755}"/>
            </c:ext>
          </c:extLst>
        </c:ser>
        <c:ser>
          <c:idx val="7"/>
          <c:order val="1"/>
          <c:tx>
            <c:strRef>
              <c:f>'Active 1'!$AY$1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1'!$AW$2:$AW$127</c:f>
              <c:numCache>
                <c:formatCode>General</c:formatCode>
                <c:ptCount val="126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</c:numCache>
            </c:numRef>
          </c:xVal>
          <c:yVal>
            <c:numRef>
              <c:f>'Active 1'!$AY$2:$AY$127</c:f>
              <c:numCache>
                <c:formatCode>General</c:formatCode>
                <c:ptCount val="126"/>
                <c:pt idx="0">
                  <c:v>-0.31436626426840375</c:v>
                </c:pt>
                <c:pt idx="1">
                  <c:v>-0.29986285227850429</c:v>
                </c:pt>
                <c:pt idx="2">
                  <c:v>-0.285638915237175</c:v>
                </c:pt>
                <c:pt idx="3">
                  <c:v>-0.27169445314441582</c:v>
                </c:pt>
                <c:pt idx="4">
                  <c:v>-0.2580294660002268</c:v>
                </c:pt>
                <c:pt idx="5">
                  <c:v>-0.24464395380460785</c:v>
                </c:pt>
                <c:pt idx="6">
                  <c:v>-0.23153791655755906</c:v>
                </c:pt>
                <c:pt idx="7">
                  <c:v>-0.21871135425908036</c:v>
                </c:pt>
                <c:pt idx="8">
                  <c:v>-0.20616426690917183</c:v>
                </c:pt>
                <c:pt idx="9">
                  <c:v>-0.19389665450783339</c:v>
                </c:pt>
                <c:pt idx="10">
                  <c:v>-0.18190851705506511</c:v>
                </c:pt>
                <c:pt idx="11">
                  <c:v>-0.17019985455086695</c:v>
                </c:pt>
                <c:pt idx="12">
                  <c:v>-0.15877066699523892</c:v>
                </c:pt>
                <c:pt idx="13">
                  <c:v>-0.14762095438818099</c:v>
                </c:pt>
                <c:pt idx="14">
                  <c:v>-0.13675071672969319</c:v>
                </c:pt>
                <c:pt idx="15">
                  <c:v>-0.12615995401977553</c:v>
                </c:pt>
                <c:pt idx="16">
                  <c:v>-0.11584866625842799</c:v>
                </c:pt>
                <c:pt idx="17">
                  <c:v>-0.10581685344565056</c:v>
                </c:pt>
                <c:pt idx="18">
                  <c:v>-9.6064515581443272E-2</c:v>
                </c:pt>
                <c:pt idx="19">
                  <c:v>-8.659165266580611E-2</c:v>
                </c:pt>
                <c:pt idx="20">
                  <c:v>-7.7398264698739075E-2</c:v>
                </c:pt>
                <c:pt idx="21">
                  <c:v>-6.8484351680242153E-2</c:v>
                </c:pt>
                <c:pt idx="22">
                  <c:v>-5.9849913610315351E-2</c:v>
                </c:pt>
                <c:pt idx="23">
                  <c:v>-5.1494950488958691E-2</c:v>
                </c:pt>
                <c:pt idx="24">
                  <c:v>-4.341946231617215E-2</c:v>
                </c:pt>
                <c:pt idx="25">
                  <c:v>-3.5623449091955736E-2</c:v>
                </c:pt>
                <c:pt idx="26">
                  <c:v>-2.8106910816309449E-2</c:v>
                </c:pt>
                <c:pt idx="27">
                  <c:v>-2.086984748923329E-2</c:v>
                </c:pt>
                <c:pt idx="28">
                  <c:v>-1.391225911072725E-2</c:v>
                </c:pt>
                <c:pt idx="29">
                  <c:v>-7.2341456807913391E-3</c:v>
                </c:pt>
                <c:pt idx="30">
                  <c:v>-8.3550719942555342E-4</c:v>
                </c:pt>
                <c:pt idx="31">
                  <c:v>5.283656333370107E-3</c:v>
                </c:pt>
                <c:pt idx="32">
                  <c:v>1.1123344917595642E-2</c:v>
                </c:pt>
                <c:pt idx="33">
                  <c:v>1.668355855325105E-2</c:v>
                </c:pt>
                <c:pt idx="34">
                  <c:v>2.1964297240336335E-2</c:v>
                </c:pt>
                <c:pt idx="35">
                  <c:v>2.6965560978851496E-2</c:v>
                </c:pt>
                <c:pt idx="36">
                  <c:v>3.168734976879653E-2</c:v>
                </c:pt>
                <c:pt idx="37">
                  <c:v>3.6129663610171434E-2</c:v>
                </c:pt>
                <c:pt idx="38">
                  <c:v>4.0292502502976217E-2</c:v>
                </c:pt>
                <c:pt idx="39">
                  <c:v>4.4175866447210881E-2</c:v>
                </c:pt>
                <c:pt idx="40">
                  <c:v>4.777975544287541E-2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5C-49E7-ABE5-2668441D9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150600"/>
        <c:axId val="1"/>
      </c:scatterChart>
      <c:valAx>
        <c:axId val="6451506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355361980718596"/>
              <c:y val="0.791354745506947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3173148042485037E-2"/>
              <c:y val="0.336054696160255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51506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35914894696134"/>
          <c:y val="0.90463329685969085"/>
          <c:w val="0.34621628818136863"/>
          <c:h val="6.81198910081743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KV Gem - O-C Diagr.</a:t>
            </a:r>
          </a:p>
        </c:rich>
      </c:tx>
      <c:layout>
        <c:manualLayout>
          <c:xMode val="edge"/>
          <c:yMode val="edge"/>
          <c:x val="0.37481263229193124"/>
          <c:y val="4.21363675694384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820379463922832"/>
          <c:y val="0.18539915475621724"/>
          <c:w val="0.7416505466715354"/>
          <c:h val="0.460688808788176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1'!$F$21:$F$999</c:f>
              <c:numCache>
                <c:formatCode>General</c:formatCode>
                <c:ptCount val="979"/>
                <c:pt idx="0">
                  <c:v>-56930</c:v>
                </c:pt>
                <c:pt idx="1">
                  <c:v>-55247.5</c:v>
                </c:pt>
                <c:pt idx="2">
                  <c:v>-34736.5</c:v>
                </c:pt>
                <c:pt idx="3">
                  <c:v>-33534.5</c:v>
                </c:pt>
                <c:pt idx="4">
                  <c:v>-30497.5</c:v>
                </c:pt>
                <c:pt idx="5">
                  <c:v>-30394</c:v>
                </c:pt>
                <c:pt idx="6">
                  <c:v>-4995</c:v>
                </c:pt>
                <c:pt idx="7">
                  <c:v>-2116.5</c:v>
                </c:pt>
                <c:pt idx="8">
                  <c:v>-1048.5</c:v>
                </c:pt>
                <c:pt idx="9">
                  <c:v>-903.5</c:v>
                </c:pt>
                <c:pt idx="10">
                  <c:v>0</c:v>
                </c:pt>
                <c:pt idx="11">
                  <c:v>28</c:v>
                </c:pt>
                <c:pt idx="12">
                  <c:v>909.5</c:v>
                </c:pt>
                <c:pt idx="13">
                  <c:v>987.5</c:v>
                </c:pt>
                <c:pt idx="14">
                  <c:v>988</c:v>
                </c:pt>
                <c:pt idx="15">
                  <c:v>993.5</c:v>
                </c:pt>
                <c:pt idx="16">
                  <c:v>1110.5</c:v>
                </c:pt>
                <c:pt idx="17">
                  <c:v>1791</c:v>
                </c:pt>
                <c:pt idx="18">
                  <c:v>1799.5</c:v>
                </c:pt>
                <c:pt idx="19">
                  <c:v>1894.5</c:v>
                </c:pt>
                <c:pt idx="20">
                  <c:v>1983</c:v>
                </c:pt>
                <c:pt idx="21">
                  <c:v>1997.5</c:v>
                </c:pt>
                <c:pt idx="22">
                  <c:v>2036</c:v>
                </c:pt>
                <c:pt idx="23">
                  <c:v>2036.5</c:v>
                </c:pt>
                <c:pt idx="24">
                  <c:v>2044.5</c:v>
                </c:pt>
                <c:pt idx="25">
                  <c:v>2056</c:v>
                </c:pt>
                <c:pt idx="26">
                  <c:v>2795.5</c:v>
                </c:pt>
                <c:pt idx="27">
                  <c:v>2893</c:v>
                </c:pt>
                <c:pt idx="28">
                  <c:v>2985</c:v>
                </c:pt>
                <c:pt idx="29">
                  <c:v>3023.5</c:v>
                </c:pt>
                <c:pt idx="30">
                  <c:v>3026.5</c:v>
                </c:pt>
                <c:pt idx="31">
                  <c:v>3026.5</c:v>
                </c:pt>
                <c:pt idx="32">
                  <c:v>3027</c:v>
                </c:pt>
                <c:pt idx="33">
                  <c:v>3027</c:v>
                </c:pt>
                <c:pt idx="34">
                  <c:v>3140.5</c:v>
                </c:pt>
                <c:pt idx="35">
                  <c:v>3140.5</c:v>
                </c:pt>
                <c:pt idx="36">
                  <c:v>3141</c:v>
                </c:pt>
                <c:pt idx="37">
                  <c:v>3141</c:v>
                </c:pt>
                <c:pt idx="38">
                  <c:v>3892</c:v>
                </c:pt>
                <c:pt idx="39">
                  <c:v>3892</c:v>
                </c:pt>
                <c:pt idx="40">
                  <c:v>3892</c:v>
                </c:pt>
                <c:pt idx="41">
                  <c:v>3892</c:v>
                </c:pt>
                <c:pt idx="42">
                  <c:v>3892</c:v>
                </c:pt>
                <c:pt idx="43">
                  <c:v>3892</c:v>
                </c:pt>
                <c:pt idx="44">
                  <c:v>4019.5</c:v>
                </c:pt>
                <c:pt idx="45">
                  <c:v>4020</c:v>
                </c:pt>
                <c:pt idx="46">
                  <c:v>4239.5</c:v>
                </c:pt>
                <c:pt idx="47">
                  <c:v>5143.5</c:v>
                </c:pt>
                <c:pt idx="48">
                  <c:v>5143.5</c:v>
                </c:pt>
                <c:pt idx="49">
                  <c:v>5143.5</c:v>
                </c:pt>
                <c:pt idx="50">
                  <c:v>5143.5</c:v>
                </c:pt>
                <c:pt idx="51">
                  <c:v>5163</c:v>
                </c:pt>
                <c:pt idx="52">
                  <c:v>5163.5</c:v>
                </c:pt>
                <c:pt idx="53">
                  <c:v>5165.5</c:v>
                </c:pt>
                <c:pt idx="54">
                  <c:v>5166</c:v>
                </c:pt>
                <c:pt idx="55">
                  <c:v>5168.5</c:v>
                </c:pt>
                <c:pt idx="56">
                  <c:v>5169</c:v>
                </c:pt>
                <c:pt idx="57">
                  <c:v>5174</c:v>
                </c:pt>
                <c:pt idx="58">
                  <c:v>5174.5</c:v>
                </c:pt>
                <c:pt idx="59">
                  <c:v>5180</c:v>
                </c:pt>
                <c:pt idx="60">
                  <c:v>5180</c:v>
                </c:pt>
                <c:pt idx="61">
                  <c:v>5180</c:v>
                </c:pt>
                <c:pt idx="62">
                  <c:v>5180</c:v>
                </c:pt>
                <c:pt idx="63">
                  <c:v>5182.5</c:v>
                </c:pt>
                <c:pt idx="64">
                  <c:v>5182.5</c:v>
                </c:pt>
                <c:pt idx="65">
                  <c:v>5182.5</c:v>
                </c:pt>
                <c:pt idx="66">
                  <c:v>5182.5</c:v>
                </c:pt>
                <c:pt idx="67">
                  <c:v>5182.5</c:v>
                </c:pt>
                <c:pt idx="68">
                  <c:v>5210.5</c:v>
                </c:pt>
                <c:pt idx="69">
                  <c:v>5235.5</c:v>
                </c:pt>
                <c:pt idx="70">
                  <c:v>5249.5</c:v>
                </c:pt>
                <c:pt idx="71">
                  <c:v>5249.5</c:v>
                </c:pt>
                <c:pt idx="72">
                  <c:v>5249.5</c:v>
                </c:pt>
                <c:pt idx="73">
                  <c:v>5249.5</c:v>
                </c:pt>
                <c:pt idx="74">
                  <c:v>5249.5</c:v>
                </c:pt>
                <c:pt idx="75">
                  <c:v>5252</c:v>
                </c:pt>
                <c:pt idx="76">
                  <c:v>5252</c:v>
                </c:pt>
                <c:pt idx="77">
                  <c:v>5252</c:v>
                </c:pt>
                <c:pt idx="78">
                  <c:v>5252</c:v>
                </c:pt>
                <c:pt idx="79">
                  <c:v>5252.5</c:v>
                </c:pt>
                <c:pt idx="80">
                  <c:v>5255</c:v>
                </c:pt>
                <c:pt idx="81">
                  <c:v>5255</c:v>
                </c:pt>
                <c:pt idx="82">
                  <c:v>5255</c:v>
                </c:pt>
                <c:pt idx="83">
                  <c:v>5255</c:v>
                </c:pt>
                <c:pt idx="84">
                  <c:v>5285.5</c:v>
                </c:pt>
                <c:pt idx="85">
                  <c:v>5285.5</c:v>
                </c:pt>
                <c:pt idx="86">
                  <c:v>5285.5</c:v>
                </c:pt>
                <c:pt idx="87">
                  <c:v>5285.5</c:v>
                </c:pt>
                <c:pt idx="88">
                  <c:v>5285.5</c:v>
                </c:pt>
                <c:pt idx="89">
                  <c:v>5285.5</c:v>
                </c:pt>
                <c:pt idx="90">
                  <c:v>5288.5</c:v>
                </c:pt>
                <c:pt idx="91">
                  <c:v>5978</c:v>
                </c:pt>
                <c:pt idx="92">
                  <c:v>5983.5</c:v>
                </c:pt>
                <c:pt idx="93">
                  <c:v>6047.5</c:v>
                </c:pt>
                <c:pt idx="94">
                  <c:v>6105.5</c:v>
                </c:pt>
                <c:pt idx="95">
                  <c:v>6181</c:v>
                </c:pt>
                <c:pt idx="96">
                  <c:v>6181.5</c:v>
                </c:pt>
                <c:pt idx="97">
                  <c:v>6223</c:v>
                </c:pt>
                <c:pt idx="98">
                  <c:v>6253.5</c:v>
                </c:pt>
                <c:pt idx="99">
                  <c:v>6256.5</c:v>
                </c:pt>
                <c:pt idx="100">
                  <c:v>6273</c:v>
                </c:pt>
                <c:pt idx="101">
                  <c:v>6295.5</c:v>
                </c:pt>
                <c:pt idx="102">
                  <c:v>6945.5</c:v>
                </c:pt>
                <c:pt idx="103">
                  <c:v>6946</c:v>
                </c:pt>
                <c:pt idx="104">
                  <c:v>7107.5</c:v>
                </c:pt>
                <c:pt idx="105">
                  <c:v>7163</c:v>
                </c:pt>
                <c:pt idx="106">
                  <c:v>7166</c:v>
                </c:pt>
                <c:pt idx="107">
                  <c:v>7168.5</c:v>
                </c:pt>
                <c:pt idx="108">
                  <c:v>7171.5</c:v>
                </c:pt>
                <c:pt idx="109">
                  <c:v>7205.5</c:v>
                </c:pt>
                <c:pt idx="110">
                  <c:v>7264</c:v>
                </c:pt>
                <c:pt idx="111">
                  <c:v>7285.5</c:v>
                </c:pt>
                <c:pt idx="112">
                  <c:v>7324.5</c:v>
                </c:pt>
                <c:pt idx="113">
                  <c:v>7937</c:v>
                </c:pt>
                <c:pt idx="114">
                  <c:v>7981.5</c:v>
                </c:pt>
                <c:pt idx="115">
                  <c:v>7992.5</c:v>
                </c:pt>
                <c:pt idx="116">
                  <c:v>8022</c:v>
                </c:pt>
                <c:pt idx="117">
                  <c:v>8022.5</c:v>
                </c:pt>
                <c:pt idx="118">
                  <c:v>8059.5</c:v>
                </c:pt>
                <c:pt idx="119">
                  <c:v>8106</c:v>
                </c:pt>
                <c:pt idx="120">
                  <c:v>8125.5</c:v>
                </c:pt>
                <c:pt idx="121">
                  <c:v>8147.5</c:v>
                </c:pt>
                <c:pt idx="122">
                  <c:v>8148</c:v>
                </c:pt>
                <c:pt idx="123">
                  <c:v>8234</c:v>
                </c:pt>
                <c:pt idx="124">
                  <c:v>8234</c:v>
                </c:pt>
                <c:pt idx="125">
                  <c:v>7171.5</c:v>
                </c:pt>
                <c:pt idx="126">
                  <c:v>8234</c:v>
                </c:pt>
                <c:pt idx="127">
                  <c:v>8234</c:v>
                </c:pt>
                <c:pt idx="128">
                  <c:v>9073.5</c:v>
                </c:pt>
                <c:pt idx="129">
                  <c:v>9074</c:v>
                </c:pt>
                <c:pt idx="130">
                  <c:v>9235</c:v>
                </c:pt>
                <c:pt idx="131">
                  <c:v>9261</c:v>
                </c:pt>
                <c:pt idx="132">
                  <c:v>9261.5</c:v>
                </c:pt>
                <c:pt idx="133">
                  <c:v>9946.5</c:v>
                </c:pt>
                <c:pt idx="134">
                  <c:v>10083</c:v>
                </c:pt>
                <c:pt idx="135">
                  <c:v>10083.5</c:v>
                </c:pt>
                <c:pt idx="136">
                  <c:v>10225.5</c:v>
                </c:pt>
                <c:pt idx="137">
                  <c:v>10231</c:v>
                </c:pt>
                <c:pt idx="138">
                  <c:v>10236.5</c:v>
                </c:pt>
                <c:pt idx="139">
                  <c:v>10237</c:v>
                </c:pt>
                <c:pt idx="140">
                  <c:v>10253.5</c:v>
                </c:pt>
                <c:pt idx="141">
                  <c:v>10256</c:v>
                </c:pt>
                <c:pt idx="142">
                  <c:v>10256.5</c:v>
                </c:pt>
                <c:pt idx="143">
                  <c:v>10267.5</c:v>
                </c:pt>
                <c:pt idx="144">
                  <c:v>10298</c:v>
                </c:pt>
                <c:pt idx="145">
                  <c:v>11074</c:v>
                </c:pt>
                <c:pt idx="146">
                  <c:v>11168</c:v>
                </c:pt>
                <c:pt idx="147">
                  <c:v>11168.5</c:v>
                </c:pt>
                <c:pt idx="148">
                  <c:v>11204.5</c:v>
                </c:pt>
                <c:pt idx="149">
                  <c:v>11283.5</c:v>
                </c:pt>
                <c:pt idx="150">
                  <c:v>11355</c:v>
                </c:pt>
                <c:pt idx="151">
                  <c:v>11355</c:v>
                </c:pt>
                <c:pt idx="152">
                  <c:v>11355</c:v>
                </c:pt>
                <c:pt idx="153">
                  <c:v>12166.5</c:v>
                </c:pt>
                <c:pt idx="154">
                  <c:v>12286.5</c:v>
                </c:pt>
                <c:pt idx="155">
                  <c:v>12300.5</c:v>
                </c:pt>
                <c:pt idx="156">
                  <c:v>12329.5</c:v>
                </c:pt>
                <c:pt idx="157">
                  <c:v>12392</c:v>
                </c:pt>
                <c:pt idx="158">
                  <c:v>12397.5</c:v>
                </c:pt>
                <c:pt idx="159">
                  <c:v>13125</c:v>
                </c:pt>
                <c:pt idx="160">
                  <c:v>13218</c:v>
                </c:pt>
                <c:pt idx="161">
                  <c:v>13218</c:v>
                </c:pt>
                <c:pt idx="162">
                  <c:v>13218</c:v>
                </c:pt>
                <c:pt idx="163">
                  <c:v>13218</c:v>
                </c:pt>
                <c:pt idx="164">
                  <c:v>13218</c:v>
                </c:pt>
                <c:pt idx="165">
                  <c:v>13218.5</c:v>
                </c:pt>
                <c:pt idx="166">
                  <c:v>13218.5</c:v>
                </c:pt>
                <c:pt idx="167">
                  <c:v>13219</c:v>
                </c:pt>
                <c:pt idx="168">
                  <c:v>13219</c:v>
                </c:pt>
                <c:pt idx="169">
                  <c:v>14143.5</c:v>
                </c:pt>
                <c:pt idx="170">
                  <c:v>14144</c:v>
                </c:pt>
                <c:pt idx="171">
                  <c:v>14272.5</c:v>
                </c:pt>
                <c:pt idx="172">
                  <c:v>14272.5</c:v>
                </c:pt>
                <c:pt idx="173">
                  <c:v>14272.5</c:v>
                </c:pt>
                <c:pt idx="174">
                  <c:v>14398</c:v>
                </c:pt>
                <c:pt idx="175">
                  <c:v>14401</c:v>
                </c:pt>
                <c:pt idx="176">
                  <c:v>15285.5</c:v>
                </c:pt>
                <c:pt idx="177">
                  <c:v>15285.5</c:v>
                </c:pt>
                <c:pt idx="178">
                  <c:v>15285.5</c:v>
                </c:pt>
                <c:pt idx="179">
                  <c:v>16022</c:v>
                </c:pt>
                <c:pt idx="180">
                  <c:v>16189</c:v>
                </c:pt>
                <c:pt idx="181">
                  <c:v>16189.5</c:v>
                </c:pt>
                <c:pt idx="182">
                  <c:v>16331</c:v>
                </c:pt>
                <c:pt idx="183">
                  <c:v>16356</c:v>
                </c:pt>
                <c:pt idx="184">
                  <c:v>16356</c:v>
                </c:pt>
                <c:pt idx="185">
                  <c:v>16356.5</c:v>
                </c:pt>
                <c:pt idx="186">
                  <c:v>16356.5</c:v>
                </c:pt>
                <c:pt idx="187">
                  <c:v>16373</c:v>
                </c:pt>
                <c:pt idx="188">
                  <c:v>16373</c:v>
                </c:pt>
                <c:pt idx="189">
                  <c:v>16428.5</c:v>
                </c:pt>
                <c:pt idx="190">
                  <c:v>16428.5</c:v>
                </c:pt>
                <c:pt idx="191">
                  <c:v>16428.5</c:v>
                </c:pt>
                <c:pt idx="192">
                  <c:v>16456.5</c:v>
                </c:pt>
                <c:pt idx="193">
                  <c:v>16456.5</c:v>
                </c:pt>
                <c:pt idx="194">
                  <c:v>16456.5</c:v>
                </c:pt>
                <c:pt idx="195">
                  <c:v>17421.5</c:v>
                </c:pt>
                <c:pt idx="196">
                  <c:v>17421.5</c:v>
                </c:pt>
                <c:pt idx="197">
                  <c:v>17432.5</c:v>
                </c:pt>
                <c:pt idx="198">
                  <c:v>17432.5</c:v>
                </c:pt>
                <c:pt idx="199">
                  <c:v>17433</c:v>
                </c:pt>
                <c:pt idx="200">
                  <c:v>17433</c:v>
                </c:pt>
                <c:pt idx="201">
                  <c:v>17435.5</c:v>
                </c:pt>
                <c:pt idx="202">
                  <c:v>17435.5</c:v>
                </c:pt>
                <c:pt idx="203">
                  <c:v>17460.5</c:v>
                </c:pt>
                <c:pt idx="204">
                  <c:v>17460.5</c:v>
                </c:pt>
                <c:pt idx="205">
                  <c:v>17463.5</c:v>
                </c:pt>
                <c:pt idx="206">
                  <c:v>17463.5</c:v>
                </c:pt>
                <c:pt idx="207">
                  <c:v>17469</c:v>
                </c:pt>
                <c:pt idx="208">
                  <c:v>17469</c:v>
                </c:pt>
                <c:pt idx="209">
                  <c:v>17477.5</c:v>
                </c:pt>
                <c:pt idx="210">
                  <c:v>17477.5</c:v>
                </c:pt>
                <c:pt idx="211">
                  <c:v>17480</c:v>
                </c:pt>
                <c:pt idx="212">
                  <c:v>17480</c:v>
                </c:pt>
                <c:pt idx="213">
                  <c:v>18256</c:v>
                </c:pt>
                <c:pt idx="214">
                  <c:v>19351.5</c:v>
                </c:pt>
                <c:pt idx="215">
                  <c:v>19360</c:v>
                </c:pt>
                <c:pt idx="216">
                  <c:v>19360.5</c:v>
                </c:pt>
                <c:pt idx="217">
                  <c:v>19363</c:v>
                </c:pt>
              </c:numCache>
            </c:numRef>
          </c:xVal>
          <c:yVal>
            <c:numRef>
              <c:f>'Inactive 1'!$H$21:$H$999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52-42E9-9B7C-BD7CB01003DF}"/>
            </c:ext>
          </c:extLst>
        </c:ser>
        <c:ser>
          <c:idx val="1"/>
          <c:order val="1"/>
          <c:tx>
            <c:strRef>
              <c:f>'Inactive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1'!$D$21:$D$1298</c:f>
                <c:numCache>
                  <c:formatCode>General</c:formatCode>
                  <c:ptCount val="1278"/>
                  <c:pt idx="9">
                    <c:v>0</c:v>
                  </c:pt>
                  <c:pt idx="10">
                    <c:v>2.8E-3</c:v>
                  </c:pt>
                  <c:pt idx="11">
                    <c:v>2.8E-3</c:v>
                  </c:pt>
                  <c:pt idx="13">
                    <c:v>1.6000000000000001E-3</c:v>
                  </c:pt>
                  <c:pt idx="14">
                    <c:v>2.8999999999999998E-3</c:v>
                  </c:pt>
                  <c:pt idx="15">
                    <c:v>1.6999999999999999E-3</c:v>
                  </c:pt>
                  <c:pt idx="16">
                    <c:v>1.9E-3</c:v>
                  </c:pt>
                  <c:pt idx="17">
                    <c:v>1.2999999999999999E-3</c:v>
                  </c:pt>
                  <c:pt idx="18">
                    <c:v>4.4000000000000003E-3</c:v>
                  </c:pt>
                  <c:pt idx="19">
                    <c:v>6.0000000000000001E-3</c:v>
                  </c:pt>
                  <c:pt idx="20">
                    <c:v>1.2999999999999999E-3</c:v>
                  </c:pt>
                  <c:pt idx="21">
                    <c:v>0</c:v>
                  </c:pt>
                  <c:pt idx="22">
                    <c:v>2.3999999999999998E-3</c:v>
                  </c:pt>
                  <c:pt idx="23">
                    <c:v>1.6000000000000001E-3</c:v>
                  </c:pt>
                  <c:pt idx="24">
                    <c:v>0</c:v>
                  </c:pt>
                  <c:pt idx="25">
                    <c:v>3.3999999999999998E-3</c:v>
                  </c:pt>
                  <c:pt idx="26">
                    <c:v>3.3E-3</c:v>
                  </c:pt>
                  <c:pt idx="27">
                    <c:v>2.0999999999999999E-3</c:v>
                  </c:pt>
                  <c:pt idx="28">
                    <c:v>2.3E-3</c:v>
                  </c:pt>
                  <c:pt idx="29">
                    <c:v>0</c:v>
                  </c:pt>
                  <c:pt idx="30">
                    <c:v>2E-3</c:v>
                  </c:pt>
                  <c:pt idx="31">
                    <c:v>2E-3</c:v>
                  </c:pt>
                  <c:pt idx="32">
                    <c:v>1.4E-3</c:v>
                  </c:pt>
                  <c:pt idx="33">
                    <c:v>1.4E-3</c:v>
                  </c:pt>
                  <c:pt idx="34">
                    <c:v>6.4999999999999997E-3</c:v>
                  </c:pt>
                  <c:pt idx="35">
                    <c:v>6.4999999999999997E-3</c:v>
                  </c:pt>
                  <c:pt idx="36">
                    <c:v>5.4000000000000003E-3</c:v>
                  </c:pt>
                  <c:pt idx="37">
                    <c:v>5.4000000000000003E-3</c:v>
                  </c:pt>
                  <c:pt idx="38">
                    <c:v>2.8E-3</c:v>
                  </c:pt>
                  <c:pt idx="39">
                    <c:v>2.8E-3</c:v>
                  </c:pt>
                  <c:pt idx="40">
                    <c:v>1.6000000000000001E-3</c:v>
                  </c:pt>
                  <c:pt idx="41">
                    <c:v>1.6000000000000001E-3</c:v>
                  </c:pt>
                  <c:pt idx="42">
                    <c:v>1.6000000000000001E-3</c:v>
                  </c:pt>
                  <c:pt idx="43">
                    <c:v>1.6000000000000001E-3</c:v>
                  </c:pt>
                  <c:pt idx="44">
                    <c:v>5.0000000000000001E-4</c:v>
                  </c:pt>
                  <c:pt idx="45">
                    <c:v>6.9999999999999999E-4</c:v>
                  </c:pt>
                  <c:pt idx="47">
                    <c:v>4.1000000000000003E-3</c:v>
                  </c:pt>
                  <c:pt idx="48">
                    <c:v>4.1000000000000003E-3</c:v>
                  </c:pt>
                  <c:pt idx="49">
                    <c:v>4.0000000000000001E-3</c:v>
                  </c:pt>
                  <c:pt idx="50">
                    <c:v>4.0000000000000001E-3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2.8E-3</c:v>
                  </c:pt>
                  <c:pt idx="60">
                    <c:v>2.8E-3</c:v>
                  </c:pt>
                  <c:pt idx="61">
                    <c:v>2.8999999999999998E-3</c:v>
                  </c:pt>
                  <c:pt idx="62">
                    <c:v>2.8999999999999998E-3</c:v>
                  </c:pt>
                  <c:pt idx="63">
                    <c:v>0</c:v>
                  </c:pt>
                  <c:pt idx="64">
                    <c:v>3.0000000000000001E-3</c:v>
                  </c:pt>
                  <c:pt idx="65">
                    <c:v>3.0000000000000001E-3</c:v>
                  </c:pt>
                  <c:pt idx="66">
                    <c:v>3.8E-3</c:v>
                  </c:pt>
                  <c:pt idx="67">
                    <c:v>3.8E-3</c:v>
                  </c:pt>
                  <c:pt idx="68">
                    <c:v>5.9999999999999995E-4</c:v>
                  </c:pt>
                  <c:pt idx="69">
                    <c:v>8.9999999999999998E-4</c:v>
                  </c:pt>
                  <c:pt idx="70">
                    <c:v>2.9999999999999997E-4</c:v>
                  </c:pt>
                  <c:pt idx="71">
                    <c:v>2.0999999999999999E-3</c:v>
                  </c:pt>
                  <c:pt idx="72">
                    <c:v>2.0999999999999999E-3</c:v>
                  </c:pt>
                  <c:pt idx="73">
                    <c:v>2.0999999999999999E-3</c:v>
                  </c:pt>
                  <c:pt idx="74">
                    <c:v>2.0999999999999999E-3</c:v>
                  </c:pt>
                  <c:pt idx="75">
                    <c:v>1.6999999999999999E-3</c:v>
                  </c:pt>
                  <c:pt idx="76">
                    <c:v>1.6999999999999999E-3</c:v>
                  </c:pt>
                  <c:pt idx="77">
                    <c:v>1.6000000000000001E-3</c:v>
                  </c:pt>
                  <c:pt idx="78">
                    <c:v>1.6000000000000001E-3</c:v>
                  </c:pt>
                  <c:pt idx="79">
                    <c:v>0</c:v>
                  </c:pt>
                  <c:pt idx="80">
                    <c:v>4.3E-3</c:v>
                  </c:pt>
                  <c:pt idx="81">
                    <c:v>4.3E-3</c:v>
                  </c:pt>
                  <c:pt idx="82">
                    <c:v>4.1000000000000003E-3</c:v>
                  </c:pt>
                  <c:pt idx="83">
                    <c:v>4.1000000000000003E-3</c:v>
                  </c:pt>
                  <c:pt idx="84">
                    <c:v>2.2000000000000001E-3</c:v>
                  </c:pt>
                  <c:pt idx="85">
                    <c:v>2.2000000000000001E-3</c:v>
                  </c:pt>
                  <c:pt idx="86">
                    <c:v>4.1999999999999997E-3</c:v>
                  </c:pt>
                  <c:pt idx="87">
                    <c:v>4.1999999999999997E-3</c:v>
                  </c:pt>
                  <c:pt idx="88">
                    <c:v>4.1999999999999997E-3</c:v>
                  </c:pt>
                  <c:pt idx="89">
                    <c:v>4.1999999999999997E-3</c:v>
                  </c:pt>
                  <c:pt idx="90">
                    <c:v>2.0999999999999999E-3</c:v>
                  </c:pt>
                  <c:pt idx="91">
                    <c:v>7.1999999999999998E-3</c:v>
                  </c:pt>
                  <c:pt idx="92">
                    <c:v>4.5999999999999999E-3</c:v>
                  </c:pt>
                  <c:pt idx="93">
                    <c:v>8.9999999999999998E-4</c:v>
                  </c:pt>
                  <c:pt idx="94">
                    <c:v>1.2999999999999999E-3</c:v>
                  </c:pt>
                  <c:pt idx="95">
                    <c:v>8.9999999999999998E-4</c:v>
                  </c:pt>
                  <c:pt idx="96">
                    <c:v>1.1000000000000001E-3</c:v>
                  </c:pt>
                  <c:pt idx="97">
                    <c:v>5.9999999999999995E-4</c:v>
                  </c:pt>
                  <c:pt idx="98">
                    <c:v>5.9999999999999995E-4</c:v>
                  </c:pt>
                  <c:pt idx="99">
                    <c:v>1E-3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2.0000000000000001E-4</c:v>
                  </c:pt>
                  <c:pt idx="132">
                    <c:v>8.0000000000000004E-4</c:v>
                  </c:pt>
                  <c:pt idx="133">
                    <c:v>4.0000000000000002E-4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1E-4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4.0000000000000002E-4</c:v>
                  </c:pt>
                  <c:pt idx="158">
                    <c:v>4.0000000000000002E-4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2.9999999999999997E-4</c:v>
                  </c:pt>
                  <c:pt idx="163">
                    <c:v>0</c:v>
                  </c:pt>
                  <c:pt idx="164">
                    <c:v>8.9999999999999998E-4</c:v>
                  </c:pt>
                  <c:pt idx="165">
                    <c:v>0</c:v>
                  </c:pt>
                  <c:pt idx="166">
                    <c:v>2.9999999999999997E-4</c:v>
                  </c:pt>
                  <c:pt idx="167">
                    <c:v>0</c:v>
                  </c:pt>
                  <c:pt idx="168">
                    <c:v>3.0000000000000001E-3</c:v>
                  </c:pt>
                  <c:pt idx="169">
                    <c:v>1E-4</c:v>
                  </c:pt>
                  <c:pt idx="170">
                    <c:v>2E-3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1E-4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1E-4</c:v>
                  </c:pt>
                  <c:pt idx="183">
                    <c:v>5.0000000000000001E-4</c:v>
                  </c:pt>
                  <c:pt idx="184">
                    <c:v>2.0000000000000001E-4</c:v>
                  </c:pt>
                  <c:pt idx="185">
                    <c:v>2.9999999999999997E-4</c:v>
                  </c:pt>
                  <c:pt idx="186">
                    <c:v>2.0000000000000001E-4</c:v>
                  </c:pt>
                  <c:pt idx="187">
                    <c:v>1E-4</c:v>
                  </c:pt>
                  <c:pt idx="188">
                    <c:v>1E-4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4.0000000000000002E-4</c:v>
                  </c:pt>
                  <c:pt idx="194">
                    <c:v>4.0000000000000002E-4</c:v>
                  </c:pt>
                  <c:pt idx="195">
                    <c:v>2.0000000000000001E-4</c:v>
                  </c:pt>
                  <c:pt idx="196">
                    <c:v>2.0000000000000001E-4</c:v>
                  </c:pt>
                  <c:pt idx="197">
                    <c:v>2.9999999999999997E-4</c:v>
                  </c:pt>
                  <c:pt idx="198">
                    <c:v>5.0000000000000001E-4</c:v>
                  </c:pt>
                  <c:pt idx="199">
                    <c:v>2.0000000000000001E-4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2.9999999999999997E-4</c:v>
                  </c:pt>
                  <c:pt idx="203">
                    <c:v>2.0000000000000001E-4</c:v>
                  </c:pt>
                  <c:pt idx="204">
                    <c:v>2.0000000000000001E-4</c:v>
                  </c:pt>
                  <c:pt idx="205">
                    <c:v>2.9999999999999997E-4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1E-4</c:v>
                  </c:pt>
                  <c:pt idx="209">
                    <c:v>2.9999999999999997E-4</c:v>
                  </c:pt>
                  <c:pt idx="210">
                    <c:v>2.0000000000000001E-4</c:v>
                  </c:pt>
                  <c:pt idx="211">
                    <c:v>2.9999999999999997E-4</c:v>
                  </c:pt>
                  <c:pt idx="212">
                    <c:v>2.9999999999999997E-4</c:v>
                  </c:pt>
                  <c:pt idx="213">
                    <c:v>0</c:v>
                  </c:pt>
                  <c:pt idx="214">
                    <c:v>2.0000000000000001E-4</c:v>
                  </c:pt>
                  <c:pt idx="215">
                    <c:v>1E-4</c:v>
                  </c:pt>
                  <c:pt idx="216">
                    <c:v>1E-4</c:v>
                  </c:pt>
                  <c:pt idx="217">
                    <c:v>1E-4</c:v>
                  </c:pt>
                </c:numCache>
              </c:numRef>
            </c:plus>
            <c:minus>
              <c:numRef>
                <c:f>'Inactive 1'!$D$21:$D$1298</c:f>
                <c:numCache>
                  <c:formatCode>General</c:formatCode>
                  <c:ptCount val="1278"/>
                  <c:pt idx="9">
                    <c:v>0</c:v>
                  </c:pt>
                  <c:pt idx="10">
                    <c:v>2.8E-3</c:v>
                  </c:pt>
                  <c:pt idx="11">
                    <c:v>2.8E-3</c:v>
                  </c:pt>
                  <c:pt idx="13">
                    <c:v>1.6000000000000001E-3</c:v>
                  </c:pt>
                  <c:pt idx="14">
                    <c:v>2.8999999999999998E-3</c:v>
                  </c:pt>
                  <c:pt idx="15">
                    <c:v>1.6999999999999999E-3</c:v>
                  </c:pt>
                  <c:pt idx="16">
                    <c:v>1.9E-3</c:v>
                  </c:pt>
                  <c:pt idx="17">
                    <c:v>1.2999999999999999E-3</c:v>
                  </c:pt>
                  <c:pt idx="18">
                    <c:v>4.4000000000000003E-3</c:v>
                  </c:pt>
                  <c:pt idx="19">
                    <c:v>6.0000000000000001E-3</c:v>
                  </c:pt>
                  <c:pt idx="20">
                    <c:v>1.2999999999999999E-3</c:v>
                  </c:pt>
                  <c:pt idx="21">
                    <c:v>0</c:v>
                  </c:pt>
                  <c:pt idx="22">
                    <c:v>2.3999999999999998E-3</c:v>
                  </c:pt>
                  <c:pt idx="23">
                    <c:v>1.6000000000000001E-3</c:v>
                  </c:pt>
                  <c:pt idx="24">
                    <c:v>0</c:v>
                  </c:pt>
                  <c:pt idx="25">
                    <c:v>3.3999999999999998E-3</c:v>
                  </c:pt>
                  <c:pt idx="26">
                    <c:v>3.3E-3</c:v>
                  </c:pt>
                  <c:pt idx="27">
                    <c:v>2.0999999999999999E-3</c:v>
                  </c:pt>
                  <c:pt idx="28">
                    <c:v>2.3E-3</c:v>
                  </c:pt>
                  <c:pt idx="29">
                    <c:v>0</c:v>
                  </c:pt>
                  <c:pt idx="30">
                    <c:v>2E-3</c:v>
                  </c:pt>
                  <c:pt idx="31">
                    <c:v>2E-3</c:v>
                  </c:pt>
                  <c:pt idx="32">
                    <c:v>1.4E-3</c:v>
                  </c:pt>
                  <c:pt idx="33">
                    <c:v>1.4E-3</c:v>
                  </c:pt>
                  <c:pt idx="34">
                    <c:v>6.4999999999999997E-3</c:v>
                  </c:pt>
                  <c:pt idx="35">
                    <c:v>6.4999999999999997E-3</c:v>
                  </c:pt>
                  <c:pt idx="36">
                    <c:v>5.4000000000000003E-3</c:v>
                  </c:pt>
                  <c:pt idx="37">
                    <c:v>5.4000000000000003E-3</c:v>
                  </c:pt>
                  <c:pt idx="38">
                    <c:v>2.8E-3</c:v>
                  </c:pt>
                  <c:pt idx="39">
                    <c:v>2.8E-3</c:v>
                  </c:pt>
                  <c:pt idx="40">
                    <c:v>1.6000000000000001E-3</c:v>
                  </c:pt>
                  <c:pt idx="41">
                    <c:v>1.6000000000000001E-3</c:v>
                  </c:pt>
                  <c:pt idx="42">
                    <c:v>1.6000000000000001E-3</c:v>
                  </c:pt>
                  <c:pt idx="43">
                    <c:v>1.6000000000000001E-3</c:v>
                  </c:pt>
                  <c:pt idx="44">
                    <c:v>5.0000000000000001E-4</c:v>
                  </c:pt>
                  <c:pt idx="45">
                    <c:v>6.9999999999999999E-4</c:v>
                  </c:pt>
                  <c:pt idx="47">
                    <c:v>4.1000000000000003E-3</c:v>
                  </c:pt>
                  <c:pt idx="48">
                    <c:v>4.1000000000000003E-3</c:v>
                  </c:pt>
                  <c:pt idx="49">
                    <c:v>4.0000000000000001E-3</c:v>
                  </c:pt>
                  <c:pt idx="50">
                    <c:v>4.0000000000000001E-3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2.8E-3</c:v>
                  </c:pt>
                  <c:pt idx="60">
                    <c:v>2.8E-3</c:v>
                  </c:pt>
                  <c:pt idx="61">
                    <c:v>2.8999999999999998E-3</c:v>
                  </c:pt>
                  <c:pt idx="62">
                    <c:v>2.8999999999999998E-3</c:v>
                  </c:pt>
                  <c:pt idx="63">
                    <c:v>0</c:v>
                  </c:pt>
                  <c:pt idx="64">
                    <c:v>3.0000000000000001E-3</c:v>
                  </c:pt>
                  <c:pt idx="65">
                    <c:v>3.0000000000000001E-3</c:v>
                  </c:pt>
                  <c:pt idx="66">
                    <c:v>3.8E-3</c:v>
                  </c:pt>
                  <c:pt idx="67">
                    <c:v>3.8E-3</c:v>
                  </c:pt>
                  <c:pt idx="68">
                    <c:v>5.9999999999999995E-4</c:v>
                  </c:pt>
                  <c:pt idx="69">
                    <c:v>8.9999999999999998E-4</c:v>
                  </c:pt>
                  <c:pt idx="70">
                    <c:v>2.9999999999999997E-4</c:v>
                  </c:pt>
                  <c:pt idx="71">
                    <c:v>2.0999999999999999E-3</c:v>
                  </c:pt>
                  <c:pt idx="72">
                    <c:v>2.0999999999999999E-3</c:v>
                  </c:pt>
                  <c:pt idx="73">
                    <c:v>2.0999999999999999E-3</c:v>
                  </c:pt>
                  <c:pt idx="74">
                    <c:v>2.0999999999999999E-3</c:v>
                  </c:pt>
                  <c:pt idx="75">
                    <c:v>1.6999999999999999E-3</c:v>
                  </c:pt>
                  <c:pt idx="76">
                    <c:v>1.6999999999999999E-3</c:v>
                  </c:pt>
                  <c:pt idx="77">
                    <c:v>1.6000000000000001E-3</c:v>
                  </c:pt>
                  <c:pt idx="78">
                    <c:v>1.6000000000000001E-3</c:v>
                  </c:pt>
                  <c:pt idx="79">
                    <c:v>0</c:v>
                  </c:pt>
                  <c:pt idx="80">
                    <c:v>4.3E-3</c:v>
                  </c:pt>
                  <c:pt idx="81">
                    <c:v>4.3E-3</c:v>
                  </c:pt>
                  <c:pt idx="82">
                    <c:v>4.1000000000000003E-3</c:v>
                  </c:pt>
                  <c:pt idx="83">
                    <c:v>4.1000000000000003E-3</c:v>
                  </c:pt>
                  <c:pt idx="84">
                    <c:v>2.2000000000000001E-3</c:v>
                  </c:pt>
                  <c:pt idx="85">
                    <c:v>2.2000000000000001E-3</c:v>
                  </c:pt>
                  <c:pt idx="86">
                    <c:v>4.1999999999999997E-3</c:v>
                  </c:pt>
                  <c:pt idx="87">
                    <c:v>4.1999999999999997E-3</c:v>
                  </c:pt>
                  <c:pt idx="88">
                    <c:v>4.1999999999999997E-3</c:v>
                  </c:pt>
                  <c:pt idx="89">
                    <c:v>4.1999999999999997E-3</c:v>
                  </c:pt>
                  <c:pt idx="90">
                    <c:v>2.0999999999999999E-3</c:v>
                  </c:pt>
                  <c:pt idx="91">
                    <c:v>7.1999999999999998E-3</c:v>
                  </c:pt>
                  <c:pt idx="92">
                    <c:v>4.5999999999999999E-3</c:v>
                  </c:pt>
                  <c:pt idx="93">
                    <c:v>8.9999999999999998E-4</c:v>
                  </c:pt>
                  <c:pt idx="94">
                    <c:v>1.2999999999999999E-3</c:v>
                  </c:pt>
                  <c:pt idx="95">
                    <c:v>8.9999999999999998E-4</c:v>
                  </c:pt>
                  <c:pt idx="96">
                    <c:v>1.1000000000000001E-3</c:v>
                  </c:pt>
                  <c:pt idx="97">
                    <c:v>5.9999999999999995E-4</c:v>
                  </c:pt>
                  <c:pt idx="98">
                    <c:v>5.9999999999999995E-4</c:v>
                  </c:pt>
                  <c:pt idx="99">
                    <c:v>1E-3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2.0000000000000001E-4</c:v>
                  </c:pt>
                  <c:pt idx="132">
                    <c:v>8.0000000000000004E-4</c:v>
                  </c:pt>
                  <c:pt idx="133">
                    <c:v>4.0000000000000002E-4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1E-4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4.0000000000000002E-4</c:v>
                  </c:pt>
                  <c:pt idx="158">
                    <c:v>4.0000000000000002E-4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2.9999999999999997E-4</c:v>
                  </c:pt>
                  <c:pt idx="163">
                    <c:v>0</c:v>
                  </c:pt>
                  <c:pt idx="164">
                    <c:v>8.9999999999999998E-4</c:v>
                  </c:pt>
                  <c:pt idx="165">
                    <c:v>0</c:v>
                  </c:pt>
                  <c:pt idx="166">
                    <c:v>2.9999999999999997E-4</c:v>
                  </c:pt>
                  <c:pt idx="167">
                    <c:v>0</c:v>
                  </c:pt>
                  <c:pt idx="168">
                    <c:v>3.0000000000000001E-3</c:v>
                  </c:pt>
                  <c:pt idx="169">
                    <c:v>1E-4</c:v>
                  </c:pt>
                  <c:pt idx="170">
                    <c:v>2E-3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1E-4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1E-4</c:v>
                  </c:pt>
                  <c:pt idx="183">
                    <c:v>5.0000000000000001E-4</c:v>
                  </c:pt>
                  <c:pt idx="184">
                    <c:v>2.0000000000000001E-4</c:v>
                  </c:pt>
                  <c:pt idx="185">
                    <c:v>2.9999999999999997E-4</c:v>
                  </c:pt>
                  <c:pt idx="186">
                    <c:v>2.0000000000000001E-4</c:v>
                  </c:pt>
                  <c:pt idx="187">
                    <c:v>1E-4</c:v>
                  </c:pt>
                  <c:pt idx="188">
                    <c:v>1E-4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4.0000000000000002E-4</c:v>
                  </c:pt>
                  <c:pt idx="194">
                    <c:v>4.0000000000000002E-4</c:v>
                  </c:pt>
                  <c:pt idx="195">
                    <c:v>2.0000000000000001E-4</c:v>
                  </c:pt>
                  <c:pt idx="196">
                    <c:v>2.0000000000000001E-4</c:v>
                  </c:pt>
                  <c:pt idx="197">
                    <c:v>2.9999999999999997E-4</c:v>
                  </c:pt>
                  <c:pt idx="198">
                    <c:v>5.0000000000000001E-4</c:v>
                  </c:pt>
                  <c:pt idx="199">
                    <c:v>2.0000000000000001E-4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2.9999999999999997E-4</c:v>
                  </c:pt>
                  <c:pt idx="203">
                    <c:v>2.0000000000000001E-4</c:v>
                  </c:pt>
                  <c:pt idx="204">
                    <c:v>2.0000000000000001E-4</c:v>
                  </c:pt>
                  <c:pt idx="205">
                    <c:v>2.9999999999999997E-4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1E-4</c:v>
                  </c:pt>
                  <c:pt idx="209">
                    <c:v>2.9999999999999997E-4</c:v>
                  </c:pt>
                  <c:pt idx="210">
                    <c:v>2.0000000000000001E-4</c:v>
                  </c:pt>
                  <c:pt idx="211">
                    <c:v>2.9999999999999997E-4</c:v>
                  </c:pt>
                  <c:pt idx="212">
                    <c:v>2.9999999999999997E-4</c:v>
                  </c:pt>
                  <c:pt idx="213">
                    <c:v>0</c:v>
                  </c:pt>
                  <c:pt idx="214">
                    <c:v>2.0000000000000001E-4</c:v>
                  </c:pt>
                  <c:pt idx="215">
                    <c:v>1E-4</c:v>
                  </c:pt>
                  <c:pt idx="216">
                    <c:v>1E-4</c:v>
                  </c:pt>
                  <c:pt idx="217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1'!$F$21:$F$999</c:f>
              <c:numCache>
                <c:formatCode>General</c:formatCode>
                <c:ptCount val="979"/>
                <c:pt idx="0">
                  <c:v>-56930</c:v>
                </c:pt>
                <c:pt idx="1">
                  <c:v>-55247.5</c:v>
                </c:pt>
                <c:pt idx="2">
                  <c:v>-34736.5</c:v>
                </c:pt>
                <c:pt idx="3">
                  <c:v>-33534.5</c:v>
                </c:pt>
                <c:pt idx="4">
                  <c:v>-30497.5</c:v>
                </c:pt>
                <c:pt idx="5">
                  <c:v>-30394</c:v>
                </c:pt>
                <c:pt idx="6">
                  <c:v>-4995</c:v>
                </c:pt>
                <c:pt idx="7">
                  <c:v>-2116.5</c:v>
                </c:pt>
                <c:pt idx="8">
                  <c:v>-1048.5</c:v>
                </c:pt>
                <c:pt idx="9">
                  <c:v>-903.5</c:v>
                </c:pt>
                <c:pt idx="10">
                  <c:v>0</c:v>
                </c:pt>
                <c:pt idx="11">
                  <c:v>28</c:v>
                </c:pt>
                <c:pt idx="12">
                  <c:v>909.5</c:v>
                </c:pt>
                <c:pt idx="13">
                  <c:v>987.5</c:v>
                </c:pt>
                <c:pt idx="14">
                  <c:v>988</c:v>
                </c:pt>
                <c:pt idx="15">
                  <c:v>993.5</c:v>
                </c:pt>
                <c:pt idx="16">
                  <c:v>1110.5</c:v>
                </c:pt>
                <c:pt idx="17">
                  <c:v>1791</c:v>
                </c:pt>
                <c:pt idx="18">
                  <c:v>1799.5</c:v>
                </c:pt>
                <c:pt idx="19">
                  <c:v>1894.5</c:v>
                </c:pt>
                <c:pt idx="20">
                  <c:v>1983</c:v>
                </c:pt>
                <c:pt idx="21">
                  <c:v>1997.5</c:v>
                </c:pt>
                <c:pt idx="22">
                  <c:v>2036</c:v>
                </c:pt>
                <c:pt idx="23">
                  <c:v>2036.5</c:v>
                </c:pt>
                <c:pt idx="24">
                  <c:v>2044.5</c:v>
                </c:pt>
                <c:pt idx="25">
                  <c:v>2056</c:v>
                </c:pt>
                <c:pt idx="26">
                  <c:v>2795.5</c:v>
                </c:pt>
                <c:pt idx="27">
                  <c:v>2893</c:v>
                </c:pt>
                <c:pt idx="28">
                  <c:v>2985</c:v>
                </c:pt>
                <c:pt idx="29">
                  <c:v>3023.5</c:v>
                </c:pt>
                <c:pt idx="30">
                  <c:v>3026.5</c:v>
                </c:pt>
                <c:pt idx="31">
                  <c:v>3026.5</c:v>
                </c:pt>
                <c:pt idx="32">
                  <c:v>3027</c:v>
                </c:pt>
                <c:pt idx="33">
                  <c:v>3027</c:v>
                </c:pt>
                <c:pt idx="34">
                  <c:v>3140.5</c:v>
                </c:pt>
                <c:pt idx="35">
                  <c:v>3140.5</c:v>
                </c:pt>
                <c:pt idx="36">
                  <c:v>3141</c:v>
                </c:pt>
                <c:pt idx="37">
                  <c:v>3141</c:v>
                </c:pt>
                <c:pt idx="38">
                  <c:v>3892</c:v>
                </c:pt>
                <c:pt idx="39">
                  <c:v>3892</c:v>
                </c:pt>
                <c:pt idx="40">
                  <c:v>3892</c:v>
                </c:pt>
                <c:pt idx="41">
                  <c:v>3892</c:v>
                </c:pt>
                <c:pt idx="42">
                  <c:v>3892</c:v>
                </c:pt>
                <c:pt idx="43">
                  <c:v>3892</c:v>
                </c:pt>
                <c:pt idx="44">
                  <c:v>4019.5</c:v>
                </c:pt>
                <c:pt idx="45">
                  <c:v>4020</c:v>
                </c:pt>
                <c:pt idx="46">
                  <c:v>4239.5</c:v>
                </c:pt>
                <c:pt idx="47">
                  <c:v>5143.5</c:v>
                </c:pt>
                <c:pt idx="48">
                  <c:v>5143.5</c:v>
                </c:pt>
                <c:pt idx="49">
                  <c:v>5143.5</c:v>
                </c:pt>
                <c:pt idx="50">
                  <c:v>5143.5</c:v>
                </c:pt>
                <c:pt idx="51">
                  <c:v>5163</c:v>
                </c:pt>
                <c:pt idx="52">
                  <c:v>5163.5</c:v>
                </c:pt>
                <c:pt idx="53">
                  <c:v>5165.5</c:v>
                </c:pt>
                <c:pt idx="54">
                  <c:v>5166</c:v>
                </c:pt>
                <c:pt idx="55">
                  <c:v>5168.5</c:v>
                </c:pt>
                <c:pt idx="56">
                  <c:v>5169</c:v>
                </c:pt>
                <c:pt idx="57">
                  <c:v>5174</c:v>
                </c:pt>
                <c:pt idx="58">
                  <c:v>5174.5</c:v>
                </c:pt>
                <c:pt idx="59">
                  <c:v>5180</c:v>
                </c:pt>
                <c:pt idx="60">
                  <c:v>5180</c:v>
                </c:pt>
                <c:pt idx="61">
                  <c:v>5180</c:v>
                </c:pt>
                <c:pt idx="62">
                  <c:v>5180</c:v>
                </c:pt>
                <c:pt idx="63">
                  <c:v>5182.5</c:v>
                </c:pt>
                <c:pt idx="64">
                  <c:v>5182.5</c:v>
                </c:pt>
                <c:pt idx="65">
                  <c:v>5182.5</c:v>
                </c:pt>
                <c:pt idx="66">
                  <c:v>5182.5</c:v>
                </c:pt>
                <c:pt idx="67">
                  <c:v>5182.5</c:v>
                </c:pt>
                <c:pt idx="68">
                  <c:v>5210.5</c:v>
                </c:pt>
                <c:pt idx="69">
                  <c:v>5235.5</c:v>
                </c:pt>
                <c:pt idx="70">
                  <c:v>5249.5</c:v>
                </c:pt>
                <c:pt idx="71">
                  <c:v>5249.5</c:v>
                </c:pt>
                <c:pt idx="72">
                  <c:v>5249.5</c:v>
                </c:pt>
                <c:pt idx="73">
                  <c:v>5249.5</c:v>
                </c:pt>
                <c:pt idx="74">
                  <c:v>5249.5</c:v>
                </c:pt>
                <c:pt idx="75">
                  <c:v>5252</c:v>
                </c:pt>
                <c:pt idx="76">
                  <c:v>5252</c:v>
                </c:pt>
                <c:pt idx="77">
                  <c:v>5252</c:v>
                </c:pt>
                <c:pt idx="78">
                  <c:v>5252</c:v>
                </c:pt>
                <c:pt idx="79">
                  <c:v>5252.5</c:v>
                </c:pt>
                <c:pt idx="80">
                  <c:v>5255</c:v>
                </c:pt>
                <c:pt idx="81">
                  <c:v>5255</c:v>
                </c:pt>
                <c:pt idx="82">
                  <c:v>5255</c:v>
                </c:pt>
                <c:pt idx="83">
                  <c:v>5255</c:v>
                </c:pt>
                <c:pt idx="84">
                  <c:v>5285.5</c:v>
                </c:pt>
                <c:pt idx="85">
                  <c:v>5285.5</c:v>
                </c:pt>
                <c:pt idx="86">
                  <c:v>5285.5</c:v>
                </c:pt>
                <c:pt idx="87">
                  <c:v>5285.5</c:v>
                </c:pt>
                <c:pt idx="88">
                  <c:v>5285.5</c:v>
                </c:pt>
                <c:pt idx="89">
                  <c:v>5285.5</c:v>
                </c:pt>
                <c:pt idx="90">
                  <c:v>5288.5</c:v>
                </c:pt>
                <c:pt idx="91">
                  <c:v>5978</c:v>
                </c:pt>
                <c:pt idx="92">
                  <c:v>5983.5</c:v>
                </c:pt>
                <c:pt idx="93">
                  <c:v>6047.5</c:v>
                </c:pt>
                <c:pt idx="94">
                  <c:v>6105.5</c:v>
                </c:pt>
                <c:pt idx="95">
                  <c:v>6181</c:v>
                </c:pt>
                <c:pt idx="96">
                  <c:v>6181.5</c:v>
                </c:pt>
                <c:pt idx="97">
                  <c:v>6223</c:v>
                </c:pt>
                <c:pt idx="98">
                  <c:v>6253.5</c:v>
                </c:pt>
                <c:pt idx="99">
                  <c:v>6256.5</c:v>
                </c:pt>
                <c:pt idx="100">
                  <c:v>6273</c:v>
                </c:pt>
                <c:pt idx="101">
                  <c:v>6295.5</c:v>
                </c:pt>
                <c:pt idx="102">
                  <c:v>6945.5</c:v>
                </c:pt>
                <c:pt idx="103">
                  <c:v>6946</c:v>
                </c:pt>
                <c:pt idx="104">
                  <c:v>7107.5</c:v>
                </c:pt>
                <c:pt idx="105">
                  <c:v>7163</c:v>
                </c:pt>
                <c:pt idx="106">
                  <c:v>7166</c:v>
                </c:pt>
                <c:pt idx="107">
                  <c:v>7168.5</c:v>
                </c:pt>
                <c:pt idx="108">
                  <c:v>7171.5</c:v>
                </c:pt>
                <c:pt idx="109">
                  <c:v>7205.5</c:v>
                </c:pt>
                <c:pt idx="110">
                  <c:v>7264</c:v>
                </c:pt>
                <c:pt idx="111">
                  <c:v>7285.5</c:v>
                </c:pt>
                <c:pt idx="112">
                  <c:v>7324.5</c:v>
                </c:pt>
                <c:pt idx="113">
                  <c:v>7937</c:v>
                </c:pt>
                <c:pt idx="114">
                  <c:v>7981.5</c:v>
                </c:pt>
                <c:pt idx="115">
                  <c:v>7992.5</c:v>
                </c:pt>
                <c:pt idx="116">
                  <c:v>8022</c:v>
                </c:pt>
                <c:pt idx="117">
                  <c:v>8022.5</c:v>
                </c:pt>
                <c:pt idx="118">
                  <c:v>8059.5</c:v>
                </c:pt>
                <c:pt idx="119">
                  <c:v>8106</c:v>
                </c:pt>
                <c:pt idx="120">
                  <c:v>8125.5</c:v>
                </c:pt>
                <c:pt idx="121">
                  <c:v>8147.5</c:v>
                </c:pt>
                <c:pt idx="122">
                  <c:v>8148</c:v>
                </c:pt>
                <c:pt idx="123">
                  <c:v>8234</c:v>
                </c:pt>
                <c:pt idx="124">
                  <c:v>8234</c:v>
                </c:pt>
                <c:pt idx="125">
                  <c:v>7171.5</c:v>
                </c:pt>
                <c:pt idx="126">
                  <c:v>8234</c:v>
                </c:pt>
                <c:pt idx="127">
                  <c:v>8234</c:v>
                </c:pt>
                <c:pt idx="128">
                  <c:v>9073.5</c:v>
                </c:pt>
                <c:pt idx="129">
                  <c:v>9074</c:v>
                </c:pt>
                <c:pt idx="130">
                  <c:v>9235</c:v>
                </c:pt>
                <c:pt idx="131">
                  <c:v>9261</c:v>
                </c:pt>
                <c:pt idx="132">
                  <c:v>9261.5</c:v>
                </c:pt>
                <c:pt idx="133">
                  <c:v>9946.5</c:v>
                </c:pt>
                <c:pt idx="134">
                  <c:v>10083</c:v>
                </c:pt>
                <c:pt idx="135">
                  <c:v>10083.5</c:v>
                </c:pt>
                <c:pt idx="136">
                  <c:v>10225.5</c:v>
                </c:pt>
                <c:pt idx="137">
                  <c:v>10231</c:v>
                </c:pt>
                <c:pt idx="138">
                  <c:v>10236.5</c:v>
                </c:pt>
                <c:pt idx="139">
                  <c:v>10237</c:v>
                </c:pt>
                <c:pt idx="140">
                  <c:v>10253.5</c:v>
                </c:pt>
                <c:pt idx="141">
                  <c:v>10256</c:v>
                </c:pt>
                <c:pt idx="142">
                  <c:v>10256.5</c:v>
                </c:pt>
                <c:pt idx="143">
                  <c:v>10267.5</c:v>
                </c:pt>
                <c:pt idx="144">
                  <c:v>10298</c:v>
                </c:pt>
                <c:pt idx="145">
                  <c:v>11074</c:v>
                </c:pt>
                <c:pt idx="146">
                  <c:v>11168</c:v>
                </c:pt>
                <c:pt idx="147">
                  <c:v>11168.5</c:v>
                </c:pt>
                <c:pt idx="148">
                  <c:v>11204.5</c:v>
                </c:pt>
                <c:pt idx="149">
                  <c:v>11283.5</c:v>
                </c:pt>
                <c:pt idx="150">
                  <c:v>11355</c:v>
                </c:pt>
                <c:pt idx="151">
                  <c:v>11355</c:v>
                </c:pt>
                <c:pt idx="152">
                  <c:v>11355</c:v>
                </c:pt>
                <c:pt idx="153">
                  <c:v>12166.5</c:v>
                </c:pt>
                <c:pt idx="154">
                  <c:v>12286.5</c:v>
                </c:pt>
                <c:pt idx="155">
                  <c:v>12300.5</c:v>
                </c:pt>
                <c:pt idx="156">
                  <c:v>12329.5</c:v>
                </c:pt>
                <c:pt idx="157">
                  <c:v>12392</c:v>
                </c:pt>
                <c:pt idx="158">
                  <c:v>12397.5</c:v>
                </c:pt>
                <c:pt idx="159">
                  <c:v>13125</c:v>
                </c:pt>
                <c:pt idx="160">
                  <c:v>13218</c:v>
                </c:pt>
                <c:pt idx="161">
                  <c:v>13218</c:v>
                </c:pt>
                <c:pt idx="162">
                  <c:v>13218</c:v>
                </c:pt>
                <c:pt idx="163">
                  <c:v>13218</c:v>
                </c:pt>
                <c:pt idx="164">
                  <c:v>13218</c:v>
                </c:pt>
                <c:pt idx="165">
                  <c:v>13218.5</c:v>
                </c:pt>
                <c:pt idx="166">
                  <c:v>13218.5</c:v>
                </c:pt>
                <c:pt idx="167">
                  <c:v>13219</c:v>
                </c:pt>
                <c:pt idx="168">
                  <c:v>13219</c:v>
                </c:pt>
                <c:pt idx="169">
                  <c:v>14143.5</c:v>
                </c:pt>
                <c:pt idx="170">
                  <c:v>14144</c:v>
                </c:pt>
                <c:pt idx="171">
                  <c:v>14272.5</c:v>
                </c:pt>
                <c:pt idx="172">
                  <c:v>14272.5</c:v>
                </c:pt>
                <c:pt idx="173">
                  <c:v>14272.5</c:v>
                </c:pt>
                <c:pt idx="174">
                  <c:v>14398</c:v>
                </c:pt>
                <c:pt idx="175">
                  <c:v>14401</c:v>
                </c:pt>
                <c:pt idx="176">
                  <c:v>15285.5</c:v>
                </c:pt>
                <c:pt idx="177">
                  <c:v>15285.5</c:v>
                </c:pt>
                <c:pt idx="178">
                  <c:v>15285.5</c:v>
                </c:pt>
                <c:pt idx="179">
                  <c:v>16022</c:v>
                </c:pt>
                <c:pt idx="180">
                  <c:v>16189</c:v>
                </c:pt>
                <c:pt idx="181">
                  <c:v>16189.5</c:v>
                </c:pt>
                <c:pt idx="182">
                  <c:v>16331</c:v>
                </c:pt>
                <c:pt idx="183">
                  <c:v>16356</c:v>
                </c:pt>
                <c:pt idx="184">
                  <c:v>16356</c:v>
                </c:pt>
                <c:pt idx="185">
                  <c:v>16356.5</c:v>
                </c:pt>
                <c:pt idx="186">
                  <c:v>16356.5</c:v>
                </c:pt>
                <c:pt idx="187">
                  <c:v>16373</c:v>
                </c:pt>
                <c:pt idx="188">
                  <c:v>16373</c:v>
                </c:pt>
                <c:pt idx="189">
                  <c:v>16428.5</c:v>
                </c:pt>
                <c:pt idx="190">
                  <c:v>16428.5</c:v>
                </c:pt>
                <c:pt idx="191">
                  <c:v>16428.5</c:v>
                </c:pt>
                <c:pt idx="192">
                  <c:v>16456.5</c:v>
                </c:pt>
                <c:pt idx="193">
                  <c:v>16456.5</c:v>
                </c:pt>
                <c:pt idx="194">
                  <c:v>16456.5</c:v>
                </c:pt>
                <c:pt idx="195">
                  <c:v>17421.5</c:v>
                </c:pt>
                <c:pt idx="196">
                  <c:v>17421.5</c:v>
                </c:pt>
                <c:pt idx="197">
                  <c:v>17432.5</c:v>
                </c:pt>
                <c:pt idx="198">
                  <c:v>17432.5</c:v>
                </c:pt>
                <c:pt idx="199">
                  <c:v>17433</c:v>
                </c:pt>
                <c:pt idx="200">
                  <c:v>17433</c:v>
                </c:pt>
                <c:pt idx="201">
                  <c:v>17435.5</c:v>
                </c:pt>
                <c:pt idx="202">
                  <c:v>17435.5</c:v>
                </c:pt>
                <c:pt idx="203">
                  <c:v>17460.5</c:v>
                </c:pt>
                <c:pt idx="204">
                  <c:v>17460.5</c:v>
                </c:pt>
                <c:pt idx="205">
                  <c:v>17463.5</c:v>
                </c:pt>
                <c:pt idx="206">
                  <c:v>17463.5</c:v>
                </c:pt>
                <c:pt idx="207">
                  <c:v>17469</c:v>
                </c:pt>
                <c:pt idx="208">
                  <c:v>17469</c:v>
                </c:pt>
                <c:pt idx="209">
                  <c:v>17477.5</c:v>
                </c:pt>
                <c:pt idx="210">
                  <c:v>17477.5</c:v>
                </c:pt>
                <c:pt idx="211">
                  <c:v>17480</c:v>
                </c:pt>
                <c:pt idx="212">
                  <c:v>17480</c:v>
                </c:pt>
                <c:pt idx="213">
                  <c:v>18256</c:v>
                </c:pt>
                <c:pt idx="214">
                  <c:v>19351.5</c:v>
                </c:pt>
                <c:pt idx="215">
                  <c:v>19360</c:v>
                </c:pt>
                <c:pt idx="216">
                  <c:v>19360.5</c:v>
                </c:pt>
                <c:pt idx="217">
                  <c:v>19363</c:v>
                </c:pt>
              </c:numCache>
            </c:numRef>
          </c:xVal>
          <c:yVal>
            <c:numRef>
              <c:f>'Inactive 1'!$I$21:$I$999</c:f>
              <c:numCache>
                <c:formatCode>General</c:formatCode>
                <c:ptCount val="979"/>
                <c:pt idx="0">
                  <c:v>-0.26750300000639982</c:v>
                </c:pt>
                <c:pt idx="1">
                  <c:v>-0.25228225000319071</c:v>
                </c:pt>
                <c:pt idx="2">
                  <c:v>-1.5484149997064378E-2</c:v>
                </c:pt>
                <c:pt idx="3">
                  <c:v>-4.0009950003877748E-2</c:v>
                </c:pt>
                <c:pt idx="4">
                  <c:v>-1.4057250002224464E-2</c:v>
                </c:pt>
                <c:pt idx="5">
                  <c:v>1.8822599995473865E-2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52-42E9-9B7C-BD7CB01003DF}"/>
            </c:ext>
          </c:extLst>
        </c:ser>
        <c:ser>
          <c:idx val="3"/>
          <c:order val="2"/>
          <c:tx>
            <c:strRef>
              <c:f>'Inactive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1'!$D$21:$D$21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'Inactive 1'!$D$21:$D$21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1'!$F$21:$F$999</c:f>
              <c:numCache>
                <c:formatCode>General</c:formatCode>
                <c:ptCount val="979"/>
                <c:pt idx="0">
                  <c:v>-56930</c:v>
                </c:pt>
                <c:pt idx="1">
                  <c:v>-55247.5</c:v>
                </c:pt>
                <c:pt idx="2">
                  <c:v>-34736.5</c:v>
                </c:pt>
                <c:pt idx="3">
                  <c:v>-33534.5</c:v>
                </c:pt>
                <c:pt idx="4">
                  <c:v>-30497.5</c:v>
                </c:pt>
                <c:pt idx="5">
                  <c:v>-30394</c:v>
                </c:pt>
                <c:pt idx="6">
                  <c:v>-4995</c:v>
                </c:pt>
                <c:pt idx="7">
                  <c:v>-2116.5</c:v>
                </c:pt>
                <c:pt idx="8">
                  <c:v>-1048.5</c:v>
                </c:pt>
                <c:pt idx="9">
                  <c:v>-903.5</c:v>
                </c:pt>
                <c:pt idx="10">
                  <c:v>0</c:v>
                </c:pt>
                <c:pt idx="11">
                  <c:v>28</c:v>
                </c:pt>
                <c:pt idx="12">
                  <c:v>909.5</c:v>
                </c:pt>
                <c:pt idx="13">
                  <c:v>987.5</c:v>
                </c:pt>
                <c:pt idx="14">
                  <c:v>988</c:v>
                </c:pt>
                <c:pt idx="15">
                  <c:v>993.5</c:v>
                </c:pt>
                <c:pt idx="16">
                  <c:v>1110.5</c:v>
                </c:pt>
                <c:pt idx="17">
                  <c:v>1791</c:v>
                </c:pt>
                <c:pt idx="18">
                  <c:v>1799.5</c:v>
                </c:pt>
                <c:pt idx="19">
                  <c:v>1894.5</c:v>
                </c:pt>
                <c:pt idx="20">
                  <c:v>1983</c:v>
                </c:pt>
                <c:pt idx="21">
                  <c:v>1997.5</c:v>
                </c:pt>
                <c:pt idx="22">
                  <c:v>2036</c:v>
                </c:pt>
                <c:pt idx="23">
                  <c:v>2036.5</c:v>
                </c:pt>
                <c:pt idx="24">
                  <c:v>2044.5</c:v>
                </c:pt>
                <c:pt idx="25">
                  <c:v>2056</c:v>
                </c:pt>
                <c:pt idx="26">
                  <c:v>2795.5</c:v>
                </c:pt>
                <c:pt idx="27">
                  <c:v>2893</c:v>
                </c:pt>
                <c:pt idx="28">
                  <c:v>2985</c:v>
                </c:pt>
                <c:pt idx="29">
                  <c:v>3023.5</c:v>
                </c:pt>
                <c:pt idx="30">
                  <c:v>3026.5</c:v>
                </c:pt>
                <c:pt idx="31">
                  <c:v>3026.5</c:v>
                </c:pt>
                <c:pt idx="32">
                  <c:v>3027</c:v>
                </c:pt>
                <c:pt idx="33">
                  <c:v>3027</c:v>
                </c:pt>
                <c:pt idx="34">
                  <c:v>3140.5</c:v>
                </c:pt>
                <c:pt idx="35">
                  <c:v>3140.5</c:v>
                </c:pt>
                <c:pt idx="36">
                  <c:v>3141</c:v>
                </c:pt>
                <c:pt idx="37">
                  <c:v>3141</c:v>
                </c:pt>
                <c:pt idx="38">
                  <c:v>3892</c:v>
                </c:pt>
                <c:pt idx="39">
                  <c:v>3892</c:v>
                </c:pt>
                <c:pt idx="40">
                  <c:v>3892</c:v>
                </c:pt>
                <c:pt idx="41">
                  <c:v>3892</c:v>
                </c:pt>
                <c:pt idx="42">
                  <c:v>3892</c:v>
                </c:pt>
                <c:pt idx="43">
                  <c:v>3892</c:v>
                </c:pt>
                <c:pt idx="44">
                  <c:v>4019.5</c:v>
                </c:pt>
                <c:pt idx="45">
                  <c:v>4020</c:v>
                </c:pt>
                <c:pt idx="46">
                  <c:v>4239.5</c:v>
                </c:pt>
                <c:pt idx="47">
                  <c:v>5143.5</c:v>
                </c:pt>
                <c:pt idx="48">
                  <c:v>5143.5</c:v>
                </c:pt>
                <c:pt idx="49">
                  <c:v>5143.5</c:v>
                </c:pt>
                <c:pt idx="50">
                  <c:v>5143.5</c:v>
                </c:pt>
                <c:pt idx="51">
                  <c:v>5163</c:v>
                </c:pt>
                <c:pt idx="52">
                  <c:v>5163.5</c:v>
                </c:pt>
                <c:pt idx="53">
                  <c:v>5165.5</c:v>
                </c:pt>
                <c:pt idx="54">
                  <c:v>5166</c:v>
                </c:pt>
                <c:pt idx="55">
                  <c:v>5168.5</c:v>
                </c:pt>
                <c:pt idx="56">
                  <c:v>5169</c:v>
                </c:pt>
                <c:pt idx="57">
                  <c:v>5174</c:v>
                </c:pt>
                <c:pt idx="58">
                  <c:v>5174.5</c:v>
                </c:pt>
                <c:pt idx="59">
                  <c:v>5180</c:v>
                </c:pt>
                <c:pt idx="60">
                  <c:v>5180</c:v>
                </c:pt>
                <c:pt idx="61">
                  <c:v>5180</c:v>
                </c:pt>
                <c:pt idx="62">
                  <c:v>5180</c:v>
                </c:pt>
                <c:pt idx="63">
                  <c:v>5182.5</c:v>
                </c:pt>
                <c:pt idx="64">
                  <c:v>5182.5</c:v>
                </c:pt>
                <c:pt idx="65">
                  <c:v>5182.5</c:v>
                </c:pt>
                <c:pt idx="66">
                  <c:v>5182.5</c:v>
                </c:pt>
                <c:pt idx="67">
                  <c:v>5182.5</c:v>
                </c:pt>
                <c:pt idx="68">
                  <c:v>5210.5</c:v>
                </c:pt>
                <c:pt idx="69">
                  <c:v>5235.5</c:v>
                </c:pt>
                <c:pt idx="70">
                  <c:v>5249.5</c:v>
                </c:pt>
                <c:pt idx="71">
                  <c:v>5249.5</c:v>
                </c:pt>
                <c:pt idx="72">
                  <c:v>5249.5</c:v>
                </c:pt>
                <c:pt idx="73">
                  <c:v>5249.5</c:v>
                </c:pt>
                <c:pt idx="74">
                  <c:v>5249.5</c:v>
                </c:pt>
                <c:pt idx="75">
                  <c:v>5252</c:v>
                </c:pt>
                <c:pt idx="76">
                  <c:v>5252</c:v>
                </c:pt>
                <c:pt idx="77">
                  <c:v>5252</c:v>
                </c:pt>
                <c:pt idx="78">
                  <c:v>5252</c:v>
                </c:pt>
                <c:pt idx="79">
                  <c:v>5252.5</c:v>
                </c:pt>
                <c:pt idx="80">
                  <c:v>5255</c:v>
                </c:pt>
                <c:pt idx="81">
                  <c:v>5255</c:v>
                </c:pt>
                <c:pt idx="82">
                  <c:v>5255</c:v>
                </c:pt>
                <c:pt idx="83">
                  <c:v>5255</c:v>
                </c:pt>
                <c:pt idx="84">
                  <c:v>5285.5</c:v>
                </c:pt>
                <c:pt idx="85">
                  <c:v>5285.5</c:v>
                </c:pt>
                <c:pt idx="86">
                  <c:v>5285.5</c:v>
                </c:pt>
                <c:pt idx="87">
                  <c:v>5285.5</c:v>
                </c:pt>
                <c:pt idx="88">
                  <c:v>5285.5</c:v>
                </c:pt>
                <c:pt idx="89">
                  <c:v>5285.5</c:v>
                </c:pt>
                <c:pt idx="90">
                  <c:v>5288.5</c:v>
                </c:pt>
                <c:pt idx="91">
                  <c:v>5978</c:v>
                </c:pt>
                <c:pt idx="92">
                  <c:v>5983.5</c:v>
                </c:pt>
                <c:pt idx="93">
                  <c:v>6047.5</c:v>
                </c:pt>
                <c:pt idx="94">
                  <c:v>6105.5</c:v>
                </c:pt>
                <c:pt idx="95">
                  <c:v>6181</c:v>
                </c:pt>
                <c:pt idx="96">
                  <c:v>6181.5</c:v>
                </c:pt>
                <c:pt idx="97">
                  <c:v>6223</c:v>
                </c:pt>
                <c:pt idx="98">
                  <c:v>6253.5</c:v>
                </c:pt>
                <c:pt idx="99">
                  <c:v>6256.5</c:v>
                </c:pt>
                <c:pt idx="100">
                  <c:v>6273</c:v>
                </c:pt>
                <c:pt idx="101">
                  <c:v>6295.5</c:v>
                </c:pt>
                <c:pt idx="102">
                  <c:v>6945.5</c:v>
                </c:pt>
                <c:pt idx="103">
                  <c:v>6946</c:v>
                </c:pt>
                <c:pt idx="104">
                  <c:v>7107.5</c:v>
                </c:pt>
                <c:pt idx="105">
                  <c:v>7163</c:v>
                </c:pt>
                <c:pt idx="106">
                  <c:v>7166</c:v>
                </c:pt>
                <c:pt idx="107">
                  <c:v>7168.5</c:v>
                </c:pt>
                <c:pt idx="108">
                  <c:v>7171.5</c:v>
                </c:pt>
                <c:pt idx="109">
                  <c:v>7205.5</c:v>
                </c:pt>
                <c:pt idx="110">
                  <c:v>7264</c:v>
                </c:pt>
                <c:pt idx="111">
                  <c:v>7285.5</c:v>
                </c:pt>
                <c:pt idx="112">
                  <c:v>7324.5</c:v>
                </c:pt>
                <c:pt idx="113">
                  <c:v>7937</c:v>
                </c:pt>
                <c:pt idx="114">
                  <c:v>7981.5</c:v>
                </c:pt>
                <c:pt idx="115">
                  <c:v>7992.5</c:v>
                </c:pt>
                <c:pt idx="116">
                  <c:v>8022</c:v>
                </c:pt>
                <c:pt idx="117">
                  <c:v>8022.5</c:v>
                </c:pt>
                <c:pt idx="118">
                  <c:v>8059.5</c:v>
                </c:pt>
                <c:pt idx="119">
                  <c:v>8106</c:v>
                </c:pt>
                <c:pt idx="120">
                  <c:v>8125.5</c:v>
                </c:pt>
                <c:pt idx="121">
                  <c:v>8147.5</c:v>
                </c:pt>
                <c:pt idx="122">
                  <c:v>8148</c:v>
                </c:pt>
                <c:pt idx="123">
                  <c:v>8234</c:v>
                </c:pt>
                <c:pt idx="124">
                  <c:v>8234</c:v>
                </c:pt>
                <c:pt idx="125">
                  <c:v>7171.5</c:v>
                </c:pt>
                <c:pt idx="126">
                  <c:v>8234</c:v>
                </c:pt>
                <c:pt idx="127">
                  <c:v>8234</c:v>
                </c:pt>
                <c:pt idx="128">
                  <c:v>9073.5</c:v>
                </c:pt>
                <c:pt idx="129">
                  <c:v>9074</c:v>
                </c:pt>
                <c:pt idx="130">
                  <c:v>9235</c:v>
                </c:pt>
                <c:pt idx="131">
                  <c:v>9261</c:v>
                </c:pt>
                <c:pt idx="132">
                  <c:v>9261.5</c:v>
                </c:pt>
                <c:pt idx="133">
                  <c:v>9946.5</c:v>
                </c:pt>
                <c:pt idx="134">
                  <c:v>10083</c:v>
                </c:pt>
                <c:pt idx="135">
                  <c:v>10083.5</c:v>
                </c:pt>
                <c:pt idx="136">
                  <c:v>10225.5</c:v>
                </c:pt>
                <c:pt idx="137">
                  <c:v>10231</c:v>
                </c:pt>
                <c:pt idx="138">
                  <c:v>10236.5</c:v>
                </c:pt>
                <c:pt idx="139">
                  <c:v>10237</c:v>
                </c:pt>
                <c:pt idx="140">
                  <c:v>10253.5</c:v>
                </c:pt>
                <c:pt idx="141">
                  <c:v>10256</c:v>
                </c:pt>
                <c:pt idx="142">
                  <c:v>10256.5</c:v>
                </c:pt>
                <c:pt idx="143">
                  <c:v>10267.5</c:v>
                </c:pt>
                <c:pt idx="144">
                  <c:v>10298</c:v>
                </c:pt>
                <c:pt idx="145">
                  <c:v>11074</c:v>
                </c:pt>
                <c:pt idx="146">
                  <c:v>11168</c:v>
                </c:pt>
                <c:pt idx="147">
                  <c:v>11168.5</c:v>
                </c:pt>
                <c:pt idx="148">
                  <c:v>11204.5</c:v>
                </c:pt>
                <c:pt idx="149">
                  <c:v>11283.5</c:v>
                </c:pt>
                <c:pt idx="150">
                  <c:v>11355</c:v>
                </c:pt>
                <c:pt idx="151">
                  <c:v>11355</c:v>
                </c:pt>
                <c:pt idx="152">
                  <c:v>11355</c:v>
                </c:pt>
                <c:pt idx="153">
                  <c:v>12166.5</c:v>
                </c:pt>
                <c:pt idx="154">
                  <c:v>12286.5</c:v>
                </c:pt>
                <c:pt idx="155">
                  <c:v>12300.5</c:v>
                </c:pt>
                <c:pt idx="156">
                  <c:v>12329.5</c:v>
                </c:pt>
                <c:pt idx="157">
                  <c:v>12392</c:v>
                </c:pt>
                <c:pt idx="158">
                  <c:v>12397.5</c:v>
                </c:pt>
                <c:pt idx="159">
                  <c:v>13125</c:v>
                </c:pt>
                <c:pt idx="160">
                  <c:v>13218</c:v>
                </c:pt>
                <c:pt idx="161">
                  <c:v>13218</c:v>
                </c:pt>
                <c:pt idx="162">
                  <c:v>13218</c:v>
                </c:pt>
                <c:pt idx="163">
                  <c:v>13218</c:v>
                </c:pt>
                <c:pt idx="164">
                  <c:v>13218</c:v>
                </c:pt>
                <c:pt idx="165">
                  <c:v>13218.5</c:v>
                </c:pt>
                <c:pt idx="166">
                  <c:v>13218.5</c:v>
                </c:pt>
                <c:pt idx="167">
                  <c:v>13219</c:v>
                </c:pt>
                <c:pt idx="168">
                  <c:v>13219</c:v>
                </c:pt>
                <c:pt idx="169">
                  <c:v>14143.5</c:v>
                </c:pt>
                <c:pt idx="170">
                  <c:v>14144</c:v>
                </c:pt>
                <c:pt idx="171">
                  <c:v>14272.5</c:v>
                </c:pt>
                <c:pt idx="172">
                  <c:v>14272.5</c:v>
                </c:pt>
                <c:pt idx="173">
                  <c:v>14272.5</c:v>
                </c:pt>
                <c:pt idx="174">
                  <c:v>14398</c:v>
                </c:pt>
                <c:pt idx="175">
                  <c:v>14401</c:v>
                </c:pt>
                <c:pt idx="176">
                  <c:v>15285.5</c:v>
                </c:pt>
                <c:pt idx="177">
                  <c:v>15285.5</c:v>
                </c:pt>
                <c:pt idx="178">
                  <c:v>15285.5</c:v>
                </c:pt>
                <c:pt idx="179">
                  <c:v>16022</c:v>
                </c:pt>
                <c:pt idx="180">
                  <c:v>16189</c:v>
                </c:pt>
                <c:pt idx="181">
                  <c:v>16189.5</c:v>
                </c:pt>
                <c:pt idx="182">
                  <c:v>16331</c:v>
                </c:pt>
                <c:pt idx="183">
                  <c:v>16356</c:v>
                </c:pt>
                <c:pt idx="184">
                  <c:v>16356</c:v>
                </c:pt>
                <c:pt idx="185">
                  <c:v>16356.5</c:v>
                </c:pt>
                <c:pt idx="186">
                  <c:v>16356.5</c:v>
                </c:pt>
                <c:pt idx="187">
                  <c:v>16373</c:v>
                </c:pt>
                <c:pt idx="188">
                  <c:v>16373</c:v>
                </c:pt>
                <c:pt idx="189">
                  <c:v>16428.5</c:v>
                </c:pt>
                <c:pt idx="190">
                  <c:v>16428.5</c:v>
                </c:pt>
                <c:pt idx="191">
                  <c:v>16428.5</c:v>
                </c:pt>
                <c:pt idx="192">
                  <c:v>16456.5</c:v>
                </c:pt>
                <c:pt idx="193">
                  <c:v>16456.5</c:v>
                </c:pt>
                <c:pt idx="194">
                  <c:v>16456.5</c:v>
                </c:pt>
                <c:pt idx="195">
                  <c:v>17421.5</c:v>
                </c:pt>
                <c:pt idx="196">
                  <c:v>17421.5</c:v>
                </c:pt>
                <c:pt idx="197">
                  <c:v>17432.5</c:v>
                </c:pt>
                <c:pt idx="198">
                  <c:v>17432.5</c:v>
                </c:pt>
                <c:pt idx="199">
                  <c:v>17433</c:v>
                </c:pt>
                <c:pt idx="200">
                  <c:v>17433</c:v>
                </c:pt>
                <c:pt idx="201">
                  <c:v>17435.5</c:v>
                </c:pt>
                <c:pt idx="202">
                  <c:v>17435.5</c:v>
                </c:pt>
                <c:pt idx="203">
                  <c:v>17460.5</c:v>
                </c:pt>
                <c:pt idx="204">
                  <c:v>17460.5</c:v>
                </c:pt>
                <c:pt idx="205">
                  <c:v>17463.5</c:v>
                </c:pt>
                <c:pt idx="206">
                  <c:v>17463.5</c:v>
                </c:pt>
                <c:pt idx="207">
                  <c:v>17469</c:v>
                </c:pt>
                <c:pt idx="208">
                  <c:v>17469</c:v>
                </c:pt>
                <c:pt idx="209">
                  <c:v>17477.5</c:v>
                </c:pt>
                <c:pt idx="210">
                  <c:v>17477.5</c:v>
                </c:pt>
                <c:pt idx="211">
                  <c:v>17480</c:v>
                </c:pt>
                <c:pt idx="212">
                  <c:v>17480</c:v>
                </c:pt>
                <c:pt idx="213">
                  <c:v>18256</c:v>
                </c:pt>
                <c:pt idx="214">
                  <c:v>19351.5</c:v>
                </c:pt>
                <c:pt idx="215">
                  <c:v>19360</c:v>
                </c:pt>
                <c:pt idx="216">
                  <c:v>19360.5</c:v>
                </c:pt>
                <c:pt idx="217">
                  <c:v>19363</c:v>
                </c:pt>
              </c:numCache>
            </c:numRef>
          </c:xVal>
          <c:yVal>
            <c:numRef>
              <c:f>'Inactive 1'!$J$21:$J$999</c:f>
              <c:numCache>
                <c:formatCode>General</c:formatCode>
                <c:ptCount val="979"/>
                <c:pt idx="44">
                  <c:v>1.0034500010078773E-3</c:v>
                </c:pt>
                <c:pt idx="45">
                  <c:v>1.2419999984558672E-3</c:v>
                </c:pt>
                <c:pt idx="68">
                  <c:v>-3.7045000499347225E-4</c:v>
                </c:pt>
                <c:pt idx="69">
                  <c:v>2.5704999279696494E-4</c:v>
                </c:pt>
                <c:pt idx="70">
                  <c:v>1.2364499998511747E-3</c:v>
                </c:pt>
                <c:pt idx="90">
                  <c:v>6.4335000206483528E-4</c:v>
                </c:pt>
                <c:pt idx="91">
                  <c:v>4.0379999700235203E-4</c:v>
                </c:pt>
                <c:pt idx="92">
                  <c:v>8.278499954030849E-4</c:v>
                </c:pt>
                <c:pt idx="93">
                  <c:v>1.6224999853875488E-4</c:v>
                </c:pt>
                <c:pt idx="94">
                  <c:v>2.3404999956255779E-4</c:v>
                </c:pt>
                <c:pt idx="95">
                  <c:v>-4.4899999920744449E-5</c:v>
                </c:pt>
                <c:pt idx="96">
                  <c:v>-7.0635000156471506E-4</c:v>
                </c:pt>
                <c:pt idx="97">
                  <c:v>-1.0670000483514741E-4</c:v>
                </c:pt>
                <c:pt idx="98">
                  <c:v>7.4484999640844762E-4</c:v>
                </c:pt>
                <c:pt idx="99">
                  <c:v>1.5761499962536618E-3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652-42E9-9B7C-BD7CB01003DF}"/>
            </c:ext>
          </c:extLst>
        </c:ser>
        <c:ser>
          <c:idx val="4"/>
          <c:order val="3"/>
          <c:tx>
            <c:strRef>
              <c:f>'Inactive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1'!$F$21:$F$999</c:f>
              <c:numCache>
                <c:formatCode>General</c:formatCode>
                <c:ptCount val="979"/>
                <c:pt idx="0">
                  <c:v>-56930</c:v>
                </c:pt>
                <c:pt idx="1">
                  <c:v>-55247.5</c:v>
                </c:pt>
                <c:pt idx="2">
                  <c:v>-34736.5</c:v>
                </c:pt>
                <c:pt idx="3">
                  <c:v>-33534.5</c:v>
                </c:pt>
                <c:pt idx="4">
                  <c:v>-30497.5</c:v>
                </c:pt>
                <c:pt idx="5">
                  <c:v>-30394</c:v>
                </c:pt>
                <c:pt idx="6">
                  <c:v>-4995</c:v>
                </c:pt>
                <c:pt idx="7">
                  <c:v>-2116.5</c:v>
                </c:pt>
                <c:pt idx="8">
                  <c:v>-1048.5</c:v>
                </c:pt>
                <c:pt idx="9">
                  <c:v>-903.5</c:v>
                </c:pt>
                <c:pt idx="10">
                  <c:v>0</c:v>
                </c:pt>
                <c:pt idx="11">
                  <c:v>28</c:v>
                </c:pt>
                <c:pt idx="12">
                  <c:v>909.5</c:v>
                </c:pt>
                <c:pt idx="13">
                  <c:v>987.5</c:v>
                </c:pt>
                <c:pt idx="14">
                  <c:v>988</c:v>
                </c:pt>
                <c:pt idx="15">
                  <c:v>993.5</c:v>
                </c:pt>
                <c:pt idx="16">
                  <c:v>1110.5</c:v>
                </c:pt>
                <c:pt idx="17">
                  <c:v>1791</c:v>
                </c:pt>
                <c:pt idx="18">
                  <c:v>1799.5</c:v>
                </c:pt>
                <c:pt idx="19">
                  <c:v>1894.5</c:v>
                </c:pt>
                <c:pt idx="20">
                  <c:v>1983</c:v>
                </c:pt>
                <c:pt idx="21">
                  <c:v>1997.5</c:v>
                </c:pt>
                <c:pt idx="22">
                  <c:v>2036</c:v>
                </c:pt>
                <c:pt idx="23">
                  <c:v>2036.5</c:v>
                </c:pt>
                <c:pt idx="24">
                  <c:v>2044.5</c:v>
                </c:pt>
                <c:pt idx="25">
                  <c:v>2056</c:v>
                </c:pt>
                <c:pt idx="26">
                  <c:v>2795.5</c:v>
                </c:pt>
                <c:pt idx="27">
                  <c:v>2893</c:v>
                </c:pt>
                <c:pt idx="28">
                  <c:v>2985</c:v>
                </c:pt>
                <c:pt idx="29">
                  <c:v>3023.5</c:v>
                </c:pt>
                <c:pt idx="30">
                  <c:v>3026.5</c:v>
                </c:pt>
                <c:pt idx="31">
                  <c:v>3026.5</c:v>
                </c:pt>
                <c:pt idx="32">
                  <c:v>3027</c:v>
                </c:pt>
                <c:pt idx="33">
                  <c:v>3027</c:v>
                </c:pt>
                <c:pt idx="34">
                  <c:v>3140.5</c:v>
                </c:pt>
                <c:pt idx="35">
                  <c:v>3140.5</c:v>
                </c:pt>
                <c:pt idx="36">
                  <c:v>3141</c:v>
                </c:pt>
                <c:pt idx="37">
                  <c:v>3141</c:v>
                </c:pt>
                <c:pt idx="38">
                  <c:v>3892</c:v>
                </c:pt>
                <c:pt idx="39">
                  <c:v>3892</c:v>
                </c:pt>
                <c:pt idx="40">
                  <c:v>3892</c:v>
                </c:pt>
                <c:pt idx="41">
                  <c:v>3892</c:v>
                </c:pt>
                <c:pt idx="42">
                  <c:v>3892</c:v>
                </c:pt>
                <c:pt idx="43">
                  <c:v>3892</c:v>
                </c:pt>
                <c:pt idx="44">
                  <c:v>4019.5</c:v>
                </c:pt>
                <c:pt idx="45">
                  <c:v>4020</c:v>
                </c:pt>
                <c:pt idx="46">
                  <c:v>4239.5</c:v>
                </c:pt>
                <c:pt idx="47">
                  <c:v>5143.5</c:v>
                </c:pt>
                <c:pt idx="48">
                  <c:v>5143.5</c:v>
                </c:pt>
                <c:pt idx="49">
                  <c:v>5143.5</c:v>
                </c:pt>
                <c:pt idx="50">
                  <c:v>5143.5</c:v>
                </c:pt>
                <c:pt idx="51">
                  <c:v>5163</c:v>
                </c:pt>
                <c:pt idx="52">
                  <c:v>5163.5</c:v>
                </c:pt>
                <c:pt idx="53">
                  <c:v>5165.5</c:v>
                </c:pt>
                <c:pt idx="54">
                  <c:v>5166</c:v>
                </c:pt>
                <c:pt idx="55">
                  <c:v>5168.5</c:v>
                </c:pt>
                <c:pt idx="56">
                  <c:v>5169</c:v>
                </c:pt>
                <c:pt idx="57">
                  <c:v>5174</c:v>
                </c:pt>
                <c:pt idx="58">
                  <c:v>5174.5</c:v>
                </c:pt>
                <c:pt idx="59">
                  <c:v>5180</c:v>
                </c:pt>
                <c:pt idx="60">
                  <c:v>5180</c:v>
                </c:pt>
                <c:pt idx="61">
                  <c:v>5180</c:v>
                </c:pt>
                <c:pt idx="62">
                  <c:v>5180</c:v>
                </c:pt>
                <c:pt idx="63">
                  <c:v>5182.5</c:v>
                </c:pt>
                <c:pt idx="64">
                  <c:v>5182.5</c:v>
                </c:pt>
                <c:pt idx="65">
                  <c:v>5182.5</c:v>
                </c:pt>
                <c:pt idx="66">
                  <c:v>5182.5</c:v>
                </c:pt>
                <c:pt idx="67">
                  <c:v>5182.5</c:v>
                </c:pt>
                <c:pt idx="68">
                  <c:v>5210.5</c:v>
                </c:pt>
                <c:pt idx="69">
                  <c:v>5235.5</c:v>
                </c:pt>
                <c:pt idx="70">
                  <c:v>5249.5</c:v>
                </c:pt>
                <c:pt idx="71">
                  <c:v>5249.5</c:v>
                </c:pt>
                <c:pt idx="72">
                  <c:v>5249.5</c:v>
                </c:pt>
                <c:pt idx="73">
                  <c:v>5249.5</c:v>
                </c:pt>
                <c:pt idx="74">
                  <c:v>5249.5</c:v>
                </c:pt>
                <c:pt idx="75">
                  <c:v>5252</c:v>
                </c:pt>
                <c:pt idx="76">
                  <c:v>5252</c:v>
                </c:pt>
                <c:pt idx="77">
                  <c:v>5252</c:v>
                </c:pt>
                <c:pt idx="78">
                  <c:v>5252</c:v>
                </c:pt>
                <c:pt idx="79">
                  <c:v>5252.5</c:v>
                </c:pt>
                <c:pt idx="80">
                  <c:v>5255</c:v>
                </c:pt>
                <c:pt idx="81">
                  <c:v>5255</c:v>
                </c:pt>
                <c:pt idx="82">
                  <c:v>5255</c:v>
                </c:pt>
                <c:pt idx="83">
                  <c:v>5255</c:v>
                </c:pt>
                <c:pt idx="84">
                  <c:v>5285.5</c:v>
                </c:pt>
                <c:pt idx="85">
                  <c:v>5285.5</c:v>
                </c:pt>
                <c:pt idx="86">
                  <c:v>5285.5</c:v>
                </c:pt>
                <c:pt idx="87">
                  <c:v>5285.5</c:v>
                </c:pt>
                <c:pt idx="88">
                  <c:v>5285.5</c:v>
                </c:pt>
                <c:pt idx="89">
                  <c:v>5285.5</c:v>
                </c:pt>
                <c:pt idx="90">
                  <c:v>5288.5</c:v>
                </c:pt>
                <c:pt idx="91">
                  <c:v>5978</c:v>
                </c:pt>
                <c:pt idx="92">
                  <c:v>5983.5</c:v>
                </c:pt>
                <c:pt idx="93">
                  <c:v>6047.5</c:v>
                </c:pt>
                <c:pt idx="94">
                  <c:v>6105.5</c:v>
                </c:pt>
                <c:pt idx="95">
                  <c:v>6181</c:v>
                </c:pt>
                <c:pt idx="96">
                  <c:v>6181.5</c:v>
                </c:pt>
                <c:pt idx="97">
                  <c:v>6223</c:v>
                </c:pt>
                <c:pt idx="98">
                  <c:v>6253.5</c:v>
                </c:pt>
                <c:pt idx="99">
                  <c:v>6256.5</c:v>
                </c:pt>
                <c:pt idx="100">
                  <c:v>6273</c:v>
                </c:pt>
                <c:pt idx="101">
                  <c:v>6295.5</c:v>
                </c:pt>
                <c:pt idx="102">
                  <c:v>6945.5</c:v>
                </c:pt>
                <c:pt idx="103">
                  <c:v>6946</c:v>
                </c:pt>
                <c:pt idx="104">
                  <c:v>7107.5</c:v>
                </c:pt>
                <c:pt idx="105">
                  <c:v>7163</c:v>
                </c:pt>
                <c:pt idx="106">
                  <c:v>7166</c:v>
                </c:pt>
                <c:pt idx="107">
                  <c:v>7168.5</c:v>
                </c:pt>
                <c:pt idx="108">
                  <c:v>7171.5</c:v>
                </c:pt>
                <c:pt idx="109">
                  <c:v>7205.5</c:v>
                </c:pt>
                <c:pt idx="110">
                  <c:v>7264</c:v>
                </c:pt>
                <c:pt idx="111">
                  <c:v>7285.5</c:v>
                </c:pt>
                <c:pt idx="112">
                  <c:v>7324.5</c:v>
                </c:pt>
                <c:pt idx="113">
                  <c:v>7937</c:v>
                </c:pt>
                <c:pt idx="114">
                  <c:v>7981.5</c:v>
                </c:pt>
                <c:pt idx="115">
                  <c:v>7992.5</c:v>
                </c:pt>
                <c:pt idx="116">
                  <c:v>8022</c:v>
                </c:pt>
                <c:pt idx="117">
                  <c:v>8022.5</c:v>
                </c:pt>
                <c:pt idx="118">
                  <c:v>8059.5</c:v>
                </c:pt>
                <c:pt idx="119">
                  <c:v>8106</c:v>
                </c:pt>
                <c:pt idx="120">
                  <c:v>8125.5</c:v>
                </c:pt>
                <c:pt idx="121">
                  <c:v>8147.5</c:v>
                </c:pt>
                <c:pt idx="122">
                  <c:v>8148</c:v>
                </c:pt>
                <c:pt idx="123">
                  <c:v>8234</c:v>
                </c:pt>
                <c:pt idx="124">
                  <c:v>8234</c:v>
                </c:pt>
                <c:pt idx="125">
                  <c:v>7171.5</c:v>
                </c:pt>
                <c:pt idx="126">
                  <c:v>8234</c:v>
                </c:pt>
                <c:pt idx="127">
                  <c:v>8234</c:v>
                </c:pt>
                <c:pt idx="128">
                  <c:v>9073.5</c:v>
                </c:pt>
                <c:pt idx="129">
                  <c:v>9074</c:v>
                </c:pt>
                <c:pt idx="130">
                  <c:v>9235</c:v>
                </c:pt>
                <c:pt idx="131">
                  <c:v>9261</c:v>
                </c:pt>
                <c:pt idx="132">
                  <c:v>9261.5</c:v>
                </c:pt>
                <c:pt idx="133">
                  <c:v>9946.5</c:v>
                </c:pt>
                <c:pt idx="134">
                  <c:v>10083</c:v>
                </c:pt>
                <c:pt idx="135">
                  <c:v>10083.5</c:v>
                </c:pt>
                <c:pt idx="136">
                  <c:v>10225.5</c:v>
                </c:pt>
                <c:pt idx="137">
                  <c:v>10231</c:v>
                </c:pt>
                <c:pt idx="138">
                  <c:v>10236.5</c:v>
                </c:pt>
                <c:pt idx="139">
                  <c:v>10237</c:v>
                </c:pt>
                <c:pt idx="140">
                  <c:v>10253.5</c:v>
                </c:pt>
                <c:pt idx="141">
                  <c:v>10256</c:v>
                </c:pt>
                <c:pt idx="142">
                  <c:v>10256.5</c:v>
                </c:pt>
                <c:pt idx="143">
                  <c:v>10267.5</c:v>
                </c:pt>
                <c:pt idx="144">
                  <c:v>10298</c:v>
                </c:pt>
                <c:pt idx="145">
                  <c:v>11074</c:v>
                </c:pt>
                <c:pt idx="146">
                  <c:v>11168</c:v>
                </c:pt>
                <c:pt idx="147">
                  <c:v>11168.5</c:v>
                </c:pt>
                <c:pt idx="148">
                  <c:v>11204.5</c:v>
                </c:pt>
                <c:pt idx="149">
                  <c:v>11283.5</c:v>
                </c:pt>
                <c:pt idx="150">
                  <c:v>11355</c:v>
                </c:pt>
                <c:pt idx="151">
                  <c:v>11355</c:v>
                </c:pt>
                <c:pt idx="152">
                  <c:v>11355</c:v>
                </c:pt>
                <c:pt idx="153">
                  <c:v>12166.5</c:v>
                </c:pt>
                <c:pt idx="154">
                  <c:v>12286.5</c:v>
                </c:pt>
                <c:pt idx="155">
                  <c:v>12300.5</c:v>
                </c:pt>
                <c:pt idx="156">
                  <c:v>12329.5</c:v>
                </c:pt>
                <c:pt idx="157">
                  <c:v>12392</c:v>
                </c:pt>
                <c:pt idx="158">
                  <c:v>12397.5</c:v>
                </c:pt>
                <c:pt idx="159">
                  <c:v>13125</c:v>
                </c:pt>
                <c:pt idx="160">
                  <c:v>13218</c:v>
                </c:pt>
                <c:pt idx="161">
                  <c:v>13218</c:v>
                </c:pt>
                <c:pt idx="162">
                  <c:v>13218</c:v>
                </c:pt>
                <c:pt idx="163">
                  <c:v>13218</c:v>
                </c:pt>
                <c:pt idx="164">
                  <c:v>13218</c:v>
                </c:pt>
                <c:pt idx="165">
                  <c:v>13218.5</c:v>
                </c:pt>
                <c:pt idx="166">
                  <c:v>13218.5</c:v>
                </c:pt>
                <c:pt idx="167">
                  <c:v>13219</c:v>
                </c:pt>
                <c:pt idx="168">
                  <c:v>13219</c:v>
                </c:pt>
                <c:pt idx="169">
                  <c:v>14143.5</c:v>
                </c:pt>
                <c:pt idx="170">
                  <c:v>14144</c:v>
                </c:pt>
                <c:pt idx="171">
                  <c:v>14272.5</c:v>
                </c:pt>
                <c:pt idx="172">
                  <c:v>14272.5</c:v>
                </c:pt>
                <c:pt idx="173">
                  <c:v>14272.5</c:v>
                </c:pt>
                <c:pt idx="174">
                  <c:v>14398</c:v>
                </c:pt>
                <c:pt idx="175">
                  <c:v>14401</c:v>
                </c:pt>
                <c:pt idx="176">
                  <c:v>15285.5</c:v>
                </c:pt>
                <c:pt idx="177">
                  <c:v>15285.5</c:v>
                </c:pt>
                <c:pt idx="178">
                  <c:v>15285.5</c:v>
                </c:pt>
                <c:pt idx="179">
                  <c:v>16022</c:v>
                </c:pt>
                <c:pt idx="180">
                  <c:v>16189</c:v>
                </c:pt>
                <c:pt idx="181">
                  <c:v>16189.5</c:v>
                </c:pt>
                <c:pt idx="182">
                  <c:v>16331</c:v>
                </c:pt>
                <c:pt idx="183">
                  <c:v>16356</c:v>
                </c:pt>
                <c:pt idx="184">
                  <c:v>16356</c:v>
                </c:pt>
                <c:pt idx="185">
                  <c:v>16356.5</c:v>
                </c:pt>
                <c:pt idx="186">
                  <c:v>16356.5</c:v>
                </c:pt>
                <c:pt idx="187">
                  <c:v>16373</c:v>
                </c:pt>
                <c:pt idx="188">
                  <c:v>16373</c:v>
                </c:pt>
                <c:pt idx="189">
                  <c:v>16428.5</c:v>
                </c:pt>
                <c:pt idx="190">
                  <c:v>16428.5</c:v>
                </c:pt>
                <c:pt idx="191">
                  <c:v>16428.5</c:v>
                </c:pt>
                <c:pt idx="192">
                  <c:v>16456.5</c:v>
                </c:pt>
                <c:pt idx="193">
                  <c:v>16456.5</c:v>
                </c:pt>
                <c:pt idx="194">
                  <c:v>16456.5</c:v>
                </c:pt>
                <c:pt idx="195">
                  <c:v>17421.5</c:v>
                </c:pt>
                <c:pt idx="196">
                  <c:v>17421.5</c:v>
                </c:pt>
                <c:pt idx="197">
                  <c:v>17432.5</c:v>
                </c:pt>
                <c:pt idx="198">
                  <c:v>17432.5</c:v>
                </c:pt>
                <c:pt idx="199">
                  <c:v>17433</c:v>
                </c:pt>
                <c:pt idx="200">
                  <c:v>17433</c:v>
                </c:pt>
                <c:pt idx="201">
                  <c:v>17435.5</c:v>
                </c:pt>
                <c:pt idx="202">
                  <c:v>17435.5</c:v>
                </c:pt>
                <c:pt idx="203">
                  <c:v>17460.5</c:v>
                </c:pt>
                <c:pt idx="204">
                  <c:v>17460.5</c:v>
                </c:pt>
                <c:pt idx="205">
                  <c:v>17463.5</c:v>
                </c:pt>
                <c:pt idx="206">
                  <c:v>17463.5</c:v>
                </c:pt>
                <c:pt idx="207">
                  <c:v>17469</c:v>
                </c:pt>
                <c:pt idx="208">
                  <c:v>17469</c:v>
                </c:pt>
                <c:pt idx="209">
                  <c:v>17477.5</c:v>
                </c:pt>
                <c:pt idx="210">
                  <c:v>17477.5</c:v>
                </c:pt>
                <c:pt idx="211">
                  <c:v>17480</c:v>
                </c:pt>
                <c:pt idx="212">
                  <c:v>17480</c:v>
                </c:pt>
                <c:pt idx="213">
                  <c:v>18256</c:v>
                </c:pt>
                <c:pt idx="214">
                  <c:v>19351.5</c:v>
                </c:pt>
                <c:pt idx="215">
                  <c:v>19360</c:v>
                </c:pt>
                <c:pt idx="216">
                  <c:v>19360.5</c:v>
                </c:pt>
                <c:pt idx="217">
                  <c:v>19363</c:v>
                </c:pt>
              </c:numCache>
            </c:numRef>
          </c:xVal>
          <c:yVal>
            <c:numRef>
              <c:f>'Inactive 1'!$K$21:$K$999</c:f>
              <c:numCache>
                <c:formatCode>General</c:formatCode>
                <c:ptCount val="979"/>
                <c:pt idx="9">
                  <c:v>1.5401499986182898E-3</c:v>
                </c:pt>
                <c:pt idx="10">
                  <c:v>4.0999999982886948E-3</c:v>
                </c:pt>
                <c:pt idx="11">
                  <c:v>3.1587999983457848E-3</c:v>
                </c:pt>
                <c:pt idx="13">
                  <c:v>1.2362499910523184E-3</c:v>
                </c:pt>
                <c:pt idx="14">
                  <c:v>2.4747999923420139E-3</c:v>
                </c:pt>
                <c:pt idx="15">
                  <c:v>1.1988499973085709E-3</c:v>
                </c:pt>
                <c:pt idx="16">
                  <c:v>3.1195499977911822E-3</c:v>
                </c:pt>
                <c:pt idx="18">
                  <c:v>1.541449993965216E-3</c:v>
                </c:pt>
                <c:pt idx="19">
                  <c:v>3.3659499968052842E-3</c:v>
                </c:pt>
                <c:pt idx="20">
                  <c:v>-6.1070000083418563E-4</c:v>
                </c:pt>
                <c:pt idx="21">
                  <c:v>1.007249993563164E-3</c:v>
                </c:pt>
                <c:pt idx="22">
                  <c:v>2.7559999580262229E-4</c:v>
                </c:pt>
                <c:pt idx="23">
                  <c:v>-1.8585000361781567E-4</c:v>
                </c:pt>
                <c:pt idx="24">
                  <c:v>9.3094999465392902E-4</c:v>
                </c:pt>
                <c:pt idx="25">
                  <c:v>5.117599997902289E-3</c:v>
                </c:pt>
                <c:pt idx="26">
                  <c:v>8.3304999861866236E-4</c:v>
                </c:pt>
                <c:pt idx="27">
                  <c:v>7.502999942516908E-4</c:v>
                </c:pt>
                <c:pt idx="28">
                  <c:v>7.435000006807968E-4</c:v>
                </c:pt>
                <c:pt idx="29">
                  <c:v>1.6418499944848008E-3</c:v>
                </c:pt>
                <c:pt idx="30">
                  <c:v>-5.6850003602448851E-5</c:v>
                </c:pt>
                <c:pt idx="31">
                  <c:v>-5.6850003602448851E-5</c:v>
                </c:pt>
                <c:pt idx="32">
                  <c:v>-6.1830000777263194E-4</c:v>
                </c:pt>
                <c:pt idx="33">
                  <c:v>-6.1830000777263194E-4</c:v>
                </c:pt>
                <c:pt idx="34">
                  <c:v>1.6325499964295886E-3</c:v>
                </c:pt>
                <c:pt idx="35">
                  <c:v>1.6325499964295886E-3</c:v>
                </c:pt>
                <c:pt idx="36">
                  <c:v>-1.0289000056218356E-3</c:v>
                </c:pt>
                <c:pt idx="37">
                  <c:v>-1.0289000056218356E-3</c:v>
                </c:pt>
                <c:pt idx="38">
                  <c:v>1.7320000188192353E-4</c:v>
                </c:pt>
                <c:pt idx="39">
                  <c:v>1.7320000188192353E-4</c:v>
                </c:pt>
                <c:pt idx="40">
                  <c:v>5.7319999905303121E-4</c:v>
                </c:pt>
                <c:pt idx="41">
                  <c:v>5.7319999905303121E-4</c:v>
                </c:pt>
                <c:pt idx="42">
                  <c:v>8.7319999875035137E-4</c:v>
                </c:pt>
                <c:pt idx="43">
                  <c:v>8.7319999875035137E-4</c:v>
                </c:pt>
                <c:pt idx="47">
                  <c:v>1.5638499971828423E-3</c:v>
                </c:pt>
                <c:pt idx="48">
                  <c:v>1.5638499971828423E-3</c:v>
                </c:pt>
                <c:pt idx="49">
                  <c:v>1.6638499946566299E-3</c:v>
                </c:pt>
                <c:pt idx="50">
                  <c:v>1.6638499946566299E-3</c:v>
                </c:pt>
                <c:pt idx="51">
                  <c:v>1.0672999997041188E-3</c:v>
                </c:pt>
                <c:pt idx="52">
                  <c:v>-1.5941500023473054E-3</c:v>
                </c:pt>
                <c:pt idx="53">
                  <c:v>-5.3995000780560076E-4</c:v>
                </c:pt>
                <c:pt idx="54">
                  <c:v>6.9860000076005235E-4</c:v>
                </c:pt>
                <c:pt idx="55">
                  <c:v>-2.0865000260528177E-4</c:v>
                </c:pt>
                <c:pt idx="56">
                  <c:v>-7.0100002631079406E-5</c:v>
                </c:pt>
                <c:pt idx="57">
                  <c:v>5.1540000276872888E-4</c:v>
                </c:pt>
                <c:pt idx="58">
                  <c:v>-1.4604999887524173E-4</c:v>
                </c:pt>
                <c:pt idx="59">
                  <c:v>1.6779999932623468E-3</c:v>
                </c:pt>
                <c:pt idx="60">
                  <c:v>1.6779999932623468E-3</c:v>
                </c:pt>
                <c:pt idx="61">
                  <c:v>2.3779999974067323E-3</c:v>
                </c:pt>
                <c:pt idx="62">
                  <c:v>2.3779999974067323E-3</c:v>
                </c:pt>
                <c:pt idx="63">
                  <c:v>2.7075000252807513E-4</c:v>
                </c:pt>
                <c:pt idx="64">
                  <c:v>1.1707500016200356E-3</c:v>
                </c:pt>
                <c:pt idx="65">
                  <c:v>1.1707500016200356E-3</c:v>
                </c:pt>
                <c:pt idx="66">
                  <c:v>1.8707499984884635E-3</c:v>
                </c:pt>
                <c:pt idx="67">
                  <c:v>1.8707499984884635E-3</c:v>
                </c:pt>
                <c:pt idx="71">
                  <c:v>2.0364500014693476E-3</c:v>
                </c:pt>
                <c:pt idx="72">
                  <c:v>2.0364500014693476E-3</c:v>
                </c:pt>
                <c:pt idx="73">
                  <c:v>2.4364499986404553E-3</c:v>
                </c:pt>
                <c:pt idx="74">
                  <c:v>2.4364499986404553E-3</c:v>
                </c:pt>
                <c:pt idx="75">
                  <c:v>9.2919999588048086E-4</c:v>
                </c:pt>
                <c:pt idx="76">
                  <c:v>9.2919999588048086E-4</c:v>
                </c:pt>
                <c:pt idx="77">
                  <c:v>1.5291999952751212E-3</c:v>
                </c:pt>
                <c:pt idx="78">
                  <c:v>1.5291999952751212E-3</c:v>
                </c:pt>
                <c:pt idx="79">
                  <c:v>2.567749994341284E-3</c:v>
                </c:pt>
                <c:pt idx="80">
                  <c:v>1.2604999938048422E-3</c:v>
                </c:pt>
                <c:pt idx="81">
                  <c:v>1.2604999938048422E-3</c:v>
                </c:pt>
                <c:pt idx="82">
                  <c:v>2.0604999954230152E-3</c:v>
                </c:pt>
                <c:pt idx="83">
                  <c:v>2.0604999954230152E-3</c:v>
                </c:pt>
                <c:pt idx="84">
                  <c:v>1.0120500010089017E-3</c:v>
                </c:pt>
                <c:pt idx="85">
                  <c:v>1.0120500010089017E-3</c:v>
                </c:pt>
                <c:pt idx="86">
                  <c:v>1.6120500004035421E-3</c:v>
                </c:pt>
                <c:pt idx="87">
                  <c:v>1.6120500004035421E-3</c:v>
                </c:pt>
                <c:pt idx="88">
                  <c:v>2.1120499950484373E-3</c:v>
                </c:pt>
                <c:pt idx="89">
                  <c:v>2.1120499950484373E-3</c:v>
                </c:pt>
                <c:pt idx="100">
                  <c:v>8.4829999832436442E-4</c:v>
                </c:pt>
                <c:pt idx="101">
                  <c:v>3.3830499960458837E-3</c:v>
                </c:pt>
                <c:pt idx="102">
                  <c:v>1.1980499984929338E-3</c:v>
                </c:pt>
                <c:pt idx="103">
                  <c:v>8.3659999654628336E-4</c:v>
                </c:pt>
                <c:pt idx="104">
                  <c:v>2.0882499957224354E-3</c:v>
                </c:pt>
                <c:pt idx="105">
                  <c:v>6.7673000012291595E-3</c:v>
                </c:pt>
                <c:pt idx="106">
                  <c:v>9.8600001365412027E-5</c:v>
                </c:pt>
                <c:pt idx="107">
                  <c:v>5.913499990128912E-4</c:v>
                </c:pt>
                <c:pt idx="108">
                  <c:v>4.2264999501639977E-4</c:v>
                </c:pt>
                <c:pt idx="109">
                  <c:v>5.4405000264523551E-4</c:v>
                </c:pt>
                <c:pt idx="110">
                  <c:v>-4.5600005250889808E-5</c:v>
                </c:pt>
                <c:pt idx="111">
                  <c:v>1.6120500004035421E-3</c:v>
                </c:pt>
                <c:pt idx="112">
                  <c:v>9.1894999786745757E-4</c:v>
                </c:pt>
                <c:pt idx="113">
                  <c:v>-8.5730000137118623E-4</c:v>
                </c:pt>
                <c:pt idx="114">
                  <c:v>-9.2635000328300521E-4</c:v>
                </c:pt>
                <c:pt idx="115">
                  <c:v>-6.7825000587617978E-4</c:v>
                </c:pt>
                <c:pt idx="116">
                  <c:v>4.9619999481365085E-4</c:v>
                </c:pt>
                <c:pt idx="117">
                  <c:v>-2.6524999702814966E-4</c:v>
                </c:pt>
                <c:pt idx="118">
                  <c:v>-5.1255000289529562E-4</c:v>
                </c:pt>
                <c:pt idx="119">
                  <c:v>-1.9274000005680136E-3</c:v>
                </c:pt>
                <c:pt idx="120">
                  <c:v>1.476049998018425E-3</c:v>
                </c:pt>
                <c:pt idx="121">
                  <c:v>-5.2775000222027302E-4</c:v>
                </c:pt>
                <c:pt idx="122">
                  <c:v>1.0799994925037026E-5</c:v>
                </c:pt>
                <c:pt idx="123">
                  <c:v>-9.7860000823857263E-4</c:v>
                </c:pt>
                <c:pt idx="124">
                  <c:v>-9.7860000823857263E-4</c:v>
                </c:pt>
                <c:pt idx="125">
                  <c:v>4.2264999501639977E-4</c:v>
                </c:pt>
                <c:pt idx="126">
                  <c:v>-2.8860000747954473E-4</c:v>
                </c:pt>
                <c:pt idx="127">
                  <c:v>4.0139999327948317E-4</c:v>
                </c:pt>
                <c:pt idx="128">
                  <c:v>3.6684999940916896E-4</c:v>
                </c:pt>
                <c:pt idx="129">
                  <c:v>-6.9460000668186694E-4</c:v>
                </c:pt>
                <c:pt idx="130">
                  <c:v>-8.8150000374298543E-4</c:v>
                </c:pt>
                <c:pt idx="131">
                  <c:v>-8.7689999782014638E-4</c:v>
                </c:pt>
                <c:pt idx="132">
                  <c:v>1.4616499975090846E-3</c:v>
                </c:pt>
                <c:pt idx="134">
                  <c:v>-4.0007000061450526E-3</c:v>
                </c:pt>
                <c:pt idx="135">
                  <c:v>-2.1621500054607168E-3</c:v>
                </c:pt>
                <c:pt idx="136">
                  <c:v>-3.1139500060817227E-3</c:v>
                </c:pt>
                <c:pt idx="137">
                  <c:v>-4.3899000083911233E-3</c:v>
                </c:pt>
                <c:pt idx="138">
                  <c:v>-2.1658500045305118E-3</c:v>
                </c:pt>
                <c:pt idx="139">
                  <c:v>-4.827300006581936E-3</c:v>
                </c:pt>
                <c:pt idx="140">
                  <c:v>-3.3551500018802471E-3</c:v>
                </c:pt>
                <c:pt idx="141">
                  <c:v>-3.7624000033247285E-3</c:v>
                </c:pt>
                <c:pt idx="142">
                  <c:v>-3.5238500058767386E-3</c:v>
                </c:pt>
                <c:pt idx="143">
                  <c:v>-3.4757500034174882E-3</c:v>
                </c:pt>
                <c:pt idx="144">
                  <c:v>-3.5242000012658536E-3</c:v>
                </c:pt>
                <c:pt idx="145">
                  <c:v>-6.6946000079042278E-3</c:v>
                </c:pt>
                <c:pt idx="146">
                  <c:v>-7.0472000006702729E-3</c:v>
                </c:pt>
                <c:pt idx="147">
                  <c:v>-8.3086500017088838E-3</c:v>
                </c:pt>
                <c:pt idx="148">
                  <c:v>-8.3330500056035817E-3</c:v>
                </c:pt>
                <c:pt idx="149">
                  <c:v>-1.0642150002240669E-2</c:v>
                </c:pt>
                <c:pt idx="150">
                  <c:v>-7.2295000063604675E-3</c:v>
                </c:pt>
                <c:pt idx="153">
                  <c:v>-1.1262850006460212E-2</c:v>
                </c:pt>
                <c:pt idx="154">
                  <c:v>-1.0410850001790095E-2</c:v>
                </c:pt>
                <c:pt idx="155">
                  <c:v>-1.1831450006866362E-2</c:v>
                </c:pt>
                <c:pt idx="156">
                  <c:v>-1.329555000847904E-2</c:v>
                </c:pt>
                <c:pt idx="157">
                  <c:v>-1.2576800007082056E-2</c:v>
                </c:pt>
                <c:pt idx="158">
                  <c:v>-1.1552750002010725E-2</c:v>
                </c:pt>
                <c:pt idx="159">
                  <c:v>-1.5062500002386514E-2</c:v>
                </c:pt>
                <c:pt idx="160">
                  <c:v>-1.5592199997627176E-2</c:v>
                </c:pt>
                <c:pt idx="161">
                  <c:v>-1.5592199997627176E-2</c:v>
                </c:pt>
                <c:pt idx="162">
                  <c:v>-1.4892200000758749E-2</c:v>
                </c:pt>
                <c:pt idx="163">
                  <c:v>-1.4292200001364108E-2</c:v>
                </c:pt>
                <c:pt idx="164">
                  <c:v>-1.4292200001364108E-2</c:v>
                </c:pt>
                <c:pt idx="165">
                  <c:v>-1.3353649999771733E-2</c:v>
                </c:pt>
                <c:pt idx="166">
                  <c:v>-1.3353649999771733E-2</c:v>
                </c:pt>
                <c:pt idx="167">
                  <c:v>-1.5015100005257409E-2</c:v>
                </c:pt>
                <c:pt idx="168">
                  <c:v>-1.5015100005257409E-2</c:v>
                </c:pt>
                <c:pt idx="169">
                  <c:v>-1.5336150005168747E-2</c:v>
                </c:pt>
                <c:pt idx="170">
                  <c:v>-1.6397600003983825E-2</c:v>
                </c:pt>
                <c:pt idx="171">
                  <c:v>-1.6900250004255213E-2</c:v>
                </c:pt>
                <c:pt idx="172">
                  <c:v>-1.6800249999505468E-2</c:v>
                </c:pt>
                <c:pt idx="173">
                  <c:v>-1.6500249999808148E-2</c:v>
                </c:pt>
                <c:pt idx="174">
                  <c:v>-1.7614199998206459E-2</c:v>
                </c:pt>
                <c:pt idx="175">
                  <c:v>-1.7082899998058565E-2</c:v>
                </c:pt>
                <c:pt idx="176">
                  <c:v>-1.7717950002406724E-2</c:v>
                </c:pt>
                <c:pt idx="177">
                  <c:v>-1.7207950004376471E-2</c:v>
                </c:pt>
                <c:pt idx="178">
                  <c:v>-1.6347950004274026E-2</c:v>
                </c:pt>
                <c:pt idx="179">
                  <c:v>-2.2383800009265542E-2</c:v>
                </c:pt>
                <c:pt idx="180">
                  <c:v>-2.1128100001078565E-2</c:v>
                </c:pt>
                <c:pt idx="181">
                  <c:v>-2.0089550002012402E-2</c:v>
                </c:pt>
                <c:pt idx="182">
                  <c:v>-2.1199900002102368E-2</c:v>
                </c:pt>
                <c:pt idx="183">
                  <c:v>-2.2132400001282804E-2</c:v>
                </c:pt>
                <c:pt idx="184">
                  <c:v>-2.2052400003303774E-2</c:v>
                </c:pt>
                <c:pt idx="185">
                  <c:v>-2.1583850008028094E-2</c:v>
                </c:pt>
                <c:pt idx="186">
                  <c:v>-2.1503850002773106E-2</c:v>
                </c:pt>
                <c:pt idx="187">
                  <c:v>-2.2111699996457901E-2</c:v>
                </c:pt>
                <c:pt idx="188">
                  <c:v>-2.1941699997114483E-2</c:v>
                </c:pt>
                <c:pt idx="189">
                  <c:v>-2.1012650002376176E-2</c:v>
                </c:pt>
                <c:pt idx="190">
                  <c:v>-2.0692649995908141E-2</c:v>
                </c:pt>
                <c:pt idx="191">
                  <c:v>-2.0582650002324954E-2</c:v>
                </c:pt>
                <c:pt idx="192">
                  <c:v>-2.0683850001660176E-2</c:v>
                </c:pt>
                <c:pt idx="193">
                  <c:v>-1.9323849999636877E-2</c:v>
                </c:pt>
                <c:pt idx="194">
                  <c:v>-1.9193849999282975E-2</c:v>
                </c:pt>
                <c:pt idx="195">
                  <c:v>-2.3872350007877685E-2</c:v>
                </c:pt>
                <c:pt idx="196">
                  <c:v>-2.361235000716988E-2</c:v>
                </c:pt>
                <c:pt idx="197">
                  <c:v>-2.3914249999506865E-2</c:v>
                </c:pt>
                <c:pt idx="198">
                  <c:v>-2.3544250005215872E-2</c:v>
                </c:pt>
                <c:pt idx="199">
                  <c:v>-2.378570000291802E-2</c:v>
                </c:pt>
                <c:pt idx="200">
                  <c:v>-2.3495700006606057E-2</c:v>
                </c:pt>
                <c:pt idx="201">
                  <c:v>-2.3062950000166893E-2</c:v>
                </c:pt>
                <c:pt idx="202">
                  <c:v>-2.211294999870006E-2</c:v>
                </c:pt>
                <c:pt idx="203">
                  <c:v>-2.3465450001822319E-2</c:v>
                </c:pt>
                <c:pt idx="204">
                  <c:v>-2.3125450003135484E-2</c:v>
                </c:pt>
                <c:pt idx="205">
                  <c:v>-2.3844150004151743E-2</c:v>
                </c:pt>
                <c:pt idx="206">
                  <c:v>-2.296415000455454E-2</c:v>
                </c:pt>
                <c:pt idx="207">
                  <c:v>-2.4270100002468098E-2</c:v>
                </c:pt>
                <c:pt idx="208">
                  <c:v>-2.3550100006104913E-2</c:v>
                </c:pt>
                <c:pt idx="209">
                  <c:v>-2.3824750001949724E-2</c:v>
                </c:pt>
                <c:pt idx="210">
                  <c:v>-2.3524750002252404E-2</c:v>
                </c:pt>
                <c:pt idx="211">
                  <c:v>-2.2862000005261507E-2</c:v>
                </c:pt>
                <c:pt idx="212">
                  <c:v>-2.2822000006271992E-2</c:v>
                </c:pt>
                <c:pt idx="213">
                  <c:v>-2.6462400004675146E-2</c:v>
                </c:pt>
                <c:pt idx="214">
                  <c:v>-2.6189350173808634E-2</c:v>
                </c:pt>
                <c:pt idx="215">
                  <c:v>-2.7173999835213181E-2</c:v>
                </c:pt>
                <c:pt idx="216">
                  <c:v>-2.5995450043410528E-2</c:v>
                </c:pt>
                <c:pt idx="217">
                  <c:v>-2.6552699906460475E-2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652-42E9-9B7C-BD7CB01003DF}"/>
            </c:ext>
          </c:extLst>
        </c:ser>
        <c:ser>
          <c:idx val="5"/>
          <c:order val="4"/>
          <c:tx>
            <c:strRef>
              <c:f>'Inactive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'Inactive 1'!$F$21:$F$999</c:f>
              <c:numCache>
                <c:formatCode>General</c:formatCode>
                <c:ptCount val="979"/>
                <c:pt idx="0">
                  <c:v>-56930</c:v>
                </c:pt>
                <c:pt idx="1">
                  <c:v>-55247.5</c:v>
                </c:pt>
                <c:pt idx="2">
                  <c:v>-34736.5</c:v>
                </c:pt>
                <c:pt idx="3">
                  <c:v>-33534.5</c:v>
                </c:pt>
                <c:pt idx="4">
                  <c:v>-30497.5</c:v>
                </c:pt>
                <c:pt idx="5">
                  <c:v>-30394</c:v>
                </c:pt>
                <c:pt idx="6">
                  <c:v>-4995</c:v>
                </c:pt>
                <c:pt idx="7">
                  <c:v>-2116.5</c:v>
                </c:pt>
                <c:pt idx="8">
                  <c:v>-1048.5</c:v>
                </c:pt>
                <c:pt idx="9">
                  <c:v>-903.5</c:v>
                </c:pt>
                <c:pt idx="10">
                  <c:v>0</c:v>
                </c:pt>
                <c:pt idx="11">
                  <c:v>28</c:v>
                </c:pt>
                <c:pt idx="12">
                  <c:v>909.5</c:v>
                </c:pt>
                <c:pt idx="13">
                  <c:v>987.5</c:v>
                </c:pt>
                <c:pt idx="14">
                  <c:v>988</c:v>
                </c:pt>
                <c:pt idx="15">
                  <c:v>993.5</c:v>
                </c:pt>
                <c:pt idx="16">
                  <c:v>1110.5</c:v>
                </c:pt>
                <c:pt idx="17">
                  <c:v>1791</c:v>
                </c:pt>
                <c:pt idx="18">
                  <c:v>1799.5</c:v>
                </c:pt>
                <c:pt idx="19">
                  <c:v>1894.5</c:v>
                </c:pt>
                <c:pt idx="20">
                  <c:v>1983</c:v>
                </c:pt>
                <c:pt idx="21">
                  <c:v>1997.5</c:v>
                </c:pt>
                <c:pt idx="22">
                  <c:v>2036</c:v>
                </c:pt>
                <c:pt idx="23">
                  <c:v>2036.5</c:v>
                </c:pt>
                <c:pt idx="24">
                  <c:v>2044.5</c:v>
                </c:pt>
                <c:pt idx="25">
                  <c:v>2056</c:v>
                </c:pt>
                <c:pt idx="26">
                  <c:v>2795.5</c:v>
                </c:pt>
                <c:pt idx="27">
                  <c:v>2893</c:v>
                </c:pt>
                <c:pt idx="28">
                  <c:v>2985</c:v>
                </c:pt>
                <c:pt idx="29">
                  <c:v>3023.5</c:v>
                </c:pt>
                <c:pt idx="30">
                  <c:v>3026.5</c:v>
                </c:pt>
                <c:pt idx="31">
                  <c:v>3026.5</c:v>
                </c:pt>
                <c:pt idx="32">
                  <c:v>3027</c:v>
                </c:pt>
                <c:pt idx="33">
                  <c:v>3027</c:v>
                </c:pt>
                <c:pt idx="34">
                  <c:v>3140.5</c:v>
                </c:pt>
                <c:pt idx="35">
                  <c:v>3140.5</c:v>
                </c:pt>
                <c:pt idx="36">
                  <c:v>3141</c:v>
                </c:pt>
                <c:pt idx="37">
                  <c:v>3141</c:v>
                </c:pt>
                <c:pt idx="38">
                  <c:v>3892</c:v>
                </c:pt>
                <c:pt idx="39">
                  <c:v>3892</c:v>
                </c:pt>
                <c:pt idx="40">
                  <c:v>3892</c:v>
                </c:pt>
                <c:pt idx="41">
                  <c:v>3892</c:v>
                </c:pt>
                <c:pt idx="42">
                  <c:v>3892</c:v>
                </c:pt>
                <c:pt idx="43">
                  <c:v>3892</c:v>
                </c:pt>
                <c:pt idx="44">
                  <c:v>4019.5</c:v>
                </c:pt>
                <c:pt idx="45">
                  <c:v>4020</c:v>
                </c:pt>
                <c:pt idx="46">
                  <c:v>4239.5</c:v>
                </c:pt>
                <c:pt idx="47">
                  <c:v>5143.5</c:v>
                </c:pt>
                <c:pt idx="48">
                  <c:v>5143.5</c:v>
                </c:pt>
                <c:pt idx="49">
                  <c:v>5143.5</c:v>
                </c:pt>
                <c:pt idx="50">
                  <c:v>5143.5</c:v>
                </c:pt>
                <c:pt idx="51">
                  <c:v>5163</c:v>
                </c:pt>
                <c:pt idx="52">
                  <c:v>5163.5</c:v>
                </c:pt>
                <c:pt idx="53">
                  <c:v>5165.5</c:v>
                </c:pt>
                <c:pt idx="54">
                  <c:v>5166</c:v>
                </c:pt>
                <c:pt idx="55">
                  <c:v>5168.5</c:v>
                </c:pt>
                <c:pt idx="56">
                  <c:v>5169</c:v>
                </c:pt>
                <c:pt idx="57">
                  <c:v>5174</c:v>
                </c:pt>
                <c:pt idx="58">
                  <c:v>5174.5</c:v>
                </c:pt>
                <c:pt idx="59">
                  <c:v>5180</c:v>
                </c:pt>
                <c:pt idx="60">
                  <c:v>5180</c:v>
                </c:pt>
                <c:pt idx="61">
                  <c:v>5180</c:v>
                </c:pt>
                <c:pt idx="62">
                  <c:v>5180</c:v>
                </c:pt>
                <c:pt idx="63">
                  <c:v>5182.5</c:v>
                </c:pt>
                <c:pt idx="64">
                  <c:v>5182.5</c:v>
                </c:pt>
                <c:pt idx="65">
                  <c:v>5182.5</c:v>
                </c:pt>
                <c:pt idx="66">
                  <c:v>5182.5</c:v>
                </c:pt>
                <c:pt idx="67">
                  <c:v>5182.5</c:v>
                </c:pt>
                <c:pt idx="68">
                  <c:v>5210.5</c:v>
                </c:pt>
                <c:pt idx="69">
                  <c:v>5235.5</c:v>
                </c:pt>
                <c:pt idx="70">
                  <c:v>5249.5</c:v>
                </c:pt>
                <c:pt idx="71">
                  <c:v>5249.5</c:v>
                </c:pt>
                <c:pt idx="72">
                  <c:v>5249.5</c:v>
                </c:pt>
                <c:pt idx="73">
                  <c:v>5249.5</c:v>
                </c:pt>
                <c:pt idx="74">
                  <c:v>5249.5</c:v>
                </c:pt>
                <c:pt idx="75">
                  <c:v>5252</c:v>
                </c:pt>
                <c:pt idx="76">
                  <c:v>5252</c:v>
                </c:pt>
                <c:pt idx="77">
                  <c:v>5252</c:v>
                </c:pt>
                <c:pt idx="78">
                  <c:v>5252</c:v>
                </c:pt>
                <c:pt idx="79">
                  <c:v>5252.5</c:v>
                </c:pt>
                <c:pt idx="80">
                  <c:v>5255</c:v>
                </c:pt>
                <c:pt idx="81">
                  <c:v>5255</c:v>
                </c:pt>
                <c:pt idx="82">
                  <c:v>5255</c:v>
                </c:pt>
                <c:pt idx="83">
                  <c:v>5255</c:v>
                </c:pt>
                <c:pt idx="84">
                  <c:v>5285.5</c:v>
                </c:pt>
                <c:pt idx="85">
                  <c:v>5285.5</c:v>
                </c:pt>
                <c:pt idx="86">
                  <c:v>5285.5</c:v>
                </c:pt>
                <c:pt idx="87">
                  <c:v>5285.5</c:v>
                </c:pt>
                <c:pt idx="88">
                  <c:v>5285.5</c:v>
                </c:pt>
                <c:pt idx="89">
                  <c:v>5285.5</c:v>
                </c:pt>
                <c:pt idx="90">
                  <c:v>5288.5</c:v>
                </c:pt>
                <c:pt idx="91">
                  <c:v>5978</c:v>
                </c:pt>
                <c:pt idx="92">
                  <c:v>5983.5</c:v>
                </c:pt>
                <c:pt idx="93">
                  <c:v>6047.5</c:v>
                </c:pt>
                <c:pt idx="94">
                  <c:v>6105.5</c:v>
                </c:pt>
                <c:pt idx="95">
                  <c:v>6181</c:v>
                </c:pt>
                <c:pt idx="96">
                  <c:v>6181.5</c:v>
                </c:pt>
                <c:pt idx="97">
                  <c:v>6223</c:v>
                </c:pt>
                <c:pt idx="98">
                  <c:v>6253.5</c:v>
                </c:pt>
                <c:pt idx="99">
                  <c:v>6256.5</c:v>
                </c:pt>
                <c:pt idx="100">
                  <c:v>6273</c:v>
                </c:pt>
                <c:pt idx="101">
                  <c:v>6295.5</c:v>
                </c:pt>
                <c:pt idx="102">
                  <c:v>6945.5</c:v>
                </c:pt>
                <c:pt idx="103">
                  <c:v>6946</c:v>
                </c:pt>
                <c:pt idx="104">
                  <c:v>7107.5</c:v>
                </c:pt>
                <c:pt idx="105">
                  <c:v>7163</c:v>
                </c:pt>
                <c:pt idx="106">
                  <c:v>7166</c:v>
                </c:pt>
                <c:pt idx="107">
                  <c:v>7168.5</c:v>
                </c:pt>
                <c:pt idx="108">
                  <c:v>7171.5</c:v>
                </c:pt>
                <c:pt idx="109">
                  <c:v>7205.5</c:v>
                </c:pt>
                <c:pt idx="110">
                  <c:v>7264</c:v>
                </c:pt>
                <c:pt idx="111">
                  <c:v>7285.5</c:v>
                </c:pt>
                <c:pt idx="112">
                  <c:v>7324.5</c:v>
                </c:pt>
                <c:pt idx="113">
                  <c:v>7937</c:v>
                </c:pt>
                <c:pt idx="114">
                  <c:v>7981.5</c:v>
                </c:pt>
                <c:pt idx="115">
                  <c:v>7992.5</c:v>
                </c:pt>
                <c:pt idx="116">
                  <c:v>8022</c:v>
                </c:pt>
                <c:pt idx="117">
                  <c:v>8022.5</c:v>
                </c:pt>
                <c:pt idx="118">
                  <c:v>8059.5</c:v>
                </c:pt>
                <c:pt idx="119">
                  <c:v>8106</c:v>
                </c:pt>
                <c:pt idx="120">
                  <c:v>8125.5</c:v>
                </c:pt>
                <c:pt idx="121">
                  <c:v>8147.5</c:v>
                </c:pt>
                <c:pt idx="122">
                  <c:v>8148</c:v>
                </c:pt>
                <c:pt idx="123">
                  <c:v>8234</c:v>
                </c:pt>
                <c:pt idx="124">
                  <c:v>8234</c:v>
                </c:pt>
                <c:pt idx="125">
                  <c:v>7171.5</c:v>
                </c:pt>
                <c:pt idx="126">
                  <c:v>8234</c:v>
                </c:pt>
                <c:pt idx="127">
                  <c:v>8234</c:v>
                </c:pt>
                <c:pt idx="128">
                  <c:v>9073.5</c:v>
                </c:pt>
                <c:pt idx="129">
                  <c:v>9074</c:v>
                </c:pt>
                <c:pt idx="130">
                  <c:v>9235</c:v>
                </c:pt>
                <c:pt idx="131">
                  <c:v>9261</c:v>
                </c:pt>
                <c:pt idx="132">
                  <c:v>9261.5</c:v>
                </c:pt>
                <c:pt idx="133">
                  <c:v>9946.5</c:v>
                </c:pt>
                <c:pt idx="134">
                  <c:v>10083</c:v>
                </c:pt>
                <c:pt idx="135">
                  <c:v>10083.5</c:v>
                </c:pt>
                <c:pt idx="136">
                  <c:v>10225.5</c:v>
                </c:pt>
                <c:pt idx="137">
                  <c:v>10231</c:v>
                </c:pt>
                <c:pt idx="138">
                  <c:v>10236.5</c:v>
                </c:pt>
                <c:pt idx="139">
                  <c:v>10237</c:v>
                </c:pt>
                <c:pt idx="140">
                  <c:v>10253.5</c:v>
                </c:pt>
                <c:pt idx="141">
                  <c:v>10256</c:v>
                </c:pt>
                <c:pt idx="142">
                  <c:v>10256.5</c:v>
                </c:pt>
                <c:pt idx="143">
                  <c:v>10267.5</c:v>
                </c:pt>
                <c:pt idx="144">
                  <c:v>10298</c:v>
                </c:pt>
                <c:pt idx="145">
                  <c:v>11074</c:v>
                </c:pt>
                <c:pt idx="146">
                  <c:v>11168</c:v>
                </c:pt>
                <c:pt idx="147">
                  <c:v>11168.5</c:v>
                </c:pt>
                <c:pt idx="148">
                  <c:v>11204.5</c:v>
                </c:pt>
                <c:pt idx="149">
                  <c:v>11283.5</c:v>
                </c:pt>
                <c:pt idx="150">
                  <c:v>11355</c:v>
                </c:pt>
                <c:pt idx="151">
                  <c:v>11355</c:v>
                </c:pt>
                <c:pt idx="152">
                  <c:v>11355</c:v>
                </c:pt>
                <c:pt idx="153">
                  <c:v>12166.5</c:v>
                </c:pt>
                <c:pt idx="154">
                  <c:v>12286.5</c:v>
                </c:pt>
                <c:pt idx="155">
                  <c:v>12300.5</c:v>
                </c:pt>
                <c:pt idx="156">
                  <c:v>12329.5</c:v>
                </c:pt>
                <c:pt idx="157">
                  <c:v>12392</c:v>
                </c:pt>
                <c:pt idx="158">
                  <c:v>12397.5</c:v>
                </c:pt>
                <c:pt idx="159">
                  <c:v>13125</c:v>
                </c:pt>
                <c:pt idx="160">
                  <c:v>13218</c:v>
                </c:pt>
                <c:pt idx="161">
                  <c:v>13218</c:v>
                </c:pt>
                <c:pt idx="162">
                  <c:v>13218</c:v>
                </c:pt>
                <c:pt idx="163">
                  <c:v>13218</c:v>
                </c:pt>
                <c:pt idx="164">
                  <c:v>13218</c:v>
                </c:pt>
                <c:pt idx="165">
                  <c:v>13218.5</c:v>
                </c:pt>
                <c:pt idx="166">
                  <c:v>13218.5</c:v>
                </c:pt>
                <c:pt idx="167">
                  <c:v>13219</c:v>
                </c:pt>
                <c:pt idx="168">
                  <c:v>13219</c:v>
                </c:pt>
                <c:pt idx="169">
                  <c:v>14143.5</c:v>
                </c:pt>
                <c:pt idx="170">
                  <c:v>14144</c:v>
                </c:pt>
                <c:pt idx="171">
                  <c:v>14272.5</c:v>
                </c:pt>
                <c:pt idx="172">
                  <c:v>14272.5</c:v>
                </c:pt>
                <c:pt idx="173">
                  <c:v>14272.5</c:v>
                </c:pt>
                <c:pt idx="174">
                  <c:v>14398</c:v>
                </c:pt>
                <c:pt idx="175">
                  <c:v>14401</c:v>
                </c:pt>
                <c:pt idx="176">
                  <c:v>15285.5</c:v>
                </c:pt>
                <c:pt idx="177">
                  <c:v>15285.5</c:v>
                </c:pt>
                <c:pt idx="178">
                  <c:v>15285.5</c:v>
                </c:pt>
                <c:pt idx="179">
                  <c:v>16022</c:v>
                </c:pt>
                <c:pt idx="180">
                  <c:v>16189</c:v>
                </c:pt>
                <c:pt idx="181">
                  <c:v>16189.5</c:v>
                </c:pt>
                <c:pt idx="182">
                  <c:v>16331</c:v>
                </c:pt>
                <c:pt idx="183">
                  <c:v>16356</c:v>
                </c:pt>
                <c:pt idx="184">
                  <c:v>16356</c:v>
                </c:pt>
                <c:pt idx="185">
                  <c:v>16356.5</c:v>
                </c:pt>
                <c:pt idx="186">
                  <c:v>16356.5</c:v>
                </c:pt>
                <c:pt idx="187">
                  <c:v>16373</c:v>
                </c:pt>
                <c:pt idx="188">
                  <c:v>16373</c:v>
                </c:pt>
                <c:pt idx="189">
                  <c:v>16428.5</c:v>
                </c:pt>
                <c:pt idx="190">
                  <c:v>16428.5</c:v>
                </c:pt>
                <c:pt idx="191">
                  <c:v>16428.5</c:v>
                </c:pt>
                <c:pt idx="192">
                  <c:v>16456.5</c:v>
                </c:pt>
                <c:pt idx="193">
                  <c:v>16456.5</c:v>
                </c:pt>
                <c:pt idx="194">
                  <c:v>16456.5</c:v>
                </c:pt>
                <c:pt idx="195">
                  <c:v>17421.5</c:v>
                </c:pt>
                <c:pt idx="196">
                  <c:v>17421.5</c:v>
                </c:pt>
                <c:pt idx="197">
                  <c:v>17432.5</c:v>
                </c:pt>
                <c:pt idx="198">
                  <c:v>17432.5</c:v>
                </c:pt>
                <c:pt idx="199">
                  <c:v>17433</c:v>
                </c:pt>
                <c:pt idx="200">
                  <c:v>17433</c:v>
                </c:pt>
                <c:pt idx="201">
                  <c:v>17435.5</c:v>
                </c:pt>
                <c:pt idx="202">
                  <c:v>17435.5</c:v>
                </c:pt>
                <c:pt idx="203">
                  <c:v>17460.5</c:v>
                </c:pt>
                <c:pt idx="204">
                  <c:v>17460.5</c:v>
                </c:pt>
                <c:pt idx="205">
                  <c:v>17463.5</c:v>
                </c:pt>
                <c:pt idx="206">
                  <c:v>17463.5</c:v>
                </c:pt>
                <c:pt idx="207">
                  <c:v>17469</c:v>
                </c:pt>
                <c:pt idx="208">
                  <c:v>17469</c:v>
                </c:pt>
                <c:pt idx="209">
                  <c:v>17477.5</c:v>
                </c:pt>
                <c:pt idx="210">
                  <c:v>17477.5</c:v>
                </c:pt>
                <c:pt idx="211">
                  <c:v>17480</c:v>
                </c:pt>
                <c:pt idx="212">
                  <c:v>17480</c:v>
                </c:pt>
                <c:pt idx="213">
                  <c:v>18256</c:v>
                </c:pt>
                <c:pt idx="214">
                  <c:v>19351.5</c:v>
                </c:pt>
                <c:pt idx="215">
                  <c:v>19360</c:v>
                </c:pt>
                <c:pt idx="216">
                  <c:v>19360.5</c:v>
                </c:pt>
                <c:pt idx="217">
                  <c:v>19363</c:v>
                </c:pt>
              </c:numCache>
            </c:numRef>
          </c:xVal>
          <c:yVal>
            <c:numRef>
              <c:f>'Inactive 1'!$M$21:$M$999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652-42E9-9B7C-BD7CB01003DF}"/>
            </c:ext>
          </c:extLst>
        </c:ser>
        <c:ser>
          <c:idx val="6"/>
          <c:order val="5"/>
          <c:tx>
            <c:strRef>
              <c:f>'Inactive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1'!$F$21:$F$999</c:f>
              <c:numCache>
                <c:formatCode>General</c:formatCode>
                <c:ptCount val="979"/>
                <c:pt idx="0">
                  <c:v>-56930</c:v>
                </c:pt>
                <c:pt idx="1">
                  <c:v>-55247.5</c:v>
                </c:pt>
                <c:pt idx="2">
                  <c:v>-34736.5</c:v>
                </c:pt>
                <c:pt idx="3">
                  <c:v>-33534.5</c:v>
                </c:pt>
                <c:pt idx="4">
                  <c:v>-30497.5</c:v>
                </c:pt>
                <c:pt idx="5">
                  <c:v>-30394</c:v>
                </c:pt>
                <c:pt idx="6">
                  <c:v>-4995</c:v>
                </c:pt>
                <c:pt idx="7">
                  <c:v>-2116.5</c:v>
                </c:pt>
                <c:pt idx="8">
                  <c:v>-1048.5</c:v>
                </c:pt>
                <c:pt idx="9">
                  <c:v>-903.5</c:v>
                </c:pt>
                <c:pt idx="10">
                  <c:v>0</c:v>
                </c:pt>
                <c:pt idx="11">
                  <c:v>28</c:v>
                </c:pt>
                <c:pt idx="12">
                  <c:v>909.5</c:v>
                </c:pt>
                <c:pt idx="13">
                  <c:v>987.5</c:v>
                </c:pt>
                <c:pt idx="14">
                  <c:v>988</c:v>
                </c:pt>
                <c:pt idx="15">
                  <c:v>993.5</c:v>
                </c:pt>
                <c:pt idx="16">
                  <c:v>1110.5</c:v>
                </c:pt>
                <c:pt idx="17">
                  <c:v>1791</c:v>
                </c:pt>
                <c:pt idx="18">
                  <c:v>1799.5</c:v>
                </c:pt>
                <c:pt idx="19">
                  <c:v>1894.5</c:v>
                </c:pt>
                <c:pt idx="20">
                  <c:v>1983</c:v>
                </c:pt>
                <c:pt idx="21">
                  <c:v>1997.5</c:v>
                </c:pt>
                <c:pt idx="22">
                  <c:v>2036</c:v>
                </c:pt>
                <c:pt idx="23">
                  <c:v>2036.5</c:v>
                </c:pt>
                <c:pt idx="24">
                  <c:v>2044.5</c:v>
                </c:pt>
                <c:pt idx="25">
                  <c:v>2056</c:v>
                </c:pt>
                <c:pt idx="26">
                  <c:v>2795.5</c:v>
                </c:pt>
                <c:pt idx="27">
                  <c:v>2893</c:v>
                </c:pt>
                <c:pt idx="28">
                  <c:v>2985</c:v>
                </c:pt>
                <c:pt idx="29">
                  <c:v>3023.5</c:v>
                </c:pt>
                <c:pt idx="30">
                  <c:v>3026.5</c:v>
                </c:pt>
                <c:pt idx="31">
                  <c:v>3026.5</c:v>
                </c:pt>
                <c:pt idx="32">
                  <c:v>3027</c:v>
                </c:pt>
                <c:pt idx="33">
                  <c:v>3027</c:v>
                </c:pt>
                <c:pt idx="34">
                  <c:v>3140.5</c:v>
                </c:pt>
                <c:pt idx="35">
                  <c:v>3140.5</c:v>
                </c:pt>
                <c:pt idx="36">
                  <c:v>3141</c:v>
                </c:pt>
                <c:pt idx="37">
                  <c:v>3141</c:v>
                </c:pt>
                <c:pt idx="38">
                  <c:v>3892</c:v>
                </c:pt>
                <c:pt idx="39">
                  <c:v>3892</c:v>
                </c:pt>
                <c:pt idx="40">
                  <c:v>3892</c:v>
                </c:pt>
                <c:pt idx="41">
                  <c:v>3892</c:v>
                </c:pt>
                <c:pt idx="42">
                  <c:v>3892</c:v>
                </c:pt>
                <c:pt idx="43">
                  <c:v>3892</c:v>
                </c:pt>
                <c:pt idx="44">
                  <c:v>4019.5</c:v>
                </c:pt>
                <c:pt idx="45">
                  <c:v>4020</c:v>
                </c:pt>
                <c:pt idx="46">
                  <c:v>4239.5</c:v>
                </c:pt>
                <c:pt idx="47">
                  <c:v>5143.5</c:v>
                </c:pt>
                <c:pt idx="48">
                  <c:v>5143.5</c:v>
                </c:pt>
                <c:pt idx="49">
                  <c:v>5143.5</c:v>
                </c:pt>
                <c:pt idx="50">
                  <c:v>5143.5</c:v>
                </c:pt>
                <c:pt idx="51">
                  <c:v>5163</c:v>
                </c:pt>
                <c:pt idx="52">
                  <c:v>5163.5</c:v>
                </c:pt>
                <c:pt idx="53">
                  <c:v>5165.5</c:v>
                </c:pt>
                <c:pt idx="54">
                  <c:v>5166</c:v>
                </c:pt>
                <c:pt idx="55">
                  <c:v>5168.5</c:v>
                </c:pt>
                <c:pt idx="56">
                  <c:v>5169</c:v>
                </c:pt>
                <c:pt idx="57">
                  <c:v>5174</c:v>
                </c:pt>
                <c:pt idx="58">
                  <c:v>5174.5</c:v>
                </c:pt>
                <c:pt idx="59">
                  <c:v>5180</c:v>
                </c:pt>
                <c:pt idx="60">
                  <c:v>5180</c:v>
                </c:pt>
                <c:pt idx="61">
                  <c:v>5180</c:v>
                </c:pt>
                <c:pt idx="62">
                  <c:v>5180</c:v>
                </c:pt>
                <c:pt idx="63">
                  <c:v>5182.5</c:v>
                </c:pt>
                <c:pt idx="64">
                  <c:v>5182.5</c:v>
                </c:pt>
                <c:pt idx="65">
                  <c:v>5182.5</c:v>
                </c:pt>
                <c:pt idx="66">
                  <c:v>5182.5</c:v>
                </c:pt>
                <c:pt idx="67">
                  <c:v>5182.5</c:v>
                </c:pt>
                <c:pt idx="68">
                  <c:v>5210.5</c:v>
                </c:pt>
                <c:pt idx="69">
                  <c:v>5235.5</c:v>
                </c:pt>
                <c:pt idx="70">
                  <c:v>5249.5</c:v>
                </c:pt>
                <c:pt idx="71">
                  <c:v>5249.5</c:v>
                </c:pt>
                <c:pt idx="72">
                  <c:v>5249.5</c:v>
                </c:pt>
                <c:pt idx="73">
                  <c:v>5249.5</c:v>
                </c:pt>
                <c:pt idx="74">
                  <c:v>5249.5</c:v>
                </c:pt>
                <c:pt idx="75">
                  <c:v>5252</c:v>
                </c:pt>
                <c:pt idx="76">
                  <c:v>5252</c:v>
                </c:pt>
                <c:pt idx="77">
                  <c:v>5252</c:v>
                </c:pt>
                <c:pt idx="78">
                  <c:v>5252</c:v>
                </c:pt>
                <c:pt idx="79">
                  <c:v>5252.5</c:v>
                </c:pt>
                <c:pt idx="80">
                  <c:v>5255</c:v>
                </c:pt>
                <c:pt idx="81">
                  <c:v>5255</c:v>
                </c:pt>
                <c:pt idx="82">
                  <c:v>5255</c:v>
                </c:pt>
                <c:pt idx="83">
                  <c:v>5255</c:v>
                </c:pt>
                <c:pt idx="84">
                  <c:v>5285.5</c:v>
                </c:pt>
                <c:pt idx="85">
                  <c:v>5285.5</c:v>
                </c:pt>
                <c:pt idx="86">
                  <c:v>5285.5</c:v>
                </c:pt>
                <c:pt idx="87">
                  <c:v>5285.5</c:v>
                </c:pt>
                <c:pt idx="88">
                  <c:v>5285.5</c:v>
                </c:pt>
                <c:pt idx="89">
                  <c:v>5285.5</c:v>
                </c:pt>
                <c:pt idx="90">
                  <c:v>5288.5</c:v>
                </c:pt>
                <c:pt idx="91">
                  <c:v>5978</c:v>
                </c:pt>
                <c:pt idx="92">
                  <c:v>5983.5</c:v>
                </c:pt>
                <c:pt idx="93">
                  <c:v>6047.5</c:v>
                </c:pt>
                <c:pt idx="94">
                  <c:v>6105.5</c:v>
                </c:pt>
                <c:pt idx="95">
                  <c:v>6181</c:v>
                </c:pt>
                <c:pt idx="96">
                  <c:v>6181.5</c:v>
                </c:pt>
                <c:pt idx="97">
                  <c:v>6223</c:v>
                </c:pt>
                <c:pt idx="98">
                  <c:v>6253.5</c:v>
                </c:pt>
                <c:pt idx="99">
                  <c:v>6256.5</c:v>
                </c:pt>
                <c:pt idx="100">
                  <c:v>6273</c:v>
                </c:pt>
                <c:pt idx="101">
                  <c:v>6295.5</c:v>
                </c:pt>
                <c:pt idx="102">
                  <c:v>6945.5</c:v>
                </c:pt>
                <c:pt idx="103">
                  <c:v>6946</c:v>
                </c:pt>
                <c:pt idx="104">
                  <c:v>7107.5</c:v>
                </c:pt>
                <c:pt idx="105">
                  <c:v>7163</c:v>
                </c:pt>
                <c:pt idx="106">
                  <c:v>7166</c:v>
                </c:pt>
                <c:pt idx="107">
                  <c:v>7168.5</c:v>
                </c:pt>
                <c:pt idx="108">
                  <c:v>7171.5</c:v>
                </c:pt>
                <c:pt idx="109">
                  <c:v>7205.5</c:v>
                </c:pt>
                <c:pt idx="110">
                  <c:v>7264</c:v>
                </c:pt>
                <c:pt idx="111">
                  <c:v>7285.5</c:v>
                </c:pt>
                <c:pt idx="112">
                  <c:v>7324.5</c:v>
                </c:pt>
                <c:pt idx="113">
                  <c:v>7937</c:v>
                </c:pt>
                <c:pt idx="114">
                  <c:v>7981.5</c:v>
                </c:pt>
                <c:pt idx="115">
                  <c:v>7992.5</c:v>
                </c:pt>
                <c:pt idx="116">
                  <c:v>8022</c:v>
                </c:pt>
                <c:pt idx="117">
                  <c:v>8022.5</c:v>
                </c:pt>
                <c:pt idx="118">
                  <c:v>8059.5</c:v>
                </c:pt>
                <c:pt idx="119">
                  <c:v>8106</c:v>
                </c:pt>
                <c:pt idx="120">
                  <c:v>8125.5</c:v>
                </c:pt>
                <c:pt idx="121">
                  <c:v>8147.5</c:v>
                </c:pt>
                <c:pt idx="122">
                  <c:v>8148</c:v>
                </c:pt>
                <c:pt idx="123">
                  <c:v>8234</c:v>
                </c:pt>
                <c:pt idx="124">
                  <c:v>8234</c:v>
                </c:pt>
                <c:pt idx="125">
                  <c:v>7171.5</c:v>
                </c:pt>
                <c:pt idx="126">
                  <c:v>8234</c:v>
                </c:pt>
                <c:pt idx="127">
                  <c:v>8234</c:v>
                </c:pt>
                <c:pt idx="128">
                  <c:v>9073.5</c:v>
                </c:pt>
                <c:pt idx="129">
                  <c:v>9074</c:v>
                </c:pt>
                <c:pt idx="130">
                  <c:v>9235</c:v>
                </c:pt>
                <c:pt idx="131">
                  <c:v>9261</c:v>
                </c:pt>
                <c:pt idx="132">
                  <c:v>9261.5</c:v>
                </c:pt>
                <c:pt idx="133">
                  <c:v>9946.5</c:v>
                </c:pt>
                <c:pt idx="134">
                  <c:v>10083</c:v>
                </c:pt>
                <c:pt idx="135">
                  <c:v>10083.5</c:v>
                </c:pt>
                <c:pt idx="136">
                  <c:v>10225.5</c:v>
                </c:pt>
                <c:pt idx="137">
                  <c:v>10231</c:v>
                </c:pt>
                <c:pt idx="138">
                  <c:v>10236.5</c:v>
                </c:pt>
                <c:pt idx="139">
                  <c:v>10237</c:v>
                </c:pt>
                <c:pt idx="140">
                  <c:v>10253.5</c:v>
                </c:pt>
                <c:pt idx="141">
                  <c:v>10256</c:v>
                </c:pt>
                <c:pt idx="142">
                  <c:v>10256.5</c:v>
                </c:pt>
                <c:pt idx="143">
                  <c:v>10267.5</c:v>
                </c:pt>
                <c:pt idx="144">
                  <c:v>10298</c:v>
                </c:pt>
                <c:pt idx="145">
                  <c:v>11074</c:v>
                </c:pt>
                <c:pt idx="146">
                  <c:v>11168</c:v>
                </c:pt>
                <c:pt idx="147">
                  <c:v>11168.5</c:v>
                </c:pt>
                <c:pt idx="148">
                  <c:v>11204.5</c:v>
                </c:pt>
                <c:pt idx="149">
                  <c:v>11283.5</c:v>
                </c:pt>
                <c:pt idx="150">
                  <c:v>11355</c:v>
                </c:pt>
                <c:pt idx="151">
                  <c:v>11355</c:v>
                </c:pt>
                <c:pt idx="152">
                  <c:v>11355</c:v>
                </c:pt>
                <c:pt idx="153">
                  <c:v>12166.5</c:v>
                </c:pt>
                <c:pt idx="154">
                  <c:v>12286.5</c:v>
                </c:pt>
                <c:pt idx="155">
                  <c:v>12300.5</c:v>
                </c:pt>
                <c:pt idx="156">
                  <c:v>12329.5</c:v>
                </c:pt>
                <c:pt idx="157">
                  <c:v>12392</c:v>
                </c:pt>
                <c:pt idx="158">
                  <c:v>12397.5</c:v>
                </c:pt>
                <c:pt idx="159">
                  <c:v>13125</c:v>
                </c:pt>
                <c:pt idx="160">
                  <c:v>13218</c:v>
                </c:pt>
                <c:pt idx="161">
                  <c:v>13218</c:v>
                </c:pt>
                <c:pt idx="162">
                  <c:v>13218</c:v>
                </c:pt>
                <c:pt idx="163">
                  <c:v>13218</c:v>
                </c:pt>
                <c:pt idx="164">
                  <c:v>13218</c:v>
                </c:pt>
                <c:pt idx="165">
                  <c:v>13218.5</c:v>
                </c:pt>
                <c:pt idx="166">
                  <c:v>13218.5</c:v>
                </c:pt>
                <c:pt idx="167">
                  <c:v>13219</c:v>
                </c:pt>
                <c:pt idx="168">
                  <c:v>13219</c:v>
                </c:pt>
                <c:pt idx="169">
                  <c:v>14143.5</c:v>
                </c:pt>
                <c:pt idx="170">
                  <c:v>14144</c:v>
                </c:pt>
                <c:pt idx="171">
                  <c:v>14272.5</c:v>
                </c:pt>
                <c:pt idx="172">
                  <c:v>14272.5</c:v>
                </c:pt>
                <c:pt idx="173">
                  <c:v>14272.5</c:v>
                </c:pt>
                <c:pt idx="174">
                  <c:v>14398</c:v>
                </c:pt>
                <c:pt idx="175">
                  <c:v>14401</c:v>
                </c:pt>
                <c:pt idx="176">
                  <c:v>15285.5</c:v>
                </c:pt>
                <c:pt idx="177">
                  <c:v>15285.5</c:v>
                </c:pt>
                <c:pt idx="178">
                  <c:v>15285.5</c:v>
                </c:pt>
                <c:pt idx="179">
                  <c:v>16022</c:v>
                </c:pt>
                <c:pt idx="180">
                  <c:v>16189</c:v>
                </c:pt>
                <c:pt idx="181">
                  <c:v>16189.5</c:v>
                </c:pt>
                <c:pt idx="182">
                  <c:v>16331</c:v>
                </c:pt>
                <c:pt idx="183">
                  <c:v>16356</c:v>
                </c:pt>
                <c:pt idx="184">
                  <c:v>16356</c:v>
                </c:pt>
                <c:pt idx="185">
                  <c:v>16356.5</c:v>
                </c:pt>
                <c:pt idx="186">
                  <c:v>16356.5</c:v>
                </c:pt>
                <c:pt idx="187">
                  <c:v>16373</c:v>
                </c:pt>
                <c:pt idx="188">
                  <c:v>16373</c:v>
                </c:pt>
                <c:pt idx="189">
                  <c:v>16428.5</c:v>
                </c:pt>
                <c:pt idx="190">
                  <c:v>16428.5</c:v>
                </c:pt>
                <c:pt idx="191">
                  <c:v>16428.5</c:v>
                </c:pt>
                <c:pt idx="192">
                  <c:v>16456.5</c:v>
                </c:pt>
                <c:pt idx="193">
                  <c:v>16456.5</c:v>
                </c:pt>
                <c:pt idx="194">
                  <c:v>16456.5</c:v>
                </c:pt>
                <c:pt idx="195">
                  <c:v>17421.5</c:v>
                </c:pt>
                <c:pt idx="196">
                  <c:v>17421.5</c:v>
                </c:pt>
                <c:pt idx="197">
                  <c:v>17432.5</c:v>
                </c:pt>
                <c:pt idx="198">
                  <c:v>17432.5</c:v>
                </c:pt>
                <c:pt idx="199">
                  <c:v>17433</c:v>
                </c:pt>
                <c:pt idx="200">
                  <c:v>17433</c:v>
                </c:pt>
                <c:pt idx="201">
                  <c:v>17435.5</c:v>
                </c:pt>
                <c:pt idx="202">
                  <c:v>17435.5</c:v>
                </c:pt>
                <c:pt idx="203">
                  <c:v>17460.5</c:v>
                </c:pt>
                <c:pt idx="204">
                  <c:v>17460.5</c:v>
                </c:pt>
                <c:pt idx="205">
                  <c:v>17463.5</c:v>
                </c:pt>
                <c:pt idx="206">
                  <c:v>17463.5</c:v>
                </c:pt>
                <c:pt idx="207">
                  <c:v>17469</c:v>
                </c:pt>
                <c:pt idx="208">
                  <c:v>17469</c:v>
                </c:pt>
                <c:pt idx="209">
                  <c:v>17477.5</c:v>
                </c:pt>
                <c:pt idx="210">
                  <c:v>17477.5</c:v>
                </c:pt>
                <c:pt idx="211">
                  <c:v>17480</c:v>
                </c:pt>
                <c:pt idx="212">
                  <c:v>17480</c:v>
                </c:pt>
                <c:pt idx="213">
                  <c:v>18256</c:v>
                </c:pt>
                <c:pt idx="214">
                  <c:v>19351.5</c:v>
                </c:pt>
                <c:pt idx="215">
                  <c:v>19360</c:v>
                </c:pt>
                <c:pt idx="216">
                  <c:v>19360.5</c:v>
                </c:pt>
                <c:pt idx="217">
                  <c:v>19363</c:v>
                </c:pt>
              </c:numCache>
            </c:numRef>
          </c:xVal>
          <c:yVal>
            <c:numRef>
              <c:f>'Inactive 1'!$N$21:$N$999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652-42E9-9B7C-BD7CB01003DF}"/>
            </c:ext>
          </c:extLst>
        </c:ser>
        <c:ser>
          <c:idx val="7"/>
          <c:order val="6"/>
          <c:tx>
            <c:strRef>
              <c:f>'Inactive 1'!$AX$1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'Inactive 1'!$AW$2:$AW$127</c:f>
              <c:numCache>
                <c:formatCode>General</c:formatCode>
                <c:ptCount val="126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</c:numCache>
            </c:numRef>
          </c:xVal>
          <c:yVal>
            <c:numRef>
              <c:f>'Inactive 1'!$AX$2:$AX$127</c:f>
              <c:numCache>
                <c:formatCode>General</c:formatCode>
                <c:ptCount val="126"/>
                <c:pt idx="0">
                  <c:v>-0.29657985805986592</c:v>
                </c:pt>
                <c:pt idx="1">
                  <c:v>-0.2756405216500129</c:v>
                </c:pt>
                <c:pt idx="2">
                  <c:v>-0.25545716768273341</c:v>
                </c:pt>
                <c:pt idx="3">
                  <c:v>-0.23675494429533253</c:v>
                </c:pt>
                <c:pt idx="4">
                  <c:v>-0.22385425119430105</c:v>
                </c:pt>
                <c:pt idx="5">
                  <c:v>-0.20831774342771156</c:v>
                </c:pt>
                <c:pt idx="6">
                  <c:v>-0.19170008550619144</c:v>
                </c:pt>
                <c:pt idx="7">
                  <c:v>-0.17510914481914772</c:v>
                </c:pt>
                <c:pt idx="8">
                  <c:v>-0.15896592915110236</c:v>
                </c:pt>
                <c:pt idx="9">
                  <c:v>-0.14328350900667469</c:v>
                </c:pt>
                <c:pt idx="10">
                  <c:v>-0.12838040334933681</c:v>
                </c:pt>
                <c:pt idx="11">
                  <c:v>-0.11504475764281498</c:v>
                </c:pt>
                <c:pt idx="12">
                  <c:v>-0.10753415190559525</c:v>
                </c:pt>
                <c:pt idx="13">
                  <c:v>-9.7091603706714366E-2</c:v>
                </c:pt>
                <c:pt idx="14">
                  <c:v>-8.5690917789481319E-2</c:v>
                </c:pt>
                <c:pt idx="15">
                  <c:v>-7.434473231551407E-2</c:v>
                </c:pt>
                <c:pt idx="16">
                  <c:v>-6.3455450280275577E-2</c:v>
                </c:pt>
                <c:pt idx="17">
                  <c:v>-5.3031039487522823E-2</c:v>
                </c:pt>
                <c:pt idx="18">
                  <c:v>-4.3409513813149114E-2</c:v>
                </c:pt>
                <c:pt idx="19">
                  <c:v>-3.5455170234097465E-2</c:v>
                </c:pt>
                <c:pt idx="20">
                  <c:v>-3.3298005178239526E-2</c:v>
                </c:pt>
                <c:pt idx="21">
                  <c:v>-2.7966172142753435E-2</c:v>
                </c:pt>
                <c:pt idx="22">
                  <c:v>-2.178432074376687E-2</c:v>
                </c:pt>
                <c:pt idx="23">
                  <c:v>-1.568418010439776E-2</c:v>
                </c:pt>
                <c:pt idx="24">
                  <c:v>-1.004842214030492E-2</c:v>
                </c:pt>
                <c:pt idx="25">
                  <c:v>-4.8831728896551341E-3</c:v>
                </c:pt>
                <c:pt idx="26">
                  <c:v>-5.4465313225453109E-4</c:v>
                </c:pt>
                <c:pt idx="27">
                  <c:v>2.010482376649133E-3</c:v>
                </c:pt>
                <c:pt idx="28">
                  <c:v>-1.148539094481053E-3</c:v>
                </c:pt>
                <c:pt idx="29">
                  <c:v>-9.4163594144999144E-4</c:v>
                </c:pt>
                <c:pt idx="30">
                  <c:v>1.9644597577261197E-5</c:v>
                </c:pt>
                <c:pt idx="31">
                  <c:v>8.7249327789568889E-4</c:v>
                </c:pt>
                <c:pt idx="32">
                  <c:v>1.2551457365999712E-3</c:v>
                </c:pt>
                <c:pt idx="33">
                  <c:v>1.1600351819928804E-3</c:v>
                </c:pt>
                <c:pt idx="34">
                  <c:v>2.1400732705888301E-4</c:v>
                </c:pt>
                <c:pt idx="35">
                  <c:v>-2.6519078782994438E-3</c:v>
                </c:pt>
                <c:pt idx="36">
                  <c:v>-1.1088030748547598E-2</c:v>
                </c:pt>
                <c:pt idx="37">
                  <c:v>-1.6018166280128469E-2</c:v>
                </c:pt>
                <c:pt idx="38">
                  <c:v>-2.0279085757720673E-2</c:v>
                </c:pt>
                <c:pt idx="39">
                  <c:v>-2.4674721656850591E-2</c:v>
                </c:pt>
                <c:pt idx="40">
                  <c:v>-2.9544765203548637E-2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652-42E9-9B7C-BD7CB0100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2910224"/>
        <c:axId val="1"/>
      </c:scatterChart>
      <c:valAx>
        <c:axId val="722910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749724832782997"/>
              <c:y val="0.783732802630440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4962492591651844E-2"/>
              <c:y val="0.331471258400392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29102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6129032258064516E-2"/>
          <c:y val="0.9011000548008421"/>
          <c:w val="0.99032258064516132"/>
          <c:h val="0.972528626229413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KV Gem - O-C Diagr.</a:t>
            </a:r>
          </a:p>
        </c:rich>
      </c:tx>
      <c:layout>
        <c:manualLayout>
          <c:xMode val="edge"/>
          <c:yMode val="edge"/>
          <c:x val="0.37618775913880331"/>
          <c:y val="4.20180491137237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495899413852102"/>
          <c:y val="0.18487993935952213"/>
          <c:w val="0.7382685274512153"/>
          <c:h val="0.518224072447145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1'!$F$21:$F$999</c:f>
              <c:numCache>
                <c:formatCode>General</c:formatCode>
                <c:ptCount val="979"/>
                <c:pt idx="0">
                  <c:v>-56930</c:v>
                </c:pt>
                <c:pt idx="1">
                  <c:v>-55247.5</c:v>
                </c:pt>
                <c:pt idx="2">
                  <c:v>-34736.5</c:v>
                </c:pt>
                <c:pt idx="3">
                  <c:v>-33534.5</c:v>
                </c:pt>
                <c:pt idx="4">
                  <c:v>-30497.5</c:v>
                </c:pt>
                <c:pt idx="5">
                  <c:v>-30394</c:v>
                </c:pt>
                <c:pt idx="6">
                  <c:v>-4995</c:v>
                </c:pt>
                <c:pt idx="7">
                  <c:v>-2116.5</c:v>
                </c:pt>
                <c:pt idx="8">
                  <c:v>-1048.5</c:v>
                </c:pt>
                <c:pt idx="9">
                  <c:v>-903.5</c:v>
                </c:pt>
                <c:pt idx="10">
                  <c:v>0</c:v>
                </c:pt>
                <c:pt idx="11">
                  <c:v>28</c:v>
                </c:pt>
                <c:pt idx="12">
                  <c:v>909.5</c:v>
                </c:pt>
                <c:pt idx="13">
                  <c:v>987.5</c:v>
                </c:pt>
                <c:pt idx="14">
                  <c:v>988</c:v>
                </c:pt>
                <c:pt idx="15">
                  <c:v>993.5</c:v>
                </c:pt>
                <c:pt idx="16">
                  <c:v>1110.5</c:v>
                </c:pt>
                <c:pt idx="17">
                  <c:v>1791</c:v>
                </c:pt>
                <c:pt idx="18">
                  <c:v>1799.5</c:v>
                </c:pt>
                <c:pt idx="19">
                  <c:v>1894.5</c:v>
                </c:pt>
                <c:pt idx="20">
                  <c:v>1983</c:v>
                </c:pt>
                <c:pt idx="21">
                  <c:v>1997.5</c:v>
                </c:pt>
                <c:pt idx="22">
                  <c:v>2036</c:v>
                </c:pt>
                <c:pt idx="23">
                  <c:v>2036.5</c:v>
                </c:pt>
                <c:pt idx="24">
                  <c:v>2044.5</c:v>
                </c:pt>
                <c:pt idx="25">
                  <c:v>2056</c:v>
                </c:pt>
                <c:pt idx="26">
                  <c:v>2795.5</c:v>
                </c:pt>
                <c:pt idx="27">
                  <c:v>2893</c:v>
                </c:pt>
                <c:pt idx="28">
                  <c:v>2985</c:v>
                </c:pt>
                <c:pt idx="29">
                  <c:v>3023.5</c:v>
                </c:pt>
                <c:pt idx="30">
                  <c:v>3026.5</c:v>
                </c:pt>
                <c:pt idx="31">
                  <c:v>3026.5</c:v>
                </c:pt>
                <c:pt idx="32">
                  <c:v>3027</c:v>
                </c:pt>
                <c:pt idx="33">
                  <c:v>3027</c:v>
                </c:pt>
                <c:pt idx="34">
                  <c:v>3140.5</c:v>
                </c:pt>
                <c:pt idx="35">
                  <c:v>3140.5</c:v>
                </c:pt>
                <c:pt idx="36">
                  <c:v>3141</c:v>
                </c:pt>
                <c:pt idx="37">
                  <c:v>3141</c:v>
                </c:pt>
                <c:pt idx="38">
                  <c:v>3892</c:v>
                </c:pt>
                <c:pt idx="39">
                  <c:v>3892</c:v>
                </c:pt>
                <c:pt idx="40">
                  <c:v>3892</c:v>
                </c:pt>
                <c:pt idx="41">
                  <c:v>3892</c:v>
                </c:pt>
                <c:pt idx="42">
                  <c:v>3892</c:v>
                </c:pt>
                <c:pt idx="43">
                  <c:v>3892</c:v>
                </c:pt>
                <c:pt idx="44">
                  <c:v>4019.5</c:v>
                </c:pt>
                <c:pt idx="45">
                  <c:v>4020</c:v>
                </c:pt>
                <c:pt idx="46">
                  <c:v>4239.5</c:v>
                </c:pt>
                <c:pt idx="47">
                  <c:v>5143.5</c:v>
                </c:pt>
                <c:pt idx="48">
                  <c:v>5143.5</c:v>
                </c:pt>
                <c:pt idx="49">
                  <c:v>5143.5</c:v>
                </c:pt>
                <c:pt idx="50">
                  <c:v>5143.5</c:v>
                </c:pt>
                <c:pt idx="51">
                  <c:v>5163</c:v>
                </c:pt>
                <c:pt idx="52">
                  <c:v>5163.5</c:v>
                </c:pt>
                <c:pt idx="53">
                  <c:v>5165.5</c:v>
                </c:pt>
                <c:pt idx="54">
                  <c:v>5166</c:v>
                </c:pt>
                <c:pt idx="55">
                  <c:v>5168.5</c:v>
                </c:pt>
                <c:pt idx="56">
                  <c:v>5169</c:v>
                </c:pt>
                <c:pt idx="57">
                  <c:v>5174</c:v>
                </c:pt>
                <c:pt idx="58">
                  <c:v>5174.5</c:v>
                </c:pt>
                <c:pt idx="59">
                  <c:v>5180</c:v>
                </c:pt>
                <c:pt idx="60">
                  <c:v>5180</c:v>
                </c:pt>
                <c:pt idx="61">
                  <c:v>5180</c:v>
                </c:pt>
                <c:pt idx="62">
                  <c:v>5180</c:v>
                </c:pt>
                <c:pt idx="63">
                  <c:v>5182.5</c:v>
                </c:pt>
                <c:pt idx="64">
                  <c:v>5182.5</c:v>
                </c:pt>
                <c:pt idx="65">
                  <c:v>5182.5</c:v>
                </c:pt>
                <c:pt idx="66">
                  <c:v>5182.5</c:v>
                </c:pt>
                <c:pt idx="67">
                  <c:v>5182.5</c:v>
                </c:pt>
                <c:pt idx="68">
                  <c:v>5210.5</c:v>
                </c:pt>
                <c:pt idx="69">
                  <c:v>5235.5</c:v>
                </c:pt>
                <c:pt idx="70">
                  <c:v>5249.5</c:v>
                </c:pt>
                <c:pt idx="71">
                  <c:v>5249.5</c:v>
                </c:pt>
                <c:pt idx="72">
                  <c:v>5249.5</c:v>
                </c:pt>
                <c:pt idx="73">
                  <c:v>5249.5</c:v>
                </c:pt>
                <c:pt idx="74">
                  <c:v>5249.5</c:v>
                </c:pt>
                <c:pt idx="75">
                  <c:v>5252</c:v>
                </c:pt>
                <c:pt idx="76">
                  <c:v>5252</c:v>
                </c:pt>
                <c:pt idx="77">
                  <c:v>5252</c:v>
                </c:pt>
                <c:pt idx="78">
                  <c:v>5252</c:v>
                </c:pt>
                <c:pt idx="79">
                  <c:v>5252.5</c:v>
                </c:pt>
                <c:pt idx="80">
                  <c:v>5255</c:v>
                </c:pt>
                <c:pt idx="81">
                  <c:v>5255</c:v>
                </c:pt>
                <c:pt idx="82">
                  <c:v>5255</c:v>
                </c:pt>
                <c:pt idx="83">
                  <c:v>5255</c:v>
                </c:pt>
                <c:pt idx="84">
                  <c:v>5285.5</c:v>
                </c:pt>
                <c:pt idx="85">
                  <c:v>5285.5</c:v>
                </c:pt>
                <c:pt idx="86">
                  <c:v>5285.5</c:v>
                </c:pt>
                <c:pt idx="87">
                  <c:v>5285.5</c:v>
                </c:pt>
                <c:pt idx="88">
                  <c:v>5285.5</c:v>
                </c:pt>
                <c:pt idx="89">
                  <c:v>5285.5</c:v>
                </c:pt>
                <c:pt idx="90">
                  <c:v>5288.5</c:v>
                </c:pt>
                <c:pt idx="91">
                  <c:v>5978</c:v>
                </c:pt>
                <c:pt idx="92">
                  <c:v>5983.5</c:v>
                </c:pt>
                <c:pt idx="93">
                  <c:v>6047.5</c:v>
                </c:pt>
                <c:pt idx="94">
                  <c:v>6105.5</c:v>
                </c:pt>
                <c:pt idx="95">
                  <c:v>6181</c:v>
                </c:pt>
                <c:pt idx="96">
                  <c:v>6181.5</c:v>
                </c:pt>
                <c:pt idx="97">
                  <c:v>6223</c:v>
                </c:pt>
                <c:pt idx="98">
                  <c:v>6253.5</c:v>
                </c:pt>
                <c:pt idx="99">
                  <c:v>6256.5</c:v>
                </c:pt>
                <c:pt idx="100">
                  <c:v>6273</c:v>
                </c:pt>
                <c:pt idx="101">
                  <c:v>6295.5</c:v>
                </c:pt>
                <c:pt idx="102">
                  <c:v>6945.5</c:v>
                </c:pt>
                <c:pt idx="103">
                  <c:v>6946</c:v>
                </c:pt>
                <c:pt idx="104">
                  <c:v>7107.5</c:v>
                </c:pt>
                <c:pt idx="105">
                  <c:v>7163</c:v>
                </c:pt>
                <c:pt idx="106">
                  <c:v>7166</c:v>
                </c:pt>
                <c:pt idx="107">
                  <c:v>7168.5</c:v>
                </c:pt>
                <c:pt idx="108">
                  <c:v>7171.5</c:v>
                </c:pt>
                <c:pt idx="109">
                  <c:v>7205.5</c:v>
                </c:pt>
                <c:pt idx="110">
                  <c:v>7264</c:v>
                </c:pt>
                <c:pt idx="111">
                  <c:v>7285.5</c:v>
                </c:pt>
                <c:pt idx="112">
                  <c:v>7324.5</c:v>
                </c:pt>
                <c:pt idx="113">
                  <c:v>7937</c:v>
                </c:pt>
                <c:pt idx="114">
                  <c:v>7981.5</c:v>
                </c:pt>
                <c:pt idx="115">
                  <c:v>7992.5</c:v>
                </c:pt>
                <c:pt idx="116">
                  <c:v>8022</c:v>
                </c:pt>
                <c:pt idx="117">
                  <c:v>8022.5</c:v>
                </c:pt>
                <c:pt idx="118">
                  <c:v>8059.5</c:v>
                </c:pt>
                <c:pt idx="119">
                  <c:v>8106</c:v>
                </c:pt>
                <c:pt idx="120">
                  <c:v>8125.5</c:v>
                </c:pt>
                <c:pt idx="121">
                  <c:v>8147.5</c:v>
                </c:pt>
                <c:pt idx="122">
                  <c:v>8148</c:v>
                </c:pt>
                <c:pt idx="123">
                  <c:v>8234</c:v>
                </c:pt>
                <c:pt idx="124">
                  <c:v>8234</c:v>
                </c:pt>
                <c:pt idx="125">
                  <c:v>7171.5</c:v>
                </c:pt>
                <c:pt idx="126">
                  <c:v>8234</c:v>
                </c:pt>
                <c:pt idx="127">
                  <c:v>8234</c:v>
                </c:pt>
                <c:pt idx="128">
                  <c:v>9073.5</c:v>
                </c:pt>
                <c:pt idx="129">
                  <c:v>9074</c:v>
                </c:pt>
                <c:pt idx="130">
                  <c:v>9235</c:v>
                </c:pt>
                <c:pt idx="131">
                  <c:v>9261</c:v>
                </c:pt>
                <c:pt idx="132">
                  <c:v>9261.5</c:v>
                </c:pt>
                <c:pt idx="133">
                  <c:v>9946.5</c:v>
                </c:pt>
                <c:pt idx="134">
                  <c:v>10083</c:v>
                </c:pt>
                <c:pt idx="135">
                  <c:v>10083.5</c:v>
                </c:pt>
                <c:pt idx="136">
                  <c:v>10225.5</c:v>
                </c:pt>
                <c:pt idx="137">
                  <c:v>10231</c:v>
                </c:pt>
                <c:pt idx="138">
                  <c:v>10236.5</c:v>
                </c:pt>
                <c:pt idx="139">
                  <c:v>10237</c:v>
                </c:pt>
                <c:pt idx="140">
                  <c:v>10253.5</c:v>
                </c:pt>
                <c:pt idx="141">
                  <c:v>10256</c:v>
                </c:pt>
                <c:pt idx="142">
                  <c:v>10256.5</c:v>
                </c:pt>
                <c:pt idx="143">
                  <c:v>10267.5</c:v>
                </c:pt>
                <c:pt idx="144">
                  <c:v>10298</c:v>
                </c:pt>
                <c:pt idx="145">
                  <c:v>11074</c:v>
                </c:pt>
                <c:pt idx="146">
                  <c:v>11168</c:v>
                </c:pt>
                <c:pt idx="147">
                  <c:v>11168.5</c:v>
                </c:pt>
                <c:pt idx="148">
                  <c:v>11204.5</c:v>
                </c:pt>
                <c:pt idx="149">
                  <c:v>11283.5</c:v>
                </c:pt>
                <c:pt idx="150">
                  <c:v>11355</c:v>
                </c:pt>
                <c:pt idx="151">
                  <c:v>11355</c:v>
                </c:pt>
                <c:pt idx="152">
                  <c:v>11355</c:v>
                </c:pt>
                <c:pt idx="153">
                  <c:v>12166.5</c:v>
                </c:pt>
                <c:pt idx="154">
                  <c:v>12286.5</c:v>
                </c:pt>
                <c:pt idx="155">
                  <c:v>12300.5</c:v>
                </c:pt>
                <c:pt idx="156">
                  <c:v>12329.5</c:v>
                </c:pt>
                <c:pt idx="157">
                  <c:v>12392</c:v>
                </c:pt>
                <c:pt idx="158">
                  <c:v>12397.5</c:v>
                </c:pt>
                <c:pt idx="159">
                  <c:v>13125</c:v>
                </c:pt>
                <c:pt idx="160">
                  <c:v>13218</c:v>
                </c:pt>
                <c:pt idx="161">
                  <c:v>13218</c:v>
                </c:pt>
                <c:pt idx="162">
                  <c:v>13218</c:v>
                </c:pt>
                <c:pt idx="163">
                  <c:v>13218</c:v>
                </c:pt>
                <c:pt idx="164">
                  <c:v>13218</c:v>
                </c:pt>
                <c:pt idx="165">
                  <c:v>13218.5</c:v>
                </c:pt>
                <c:pt idx="166">
                  <c:v>13218.5</c:v>
                </c:pt>
                <c:pt idx="167">
                  <c:v>13219</c:v>
                </c:pt>
                <c:pt idx="168">
                  <c:v>13219</c:v>
                </c:pt>
                <c:pt idx="169">
                  <c:v>14143.5</c:v>
                </c:pt>
                <c:pt idx="170">
                  <c:v>14144</c:v>
                </c:pt>
                <c:pt idx="171">
                  <c:v>14272.5</c:v>
                </c:pt>
                <c:pt idx="172">
                  <c:v>14272.5</c:v>
                </c:pt>
                <c:pt idx="173">
                  <c:v>14272.5</c:v>
                </c:pt>
                <c:pt idx="174">
                  <c:v>14398</c:v>
                </c:pt>
                <c:pt idx="175">
                  <c:v>14401</c:v>
                </c:pt>
                <c:pt idx="176">
                  <c:v>15285.5</c:v>
                </c:pt>
                <c:pt idx="177">
                  <c:v>15285.5</c:v>
                </c:pt>
                <c:pt idx="178">
                  <c:v>15285.5</c:v>
                </c:pt>
                <c:pt idx="179">
                  <c:v>16022</c:v>
                </c:pt>
                <c:pt idx="180">
                  <c:v>16189</c:v>
                </c:pt>
                <c:pt idx="181">
                  <c:v>16189.5</c:v>
                </c:pt>
                <c:pt idx="182">
                  <c:v>16331</c:v>
                </c:pt>
                <c:pt idx="183">
                  <c:v>16356</c:v>
                </c:pt>
                <c:pt idx="184">
                  <c:v>16356</c:v>
                </c:pt>
                <c:pt idx="185">
                  <c:v>16356.5</c:v>
                </c:pt>
                <c:pt idx="186">
                  <c:v>16356.5</c:v>
                </c:pt>
                <c:pt idx="187">
                  <c:v>16373</c:v>
                </c:pt>
                <c:pt idx="188">
                  <c:v>16373</c:v>
                </c:pt>
                <c:pt idx="189">
                  <c:v>16428.5</c:v>
                </c:pt>
                <c:pt idx="190">
                  <c:v>16428.5</c:v>
                </c:pt>
                <c:pt idx="191">
                  <c:v>16428.5</c:v>
                </c:pt>
                <c:pt idx="192">
                  <c:v>16456.5</c:v>
                </c:pt>
                <c:pt idx="193">
                  <c:v>16456.5</c:v>
                </c:pt>
                <c:pt idx="194">
                  <c:v>16456.5</c:v>
                </c:pt>
                <c:pt idx="195">
                  <c:v>17421.5</c:v>
                </c:pt>
                <c:pt idx="196">
                  <c:v>17421.5</c:v>
                </c:pt>
                <c:pt idx="197">
                  <c:v>17432.5</c:v>
                </c:pt>
                <c:pt idx="198">
                  <c:v>17432.5</c:v>
                </c:pt>
                <c:pt idx="199">
                  <c:v>17433</c:v>
                </c:pt>
                <c:pt idx="200">
                  <c:v>17433</c:v>
                </c:pt>
                <c:pt idx="201">
                  <c:v>17435.5</c:v>
                </c:pt>
                <c:pt idx="202">
                  <c:v>17435.5</c:v>
                </c:pt>
                <c:pt idx="203">
                  <c:v>17460.5</c:v>
                </c:pt>
                <c:pt idx="204">
                  <c:v>17460.5</c:v>
                </c:pt>
                <c:pt idx="205">
                  <c:v>17463.5</c:v>
                </c:pt>
                <c:pt idx="206">
                  <c:v>17463.5</c:v>
                </c:pt>
                <c:pt idx="207">
                  <c:v>17469</c:v>
                </c:pt>
                <c:pt idx="208">
                  <c:v>17469</c:v>
                </c:pt>
                <c:pt idx="209">
                  <c:v>17477.5</c:v>
                </c:pt>
                <c:pt idx="210">
                  <c:v>17477.5</c:v>
                </c:pt>
                <c:pt idx="211">
                  <c:v>17480</c:v>
                </c:pt>
                <c:pt idx="212">
                  <c:v>17480</c:v>
                </c:pt>
                <c:pt idx="213">
                  <c:v>18256</c:v>
                </c:pt>
                <c:pt idx="214">
                  <c:v>19351.5</c:v>
                </c:pt>
                <c:pt idx="215">
                  <c:v>19360</c:v>
                </c:pt>
                <c:pt idx="216">
                  <c:v>19360.5</c:v>
                </c:pt>
                <c:pt idx="217">
                  <c:v>19363</c:v>
                </c:pt>
              </c:numCache>
            </c:numRef>
          </c:xVal>
          <c:yVal>
            <c:numRef>
              <c:f>'Inactive 1'!$H$21:$H$999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39-4986-BCC3-FBB28AD37248}"/>
            </c:ext>
          </c:extLst>
        </c:ser>
        <c:ser>
          <c:idx val="1"/>
          <c:order val="1"/>
          <c:tx>
            <c:strRef>
              <c:f>'Inactive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1'!$D$21:$D$1298</c:f>
                <c:numCache>
                  <c:formatCode>General</c:formatCode>
                  <c:ptCount val="1278"/>
                  <c:pt idx="9">
                    <c:v>0</c:v>
                  </c:pt>
                  <c:pt idx="10">
                    <c:v>2.8E-3</c:v>
                  </c:pt>
                  <c:pt idx="11">
                    <c:v>2.8E-3</c:v>
                  </c:pt>
                  <c:pt idx="13">
                    <c:v>1.6000000000000001E-3</c:v>
                  </c:pt>
                  <c:pt idx="14">
                    <c:v>2.8999999999999998E-3</c:v>
                  </c:pt>
                  <c:pt idx="15">
                    <c:v>1.6999999999999999E-3</c:v>
                  </c:pt>
                  <c:pt idx="16">
                    <c:v>1.9E-3</c:v>
                  </c:pt>
                  <c:pt idx="17">
                    <c:v>1.2999999999999999E-3</c:v>
                  </c:pt>
                  <c:pt idx="18">
                    <c:v>4.4000000000000003E-3</c:v>
                  </c:pt>
                  <c:pt idx="19">
                    <c:v>6.0000000000000001E-3</c:v>
                  </c:pt>
                  <c:pt idx="20">
                    <c:v>1.2999999999999999E-3</c:v>
                  </c:pt>
                  <c:pt idx="21">
                    <c:v>0</c:v>
                  </c:pt>
                  <c:pt idx="22">
                    <c:v>2.3999999999999998E-3</c:v>
                  </c:pt>
                  <c:pt idx="23">
                    <c:v>1.6000000000000001E-3</c:v>
                  </c:pt>
                  <c:pt idx="24">
                    <c:v>0</c:v>
                  </c:pt>
                  <c:pt idx="25">
                    <c:v>3.3999999999999998E-3</c:v>
                  </c:pt>
                  <c:pt idx="26">
                    <c:v>3.3E-3</c:v>
                  </c:pt>
                  <c:pt idx="27">
                    <c:v>2.0999999999999999E-3</c:v>
                  </c:pt>
                  <c:pt idx="28">
                    <c:v>2.3E-3</c:v>
                  </c:pt>
                  <c:pt idx="29">
                    <c:v>0</c:v>
                  </c:pt>
                  <c:pt idx="30">
                    <c:v>2E-3</c:v>
                  </c:pt>
                  <c:pt idx="31">
                    <c:v>2E-3</c:v>
                  </c:pt>
                  <c:pt idx="32">
                    <c:v>1.4E-3</c:v>
                  </c:pt>
                  <c:pt idx="33">
                    <c:v>1.4E-3</c:v>
                  </c:pt>
                  <c:pt idx="34">
                    <c:v>6.4999999999999997E-3</c:v>
                  </c:pt>
                  <c:pt idx="35">
                    <c:v>6.4999999999999997E-3</c:v>
                  </c:pt>
                  <c:pt idx="36">
                    <c:v>5.4000000000000003E-3</c:v>
                  </c:pt>
                  <c:pt idx="37">
                    <c:v>5.4000000000000003E-3</c:v>
                  </c:pt>
                  <c:pt idx="38">
                    <c:v>2.8E-3</c:v>
                  </c:pt>
                  <c:pt idx="39">
                    <c:v>2.8E-3</c:v>
                  </c:pt>
                  <c:pt idx="40">
                    <c:v>1.6000000000000001E-3</c:v>
                  </c:pt>
                  <c:pt idx="41">
                    <c:v>1.6000000000000001E-3</c:v>
                  </c:pt>
                  <c:pt idx="42">
                    <c:v>1.6000000000000001E-3</c:v>
                  </c:pt>
                  <c:pt idx="43">
                    <c:v>1.6000000000000001E-3</c:v>
                  </c:pt>
                  <c:pt idx="44">
                    <c:v>5.0000000000000001E-4</c:v>
                  </c:pt>
                  <c:pt idx="45">
                    <c:v>6.9999999999999999E-4</c:v>
                  </c:pt>
                  <c:pt idx="47">
                    <c:v>4.1000000000000003E-3</c:v>
                  </c:pt>
                  <c:pt idx="48">
                    <c:v>4.1000000000000003E-3</c:v>
                  </c:pt>
                  <c:pt idx="49">
                    <c:v>4.0000000000000001E-3</c:v>
                  </c:pt>
                  <c:pt idx="50">
                    <c:v>4.0000000000000001E-3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2.8E-3</c:v>
                  </c:pt>
                  <c:pt idx="60">
                    <c:v>2.8E-3</c:v>
                  </c:pt>
                  <c:pt idx="61">
                    <c:v>2.8999999999999998E-3</c:v>
                  </c:pt>
                  <c:pt idx="62">
                    <c:v>2.8999999999999998E-3</c:v>
                  </c:pt>
                  <c:pt idx="63">
                    <c:v>0</c:v>
                  </c:pt>
                  <c:pt idx="64">
                    <c:v>3.0000000000000001E-3</c:v>
                  </c:pt>
                  <c:pt idx="65">
                    <c:v>3.0000000000000001E-3</c:v>
                  </c:pt>
                  <c:pt idx="66">
                    <c:v>3.8E-3</c:v>
                  </c:pt>
                  <c:pt idx="67">
                    <c:v>3.8E-3</c:v>
                  </c:pt>
                  <c:pt idx="68">
                    <c:v>5.9999999999999995E-4</c:v>
                  </c:pt>
                  <c:pt idx="69">
                    <c:v>8.9999999999999998E-4</c:v>
                  </c:pt>
                  <c:pt idx="70">
                    <c:v>2.9999999999999997E-4</c:v>
                  </c:pt>
                  <c:pt idx="71">
                    <c:v>2.0999999999999999E-3</c:v>
                  </c:pt>
                  <c:pt idx="72">
                    <c:v>2.0999999999999999E-3</c:v>
                  </c:pt>
                  <c:pt idx="73">
                    <c:v>2.0999999999999999E-3</c:v>
                  </c:pt>
                  <c:pt idx="74">
                    <c:v>2.0999999999999999E-3</c:v>
                  </c:pt>
                  <c:pt idx="75">
                    <c:v>1.6999999999999999E-3</c:v>
                  </c:pt>
                  <c:pt idx="76">
                    <c:v>1.6999999999999999E-3</c:v>
                  </c:pt>
                  <c:pt idx="77">
                    <c:v>1.6000000000000001E-3</c:v>
                  </c:pt>
                  <c:pt idx="78">
                    <c:v>1.6000000000000001E-3</c:v>
                  </c:pt>
                  <c:pt idx="79">
                    <c:v>0</c:v>
                  </c:pt>
                  <c:pt idx="80">
                    <c:v>4.3E-3</c:v>
                  </c:pt>
                  <c:pt idx="81">
                    <c:v>4.3E-3</c:v>
                  </c:pt>
                  <c:pt idx="82">
                    <c:v>4.1000000000000003E-3</c:v>
                  </c:pt>
                  <c:pt idx="83">
                    <c:v>4.1000000000000003E-3</c:v>
                  </c:pt>
                  <c:pt idx="84">
                    <c:v>2.2000000000000001E-3</c:v>
                  </c:pt>
                  <c:pt idx="85">
                    <c:v>2.2000000000000001E-3</c:v>
                  </c:pt>
                  <c:pt idx="86">
                    <c:v>4.1999999999999997E-3</c:v>
                  </c:pt>
                  <c:pt idx="87">
                    <c:v>4.1999999999999997E-3</c:v>
                  </c:pt>
                  <c:pt idx="88">
                    <c:v>4.1999999999999997E-3</c:v>
                  </c:pt>
                  <c:pt idx="89">
                    <c:v>4.1999999999999997E-3</c:v>
                  </c:pt>
                  <c:pt idx="90">
                    <c:v>2.0999999999999999E-3</c:v>
                  </c:pt>
                  <c:pt idx="91">
                    <c:v>7.1999999999999998E-3</c:v>
                  </c:pt>
                  <c:pt idx="92">
                    <c:v>4.5999999999999999E-3</c:v>
                  </c:pt>
                  <c:pt idx="93">
                    <c:v>8.9999999999999998E-4</c:v>
                  </c:pt>
                  <c:pt idx="94">
                    <c:v>1.2999999999999999E-3</c:v>
                  </c:pt>
                  <c:pt idx="95">
                    <c:v>8.9999999999999998E-4</c:v>
                  </c:pt>
                  <c:pt idx="96">
                    <c:v>1.1000000000000001E-3</c:v>
                  </c:pt>
                  <c:pt idx="97">
                    <c:v>5.9999999999999995E-4</c:v>
                  </c:pt>
                  <c:pt idx="98">
                    <c:v>5.9999999999999995E-4</c:v>
                  </c:pt>
                  <c:pt idx="99">
                    <c:v>1E-3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2.0000000000000001E-4</c:v>
                  </c:pt>
                  <c:pt idx="132">
                    <c:v>8.0000000000000004E-4</c:v>
                  </c:pt>
                  <c:pt idx="133">
                    <c:v>4.0000000000000002E-4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1E-4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4.0000000000000002E-4</c:v>
                  </c:pt>
                  <c:pt idx="158">
                    <c:v>4.0000000000000002E-4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2.9999999999999997E-4</c:v>
                  </c:pt>
                  <c:pt idx="163">
                    <c:v>0</c:v>
                  </c:pt>
                  <c:pt idx="164">
                    <c:v>8.9999999999999998E-4</c:v>
                  </c:pt>
                  <c:pt idx="165">
                    <c:v>0</c:v>
                  </c:pt>
                  <c:pt idx="166">
                    <c:v>2.9999999999999997E-4</c:v>
                  </c:pt>
                  <c:pt idx="167">
                    <c:v>0</c:v>
                  </c:pt>
                  <c:pt idx="168">
                    <c:v>3.0000000000000001E-3</c:v>
                  </c:pt>
                  <c:pt idx="169">
                    <c:v>1E-4</c:v>
                  </c:pt>
                  <c:pt idx="170">
                    <c:v>2E-3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1E-4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1E-4</c:v>
                  </c:pt>
                  <c:pt idx="183">
                    <c:v>5.0000000000000001E-4</c:v>
                  </c:pt>
                  <c:pt idx="184">
                    <c:v>2.0000000000000001E-4</c:v>
                  </c:pt>
                  <c:pt idx="185">
                    <c:v>2.9999999999999997E-4</c:v>
                  </c:pt>
                  <c:pt idx="186">
                    <c:v>2.0000000000000001E-4</c:v>
                  </c:pt>
                  <c:pt idx="187">
                    <c:v>1E-4</c:v>
                  </c:pt>
                  <c:pt idx="188">
                    <c:v>1E-4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4.0000000000000002E-4</c:v>
                  </c:pt>
                  <c:pt idx="194">
                    <c:v>4.0000000000000002E-4</c:v>
                  </c:pt>
                  <c:pt idx="195">
                    <c:v>2.0000000000000001E-4</c:v>
                  </c:pt>
                  <c:pt idx="196">
                    <c:v>2.0000000000000001E-4</c:v>
                  </c:pt>
                  <c:pt idx="197">
                    <c:v>2.9999999999999997E-4</c:v>
                  </c:pt>
                  <c:pt idx="198">
                    <c:v>5.0000000000000001E-4</c:v>
                  </c:pt>
                  <c:pt idx="199">
                    <c:v>2.0000000000000001E-4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2.9999999999999997E-4</c:v>
                  </c:pt>
                  <c:pt idx="203">
                    <c:v>2.0000000000000001E-4</c:v>
                  </c:pt>
                  <c:pt idx="204">
                    <c:v>2.0000000000000001E-4</c:v>
                  </c:pt>
                  <c:pt idx="205">
                    <c:v>2.9999999999999997E-4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1E-4</c:v>
                  </c:pt>
                  <c:pt idx="209">
                    <c:v>2.9999999999999997E-4</c:v>
                  </c:pt>
                  <c:pt idx="210">
                    <c:v>2.0000000000000001E-4</c:v>
                  </c:pt>
                  <c:pt idx="211">
                    <c:v>2.9999999999999997E-4</c:v>
                  </c:pt>
                  <c:pt idx="212">
                    <c:v>2.9999999999999997E-4</c:v>
                  </c:pt>
                  <c:pt idx="213">
                    <c:v>0</c:v>
                  </c:pt>
                  <c:pt idx="214">
                    <c:v>2.0000000000000001E-4</c:v>
                  </c:pt>
                  <c:pt idx="215">
                    <c:v>1E-4</c:v>
                  </c:pt>
                  <c:pt idx="216">
                    <c:v>1E-4</c:v>
                  </c:pt>
                  <c:pt idx="217">
                    <c:v>1E-4</c:v>
                  </c:pt>
                </c:numCache>
              </c:numRef>
            </c:plus>
            <c:minus>
              <c:numRef>
                <c:f>'Inactive 1'!$D$21:$D$1298</c:f>
                <c:numCache>
                  <c:formatCode>General</c:formatCode>
                  <c:ptCount val="1278"/>
                  <c:pt idx="9">
                    <c:v>0</c:v>
                  </c:pt>
                  <c:pt idx="10">
                    <c:v>2.8E-3</c:v>
                  </c:pt>
                  <c:pt idx="11">
                    <c:v>2.8E-3</c:v>
                  </c:pt>
                  <c:pt idx="13">
                    <c:v>1.6000000000000001E-3</c:v>
                  </c:pt>
                  <c:pt idx="14">
                    <c:v>2.8999999999999998E-3</c:v>
                  </c:pt>
                  <c:pt idx="15">
                    <c:v>1.6999999999999999E-3</c:v>
                  </c:pt>
                  <c:pt idx="16">
                    <c:v>1.9E-3</c:v>
                  </c:pt>
                  <c:pt idx="17">
                    <c:v>1.2999999999999999E-3</c:v>
                  </c:pt>
                  <c:pt idx="18">
                    <c:v>4.4000000000000003E-3</c:v>
                  </c:pt>
                  <c:pt idx="19">
                    <c:v>6.0000000000000001E-3</c:v>
                  </c:pt>
                  <c:pt idx="20">
                    <c:v>1.2999999999999999E-3</c:v>
                  </c:pt>
                  <c:pt idx="21">
                    <c:v>0</c:v>
                  </c:pt>
                  <c:pt idx="22">
                    <c:v>2.3999999999999998E-3</c:v>
                  </c:pt>
                  <c:pt idx="23">
                    <c:v>1.6000000000000001E-3</c:v>
                  </c:pt>
                  <c:pt idx="24">
                    <c:v>0</c:v>
                  </c:pt>
                  <c:pt idx="25">
                    <c:v>3.3999999999999998E-3</c:v>
                  </c:pt>
                  <c:pt idx="26">
                    <c:v>3.3E-3</c:v>
                  </c:pt>
                  <c:pt idx="27">
                    <c:v>2.0999999999999999E-3</c:v>
                  </c:pt>
                  <c:pt idx="28">
                    <c:v>2.3E-3</c:v>
                  </c:pt>
                  <c:pt idx="29">
                    <c:v>0</c:v>
                  </c:pt>
                  <c:pt idx="30">
                    <c:v>2E-3</c:v>
                  </c:pt>
                  <c:pt idx="31">
                    <c:v>2E-3</c:v>
                  </c:pt>
                  <c:pt idx="32">
                    <c:v>1.4E-3</c:v>
                  </c:pt>
                  <c:pt idx="33">
                    <c:v>1.4E-3</c:v>
                  </c:pt>
                  <c:pt idx="34">
                    <c:v>6.4999999999999997E-3</c:v>
                  </c:pt>
                  <c:pt idx="35">
                    <c:v>6.4999999999999997E-3</c:v>
                  </c:pt>
                  <c:pt idx="36">
                    <c:v>5.4000000000000003E-3</c:v>
                  </c:pt>
                  <c:pt idx="37">
                    <c:v>5.4000000000000003E-3</c:v>
                  </c:pt>
                  <c:pt idx="38">
                    <c:v>2.8E-3</c:v>
                  </c:pt>
                  <c:pt idx="39">
                    <c:v>2.8E-3</c:v>
                  </c:pt>
                  <c:pt idx="40">
                    <c:v>1.6000000000000001E-3</c:v>
                  </c:pt>
                  <c:pt idx="41">
                    <c:v>1.6000000000000001E-3</c:v>
                  </c:pt>
                  <c:pt idx="42">
                    <c:v>1.6000000000000001E-3</c:v>
                  </c:pt>
                  <c:pt idx="43">
                    <c:v>1.6000000000000001E-3</c:v>
                  </c:pt>
                  <c:pt idx="44">
                    <c:v>5.0000000000000001E-4</c:v>
                  </c:pt>
                  <c:pt idx="45">
                    <c:v>6.9999999999999999E-4</c:v>
                  </c:pt>
                  <c:pt idx="47">
                    <c:v>4.1000000000000003E-3</c:v>
                  </c:pt>
                  <c:pt idx="48">
                    <c:v>4.1000000000000003E-3</c:v>
                  </c:pt>
                  <c:pt idx="49">
                    <c:v>4.0000000000000001E-3</c:v>
                  </c:pt>
                  <c:pt idx="50">
                    <c:v>4.0000000000000001E-3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2.8E-3</c:v>
                  </c:pt>
                  <c:pt idx="60">
                    <c:v>2.8E-3</c:v>
                  </c:pt>
                  <c:pt idx="61">
                    <c:v>2.8999999999999998E-3</c:v>
                  </c:pt>
                  <c:pt idx="62">
                    <c:v>2.8999999999999998E-3</c:v>
                  </c:pt>
                  <c:pt idx="63">
                    <c:v>0</c:v>
                  </c:pt>
                  <c:pt idx="64">
                    <c:v>3.0000000000000001E-3</c:v>
                  </c:pt>
                  <c:pt idx="65">
                    <c:v>3.0000000000000001E-3</c:v>
                  </c:pt>
                  <c:pt idx="66">
                    <c:v>3.8E-3</c:v>
                  </c:pt>
                  <c:pt idx="67">
                    <c:v>3.8E-3</c:v>
                  </c:pt>
                  <c:pt idx="68">
                    <c:v>5.9999999999999995E-4</c:v>
                  </c:pt>
                  <c:pt idx="69">
                    <c:v>8.9999999999999998E-4</c:v>
                  </c:pt>
                  <c:pt idx="70">
                    <c:v>2.9999999999999997E-4</c:v>
                  </c:pt>
                  <c:pt idx="71">
                    <c:v>2.0999999999999999E-3</c:v>
                  </c:pt>
                  <c:pt idx="72">
                    <c:v>2.0999999999999999E-3</c:v>
                  </c:pt>
                  <c:pt idx="73">
                    <c:v>2.0999999999999999E-3</c:v>
                  </c:pt>
                  <c:pt idx="74">
                    <c:v>2.0999999999999999E-3</c:v>
                  </c:pt>
                  <c:pt idx="75">
                    <c:v>1.6999999999999999E-3</c:v>
                  </c:pt>
                  <c:pt idx="76">
                    <c:v>1.6999999999999999E-3</c:v>
                  </c:pt>
                  <c:pt idx="77">
                    <c:v>1.6000000000000001E-3</c:v>
                  </c:pt>
                  <c:pt idx="78">
                    <c:v>1.6000000000000001E-3</c:v>
                  </c:pt>
                  <c:pt idx="79">
                    <c:v>0</c:v>
                  </c:pt>
                  <c:pt idx="80">
                    <c:v>4.3E-3</c:v>
                  </c:pt>
                  <c:pt idx="81">
                    <c:v>4.3E-3</c:v>
                  </c:pt>
                  <c:pt idx="82">
                    <c:v>4.1000000000000003E-3</c:v>
                  </c:pt>
                  <c:pt idx="83">
                    <c:v>4.1000000000000003E-3</c:v>
                  </c:pt>
                  <c:pt idx="84">
                    <c:v>2.2000000000000001E-3</c:v>
                  </c:pt>
                  <c:pt idx="85">
                    <c:v>2.2000000000000001E-3</c:v>
                  </c:pt>
                  <c:pt idx="86">
                    <c:v>4.1999999999999997E-3</c:v>
                  </c:pt>
                  <c:pt idx="87">
                    <c:v>4.1999999999999997E-3</c:v>
                  </c:pt>
                  <c:pt idx="88">
                    <c:v>4.1999999999999997E-3</c:v>
                  </c:pt>
                  <c:pt idx="89">
                    <c:v>4.1999999999999997E-3</c:v>
                  </c:pt>
                  <c:pt idx="90">
                    <c:v>2.0999999999999999E-3</c:v>
                  </c:pt>
                  <c:pt idx="91">
                    <c:v>7.1999999999999998E-3</c:v>
                  </c:pt>
                  <c:pt idx="92">
                    <c:v>4.5999999999999999E-3</c:v>
                  </c:pt>
                  <c:pt idx="93">
                    <c:v>8.9999999999999998E-4</c:v>
                  </c:pt>
                  <c:pt idx="94">
                    <c:v>1.2999999999999999E-3</c:v>
                  </c:pt>
                  <c:pt idx="95">
                    <c:v>8.9999999999999998E-4</c:v>
                  </c:pt>
                  <c:pt idx="96">
                    <c:v>1.1000000000000001E-3</c:v>
                  </c:pt>
                  <c:pt idx="97">
                    <c:v>5.9999999999999995E-4</c:v>
                  </c:pt>
                  <c:pt idx="98">
                    <c:v>5.9999999999999995E-4</c:v>
                  </c:pt>
                  <c:pt idx="99">
                    <c:v>1E-3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2.0000000000000001E-4</c:v>
                  </c:pt>
                  <c:pt idx="132">
                    <c:v>8.0000000000000004E-4</c:v>
                  </c:pt>
                  <c:pt idx="133">
                    <c:v>4.0000000000000002E-4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1E-4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4.0000000000000002E-4</c:v>
                  </c:pt>
                  <c:pt idx="158">
                    <c:v>4.0000000000000002E-4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2.9999999999999997E-4</c:v>
                  </c:pt>
                  <c:pt idx="163">
                    <c:v>0</c:v>
                  </c:pt>
                  <c:pt idx="164">
                    <c:v>8.9999999999999998E-4</c:v>
                  </c:pt>
                  <c:pt idx="165">
                    <c:v>0</c:v>
                  </c:pt>
                  <c:pt idx="166">
                    <c:v>2.9999999999999997E-4</c:v>
                  </c:pt>
                  <c:pt idx="167">
                    <c:v>0</c:v>
                  </c:pt>
                  <c:pt idx="168">
                    <c:v>3.0000000000000001E-3</c:v>
                  </c:pt>
                  <c:pt idx="169">
                    <c:v>1E-4</c:v>
                  </c:pt>
                  <c:pt idx="170">
                    <c:v>2E-3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1E-4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1E-4</c:v>
                  </c:pt>
                  <c:pt idx="183">
                    <c:v>5.0000000000000001E-4</c:v>
                  </c:pt>
                  <c:pt idx="184">
                    <c:v>2.0000000000000001E-4</c:v>
                  </c:pt>
                  <c:pt idx="185">
                    <c:v>2.9999999999999997E-4</c:v>
                  </c:pt>
                  <c:pt idx="186">
                    <c:v>2.0000000000000001E-4</c:v>
                  </c:pt>
                  <c:pt idx="187">
                    <c:v>1E-4</c:v>
                  </c:pt>
                  <c:pt idx="188">
                    <c:v>1E-4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4.0000000000000002E-4</c:v>
                  </c:pt>
                  <c:pt idx="194">
                    <c:v>4.0000000000000002E-4</c:v>
                  </c:pt>
                  <c:pt idx="195">
                    <c:v>2.0000000000000001E-4</c:v>
                  </c:pt>
                  <c:pt idx="196">
                    <c:v>2.0000000000000001E-4</c:v>
                  </c:pt>
                  <c:pt idx="197">
                    <c:v>2.9999999999999997E-4</c:v>
                  </c:pt>
                  <c:pt idx="198">
                    <c:v>5.0000000000000001E-4</c:v>
                  </c:pt>
                  <c:pt idx="199">
                    <c:v>2.0000000000000001E-4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2.9999999999999997E-4</c:v>
                  </c:pt>
                  <c:pt idx="203">
                    <c:v>2.0000000000000001E-4</c:v>
                  </c:pt>
                  <c:pt idx="204">
                    <c:v>2.0000000000000001E-4</c:v>
                  </c:pt>
                  <c:pt idx="205">
                    <c:v>2.9999999999999997E-4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1E-4</c:v>
                  </c:pt>
                  <c:pt idx="209">
                    <c:v>2.9999999999999997E-4</c:v>
                  </c:pt>
                  <c:pt idx="210">
                    <c:v>2.0000000000000001E-4</c:v>
                  </c:pt>
                  <c:pt idx="211">
                    <c:v>2.9999999999999997E-4</c:v>
                  </c:pt>
                  <c:pt idx="212">
                    <c:v>2.9999999999999997E-4</c:v>
                  </c:pt>
                  <c:pt idx="213">
                    <c:v>0</c:v>
                  </c:pt>
                  <c:pt idx="214">
                    <c:v>2.0000000000000001E-4</c:v>
                  </c:pt>
                  <c:pt idx="215">
                    <c:v>1E-4</c:v>
                  </c:pt>
                  <c:pt idx="216">
                    <c:v>1E-4</c:v>
                  </c:pt>
                  <c:pt idx="217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1'!$F$21:$F$999</c:f>
              <c:numCache>
                <c:formatCode>General</c:formatCode>
                <c:ptCount val="979"/>
                <c:pt idx="0">
                  <c:v>-56930</c:v>
                </c:pt>
                <c:pt idx="1">
                  <c:v>-55247.5</c:v>
                </c:pt>
                <c:pt idx="2">
                  <c:v>-34736.5</c:v>
                </c:pt>
                <c:pt idx="3">
                  <c:v>-33534.5</c:v>
                </c:pt>
                <c:pt idx="4">
                  <c:v>-30497.5</c:v>
                </c:pt>
                <c:pt idx="5">
                  <c:v>-30394</c:v>
                </c:pt>
                <c:pt idx="6">
                  <c:v>-4995</c:v>
                </c:pt>
                <c:pt idx="7">
                  <c:v>-2116.5</c:v>
                </c:pt>
                <c:pt idx="8">
                  <c:v>-1048.5</c:v>
                </c:pt>
                <c:pt idx="9">
                  <c:v>-903.5</c:v>
                </c:pt>
                <c:pt idx="10">
                  <c:v>0</c:v>
                </c:pt>
                <c:pt idx="11">
                  <c:v>28</c:v>
                </c:pt>
                <c:pt idx="12">
                  <c:v>909.5</c:v>
                </c:pt>
                <c:pt idx="13">
                  <c:v>987.5</c:v>
                </c:pt>
                <c:pt idx="14">
                  <c:v>988</c:v>
                </c:pt>
                <c:pt idx="15">
                  <c:v>993.5</c:v>
                </c:pt>
                <c:pt idx="16">
                  <c:v>1110.5</c:v>
                </c:pt>
                <c:pt idx="17">
                  <c:v>1791</c:v>
                </c:pt>
                <c:pt idx="18">
                  <c:v>1799.5</c:v>
                </c:pt>
                <c:pt idx="19">
                  <c:v>1894.5</c:v>
                </c:pt>
                <c:pt idx="20">
                  <c:v>1983</c:v>
                </c:pt>
                <c:pt idx="21">
                  <c:v>1997.5</c:v>
                </c:pt>
                <c:pt idx="22">
                  <c:v>2036</c:v>
                </c:pt>
                <c:pt idx="23">
                  <c:v>2036.5</c:v>
                </c:pt>
                <c:pt idx="24">
                  <c:v>2044.5</c:v>
                </c:pt>
                <c:pt idx="25">
                  <c:v>2056</c:v>
                </c:pt>
                <c:pt idx="26">
                  <c:v>2795.5</c:v>
                </c:pt>
                <c:pt idx="27">
                  <c:v>2893</c:v>
                </c:pt>
                <c:pt idx="28">
                  <c:v>2985</c:v>
                </c:pt>
                <c:pt idx="29">
                  <c:v>3023.5</c:v>
                </c:pt>
                <c:pt idx="30">
                  <c:v>3026.5</c:v>
                </c:pt>
                <c:pt idx="31">
                  <c:v>3026.5</c:v>
                </c:pt>
                <c:pt idx="32">
                  <c:v>3027</c:v>
                </c:pt>
                <c:pt idx="33">
                  <c:v>3027</c:v>
                </c:pt>
                <c:pt idx="34">
                  <c:v>3140.5</c:v>
                </c:pt>
                <c:pt idx="35">
                  <c:v>3140.5</c:v>
                </c:pt>
                <c:pt idx="36">
                  <c:v>3141</c:v>
                </c:pt>
                <c:pt idx="37">
                  <c:v>3141</c:v>
                </c:pt>
                <c:pt idx="38">
                  <c:v>3892</c:v>
                </c:pt>
                <c:pt idx="39">
                  <c:v>3892</c:v>
                </c:pt>
                <c:pt idx="40">
                  <c:v>3892</c:v>
                </c:pt>
                <c:pt idx="41">
                  <c:v>3892</c:v>
                </c:pt>
                <c:pt idx="42">
                  <c:v>3892</c:v>
                </c:pt>
                <c:pt idx="43">
                  <c:v>3892</c:v>
                </c:pt>
                <c:pt idx="44">
                  <c:v>4019.5</c:v>
                </c:pt>
                <c:pt idx="45">
                  <c:v>4020</c:v>
                </c:pt>
                <c:pt idx="46">
                  <c:v>4239.5</c:v>
                </c:pt>
                <c:pt idx="47">
                  <c:v>5143.5</c:v>
                </c:pt>
                <c:pt idx="48">
                  <c:v>5143.5</c:v>
                </c:pt>
                <c:pt idx="49">
                  <c:v>5143.5</c:v>
                </c:pt>
                <c:pt idx="50">
                  <c:v>5143.5</c:v>
                </c:pt>
                <c:pt idx="51">
                  <c:v>5163</c:v>
                </c:pt>
                <c:pt idx="52">
                  <c:v>5163.5</c:v>
                </c:pt>
                <c:pt idx="53">
                  <c:v>5165.5</c:v>
                </c:pt>
                <c:pt idx="54">
                  <c:v>5166</c:v>
                </c:pt>
                <c:pt idx="55">
                  <c:v>5168.5</c:v>
                </c:pt>
                <c:pt idx="56">
                  <c:v>5169</c:v>
                </c:pt>
                <c:pt idx="57">
                  <c:v>5174</c:v>
                </c:pt>
                <c:pt idx="58">
                  <c:v>5174.5</c:v>
                </c:pt>
                <c:pt idx="59">
                  <c:v>5180</c:v>
                </c:pt>
                <c:pt idx="60">
                  <c:v>5180</c:v>
                </c:pt>
                <c:pt idx="61">
                  <c:v>5180</c:v>
                </c:pt>
                <c:pt idx="62">
                  <c:v>5180</c:v>
                </c:pt>
                <c:pt idx="63">
                  <c:v>5182.5</c:v>
                </c:pt>
                <c:pt idx="64">
                  <c:v>5182.5</c:v>
                </c:pt>
                <c:pt idx="65">
                  <c:v>5182.5</c:v>
                </c:pt>
                <c:pt idx="66">
                  <c:v>5182.5</c:v>
                </c:pt>
                <c:pt idx="67">
                  <c:v>5182.5</c:v>
                </c:pt>
                <c:pt idx="68">
                  <c:v>5210.5</c:v>
                </c:pt>
                <c:pt idx="69">
                  <c:v>5235.5</c:v>
                </c:pt>
                <c:pt idx="70">
                  <c:v>5249.5</c:v>
                </c:pt>
                <c:pt idx="71">
                  <c:v>5249.5</c:v>
                </c:pt>
                <c:pt idx="72">
                  <c:v>5249.5</c:v>
                </c:pt>
                <c:pt idx="73">
                  <c:v>5249.5</c:v>
                </c:pt>
                <c:pt idx="74">
                  <c:v>5249.5</c:v>
                </c:pt>
                <c:pt idx="75">
                  <c:v>5252</c:v>
                </c:pt>
                <c:pt idx="76">
                  <c:v>5252</c:v>
                </c:pt>
                <c:pt idx="77">
                  <c:v>5252</c:v>
                </c:pt>
                <c:pt idx="78">
                  <c:v>5252</c:v>
                </c:pt>
                <c:pt idx="79">
                  <c:v>5252.5</c:v>
                </c:pt>
                <c:pt idx="80">
                  <c:v>5255</c:v>
                </c:pt>
                <c:pt idx="81">
                  <c:v>5255</c:v>
                </c:pt>
                <c:pt idx="82">
                  <c:v>5255</c:v>
                </c:pt>
                <c:pt idx="83">
                  <c:v>5255</c:v>
                </c:pt>
                <c:pt idx="84">
                  <c:v>5285.5</c:v>
                </c:pt>
                <c:pt idx="85">
                  <c:v>5285.5</c:v>
                </c:pt>
                <c:pt idx="86">
                  <c:v>5285.5</c:v>
                </c:pt>
                <c:pt idx="87">
                  <c:v>5285.5</c:v>
                </c:pt>
                <c:pt idx="88">
                  <c:v>5285.5</c:v>
                </c:pt>
                <c:pt idx="89">
                  <c:v>5285.5</c:v>
                </c:pt>
                <c:pt idx="90">
                  <c:v>5288.5</c:v>
                </c:pt>
                <c:pt idx="91">
                  <c:v>5978</c:v>
                </c:pt>
                <c:pt idx="92">
                  <c:v>5983.5</c:v>
                </c:pt>
                <c:pt idx="93">
                  <c:v>6047.5</c:v>
                </c:pt>
                <c:pt idx="94">
                  <c:v>6105.5</c:v>
                </c:pt>
                <c:pt idx="95">
                  <c:v>6181</c:v>
                </c:pt>
                <c:pt idx="96">
                  <c:v>6181.5</c:v>
                </c:pt>
                <c:pt idx="97">
                  <c:v>6223</c:v>
                </c:pt>
                <c:pt idx="98">
                  <c:v>6253.5</c:v>
                </c:pt>
                <c:pt idx="99">
                  <c:v>6256.5</c:v>
                </c:pt>
                <c:pt idx="100">
                  <c:v>6273</c:v>
                </c:pt>
                <c:pt idx="101">
                  <c:v>6295.5</c:v>
                </c:pt>
                <c:pt idx="102">
                  <c:v>6945.5</c:v>
                </c:pt>
                <c:pt idx="103">
                  <c:v>6946</c:v>
                </c:pt>
                <c:pt idx="104">
                  <c:v>7107.5</c:v>
                </c:pt>
                <c:pt idx="105">
                  <c:v>7163</c:v>
                </c:pt>
                <c:pt idx="106">
                  <c:v>7166</c:v>
                </c:pt>
                <c:pt idx="107">
                  <c:v>7168.5</c:v>
                </c:pt>
                <c:pt idx="108">
                  <c:v>7171.5</c:v>
                </c:pt>
                <c:pt idx="109">
                  <c:v>7205.5</c:v>
                </c:pt>
                <c:pt idx="110">
                  <c:v>7264</c:v>
                </c:pt>
                <c:pt idx="111">
                  <c:v>7285.5</c:v>
                </c:pt>
                <c:pt idx="112">
                  <c:v>7324.5</c:v>
                </c:pt>
                <c:pt idx="113">
                  <c:v>7937</c:v>
                </c:pt>
                <c:pt idx="114">
                  <c:v>7981.5</c:v>
                </c:pt>
                <c:pt idx="115">
                  <c:v>7992.5</c:v>
                </c:pt>
                <c:pt idx="116">
                  <c:v>8022</c:v>
                </c:pt>
                <c:pt idx="117">
                  <c:v>8022.5</c:v>
                </c:pt>
                <c:pt idx="118">
                  <c:v>8059.5</c:v>
                </c:pt>
                <c:pt idx="119">
                  <c:v>8106</c:v>
                </c:pt>
                <c:pt idx="120">
                  <c:v>8125.5</c:v>
                </c:pt>
                <c:pt idx="121">
                  <c:v>8147.5</c:v>
                </c:pt>
                <c:pt idx="122">
                  <c:v>8148</c:v>
                </c:pt>
                <c:pt idx="123">
                  <c:v>8234</c:v>
                </c:pt>
                <c:pt idx="124">
                  <c:v>8234</c:v>
                </c:pt>
                <c:pt idx="125">
                  <c:v>7171.5</c:v>
                </c:pt>
                <c:pt idx="126">
                  <c:v>8234</c:v>
                </c:pt>
                <c:pt idx="127">
                  <c:v>8234</c:v>
                </c:pt>
                <c:pt idx="128">
                  <c:v>9073.5</c:v>
                </c:pt>
                <c:pt idx="129">
                  <c:v>9074</c:v>
                </c:pt>
                <c:pt idx="130">
                  <c:v>9235</c:v>
                </c:pt>
                <c:pt idx="131">
                  <c:v>9261</c:v>
                </c:pt>
                <c:pt idx="132">
                  <c:v>9261.5</c:v>
                </c:pt>
                <c:pt idx="133">
                  <c:v>9946.5</c:v>
                </c:pt>
                <c:pt idx="134">
                  <c:v>10083</c:v>
                </c:pt>
                <c:pt idx="135">
                  <c:v>10083.5</c:v>
                </c:pt>
                <c:pt idx="136">
                  <c:v>10225.5</c:v>
                </c:pt>
                <c:pt idx="137">
                  <c:v>10231</c:v>
                </c:pt>
                <c:pt idx="138">
                  <c:v>10236.5</c:v>
                </c:pt>
                <c:pt idx="139">
                  <c:v>10237</c:v>
                </c:pt>
                <c:pt idx="140">
                  <c:v>10253.5</c:v>
                </c:pt>
                <c:pt idx="141">
                  <c:v>10256</c:v>
                </c:pt>
                <c:pt idx="142">
                  <c:v>10256.5</c:v>
                </c:pt>
                <c:pt idx="143">
                  <c:v>10267.5</c:v>
                </c:pt>
                <c:pt idx="144">
                  <c:v>10298</c:v>
                </c:pt>
                <c:pt idx="145">
                  <c:v>11074</c:v>
                </c:pt>
                <c:pt idx="146">
                  <c:v>11168</c:v>
                </c:pt>
                <c:pt idx="147">
                  <c:v>11168.5</c:v>
                </c:pt>
                <c:pt idx="148">
                  <c:v>11204.5</c:v>
                </c:pt>
                <c:pt idx="149">
                  <c:v>11283.5</c:v>
                </c:pt>
                <c:pt idx="150">
                  <c:v>11355</c:v>
                </c:pt>
                <c:pt idx="151">
                  <c:v>11355</c:v>
                </c:pt>
                <c:pt idx="152">
                  <c:v>11355</c:v>
                </c:pt>
                <c:pt idx="153">
                  <c:v>12166.5</c:v>
                </c:pt>
                <c:pt idx="154">
                  <c:v>12286.5</c:v>
                </c:pt>
                <c:pt idx="155">
                  <c:v>12300.5</c:v>
                </c:pt>
                <c:pt idx="156">
                  <c:v>12329.5</c:v>
                </c:pt>
                <c:pt idx="157">
                  <c:v>12392</c:v>
                </c:pt>
                <c:pt idx="158">
                  <c:v>12397.5</c:v>
                </c:pt>
                <c:pt idx="159">
                  <c:v>13125</c:v>
                </c:pt>
                <c:pt idx="160">
                  <c:v>13218</c:v>
                </c:pt>
                <c:pt idx="161">
                  <c:v>13218</c:v>
                </c:pt>
                <c:pt idx="162">
                  <c:v>13218</c:v>
                </c:pt>
                <c:pt idx="163">
                  <c:v>13218</c:v>
                </c:pt>
                <c:pt idx="164">
                  <c:v>13218</c:v>
                </c:pt>
                <c:pt idx="165">
                  <c:v>13218.5</c:v>
                </c:pt>
                <c:pt idx="166">
                  <c:v>13218.5</c:v>
                </c:pt>
                <c:pt idx="167">
                  <c:v>13219</c:v>
                </c:pt>
                <c:pt idx="168">
                  <c:v>13219</c:v>
                </c:pt>
                <c:pt idx="169">
                  <c:v>14143.5</c:v>
                </c:pt>
                <c:pt idx="170">
                  <c:v>14144</c:v>
                </c:pt>
                <c:pt idx="171">
                  <c:v>14272.5</c:v>
                </c:pt>
                <c:pt idx="172">
                  <c:v>14272.5</c:v>
                </c:pt>
                <c:pt idx="173">
                  <c:v>14272.5</c:v>
                </c:pt>
                <c:pt idx="174">
                  <c:v>14398</c:v>
                </c:pt>
                <c:pt idx="175">
                  <c:v>14401</c:v>
                </c:pt>
                <c:pt idx="176">
                  <c:v>15285.5</c:v>
                </c:pt>
                <c:pt idx="177">
                  <c:v>15285.5</c:v>
                </c:pt>
                <c:pt idx="178">
                  <c:v>15285.5</c:v>
                </c:pt>
                <c:pt idx="179">
                  <c:v>16022</c:v>
                </c:pt>
                <c:pt idx="180">
                  <c:v>16189</c:v>
                </c:pt>
                <c:pt idx="181">
                  <c:v>16189.5</c:v>
                </c:pt>
                <c:pt idx="182">
                  <c:v>16331</c:v>
                </c:pt>
                <c:pt idx="183">
                  <c:v>16356</c:v>
                </c:pt>
                <c:pt idx="184">
                  <c:v>16356</c:v>
                </c:pt>
                <c:pt idx="185">
                  <c:v>16356.5</c:v>
                </c:pt>
                <c:pt idx="186">
                  <c:v>16356.5</c:v>
                </c:pt>
                <c:pt idx="187">
                  <c:v>16373</c:v>
                </c:pt>
                <c:pt idx="188">
                  <c:v>16373</c:v>
                </c:pt>
                <c:pt idx="189">
                  <c:v>16428.5</c:v>
                </c:pt>
                <c:pt idx="190">
                  <c:v>16428.5</c:v>
                </c:pt>
                <c:pt idx="191">
                  <c:v>16428.5</c:v>
                </c:pt>
                <c:pt idx="192">
                  <c:v>16456.5</c:v>
                </c:pt>
                <c:pt idx="193">
                  <c:v>16456.5</c:v>
                </c:pt>
                <c:pt idx="194">
                  <c:v>16456.5</c:v>
                </c:pt>
                <c:pt idx="195">
                  <c:v>17421.5</c:v>
                </c:pt>
                <c:pt idx="196">
                  <c:v>17421.5</c:v>
                </c:pt>
                <c:pt idx="197">
                  <c:v>17432.5</c:v>
                </c:pt>
                <c:pt idx="198">
                  <c:v>17432.5</c:v>
                </c:pt>
                <c:pt idx="199">
                  <c:v>17433</c:v>
                </c:pt>
                <c:pt idx="200">
                  <c:v>17433</c:v>
                </c:pt>
                <c:pt idx="201">
                  <c:v>17435.5</c:v>
                </c:pt>
                <c:pt idx="202">
                  <c:v>17435.5</c:v>
                </c:pt>
                <c:pt idx="203">
                  <c:v>17460.5</c:v>
                </c:pt>
                <c:pt idx="204">
                  <c:v>17460.5</c:v>
                </c:pt>
                <c:pt idx="205">
                  <c:v>17463.5</c:v>
                </c:pt>
                <c:pt idx="206">
                  <c:v>17463.5</c:v>
                </c:pt>
                <c:pt idx="207">
                  <c:v>17469</c:v>
                </c:pt>
                <c:pt idx="208">
                  <c:v>17469</c:v>
                </c:pt>
                <c:pt idx="209">
                  <c:v>17477.5</c:v>
                </c:pt>
                <c:pt idx="210">
                  <c:v>17477.5</c:v>
                </c:pt>
                <c:pt idx="211">
                  <c:v>17480</c:v>
                </c:pt>
                <c:pt idx="212">
                  <c:v>17480</c:v>
                </c:pt>
                <c:pt idx="213">
                  <c:v>18256</c:v>
                </c:pt>
                <c:pt idx="214">
                  <c:v>19351.5</c:v>
                </c:pt>
                <c:pt idx="215">
                  <c:v>19360</c:v>
                </c:pt>
                <c:pt idx="216">
                  <c:v>19360.5</c:v>
                </c:pt>
                <c:pt idx="217">
                  <c:v>19363</c:v>
                </c:pt>
              </c:numCache>
            </c:numRef>
          </c:xVal>
          <c:yVal>
            <c:numRef>
              <c:f>'Inactive 1'!$I$21:$I$999</c:f>
              <c:numCache>
                <c:formatCode>General</c:formatCode>
                <c:ptCount val="979"/>
                <c:pt idx="0">
                  <c:v>-0.26750300000639982</c:v>
                </c:pt>
                <c:pt idx="1">
                  <c:v>-0.25228225000319071</c:v>
                </c:pt>
                <c:pt idx="2">
                  <c:v>-1.5484149997064378E-2</c:v>
                </c:pt>
                <c:pt idx="3">
                  <c:v>-4.0009950003877748E-2</c:v>
                </c:pt>
                <c:pt idx="4">
                  <c:v>-1.4057250002224464E-2</c:v>
                </c:pt>
                <c:pt idx="5">
                  <c:v>1.8822599995473865E-2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39-4986-BCC3-FBB28AD37248}"/>
            </c:ext>
          </c:extLst>
        </c:ser>
        <c:ser>
          <c:idx val="3"/>
          <c:order val="2"/>
          <c:tx>
            <c:strRef>
              <c:f>'Inactive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1'!$D$21:$D$21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'Inactive 1'!$D$21:$D$21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1'!$F$21:$F$999</c:f>
              <c:numCache>
                <c:formatCode>General</c:formatCode>
                <c:ptCount val="979"/>
                <c:pt idx="0">
                  <c:v>-56930</c:v>
                </c:pt>
                <c:pt idx="1">
                  <c:v>-55247.5</c:v>
                </c:pt>
                <c:pt idx="2">
                  <c:v>-34736.5</c:v>
                </c:pt>
                <c:pt idx="3">
                  <c:v>-33534.5</c:v>
                </c:pt>
                <c:pt idx="4">
                  <c:v>-30497.5</c:v>
                </c:pt>
                <c:pt idx="5">
                  <c:v>-30394</c:v>
                </c:pt>
                <c:pt idx="6">
                  <c:v>-4995</c:v>
                </c:pt>
                <c:pt idx="7">
                  <c:v>-2116.5</c:v>
                </c:pt>
                <c:pt idx="8">
                  <c:v>-1048.5</c:v>
                </c:pt>
                <c:pt idx="9">
                  <c:v>-903.5</c:v>
                </c:pt>
                <c:pt idx="10">
                  <c:v>0</c:v>
                </c:pt>
                <c:pt idx="11">
                  <c:v>28</c:v>
                </c:pt>
                <c:pt idx="12">
                  <c:v>909.5</c:v>
                </c:pt>
                <c:pt idx="13">
                  <c:v>987.5</c:v>
                </c:pt>
                <c:pt idx="14">
                  <c:v>988</c:v>
                </c:pt>
                <c:pt idx="15">
                  <c:v>993.5</c:v>
                </c:pt>
                <c:pt idx="16">
                  <c:v>1110.5</c:v>
                </c:pt>
                <c:pt idx="17">
                  <c:v>1791</c:v>
                </c:pt>
                <c:pt idx="18">
                  <c:v>1799.5</c:v>
                </c:pt>
                <c:pt idx="19">
                  <c:v>1894.5</c:v>
                </c:pt>
                <c:pt idx="20">
                  <c:v>1983</c:v>
                </c:pt>
                <c:pt idx="21">
                  <c:v>1997.5</c:v>
                </c:pt>
                <c:pt idx="22">
                  <c:v>2036</c:v>
                </c:pt>
                <c:pt idx="23">
                  <c:v>2036.5</c:v>
                </c:pt>
                <c:pt idx="24">
                  <c:v>2044.5</c:v>
                </c:pt>
                <c:pt idx="25">
                  <c:v>2056</c:v>
                </c:pt>
                <c:pt idx="26">
                  <c:v>2795.5</c:v>
                </c:pt>
                <c:pt idx="27">
                  <c:v>2893</c:v>
                </c:pt>
                <c:pt idx="28">
                  <c:v>2985</c:v>
                </c:pt>
                <c:pt idx="29">
                  <c:v>3023.5</c:v>
                </c:pt>
                <c:pt idx="30">
                  <c:v>3026.5</c:v>
                </c:pt>
                <c:pt idx="31">
                  <c:v>3026.5</c:v>
                </c:pt>
                <c:pt idx="32">
                  <c:v>3027</c:v>
                </c:pt>
                <c:pt idx="33">
                  <c:v>3027</c:v>
                </c:pt>
                <c:pt idx="34">
                  <c:v>3140.5</c:v>
                </c:pt>
                <c:pt idx="35">
                  <c:v>3140.5</c:v>
                </c:pt>
                <c:pt idx="36">
                  <c:v>3141</c:v>
                </c:pt>
                <c:pt idx="37">
                  <c:v>3141</c:v>
                </c:pt>
                <c:pt idx="38">
                  <c:v>3892</c:v>
                </c:pt>
                <c:pt idx="39">
                  <c:v>3892</c:v>
                </c:pt>
                <c:pt idx="40">
                  <c:v>3892</c:v>
                </c:pt>
                <c:pt idx="41">
                  <c:v>3892</c:v>
                </c:pt>
                <c:pt idx="42">
                  <c:v>3892</c:v>
                </c:pt>
                <c:pt idx="43">
                  <c:v>3892</c:v>
                </c:pt>
                <c:pt idx="44">
                  <c:v>4019.5</c:v>
                </c:pt>
                <c:pt idx="45">
                  <c:v>4020</c:v>
                </c:pt>
                <c:pt idx="46">
                  <c:v>4239.5</c:v>
                </c:pt>
                <c:pt idx="47">
                  <c:v>5143.5</c:v>
                </c:pt>
                <c:pt idx="48">
                  <c:v>5143.5</c:v>
                </c:pt>
                <c:pt idx="49">
                  <c:v>5143.5</c:v>
                </c:pt>
                <c:pt idx="50">
                  <c:v>5143.5</c:v>
                </c:pt>
                <c:pt idx="51">
                  <c:v>5163</c:v>
                </c:pt>
                <c:pt idx="52">
                  <c:v>5163.5</c:v>
                </c:pt>
                <c:pt idx="53">
                  <c:v>5165.5</c:v>
                </c:pt>
                <c:pt idx="54">
                  <c:v>5166</c:v>
                </c:pt>
                <c:pt idx="55">
                  <c:v>5168.5</c:v>
                </c:pt>
                <c:pt idx="56">
                  <c:v>5169</c:v>
                </c:pt>
                <c:pt idx="57">
                  <c:v>5174</c:v>
                </c:pt>
                <c:pt idx="58">
                  <c:v>5174.5</c:v>
                </c:pt>
                <c:pt idx="59">
                  <c:v>5180</c:v>
                </c:pt>
                <c:pt idx="60">
                  <c:v>5180</c:v>
                </c:pt>
                <c:pt idx="61">
                  <c:v>5180</c:v>
                </c:pt>
                <c:pt idx="62">
                  <c:v>5180</c:v>
                </c:pt>
                <c:pt idx="63">
                  <c:v>5182.5</c:v>
                </c:pt>
                <c:pt idx="64">
                  <c:v>5182.5</c:v>
                </c:pt>
                <c:pt idx="65">
                  <c:v>5182.5</c:v>
                </c:pt>
                <c:pt idx="66">
                  <c:v>5182.5</c:v>
                </c:pt>
                <c:pt idx="67">
                  <c:v>5182.5</c:v>
                </c:pt>
                <c:pt idx="68">
                  <c:v>5210.5</c:v>
                </c:pt>
                <c:pt idx="69">
                  <c:v>5235.5</c:v>
                </c:pt>
                <c:pt idx="70">
                  <c:v>5249.5</c:v>
                </c:pt>
                <c:pt idx="71">
                  <c:v>5249.5</c:v>
                </c:pt>
                <c:pt idx="72">
                  <c:v>5249.5</c:v>
                </c:pt>
                <c:pt idx="73">
                  <c:v>5249.5</c:v>
                </c:pt>
                <c:pt idx="74">
                  <c:v>5249.5</c:v>
                </c:pt>
                <c:pt idx="75">
                  <c:v>5252</c:v>
                </c:pt>
                <c:pt idx="76">
                  <c:v>5252</c:v>
                </c:pt>
                <c:pt idx="77">
                  <c:v>5252</c:v>
                </c:pt>
                <c:pt idx="78">
                  <c:v>5252</c:v>
                </c:pt>
                <c:pt idx="79">
                  <c:v>5252.5</c:v>
                </c:pt>
                <c:pt idx="80">
                  <c:v>5255</c:v>
                </c:pt>
                <c:pt idx="81">
                  <c:v>5255</c:v>
                </c:pt>
                <c:pt idx="82">
                  <c:v>5255</c:v>
                </c:pt>
                <c:pt idx="83">
                  <c:v>5255</c:v>
                </c:pt>
                <c:pt idx="84">
                  <c:v>5285.5</c:v>
                </c:pt>
                <c:pt idx="85">
                  <c:v>5285.5</c:v>
                </c:pt>
                <c:pt idx="86">
                  <c:v>5285.5</c:v>
                </c:pt>
                <c:pt idx="87">
                  <c:v>5285.5</c:v>
                </c:pt>
                <c:pt idx="88">
                  <c:v>5285.5</c:v>
                </c:pt>
                <c:pt idx="89">
                  <c:v>5285.5</c:v>
                </c:pt>
                <c:pt idx="90">
                  <c:v>5288.5</c:v>
                </c:pt>
                <c:pt idx="91">
                  <c:v>5978</c:v>
                </c:pt>
                <c:pt idx="92">
                  <c:v>5983.5</c:v>
                </c:pt>
                <c:pt idx="93">
                  <c:v>6047.5</c:v>
                </c:pt>
                <c:pt idx="94">
                  <c:v>6105.5</c:v>
                </c:pt>
                <c:pt idx="95">
                  <c:v>6181</c:v>
                </c:pt>
                <c:pt idx="96">
                  <c:v>6181.5</c:v>
                </c:pt>
                <c:pt idx="97">
                  <c:v>6223</c:v>
                </c:pt>
                <c:pt idx="98">
                  <c:v>6253.5</c:v>
                </c:pt>
                <c:pt idx="99">
                  <c:v>6256.5</c:v>
                </c:pt>
                <c:pt idx="100">
                  <c:v>6273</c:v>
                </c:pt>
                <c:pt idx="101">
                  <c:v>6295.5</c:v>
                </c:pt>
                <c:pt idx="102">
                  <c:v>6945.5</c:v>
                </c:pt>
                <c:pt idx="103">
                  <c:v>6946</c:v>
                </c:pt>
                <c:pt idx="104">
                  <c:v>7107.5</c:v>
                </c:pt>
                <c:pt idx="105">
                  <c:v>7163</c:v>
                </c:pt>
                <c:pt idx="106">
                  <c:v>7166</c:v>
                </c:pt>
                <c:pt idx="107">
                  <c:v>7168.5</c:v>
                </c:pt>
                <c:pt idx="108">
                  <c:v>7171.5</c:v>
                </c:pt>
                <c:pt idx="109">
                  <c:v>7205.5</c:v>
                </c:pt>
                <c:pt idx="110">
                  <c:v>7264</c:v>
                </c:pt>
                <c:pt idx="111">
                  <c:v>7285.5</c:v>
                </c:pt>
                <c:pt idx="112">
                  <c:v>7324.5</c:v>
                </c:pt>
                <c:pt idx="113">
                  <c:v>7937</c:v>
                </c:pt>
                <c:pt idx="114">
                  <c:v>7981.5</c:v>
                </c:pt>
                <c:pt idx="115">
                  <c:v>7992.5</c:v>
                </c:pt>
                <c:pt idx="116">
                  <c:v>8022</c:v>
                </c:pt>
                <c:pt idx="117">
                  <c:v>8022.5</c:v>
                </c:pt>
                <c:pt idx="118">
                  <c:v>8059.5</c:v>
                </c:pt>
                <c:pt idx="119">
                  <c:v>8106</c:v>
                </c:pt>
                <c:pt idx="120">
                  <c:v>8125.5</c:v>
                </c:pt>
                <c:pt idx="121">
                  <c:v>8147.5</c:v>
                </c:pt>
                <c:pt idx="122">
                  <c:v>8148</c:v>
                </c:pt>
                <c:pt idx="123">
                  <c:v>8234</c:v>
                </c:pt>
                <c:pt idx="124">
                  <c:v>8234</c:v>
                </c:pt>
                <c:pt idx="125">
                  <c:v>7171.5</c:v>
                </c:pt>
                <c:pt idx="126">
                  <c:v>8234</c:v>
                </c:pt>
                <c:pt idx="127">
                  <c:v>8234</c:v>
                </c:pt>
                <c:pt idx="128">
                  <c:v>9073.5</c:v>
                </c:pt>
                <c:pt idx="129">
                  <c:v>9074</c:v>
                </c:pt>
                <c:pt idx="130">
                  <c:v>9235</c:v>
                </c:pt>
                <c:pt idx="131">
                  <c:v>9261</c:v>
                </c:pt>
                <c:pt idx="132">
                  <c:v>9261.5</c:v>
                </c:pt>
                <c:pt idx="133">
                  <c:v>9946.5</c:v>
                </c:pt>
                <c:pt idx="134">
                  <c:v>10083</c:v>
                </c:pt>
                <c:pt idx="135">
                  <c:v>10083.5</c:v>
                </c:pt>
                <c:pt idx="136">
                  <c:v>10225.5</c:v>
                </c:pt>
                <c:pt idx="137">
                  <c:v>10231</c:v>
                </c:pt>
                <c:pt idx="138">
                  <c:v>10236.5</c:v>
                </c:pt>
                <c:pt idx="139">
                  <c:v>10237</c:v>
                </c:pt>
                <c:pt idx="140">
                  <c:v>10253.5</c:v>
                </c:pt>
                <c:pt idx="141">
                  <c:v>10256</c:v>
                </c:pt>
                <c:pt idx="142">
                  <c:v>10256.5</c:v>
                </c:pt>
                <c:pt idx="143">
                  <c:v>10267.5</c:v>
                </c:pt>
                <c:pt idx="144">
                  <c:v>10298</c:v>
                </c:pt>
                <c:pt idx="145">
                  <c:v>11074</c:v>
                </c:pt>
                <c:pt idx="146">
                  <c:v>11168</c:v>
                </c:pt>
                <c:pt idx="147">
                  <c:v>11168.5</c:v>
                </c:pt>
                <c:pt idx="148">
                  <c:v>11204.5</c:v>
                </c:pt>
                <c:pt idx="149">
                  <c:v>11283.5</c:v>
                </c:pt>
                <c:pt idx="150">
                  <c:v>11355</c:v>
                </c:pt>
                <c:pt idx="151">
                  <c:v>11355</c:v>
                </c:pt>
                <c:pt idx="152">
                  <c:v>11355</c:v>
                </c:pt>
                <c:pt idx="153">
                  <c:v>12166.5</c:v>
                </c:pt>
                <c:pt idx="154">
                  <c:v>12286.5</c:v>
                </c:pt>
                <c:pt idx="155">
                  <c:v>12300.5</c:v>
                </c:pt>
                <c:pt idx="156">
                  <c:v>12329.5</c:v>
                </c:pt>
                <c:pt idx="157">
                  <c:v>12392</c:v>
                </c:pt>
                <c:pt idx="158">
                  <c:v>12397.5</c:v>
                </c:pt>
                <c:pt idx="159">
                  <c:v>13125</c:v>
                </c:pt>
                <c:pt idx="160">
                  <c:v>13218</c:v>
                </c:pt>
                <c:pt idx="161">
                  <c:v>13218</c:v>
                </c:pt>
                <c:pt idx="162">
                  <c:v>13218</c:v>
                </c:pt>
                <c:pt idx="163">
                  <c:v>13218</c:v>
                </c:pt>
                <c:pt idx="164">
                  <c:v>13218</c:v>
                </c:pt>
                <c:pt idx="165">
                  <c:v>13218.5</c:v>
                </c:pt>
                <c:pt idx="166">
                  <c:v>13218.5</c:v>
                </c:pt>
                <c:pt idx="167">
                  <c:v>13219</c:v>
                </c:pt>
                <c:pt idx="168">
                  <c:v>13219</c:v>
                </c:pt>
                <c:pt idx="169">
                  <c:v>14143.5</c:v>
                </c:pt>
                <c:pt idx="170">
                  <c:v>14144</c:v>
                </c:pt>
                <c:pt idx="171">
                  <c:v>14272.5</c:v>
                </c:pt>
                <c:pt idx="172">
                  <c:v>14272.5</c:v>
                </c:pt>
                <c:pt idx="173">
                  <c:v>14272.5</c:v>
                </c:pt>
                <c:pt idx="174">
                  <c:v>14398</c:v>
                </c:pt>
                <c:pt idx="175">
                  <c:v>14401</c:v>
                </c:pt>
                <c:pt idx="176">
                  <c:v>15285.5</c:v>
                </c:pt>
                <c:pt idx="177">
                  <c:v>15285.5</c:v>
                </c:pt>
                <c:pt idx="178">
                  <c:v>15285.5</c:v>
                </c:pt>
                <c:pt idx="179">
                  <c:v>16022</c:v>
                </c:pt>
                <c:pt idx="180">
                  <c:v>16189</c:v>
                </c:pt>
                <c:pt idx="181">
                  <c:v>16189.5</c:v>
                </c:pt>
                <c:pt idx="182">
                  <c:v>16331</c:v>
                </c:pt>
                <c:pt idx="183">
                  <c:v>16356</c:v>
                </c:pt>
                <c:pt idx="184">
                  <c:v>16356</c:v>
                </c:pt>
                <c:pt idx="185">
                  <c:v>16356.5</c:v>
                </c:pt>
                <c:pt idx="186">
                  <c:v>16356.5</c:v>
                </c:pt>
                <c:pt idx="187">
                  <c:v>16373</c:v>
                </c:pt>
                <c:pt idx="188">
                  <c:v>16373</c:v>
                </c:pt>
                <c:pt idx="189">
                  <c:v>16428.5</c:v>
                </c:pt>
                <c:pt idx="190">
                  <c:v>16428.5</c:v>
                </c:pt>
                <c:pt idx="191">
                  <c:v>16428.5</c:v>
                </c:pt>
                <c:pt idx="192">
                  <c:v>16456.5</c:v>
                </c:pt>
                <c:pt idx="193">
                  <c:v>16456.5</c:v>
                </c:pt>
                <c:pt idx="194">
                  <c:v>16456.5</c:v>
                </c:pt>
                <c:pt idx="195">
                  <c:v>17421.5</c:v>
                </c:pt>
                <c:pt idx="196">
                  <c:v>17421.5</c:v>
                </c:pt>
                <c:pt idx="197">
                  <c:v>17432.5</c:v>
                </c:pt>
                <c:pt idx="198">
                  <c:v>17432.5</c:v>
                </c:pt>
                <c:pt idx="199">
                  <c:v>17433</c:v>
                </c:pt>
                <c:pt idx="200">
                  <c:v>17433</c:v>
                </c:pt>
                <c:pt idx="201">
                  <c:v>17435.5</c:v>
                </c:pt>
                <c:pt idx="202">
                  <c:v>17435.5</c:v>
                </c:pt>
                <c:pt idx="203">
                  <c:v>17460.5</c:v>
                </c:pt>
                <c:pt idx="204">
                  <c:v>17460.5</c:v>
                </c:pt>
                <c:pt idx="205">
                  <c:v>17463.5</c:v>
                </c:pt>
                <c:pt idx="206">
                  <c:v>17463.5</c:v>
                </c:pt>
                <c:pt idx="207">
                  <c:v>17469</c:v>
                </c:pt>
                <c:pt idx="208">
                  <c:v>17469</c:v>
                </c:pt>
                <c:pt idx="209">
                  <c:v>17477.5</c:v>
                </c:pt>
                <c:pt idx="210">
                  <c:v>17477.5</c:v>
                </c:pt>
                <c:pt idx="211">
                  <c:v>17480</c:v>
                </c:pt>
                <c:pt idx="212">
                  <c:v>17480</c:v>
                </c:pt>
                <c:pt idx="213">
                  <c:v>18256</c:v>
                </c:pt>
                <c:pt idx="214">
                  <c:v>19351.5</c:v>
                </c:pt>
                <c:pt idx="215">
                  <c:v>19360</c:v>
                </c:pt>
                <c:pt idx="216">
                  <c:v>19360.5</c:v>
                </c:pt>
                <c:pt idx="217">
                  <c:v>19363</c:v>
                </c:pt>
              </c:numCache>
            </c:numRef>
          </c:xVal>
          <c:yVal>
            <c:numRef>
              <c:f>'Inactive 1'!$J$21:$J$999</c:f>
              <c:numCache>
                <c:formatCode>General</c:formatCode>
                <c:ptCount val="979"/>
                <c:pt idx="44">
                  <c:v>1.0034500010078773E-3</c:v>
                </c:pt>
                <c:pt idx="45">
                  <c:v>1.2419999984558672E-3</c:v>
                </c:pt>
                <c:pt idx="68">
                  <c:v>-3.7045000499347225E-4</c:v>
                </c:pt>
                <c:pt idx="69">
                  <c:v>2.5704999279696494E-4</c:v>
                </c:pt>
                <c:pt idx="70">
                  <c:v>1.2364499998511747E-3</c:v>
                </c:pt>
                <c:pt idx="90">
                  <c:v>6.4335000206483528E-4</c:v>
                </c:pt>
                <c:pt idx="91">
                  <c:v>4.0379999700235203E-4</c:v>
                </c:pt>
                <c:pt idx="92">
                  <c:v>8.278499954030849E-4</c:v>
                </c:pt>
                <c:pt idx="93">
                  <c:v>1.6224999853875488E-4</c:v>
                </c:pt>
                <c:pt idx="94">
                  <c:v>2.3404999956255779E-4</c:v>
                </c:pt>
                <c:pt idx="95">
                  <c:v>-4.4899999920744449E-5</c:v>
                </c:pt>
                <c:pt idx="96">
                  <c:v>-7.0635000156471506E-4</c:v>
                </c:pt>
                <c:pt idx="97">
                  <c:v>-1.0670000483514741E-4</c:v>
                </c:pt>
                <c:pt idx="98">
                  <c:v>7.4484999640844762E-4</c:v>
                </c:pt>
                <c:pt idx="99">
                  <c:v>1.5761499962536618E-3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839-4986-BCC3-FBB28AD37248}"/>
            </c:ext>
          </c:extLst>
        </c:ser>
        <c:ser>
          <c:idx val="4"/>
          <c:order val="3"/>
          <c:tx>
            <c:strRef>
              <c:f>'Inactive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1'!$F$21:$F$999</c:f>
              <c:numCache>
                <c:formatCode>General</c:formatCode>
                <c:ptCount val="979"/>
                <c:pt idx="0">
                  <c:v>-56930</c:v>
                </c:pt>
                <c:pt idx="1">
                  <c:v>-55247.5</c:v>
                </c:pt>
                <c:pt idx="2">
                  <c:v>-34736.5</c:v>
                </c:pt>
                <c:pt idx="3">
                  <c:v>-33534.5</c:v>
                </c:pt>
                <c:pt idx="4">
                  <c:v>-30497.5</c:v>
                </c:pt>
                <c:pt idx="5">
                  <c:v>-30394</c:v>
                </c:pt>
                <c:pt idx="6">
                  <c:v>-4995</c:v>
                </c:pt>
                <c:pt idx="7">
                  <c:v>-2116.5</c:v>
                </c:pt>
                <c:pt idx="8">
                  <c:v>-1048.5</c:v>
                </c:pt>
                <c:pt idx="9">
                  <c:v>-903.5</c:v>
                </c:pt>
                <c:pt idx="10">
                  <c:v>0</c:v>
                </c:pt>
                <c:pt idx="11">
                  <c:v>28</c:v>
                </c:pt>
                <c:pt idx="12">
                  <c:v>909.5</c:v>
                </c:pt>
                <c:pt idx="13">
                  <c:v>987.5</c:v>
                </c:pt>
                <c:pt idx="14">
                  <c:v>988</c:v>
                </c:pt>
                <c:pt idx="15">
                  <c:v>993.5</c:v>
                </c:pt>
                <c:pt idx="16">
                  <c:v>1110.5</c:v>
                </c:pt>
                <c:pt idx="17">
                  <c:v>1791</c:v>
                </c:pt>
                <c:pt idx="18">
                  <c:v>1799.5</c:v>
                </c:pt>
                <c:pt idx="19">
                  <c:v>1894.5</c:v>
                </c:pt>
                <c:pt idx="20">
                  <c:v>1983</c:v>
                </c:pt>
                <c:pt idx="21">
                  <c:v>1997.5</c:v>
                </c:pt>
                <c:pt idx="22">
                  <c:v>2036</c:v>
                </c:pt>
                <c:pt idx="23">
                  <c:v>2036.5</c:v>
                </c:pt>
                <c:pt idx="24">
                  <c:v>2044.5</c:v>
                </c:pt>
                <c:pt idx="25">
                  <c:v>2056</c:v>
                </c:pt>
                <c:pt idx="26">
                  <c:v>2795.5</c:v>
                </c:pt>
                <c:pt idx="27">
                  <c:v>2893</c:v>
                </c:pt>
                <c:pt idx="28">
                  <c:v>2985</c:v>
                </c:pt>
                <c:pt idx="29">
                  <c:v>3023.5</c:v>
                </c:pt>
                <c:pt idx="30">
                  <c:v>3026.5</c:v>
                </c:pt>
                <c:pt idx="31">
                  <c:v>3026.5</c:v>
                </c:pt>
                <c:pt idx="32">
                  <c:v>3027</c:v>
                </c:pt>
                <c:pt idx="33">
                  <c:v>3027</c:v>
                </c:pt>
                <c:pt idx="34">
                  <c:v>3140.5</c:v>
                </c:pt>
                <c:pt idx="35">
                  <c:v>3140.5</c:v>
                </c:pt>
                <c:pt idx="36">
                  <c:v>3141</c:v>
                </c:pt>
                <c:pt idx="37">
                  <c:v>3141</c:v>
                </c:pt>
                <c:pt idx="38">
                  <c:v>3892</c:v>
                </c:pt>
                <c:pt idx="39">
                  <c:v>3892</c:v>
                </c:pt>
                <c:pt idx="40">
                  <c:v>3892</c:v>
                </c:pt>
                <c:pt idx="41">
                  <c:v>3892</c:v>
                </c:pt>
                <c:pt idx="42">
                  <c:v>3892</c:v>
                </c:pt>
                <c:pt idx="43">
                  <c:v>3892</c:v>
                </c:pt>
                <c:pt idx="44">
                  <c:v>4019.5</c:v>
                </c:pt>
                <c:pt idx="45">
                  <c:v>4020</c:v>
                </c:pt>
                <c:pt idx="46">
                  <c:v>4239.5</c:v>
                </c:pt>
                <c:pt idx="47">
                  <c:v>5143.5</c:v>
                </c:pt>
                <c:pt idx="48">
                  <c:v>5143.5</c:v>
                </c:pt>
                <c:pt idx="49">
                  <c:v>5143.5</c:v>
                </c:pt>
                <c:pt idx="50">
                  <c:v>5143.5</c:v>
                </c:pt>
                <c:pt idx="51">
                  <c:v>5163</c:v>
                </c:pt>
                <c:pt idx="52">
                  <c:v>5163.5</c:v>
                </c:pt>
                <c:pt idx="53">
                  <c:v>5165.5</c:v>
                </c:pt>
                <c:pt idx="54">
                  <c:v>5166</c:v>
                </c:pt>
                <c:pt idx="55">
                  <c:v>5168.5</c:v>
                </c:pt>
                <c:pt idx="56">
                  <c:v>5169</c:v>
                </c:pt>
                <c:pt idx="57">
                  <c:v>5174</c:v>
                </c:pt>
                <c:pt idx="58">
                  <c:v>5174.5</c:v>
                </c:pt>
                <c:pt idx="59">
                  <c:v>5180</c:v>
                </c:pt>
                <c:pt idx="60">
                  <c:v>5180</c:v>
                </c:pt>
                <c:pt idx="61">
                  <c:v>5180</c:v>
                </c:pt>
                <c:pt idx="62">
                  <c:v>5180</c:v>
                </c:pt>
                <c:pt idx="63">
                  <c:v>5182.5</c:v>
                </c:pt>
                <c:pt idx="64">
                  <c:v>5182.5</c:v>
                </c:pt>
                <c:pt idx="65">
                  <c:v>5182.5</c:v>
                </c:pt>
                <c:pt idx="66">
                  <c:v>5182.5</c:v>
                </c:pt>
                <c:pt idx="67">
                  <c:v>5182.5</c:v>
                </c:pt>
                <c:pt idx="68">
                  <c:v>5210.5</c:v>
                </c:pt>
                <c:pt idx="69">
                  <c:v>5235.5</c:v>
                </c:pt>
                <c:pt idx="70">
                  <c:v>5249.5</c:v>
                </c:pt>
                <c:pt idx="71">
                  <c:v>5249.5</c:v>
                </c:pt>
                <c:pt idx="72">
                  <c:v>5249.5</c:v>
                </c:pt>
                <c:pt idx="73">
                  <c:v>5249.5</c:v>
                </c:pt>
                <c:pt idx="74">
                  <c:v>5249.5</c:v>
                </c:pt>
                <c:pt idx="75">
                  <c:v>5252</c:v>
                </c:pt>
                <c:pt idx="76">
                  <c:v>5252</c:v>
                </c:pt>
                <c:pt idx="77">
                  <c:v>5252</c:v>
                </c:pt>
                <c:pt idx="78">
                  <c:v>5252</c:v>
                </c:pt>
                <c:pt idx="79">
                  <c:v>5252.5</c:v>
                </c:pt>
                <c:pt idx="80">
                  <c:v>5255</c:v>
                </c:pt>
                <c:pt idx="81">
                  <c:v>5255</c:v>
                </c:pt>
                <c:pt idx="82">
                  <c:v>5255</c:v>
                </c:pt>
                <c:pt idx="83">
                  <c:v>5255</c:v>
                </c:pt>
                <c:pt idx="84">
                  <c:v>5285.5</c:v>
                </c:pt>
                <c:pt idx="85">
                  <c:v>5285.5</c:v>
                </c:pt>
                <c:pt idx="86">
                  <c:v>5285.5</c:v>
                </c:pt>
                <c:pt idx="87">
                  <c:v>5285.5</c:v>
                </c:pt>
                <c:pt idx="88">
                  <c:v>5285.5</c:v>
                </c:pt>
                <c:pt idx="89">
                  <c:v>5285.5</c:v>
                </c:pt>
                <c:pt idx="90">
                  <c:v>5288.5</c:v>
                </c:pt>
                <c:pt idx="91">
                  <c:v>5978</c:v>
                </c:pt>
                <c:pt idx="92">
                  <c:v>5983.5</c:v>
                </c:pt>
                <c:pt idx="93">
                  <c:v>6047.5</c:v>
                </c:pt>
                <c:pt idx="94">
                  <c:v>6105.5</c:v>
                </c:pt>
                <c:pt idx="95">
                  <c:v>6181</c:v>
                </c:pt>
                <c:pt idx="96">
                  <c:v>6181.5</c:v>
                </c:pt>
                <c:pt idx="97">
                  <c:v>6223</c:v>
                </c:pt>
                <c:pt idx="98">
                  <c:v>6253.5</c:v>
                </c:pt>
                <c:pt idx="99">
                  <c:v>6256.5</c:v>
                </c:pt>
                <c:pt idx="100">
                  <c:v>6273</c:v>
                </c:pt>
                <c:pt idx="101">
                  <c:v>6295.5</c:v>
                </c:pt>
                <c:pt idx="102">
                  <c:v>6945.5</c:v>
                </c:pt>
                <c:pt idx="103">
                  <c:v>6946</c:v>
                </c:pt>
                <c:pt idx="104">
                  <c:v>7107.5</c:v>
                </c:pt>
                <c:pt idx="105">
                  <c:v>7163</c:v>
                </c:pt>
                <c:pt idx="106">
                  <c:v>7166</c:v>
                </c:pt>
                <c:pt idx="107">
                  <c:v>7168.5</c:v>
                </c:pt>
                <c:pt idx="108">
                  <c:v>7171.5</c:v>
                </c:pt>
                <c:pt idx="109">
                  <c:v>7205.5</c:v>
                </c:pt>
                <c:pt idx="110">
                  <c:v>7264</c:v>
                </c:pt>
                <c:pt idx="111">
                  <c:v>7285.5</c:v>
                </c:pt>
                <c:pt idx="112">
                  <c:v>7324.5</c:v>
                </c:pt>
                <c:pt idx="113">
                  <c:v>7937</c:v>
                </c:pt>
                <c:pt idx="114">
                  <c:v>7981.5</c:v>
                </c:pt>
                <c:pt idx="115">
                  <c:v>7992.5</c:v>
                </c:pt>
                <c:pt idx="116">
                  <c:v>8022</c:v>
                </c:pt>
                <c:pt idx="117">
                  <c:v>8022.5</c:v>
                </c:pt>
                <c:pt idx="118">
                  <c:v>8059.5</c:v>
                </c:pt>
                <c:pt idx="119">
                  <c:v>8106</c:v>
                </c:pt>
                <c:pt idx="120">
                  <c:v>8125.5</c:v>
                </c:pt>
                <c:pt idx="121">
                  <c:v>8147.5</c:v>
                </c:pt>
                <c:pt idx="122">
                  <c:v>8148</c:v>
                </c:pt>
                <c:pt idx="123">
                  <c:v>8234</c:v>
                </c:pt>
                <c:pt idx="124">
                  <c:v>8234</c:v>
                </c:pt>
                <c:pt idx="125">
                  <c:v>7171.5</c:v>
                </c:pt>
                <c:pt idx="126">
                  <c:v>8234</c:v>
                </c:pt>
                <c:pt idx="127">
                  <c:v>8234</c:v>
                </c:pt>
                <c:pt idx="128">
                  <c:v>9073.5</c:v>
                </c:pt>
                <c:pt idx="129">
                  <c:v>9074</c:v>
                </c:pt>
                <c:pt idx="130">
                  <c:v>9235</c:v>
                </c:pt>
                <c:pt idx="131">
                  <c:v>9261</c:v>
                </c:pt>
                <c:pt idx="132">
                  <c:v>9261.5</c:v>
                </c:pt>
                <c:pt idx="133">
                  <c:v>9946.5</c:v>
                </c:pt>
                <c:pt idx="134">
                  <c:v>10083</c:v>
                </c:pt>
                <c:pt idx="135">
                  <c:v>10083.5</c:v>
                </c:pt>
                <c:pt idx="136">
                  <c:v>10225.5</c:v>
                </c:pt>
                <c:pt idx="137">
                  <c:v>10231</c:v>
                </c:pt>
                <c:pt idx="138">
                  <c:v>10236.5</c:v>
                </c:pt>
                <c:pt idx="139">
                  <c:v>10237</c:v>
                </c:pt>
                <c:pt idx="140">
                  <c:v>10253.5</c:v>
                </c:pt>
                <c:pt idx="141">
                  <c:v>10256</c:v>
                </c:pt>
                <c:pt idx="142">
                  <c:v>10256.5</c:v>
                </c:pt>
                <c:pt idx="143">
                  <c:v>10267.5</c:v>
                </c:pt>
                <c:pt idx="144">
                  <c:v>10298</c:v>
                </c:pt>
                <c:pt idx="145">
                  <c:v>11074</c:v>
                </c:pt>
                <c:pt idx="146">
                  <c:v>11168</c:v>
                </c:pt>
                <c:pt idx="147">
                  <c:v>11168.5</c:v>
                </c:pt>
                <c:pt idx="148">
                  <c:v>11204.5</c:v>
                </c:pt>
                <c:pt idx="149">
                  <c:v>11283.5</c:v>
                </c:pt>
                <c:pt idx="150">
                  <c:v>11355</c:v>
                </c:pt>
                <c:pt idx="151">
                  <c:v>11355</c:v>
                </c:pt>
                <c:pt idx="152">
                  <c:v>11355</c:v>
                </c:pt>
                <c:pt idx="153">
                  <c:v>12166.5</c:v>
                </c:pt>
                <c:pt idx="154">
                  <c:v>12286.5</c:v>
                </c:pt>
                <c:pt idx="155">
                  <c:v>12300.5</c:v>
                </c:pt>
                <c:pt idx="156">
                  <c:v>12329.5</c:v>
                </c:pt>
                <c:pt idx="157">
                  <c:v>12392</c:v>
                </c:pt>
                <c:pt idx="158">
                  <c:v>12397.5</c:v>
                </c:pt>
                <c:pt idx="159">
                  <c:v>13125</c:v>
                </c:pt>
                <c:pt idx="160">
                  <c:v>13218</c:v>
                </c:pt>
                <c:pt idx="161">
                  <c:v>13218</c:v>
                </c:pt>
                <c:pt idx="162">
                  <c:v>13218</c:v>
                </c:pt>
                <c:pt idx="163">
                  <c:v>13218</c:v>
                </c:pt>
                <c:pt idx="164">
                  <c:v>13218</c:v>
                </c:pt>
                <c:pt idx="165">
                  <c:v>13218.5</c:v>
                </c:pt>
                <c:pt idx="166">
                  <c:v>13218.5</c:v>
                </c:pt>
                <c:pt idx="167">
                  <c:v>13219</c:v>
                </c:pt>
                <c:pt idx="168">
                  <c:v>13219</c:v>
                </c:pt>
                <c:pt idx="169">
                  <c:v>14143.5</c:v>
                </c:pt>
                <c:pt idx="170">
                  <c:v>14144</c:v>
                </c:pt>
                <c:pt idx="171">
                  <c:v>14272.5</c:v>
                </c:pt>
                <c:pt idx="172">
                  <c:v>14272.5</c:v>
                </c:pt>
                <c:pt idx="173">
                  <c:v>14272.5</c:v>
                </c:pt>
                <c:pt idx="174">
                  <c:v>14398</c:v>
                </c:pt>
                <c:pt idx="175">
                  <c:v>14401</c:v>
                </c:pt>
                <c:pt idx="176">
                  <c:v>15285.5</c:v>
                </c:pt>
                <c:pt idx="177">
                  <c:v>15285.5</c:v>
                </c:pt>
                <c:pt idx="178">
                  <c:v>15285.5</c:v>
                </c:pt>
                <c:pt idx="179">
                  <c:v>16022</c:v>
                </c:pt>
                <c:pt idx="180">
                  <c:v>16189</c:v>
                </c:pt>
                <c:pt idx="181">
                  <c:v>16189.5</c:v>
                </c:pt>
                <c:pt idx="182">
                  <c:v>16331</c:v>
                </c:pt>
                <c:pt idx="183">
                  <c:v>16356</c:v>
                </c:pt>
                <c:pt idx="184">
                  <c:v>16356</c:v>
                </c:pt>
                <c:pt idx="185">
                  <c:v>16356.5</c:v>
                </c:pt>
                <c:pt idx="186">
                  <c:v>16356.5</c:v>
                </c:pt>
                <c:pt idx="187">
                  <c:v>16373</c:v>
                </c:pt>
                <c:pt idx="188">
                  <c:v>16373</c:v>
                </c:pt>
                <c:pt idx="189">
                  <c:v>16428.5</c:v>
                </c:pt>
                <c:pt idx="190">
                  <c:v>16428.5</c:v>
                </c:pt>
                <c:pt idx="191">
                  <c:v>16428.5</c:v>
                </c:pt>
                <c:pt idx="192">
                  <c:v>16456.5</c:v>
                </c:pt>
                <c:pt idx="193">
                  <c:v>16456.5</c:v>
                </c:pt>
                <c:pt idx="194">
                  <c:v>16456.5</c:v>
                </c:pt>
                <c:pt idx="195">
                  <c:v>17421.5</c:v>
                </c:pt>
                <c:pt idx="196">
                  <c:v>17421.5</c:v>
                </c:pt>
                <c:pt idx="197">
                  <c:v>17432.5</c:v>
                </c:pt>
                <c:pt idx="198">
                  <c:v>17432.5</c:v>
                </c:pt>
                <c:pt idx="199">
                  <c:v>17433</c:v>
                </c:pt>
                <c:pt idx="200">
                  <c:v>17433</c:v>
                </c:pt>
                <c:pt idx="201">
                  <c:v>17435.5</c:v>
                </c:pt>
                <c:pt idx="202">
                  <c:v>17435.5</c:v>
                </c:pt>
                <c:pt idx="203">
                  <c:v>17460.5</c:v>
                </c:pt>
                <c:pt idx="204">
                  <c:v>17460.5</c:v>
                </c:pt>
                <c:pt idx="205">
                  <c:v>17463.5</c:v>
                </c:pt>
                <c:pt idx="206">
                  <c:v>17463.5</c:v>
                </c:pt>
                <c:pt idx="207">
                  <c:v>17469</c:v>
                </c:pt>
                <c:pt idx="208">
                  <c:v>17469</c:v>
                </c:pt>
                <c:pt idx="209">
                  <c:v>17477.5</c:v>
                </c:pt>
                <c:pt idx="210">
                  <c:v>17477.5</c:v>
                </c:pt>
                <c:pt idx="211">
                  <c:v>17480</c:v>
                </c:pt>
                <c:pt idx="212">
                  <c:v>17480</c:v>
                </c:pt>
                <c:pt idx="213">
                  <c:v>18256</c:v>
                </c:pt>
                <c:pt idx="214">
                  <c:v>19351.5</c:v>
                </c:pt>
                <c:pt idx="215">
                  <c:v>19360</c:v>
                </c:pt>
                <c:pt idx="216">
                  <c:v>19360.5</c:v>
                </c:pt>
                <c:pt idx="217">
                  <c:v>19363</c:v>
                </c:pt>
              </c:numCache>
            </c:numRef>
          </c:xVal>
          <c:yVal>
            <c:numRef>
              <c:f>'Inactive 1'!$K$21:$K$999</c:f>
              <c:numCache>
                <c:formatCode>General</c:formatCode>
                <c:ptCount val="979"/>
                <c:pt idx="9">
                  <c:v>1.5401499986182898E-3</c:v>
                </c:pt>
                <c:pt idx="10">
                  <c:v>4.0999999982886948E-3</c:v>
                </c:pt>
                <c:pt idx="11">
                  <c:v>3.1587999983457848E-3</c:v>
                </c:pt>
                <c:pt idx="13">
                  <c:v>1.2362499910523184E-3</c:v>
                </c:pt>
                <c:pt idx="14">
                  <c:v>2.4747999923420139E-3</c:v>
                </c:pt>
                <c:pt idx="15">
                  <c:v>1.1988499973085709E-3</c:v>
                </c:pt>
                <c:pt idx="16">
                  <c:v>3.1195499977911822E-3</c:v>
                </c:pt>
                <c:pt idx="18">
                  <c:v>1.541449993965216E-3</c:v>
                </c:pt>
                <c:pt idx="19">
                  <c:v>3.3659499968052842E-3</c:v>
                </c:pt>
                <c:pt idx="20">
                  <c:v>-6.1070000083418563E-4</c:v>
                </c:pt>
                <c:pt idx="21">
                  <c:v>1.007249993563164E-3</c:v>
                </c:pt>
                <c:pt idx="22">
                  <c:v>2.7559999580262229E-4</c:v>
                </c:pt>
                <c:pt idx="23">
                  <c:v>-1.8585000361781567E-4</c:v>
                </c:pt>
                <c:pt idx="24">
                  <c:v>9.3094999465392902E-4</c:v>
                </c:pt>
                <c:pt idx="25">
                  <c:v>5.117599997902289E-3</c:v>
                </c:pt>
                <c:pt idx="26">
                  <c:v>8.3304999861866236E-4</c:v>
                </c:pt>
                <c:pt idx="27">
                  <c:v>7.502999942516908E-4</c:v>
                </c:pt>
                <c:pt idx="28">
                  <c:v>7.435000006807968E-4</c:v>
                </c:pt>
                <c:pt idx="29">
                  <c:v>1.6418499944848008E-3</c:v>
                </c:pt>
                <c:pt idx="30">
                  <c:v>-5.6850003602448851E-5</c:v>
                </c:pt>
                <c:pt idx="31">
                  <c:v>-5.6850003602448851E-5</c:v>
                </c:pt>
                <c:pt idx="32">
                  <c:v>-6.1830000777263194E-4</c:v>
                </c:pt>
                <c:pt idx="33">
                  <c:v>-6.1830000777263194E-4</c:v>
                </c:pt>
                <c:pt idx="34">
                  <c:v>1.6325499964295886E-3</c:v>
                </c:pt>
                <c:pt idx="35">
                  <c:v>1.6325499964295886E-3</c:v>
                </c:pt>
                <c:pt idx="36">
                  <c:v>-1.0289000056218356E-3</c:v>
                </c:pt>
                <c:pt idx="37">
                  <c:v>-1.0289000056218356E-3</c:v>
                </c:pt>
                <c:pt idx="38">
                  <c:v>1.7320000188192353E-4</c:v>
                </c:pt>
                <c:pt idx="39">
                  <c:v>1.7320000188192353E-4</c:v>
                </c:pt>
                <c:pt idx="40">
                  <c:v>5.7319999905303121E-4</c:v>
                </c:pt>
                <c:pt idx="41">
                  <c:v>5.7319999905303121E-4</c:v>
                </c:pt>
                <c:pt idx="42">
                  <c:v>8.7319999875035137E-4</c:v>
                </c:pt>
                <c:pt idx="43">
                  <c:v>8.7319999875035137E-4</c:v>
                </c:pt>
                <c:pt idx="47">
                  <c:v>1.5638499971828423E-3</c:v>
                </c:pt>
                <c:pt idx="48">
                  <c:v>1.5638499971828423E-3</c:v>
                </c:pt>
                <c:pt idx="49">
                  <c:v>1.6638499946566299E-3</c:v>
                </c:pt>
                <c:pt idx="50">
                  <c:v>1.6638499946566299E-3</c:v>
                </c:pt>
                <c:pt idx="51">
                  <c:v>1.0672999997041188E-3</c:v>
                </c:pt>
                <c:pt idx="52">
                  <c:v>-1.5941500023473054E-3</c:v>
                </c:pt>
                <c:pt idx="53">
                  <c:v>-5.3995000780560076E-4</c:v>
                </c:pt>
                <c:pt idx="54">
                  <c:v>6.9860000076005235E-4</c:v>
                </c:pt>
                <c:pt idx="55">
                  <c:v>-2.0865000260528177E-4</c:v>
                </c:pt>
                <c:pt idx="56">
                  <c:v>-7.0100002631079406E-5</c:v>
                </c:pt>
                <c:pt idx="57">
                  <c:v>5.1540000276872888E-4</c:v>
                </c:pt>
                <c:pt idx="58">
                  <c:v>-1.4604999887524173E-4</c:v>
                </c:pt>
                <c:pt idx="59">
                  <c:v>1.6779999932623468E-3</c:v>
                </c:pt>
                <c:pt idx="60">
                  <c:v>1.6779999932623468E-3</c:v>
                </c:pt>
                <c:pt idx="61">
                  <c:v>2.3779999974067323E-3</c:v>
                </c:pt>
                <c:pt idx="62">
                  <c:v>2.3779999974067323E-3</c:v>
                </c:pt>
                <c:pt idx="63">
                  <c:v>2.7075000252807513E-4</c:v>
                </c:pt>
                <c:pt idx="64">
                  <c:v>1.1707500016200356E-3</c:v>
                </c:pt>
                <c:pt idx="65">
                  <c:v>1.1707500016200356E-3</c:v>
                </c:pt>
                <c:pt idx="66">
                  <c:v>1.8707499984884635E-3</c:v>
                </c:pt>
                <c:pt idx="67">
                  <c:v>1.8707499984884635E-3</c:v>
                </c:pt>
                <c:pt idx="71">
                  <c:v>2.0364500014693476E-3</c:v>
                </c:pt>
                <c:pt idx="72">
                  <c:v>2.0364500014693476E-3</c:v>
                </c:pt>
                <c:pt idx="73">
                  <c:v>2.4364499986404553E-3</c:v>
                </c:pt>
                <c:pt idx="74">
                  <c:v>2.4364499986404553E-3</c:v>
                </c:pt>
                <c:pt idx="75">
                  <c:v>9.2919999588048086E-4</c:v>
                </c:pt>
                <c:pt idx="76">
                  <c:v>9.2919999588048086E-4</c:v>
                </c:pt>
                <c:pt idx="77">
                  <c:v>1.5291999952751212E-3</c:v>
                </c:pt>
                <c:pt idx="78">
                  <c:v>1.5291999952751212E-3</c:v>
                </c:pt>
                <c:pt idx="79">
                  <c:v>2.567749994341284E-3</c:v>
                </c:pt>
                <c:pt idx="80">
                  <c:v>1.2604999938048422E-3</c:v>
                </c:pt>
                <c:pt idx="81">
                  <c:v>1.2604999938048422E-3</c:v>
                </c:pt>
                <c:pt idx="82">
                  <c:v>2.0604999954230152E-3</c:v>
                </c:pt>
                <c:pt idx="83">
                  <c:v>2.0604999954230152E-3</c:v>
                </c:pt>
                <c:pt idx="84">
                  <c:v>1.0120500010089017E-3</c:v>
                </c:pt>
                <c:pt idx="85">
                  <c:v>1.0120500010089017E-3</c:v>
                </c:pt>
                <c:pt idx="86">
                  <c:v>1.6120500004035421E-3</c:v>
                </c:pt>
                <c:pt idx="87">
                  <c:v>1.6120500004035421E-3</c:v>
                </c:pt>
                <c:pt idx="88">
                  <c:v>2.1120499950484373E-3</c:v>
                </c:pt>
                <c:pt idx="89">
                  <c:v>2.1120499950484373E-3</c:v>
                </c:pt>
                <c:pt idx="100">
                  <c:v>8.4829999832436442E-4</c:v>
                </c:pt>
                <c:pt idx="101">
                  <c:v>3.3830499960458837E-3</c:v>
                </c:pt>
                <c:pt idx="102">
                  <c:v>1.1980499984929338E-3</c:v>
                </c:pt>
                <c:pt idx="103">
                  <c:v>8.3659999654628336E-4</c:v>
                </c:pt>
                <c:pt idx="104">
                  <c:v>2.0882499957224354E-3</c:v>
                </c:pt>
                <c:pt idx="105">
                  <c:v>6.7673000012291595E-3</c:v>
                </c:pt>
                <c:pt idx="106">
                  <c:v>9.8600001365412027E-5</c:v>
                </c:pt>
                <c:pt idx="107">
                  <c:v>5.913499990128912E-4</c:v>
                </c:pt>
                <c:pt idx="108">
                  <c:v>4.2264999501639977E-4</c:v>
                </c:pt>
                <c:pt idx="109">
                  <c:v>5.4405000264523551E-4</c:v>
                </c:pt>
                <c:pt idx="110">
                  <c:v>-4.5600005250889808E-5</c:v>
                </c:pt>
                <c:pt idx="111">
                  <c:v>1.6120500004035421E-3</c:v>
                </c:pt>
                <c:pt idx="112">
                  <c:v>9.1894999786745757E-4</c:v>
                </c:pt>
                <c:pt idx="113">
                  <c:v>-8.5730000137118623E-4</c:v>
                </c:pt>
                <c:pt idx="114">
                  <c:v>-9.2635000328300521E-4</c:v>
                </c:pt>
                <c:pt idx="115">
                  <c:v>-6.7825000587617978E-4</c:v>
                </c:pt>
                <c:pt idx="116">
                  <c:v>4.9619999481365085E-4</c:v>
                </c:pt>
                <c:pt idx="117">
                  <c:v>-2.6524999702814966E-4</c:v>
                </c:pt>
                <c:pt idx="118">
                  <c:v>-5.1255000289529562E-4</c:v>
                </c:pt>
                <c:pt idx="119">
                  <c:v>-1.9274000005680136E-3</c:v>
                </c:pt>
                <c:pt idx="120">
                  <c:v>1.476049998018425E-3</c:v>
                </c:pt>
                <c:pt idx="121">
                  <c:v>-5.2775000222027302E-4</c:v>
                </c:pt>
                <c:pt idx="122">
                  <c:v>1.0799994925037026E-5</c:v>
                </c:pt>
                <c:pt idx="123">
                  <c:v>-9.7860000823857263E-4</c:v>
                </c:pt>
                <c:pt idx="124">
                  <c:v>-9.7860000823857263E-4</c:v>
                </c:pt>
                <c:pt idx="125">
                  <c:v>4.2264999501639977E-4</c:v>
                </c:pt>
                <c:pt idx="126">
                  <c:v>-2.8860000747954473E-4</c:v>
                </c:pt>
                <c:pt idx="127">
                  <c:v>4.0139999327948317E-4</c:v>
                </c:pt>
                <c:pt idx="128">
                  <c:v>3.6684999940916896E-4</c:v>
                </c:pt>
                <c:pt idx="129">
                  <c:v>-6.9460000668186694E-4</c:v>
                </c:pt>
                <c:pt idx="130">
                  <c:v>-8.8150000374298543E-4</c:v>
                </c:pt>
                <c:pt idx="131">
                  <c:v>-8.7689999782014638E-4</c:v>
                </c:pt>
                <c:pt idx="132">
                  <c:v>1.4616499975090846E-3</c:v>
                </c:pt>
                <c:pt idx="134">
                  <c:v>-4.0007000061450526E-3</c:v>
                </c:pt>
                <c:pt idx="135">
                  <c:v>-2.1621500054607168E-3</c:v>
                </c:pt>
                <c:pt idx="136">
                  <c:v>-3.1139500060817227E-3</c:v>
                </c:pt>
                <c:pt idx="137">
                  <c:v>-4.3899000083911233E-3</c:v>
                </c:pt>
                <c:pt idx="138">
                  <c:v>-2.1658500045305118E-3</c:v>
                </c:pt>
                <c:pt idx="139">
                  <c:v>-4.827300006581936E-3</c:v>
                </c:pt>
                <c:pt idx="140">
                  <c:v>-3.3551500018802471E-3</c:v>
                </c:pt>
                <c:pt idx="141">
                  <c:v>-3.7624000033247285E-3</c:v>
                </c:pt>
                <c:pt idx="142">
                  <c:v>-3.5238500058767386E-3</c:v>
                </c:pt>
                <c:pt idx="143">
                  <c:v>-3.4757500034174882E-3</c:v>
                </c:pt>
                <c:pt idx="144">
                  <c:v>-3.5242000012658536E-3</c:v>
                </c:pt>
                <c:pt idx="145">
                  <c:v>-6.6946000079042278E-3</c:v>
                </c:pt>
                <c:pt idx="146">
                  <c:v>-7.0472000006702729E-3</c:v>
                </c:pt>
                <c:pt idx="147">
                  <c:v>-8.3086500017088838E-3</c:v>
                </c:pt>
                <c:pt idx="148">
                  <c:v>-8.3330500056035817E-3</c:v>
                </c:pt>
                <c:pt idx="149">
                  <c:v>-1.0642150002240669E-2</c:v>
                </c:pt>
                <c:pt idx="150">
                  <c:v>-7.2295000063604675E-3</c:v>
                </c:pt>
                <c:pt idx="153">
                  <c:v>-1.1262850006460212E-2</c:v>
                </c:pt>
                <c:pt idx="154">
                  <c:v>-1.0410850001790095E-2</c:v>
                </c:pt>
                <c:pt idx="155">
                  <c:v>-1.1831450006866362E-2</c:v>
                </c:pt>
                <c:pt idx="156">
                  <c:v>-1.329555000847904E-2</c:v>
                </c:pt>
                <c:pt idx="157">
                  <c:v>-1.2576800007082056E-2</c:v>
                </c:pt>
                <c:pt idx="158">
                  <c:v>-1.1552750002010725E-2</c:v>
                </c:pt>
                <c:pt idx="159">
                  <c:v>-1.5062500002386514E-2</c:v>
                </c:pt>
                <c:pt idx="160">
                  <c:v>-1.5592199997627176E-2</c:v>
                </c:pt>
                <c:pt idx="161">
                  <c:v>-1.5592199997627176E-2</c:v>
                </c:pt>
                <c:pt idx="162">
                  <c:v>-1.4892200000758749E-2</c:v>
                </c:pt>
                <c:pt idx="163">
                  <c:v>-1.4292200001364108E-2</c:v>
                </c:pt>
                <c:pt idx="164">
                  <c:v>-1.4292200001364108E-2</c:v>
                </c:pt>
                <c:pt idx="165">
                  <c:v>-1.3353649999771733E-2</c:v>
                </c:pt>
                <c:pt idx="166">
                  <c:v>-1.3353649999771733E-2</c:v>
                </c:pt>
                <c:pt idx="167">
                  <c:v>-1.5015100005257409E-2</c:v>
                </c:pt>
                <c:pt idx="168">
                  <c:v>-1.5015100005257409E-2</c:v>
                </c:pt>
                <c:pt idx="169">
                  <c:v>-1.5336150005168747E-2</c:v>
                </c:pt>
                <c:pt idx="170">
                  <c:v>-1.6397600003983825E-2</c:v>
                </c:pt>
                <c:pt idx="171">
                  <c:v>-1.6900250004255213E-2</c:v>
                </c:pt>
                <c:pt idx="172">
                  <c:v>-1.6800249999505468E-2</c:v>
                </c:pt>
                <c:pt idx="173">
                  <c:v>-1.6500249999808148E-2</c:v>
                </c:pt>
                <c:pt idx="174">
                  <c:v>-1.7614199998206459E-2</c:v>
                </c:pt>
                <c:pt idx="175">
                  <c:v>-1.7082899998058565E-2</c:v>
                </c:pt>
                <c:pt idx="176">
                  <c:v>-1.7717950002406724E-2</c:v>
                </c:pt>
                <c:pt idx="177">
                  <c:v>-1.7207950004376471E-2</c:v>
                </c:pt>
                <c:pt idx="178">
                  <c:v>-1.6347950004274026E-2</c:v>
                </c:pt>
                <c:pt idx="179">
                  <c:v>-2.2383800009265542E-2</c:v>
                </c:pt>
                <c:pt idx="180">
                  <c:v>-2.1128100001078565E-2</c:v>
                </c:pt>
                <c:pt idx="181">
                  <c:v>-2.0089550002012402E-2</c:v>
                </c:pt>
                <c:pt idx="182">
                  <c:v>-2.1199900002102368E-2</c:v>
                </c:pt>
                <c:pt idx="183">
                  <c:v>-2.2132400001282804E-2</c:v>
                </c:pt>
                <c:pt idx="184">
                  <c:v>-2.2052400003303774E-2</c:v>
                </c:pt>
                <c:pt idx="185">
                  <c:v>-2.1583850008028094E-2</c:v>
                </c:pt>
                <c:pt idx="186">
                  <c:v>-2.1503850002773106E-2</c:v>
                </c:pt>
                <c:pt idx="187">
                  <c:v>-2.2111699996457901E-2</c:v>
                </c:pt>
                <c:pt idx="188">
                  <c:v>-2.1941699997114483E-2</c:v>
                </c:pt>
                <c:pt idx="189">
                  <c:v>-2.1012650002376176E-2</c:v>
                </c:pt>
                <c:pt idx="190">
                  <c:v>-2.0692649995908141E-2</c:v>
                </c:pt>
                <c:pt idx="191">
                  <c:v>-2.0582650002324954E-2</c:v>
                </c:pt>
                <c:pt idx="192">
                  <c:v>-2.0683850001660176E-2</c:v>
                </c:pt>
                <c:pt idx="193">
                  <c:v>-1.9323849999636877E-2</c:v>
                </c:pt>
                <c:pt idx="194">
                  <c:v>-1.9193849999282975E-2</c:v>
                </c:pt>
                <c:pt idx="195">
                  <c:v>-2.3872350007877685E-2</c:v>
                </c:pt>
                <c:pt idx="196">
                  <c:v>-2.361235000716988E-2</c:v>
                </c:pt>
                <c:pt idx="197">
                  <c:v>-2.3914249999506865E-2</c:v>
                </c:pt>
                <c:pt idx="198">
                  <c:v>-2.3544250005215872E-2</c:v>
                </c:pt>
                <c:pt idx="199">
                  <c:v>-2.378570000291802E-2</c:v>
                </c:pt>
                <c:pt idx="200">
                  <c:v>-2.3495700006606057E-2</c:v>
                </c:pt>
                <c:pt idx="201">
                  <c:v>-2.3062950000166893E-2</c:v>
                </c:pt>
                <c:pt idx="202">
                  <c:v>-2.211294999870006E-2</c:v>
                </c:pt>
                <c:pt idx="203">
                  <c:v>-2.3465450001822319E-2</c:v>
                </c:pt>
                <c:pt idx="204">
                  <c:v>-2.3125450003135484E-2</c:v>
                </c:pt>
                <c:pt idx="205">
                  <c:v>-2.3844150004151743E-2</c:v>
                </c:pt>
                <c:pt idx="206">
                  <c:v>-2.296415000455454E-2</c:v>
                </c:pt>
                <c:pt idx="207">
                  <c:v>-2.4270100002468098E-2</c:v>
                </c:pt>
                <c:pt idx="208">
                  <c:v>-2.3550100006104913E-2</c:v>
                </c:pt>
                <c:pt idx="209">
                  <c:v>-2.3824750001949724E-2</c:v>
                </c:pt>
                <c:pt idx="210">
                  <c:v>-2.3524750002252404E-2</c:v>
                </c:pt>
                <c:pt idx="211">
                  <c:v>-2.2862000005261507E-2</c:v>
                </c:pt>
                <c:pt idx="212">
                  <c:v>-2.2822000006271992E-2</c:v>
                </c:pt>
                <c:pt idx="213">
                  <c:v>-2.6462400004675146E-2</c:v>
                </c:pt>
                <c:pt idx="214">
                  <c:v>-2.6189350173808634E-2</c:v>
                </c:pt>
                <c:pt idx="215">
                  <c:v>-2.7173999835213181E-2</c:v>
                </c:pt>
                <c:pt idx="216">
                  <c:v>-2.5995450043410528E-2</c:v>
                </c:pt>
                <c:pt idx="217">
                  <c:v>-2.6552699906460475E-2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839-4986-BCC3-FBB28AD37248}"/>
            </c:ext>
          </c:extLst>
        </c:ser>
        <c:ser>
          <c:idx val="5"/>
          <c:order val="4"/>
          <c:tx>
            <c:strRef>
              <c:f>'Inactive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'Inactive 1'!$F$21:$F$999</c:f>
              <c:numCache>
                <c:formatCode>General</c:formatCode>
                <c:ptCount val="979"/>
                <c:pt idx="0">
                  <c:v>-56930</c:v>
                </c:pt>
                <c:pt idx="1">
                  <c:v>-55247.5</c:v>
                </c:pt>
                <c:pt idx="2">
                  <c:v>-34736.5</c:v>
                </c:pt>
                <c:pt idx="3">
                  <c:v>-33534.5</c:v>
                </c:pt>
                <c:pt idx="4">
                  <c:v>-30497.5</c:v>
                </c:pt>
                <c:pt idx="5">
                  <c:v>-30394</c:v>
                </c:pt>
                <c:pt idx="6">
                  <c:v>-4995</c:v>
                </c:pt>
                <c:pt idx="7">
                  <c:v>-2116.5</c:v>
                </c:pt>
                <c:pt idx="8">
                  <c:v>-1048.5</c:v>
                </c:pt>
                <c:pt idx="9">
                  <c:v>-903.5</c:v>
                </c:pt>
                <c:pt idx="10">
                  <c:v>0</c:v>
                </c:pt>
                <c:pt idx="11">
                  <c:v>28</c:v>
                </c:pt>
                <c:pt idx="12">
                  <c:v>909.5</c:v>
                </c:pt>
                <c:pt idx="13">
                  <c:v>987.5</c:v>
                </c:pt>
                <c:pt idx="14">
                  <c:v>988</c:v>
                </c:pt>
                <c:pt idx="15">
                  <c:v>993.5</c:v>
                </c:pt>
                <c:pt idx="16">
                  <c:v>1110.5</c:v>
                </c:pt>
                <c:pt idx="17">
                  <c:v>1791</c:v>
                </c:pt>
                <c:pt idx="18">
                  <c:v>1799.5</c:v>
                </c:pt>
                <c:pt idx="19">
                  <c:v>1894.5</c:v>
                </c:pt>
                <c:pt idx="20">
                  <c:v>1983</c:v>
                </c:pt>
                <c:pt idx="21">
                  <c:v>1997.5</c:v>
                </c:pt>
                <c:pt idx="22">
                  <c:v>2036</c:v>
                </c:pt>
                <c:pt idx="23">
                  <c:v>2036.5</c:v>
                </c:pt>
                <c:pt idx="24">
                  <c:v>2044.5</c:v>
                </c:pt>
                <c:pt idx="25">
                  <c:v>2056</c:v>
                </c:pt>
                <c:pt idx="26">
                  <c:v>2795.5</c:v>
                </c:pt>
                <c:pt idx="27">
                  <c:v>2893</c:v>
                </c:pt>
                <c:pt idx="28">
                  <c:v>2985</c:v>
                </c:pt>
                <c:pt idx="29">
                  <c:v>3023.5</c:v>
                </c:pt>
                <c:pt idx="30">
                  <c:v>3026.5</c:v>
                </c:pt>
                <c:pt idx="31">
                  <c:v>3026.5</c:v>
                </c:pt>
                <c:pt idx="32">
                  <c:v>3027</c:v>
                </c:pt>
                <c:pt idx="33">
                  <c:v>3027</c:v>
                </c:pt>
                <c:pt idx="34">
                  <c:v>3140.5</c:v>
                </c:pt>
                <c:pt idx="35">
                  <c:v>3140.5</c:v>
                </c:pt>
                <c:pt idx="36">
                  <c:v>3141</c:v>
                </c:pt>
                <c:pt idx="37">
                  <c:v>3141</c:v>
                </c:pt>
                <c:pt idx="38">
                  <c:v>3892</c:v>
                </c:pt>
                <c:pt idx="39">
                  <c:v>3892</c:v>
                </c:pt>
                <c:pt idx="40">
                  <c:v>3892</c:v>
                </c:pt>
                <c:pt idx="41">
                  <c:v>3892</c:v>
                </c:pt>
                <c:pt idx="42">
                  <c:v>3892</c:v>
                </c:pt>
                <c:pt idx="43">
                  <c:v>3892</c:v>
                </c:pt>
                <c:pt idx="44">
                  <c:v>4019.5</c:v>
                </c:pt>
                <c:pt idx="45">
                  <c:v>4020</c:v>
                </c:pt>
                <c:pt idx="46">
                  <c:v>4239.5</c:v>
                </c:pt>
                <c:pt idx="47">
                  <c:v>5143.5</c:v>
                </c:pt>
                <c:pt idx="48">
                  <c:v>5143.5</c:v>
                </c:pt>
                <c:pt idx="49">
                  <c:v>5143.5</c:v>
                </c:pt>
                <c:pt idx="50">
                  <c:v>5143.5</c:v>
                </c:pt>
                <c:pt idx="51">
                  <c:v>5163</c:v>
                </c:pt>
                <c:pt idx="52">
                  <c:v>5163.5</c:v>
                </c:pt>
                <c:pt idx="53">
                  <c:v>5165.5</c:v>
                </c:pt>
                <c:pt idx="54">
                  <c:v>5166</c:v>
                </c:pt>
                <c:pt idx="55">
                  <c:v>5168.5</c:v>
                </c:pt>
                <c:pt idx="56">
                  <c:v>5169</c:v>
                </c:pt>
                <c:pt idx="57">
                  <c:v>5174</c:v>
                </c:pt>
                <c:pt idx="58">
                  <c:v>5174.5</c:v>
                </c:pt>
                <c:pt idx="59">
                  <c:v>5180</c:v>
                </c:pt>
                <c:pt idx="60">
                  <c:v>5180</c:v>
                </c:pt>
                <c:pt idx="61">
                  <c:v>5180</c:v>
                </c:pt>
                <c:pt idx="62">
                  <c:v>5180</c:v>
                </c:pt>
                <c:pt idx="63">
                  <c:v>5182.5</c:v>
                </c:pt>
                <c:pt idx="64">
                  <c:v>5182.5</c:v>
                </c:pt>
                <c:pt idx="65">
                  <c:v>5182.5</c:v>
                </c:pt>
                <c:pt idx="66">
                  <c:v>5182.5</c:v>
                </c:pt>
                <c:pt idx="67">
                  <c:v>5182.5</c:v>
                </c:pt>
                <c:pt idx="68">
                  <c:v>5210.5</c:v>
                </c:pt>
                <c:pt idx="69">
                  <c:v>5235.5</c:v>
                </c:pt>
                <c:pt idx="70">
                  <c:v>5249.5</c:v>
                </c:pt>
                <c:pt idx="71">
                  <c:v>5249.5</c:v>
                </c:pt>
                <c:pt idx="72">
                  <c:v>5249.5</c:v>
                </c:pt>
                <c:pt idx="73">
                  <c:v>5249.5</c:v>
                </c:pt>
                <c:pt idx="74">
                  <c:v>5249.5</c:v>
                </c:pt>
                <c:pt idx="75">
                  <c:v>5252</c:v>
                </c:pt>
                <c:pt idx="76">
                  <c:v>5252</c:v>
                </c:pt>
                <c:pt idx="77">
                  <c:v>5252</c:v>
                </c:pt>
                <c:pt idx="78">
                  <c:v>5252</c:v>
                </c:pt>
                <c:pt idx="79">
                  <c:v>5252.5</c:v>
                </c:pt>
                <c:pt idx="80">
                  <c:v>5255</c:v>
                </c:pt>
                <c:pt idx="81">
                  <c:v>5255</c:v>
                </c:pt>
                <c:pt idx="82">
                  <c:v>5255</c:v>
                </c:pt>
                <c:pt idx="83">
                  <c:v>5255</c:v>
                </c:pt>
                <c:pt idx="84">
                  <c:v>5285.5</c:v>
                </c:pt>
                <c:pt idx="85">
                  <c:v>5285.5</c:v>
                </c:pt>
                <c:pt idx="86">
                  <c:v>5285.5</c:v>
                </c:pt>
                <c:pt idx="87">
                  <c:v>5285.5</c:v>
                </c:pt>
                <c:pt idx="88">
                  <c:v>5285.5</c:v>
                </c:pt>
                <c:pt idx="89">
                  <c:v>5285.5</c:v>
                </c:pt>
                <c:pt idx="90">
                  <c:v>5288.5</c:v>
                </c:pt>
                <c:pt idx="91">
                  <c:v>5978</c:v>
                </c:pt>
                <c:pt idx="92">
                  <c:v>5983.5</c:v>
                </c:pt>
                <c:pt idx="93">
                  <c:v>6047.5</c:v>
                </c:pt>
                <c:pt idx="94">
                  <c:v>6105.5</c:v>
                </c:pt>
                <c:pt idx="95">
                  <c:v>6181</c:v>
                </c:pt>
                <c:pt idx="96">
                  <c:v>6181.5</c:v>
                </c:pt>
                <c:pt idx="97">
                  <c:v>6223</c:v>
                </c:pt>
                <c:pt idx="98">
                  <c:v>6253.5</c:v>
                </c:pt>
                <c:pt idx="99">
                  <c:v>6256.5</c:v>
                </c:pt>
                <c:pt idx="100">
                  <c:v>6273</c:v>
                </c:pt>
                <c:pt idx="101">
                  <c:v>6295.5</c:v>
                </c:pt>
                <c:pt idx="102">
                  <c:v>6945.5</c:v>
                </c:pt>
                <c:pt idx="103">
                  <c:v>6946</c:v>
                </c:pt>
                <c:pt idx="104">
                  <c:v>7107.5</c:v>
                </c:pt>
                <c:pt idx="105">
                  <c:v>7163</c:v>
                </c:pt>
                <c:pt idx="106">
                  <c:v>7166</c:v>
                </c:pt>
                <c:pt idx="107">
                  <c:v>7168.5</c:v>
                </c:pt>
                <c:pt idx="108">
                  <c:v>7171.5</c:v>
                </c:pt>
                <c:pt idx="109">
                  <c:v>7205.5</c:v>
                </c:pt>
                <c:pt idx="110">
                  <c:v>7264</c:v>
                </c:pt>
                <c:pt idx="111">
                  <c:v>7285.5</c:v>
                </c:pt>
                <c:pt idx="112">
                  <c:v>7324.5</c:v>
                </c:pt>
                <c:pt idx="113">
                  <c:v>7937</c:v>
                </c:pt>
                <c:pt idx="114">
                  <c:v>7981.5</c:v>
                </c:pt>
                <c:pt idx="115">
                  <c:v>7992.5</c:v>
                </c:pt>
                <c:pt idx="116">
                  <c:v>8022</c:v>
                </c:pt>
                <c:pt idx="117">
                  <c:v>8022.5</c:v>
                </c:pt>
                <c:pt idx="118">
                  <c:v>8059.5</c:v>
                </c:pt>
                <c:pt idx="119">
                  <c:v>8106</c:v>
                </c:pt>
                <c:pt idx="120">
                  <c:v>8125.5</c:v>
                </c:pt>
                <c:pt idx="121">
                  <c:v>8147.5</c:v>
                </c:pt>
                <c:pt idx="122">
                  <c:v>8148</c:v>
                </c:pt>
                <c:pt idx="123">
                  <c:v>8234</c:v>
                </c:pt>
                <c:pt idx="124">
                  <c:v>8234</c:v>
                </c:pt>
                <c:pt idx="125">
                  <c:v>7171.5</c:v>
                </c:pt>
                <c:pt idx="126">
                  <c:v>8234</c:v>
                </c:pt>
                <c:pt idx="127">
                  <c:v>8234</c:v>
                </c:pt>
                <c:pt idx="128">
                  <c:v>9073.5</c:v>
                </c:pt>
                <c:pt idx="129">
                  <c:v>9074</c:v>
                </c:pt>
                <c:pt idx="130">
                  <c:v>9235</c:v>
                </c:pt>
                <c:pt idx="131">
                  <c:v>9261</c:v>
                </c:pt>
                <c:pt idx="132">
                  <c:v>9261.5</c:v>
                </c:pt>
                <c:pt idx="133">
                  <c:v>9946.5</c:v>
                </c:pt>
                <c:pt idx="134">
                  <c:v>10083</c:v>
                </c:pt>
                <c:pt idx="135">
                  <c:v>10083.5</c:v>
                </c:pt>
                <c:pt idx="136">
                  <c:v>10225.5</c:v>
                </c:pt>
                <c:pt idx="137">
                  <c:v>10231</c:v>
                </c:pt>
                <c:pt idx="138">
                  <c:v>10236.5</c:v>
                </c:pt>
                <c:pt idx="139">
                  <c:v>10237</c:v>
                </c:pt>
                <c:pt idx="140">
                  <c:v>10253.5</c:v>
                </c:pt>
                <c:pt idx="141">
                  <c:v>10256</c:v>
                </c:pt>
                <c:pt idx="142">
                  <c:v>10256.5</c:v>
                </c:pt>
                <c:pt idx="143">
                  <c:v>10267.5</c:v>
                </c:pt>
                <c:pt idx="144">
                  <c:v>10298</c:v>
                </c:pt>
                <c:pt idx="145">
                  <c:v>11074</c:v>
                </c:pt>
                <c:pt idx="146">
                  <c:v>11168</c:v>
                </c:pt>
                <c:pt idx="147">
                  <c:v>11168.5</c:v>
                </c:pt>
                <c:pt idx="148">
                  <c:v>11204.5</c:v>
                </c:pt>
                <c:pt idx="149">
                  <c:v>11283.5</c:v>
                </c:pt>
                <c:pt idx="150">
                  <c:v>11355</c:v>
                </c:pt>
                <c:pt idx="151">
                  <c:v>11355</c:v>
                </c:pt>
                <c:pt idx="152">
                  <c:v>11355</c:v>
                </c:pt>
                <c:pt idx="153">
                  <c:v>12166.5</c:v>
                </c:pt>
                <c:pt idx="154">
                  <c:v>12286.5</c:v>
                </c:pt>
                <c:pt idx="155">
                  <c:v>12300.5</c:v>
                </c:pt>
                <c:pt idx="156">
                  <c:v>12329.5</c:v>
                </c:pt>
                <c:pt idx="157">
                  <c:v>12392</c:v>
                </c:pt>
                <c:pt idx="158">
                  <c:v>12397.5</c:v>
                </c:pt>
                <c:pt idx="159">
                  <c:v>13125</c:v>
                </c:pt>
                <c:pt idx="160">
                  <c:v>13218</c:v>
                </c:pt>
                <c:pt idx="161">
                  <c:v>13218</c:v>
                </c:pt>
                <c:pt idx="162">
                  <c:v>13218</c:v>
                </c:pt>
                <c:pt idx="163">
                  <c:v>13218</c:v>
                </c:pt>
                <c:pt idx="164">
                  <c:v>13218</c:v>
                </c:pt>
                <c:pt idx="165">
                  <c:v>13218.5</c:v>
                </c:pt>
                <c:pt idx="166">
                  <c:v>13218.5</c:v>
                </c:pt>
                <c:pt idx="167">
                  <c:v>13219</c:v>
                </c:pt>
                <c:pt idx="168">
                  <c:v>13219</c:v>
                </c:pt>
                <c:pt idx="169">
                  <c:v>14143.5</c:v>
                </c:pt>
                <c:pt idx="170">
                  <c:v>14144</c:v>
                </c:pt>
                <c:pt idx="171">
                  <c:v>14272.5</c:v>
                </c:pt>
                <c:pt idx="172">
                  <c:v>14272.5</c:v>
                </c:pt>
                <c:pt idx="173">
                  <c:v>14272.5</c:v>
                </c:pt>
                <c:pt idx="174">
                  <c:v>14398</c:v>
                </c:pt>
                <c:pt idx="175">
                  <c:v>14401</c:v>
                </c:pt>
                <c:pt idx="176">
                  <c:v>15285.5</c:v>
                </c:pt>
                <c:pt idx="177">
                  <c:v>15285.5</c:v>
                </c:pt>
                <c:pt idx="178">
                  <c:v>15285.5</c:v>
                </c:pt>
                <c:pt idx="179">
                  <c:v>16022</c:v>
                </c:pt>
                <c:pt idx="180">
                  <c:v>16189</c:v>
                </c:pt>
                <c:pt idx="181">
                  <c:v>16189.5</c:v>
                </c:pt>
                <c:pt idx="182">
                  <c:v>16331</c:v>
                </c:pt>
                <c:pt idx="183">
                  <c:v>16356</c:v>
                </c:pt>
                <c:pt idx="184">
                  <c:v>16356</c:v>
                </c:pt>
                <c:pt idx="185">
                  <c:v>16356.5</c:v>
                </c:pt>
                <c:pt idx="186">
                  <c:v>16356.5</c:v>
                </c:pt>
                <c:pt idx="187">
                  <c:v>16373</c:v>
                </c:pt>
                <c:pt idx="188">
                  <c:v>16373</c:v>
                </c:pt>
                <c:pt idx="189">
                  <c:v>16428.5</c:v>
                </c:pt>
                <c:pt idx="190">
                  <c:v>16428.5</c:v>
                </c:pt>
                <c:pt idx="191">
                  <c:v>16428.5</c:v>
                </c:pt>
                <c:pt idx="192">
                  <c:v>16456.5</c:v>
                </c:pt>
                <c:pt idx="193">
                  <c:v>16456.5</c:v>
                </c:pt>
                <c:pt idx="194">
                  <c:v>16456.5</c:v>
                </c:pt>
                <c:pt idx="195">
                  <c:v>17421.5</c:v>
                </c:pt>
                <c:pt idx="196">
                  <c:v>17421.5</c:v>
                </c:pt>
                <c:pt idx="197">
                  <c:v>17432.5</c:v>
                </c:pt>
                <c:pt idx="198">
                  <c:v>17432.5</c:v>
                </c:pt>
                <c:pt idx="199">
                  <c:v>17433</c:v>
                </c:pt>
                <c:pt idx="200">
                  <c:v>17433</c:v>
                </c:pt>
                <c:pt idx="201">
                  <c:v>17435.5</c:v>
                </c:pt>
                <c:pt idx="202">
                  <c:v>17435.5</c:v>
                </c:pt>
                <c:pt idx="203">
                  <c:v>17460.5</c:v>
                </c:pt>
                <c:pt idx="204">
                  <c:v>17460.5</c:v>
                </c:pt>
                <c:pt idx="205">
                  <c:v>17463.5</c:v>
                </c:pt>
                <c:pt idx="206">
                  <c:v>17463.5</c:v>
                </c:pt>
                <c:pt idx="207">
                  <c:v>17469</c:v>
                </c:pt>
                <c:pt idx="208">
                  <c:v>17469</c:v>
                </c:pt>
                <c:pt idx="209">
                  <c:v>17477.5</c:v>
                </c:pt>
                <c:pt idx="210">
                  <c:v>17477.5</c:v>
                </c:pt>
                <c:pt idx="211">
                  <c:v>17480</c:v>
                </c:pt>
                <c:pt idx="212">
                  <c:v>17480</c:v>
                </c:pt>
                <c:pt idx="213">
                  <c:v>18256</c:v>
                </c:pt>
                <c:pt idx="214">
                  <c:v>19351.5</c:v>
                </c:pt>
                <c:pt idx="215">
                  <c:v>19360</c:v>
                </c:pt>
                <c:pt idx="216">
                  <c:v>19360.5</c:v>
                </c:pt>
                <c:pt idx="217">
                  <c:v>19363</c:v>
                </c:pt>
              </c:numCache>
            </c:numRef>
          </c:xVal>
          <c:yVal>
            <c:numRef>
              <c:f>'Inactive 1'!$M$21:$M$999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839-4986-BCC3-FBB28AD37248}"/>
            </c:ext>
          </c:extLst>
        </c:ser>
        <c:ser>
          <c:idx val="6"/>
          <c:order val="5"/>
          <c:tx>
            <c:strRef>
              <c:f>'Inactive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1'!$F$21:$F$999</c:f>
              <c:numCache>
                <c:formatCode>General</c:formatCode>
                <c:ptCount val="979"/>
                <c:pt idx="0">
                  <c:v>-56930</c:v>
                </c:pt>
                <c:pt idx="1">
                  <c:v>-55247.5</c:v>
                </c:pt>
                <c:pt idx="2">
                  <c:v>-34736.5</c:v>
                </c:pt>
                <c:pt idx="3">
                  <c:v>-33534.5</c:v>
                </c:pt>
                <c:pt idx="4">
                  <c:v>-30497.5</c:v>
                </c:pt>
                <c:pt idx="5">
                  <c:v>-30394</c:v>
                </c:pt>
                <c:pt idx="6">
                  <c:v>-4995</c:v>
                </c:pt>
                <c:pt idx="7">
                  <c:v>-2116.5</c:v>
                </c:pt>
                <c:pt idx="8">
                  <c:v>-1048.5</c:v>
                </c:pt>
                <c:pt idx="9">
                  <c:v>-903.5</c:v>
                </c:pt>
                <c:pt idx="10">
                  <c:v>0</c:v>
                </c:pt>
                <c:pt idx="11">
                  <c:v>28</c:v>
                </c:pt>
                <c:pt idx="12">
                  <c:v>909.5</c:v>
                </c:pt>
                <c:pt idx="13">
                  <c:v>987.5</c:v>
                </c:pt>
                <c:pt idx="14">
                  <c:v>988</c:v>
                </c:pt>
                <c:pt idx="15">
                  <c:v>993.5</c:v>
                </c:pt>
                <c:pt idx="16">
                  <c:v>1110.5</c:v>
                </c:pt>
                <c:pt idx="17">
                  <c:v>1791</c:v>
                </c:pt>
                <c:pt idx="18">
                  <c:v>1799.5</c:v>
                </c:pt>
                <c:pt idx="19">
                  <c:v>1894.5</c:v>
                </c:pt>
                <c:pt idx="20">
                  <c:v>1983</c:v>
                </c:pt>
                <c:pt idx="21">
                  <c:v>1997.5</c:v>
                </c:pt>
                <c:pt idx="22">
                  <c:v>2036</c:v>
                </c:pt>
                <c:pt idx="23">
                  <c:v>2036.5</c:v>
                </c:pt>
                <c:pt idx="24">
                  <c:v>2044.5</c:v>
                </c:pt>
                <c:pt idx="25">
                  <c:v>2056</c:v>
                </c:pt>
                <c:pt idx="26">
                  <c:v>2795.5</c:v>
                </c:pt>
                <c:pt idx="27">
                  <c:v>2893</c:v>
                </c:pt>
                <c:pt idx="28">
                  <c:v>2985</c:v>
                </c:pt>
                <c:pt idx="29">
                  <c:v>3023.5</c:v>
                </c:pt>
                <c:pt idx="30">
                  <c:v>3026.5</c:v>
                </c:pt>
                <c:pt idx="31">
                  <c:v>3026.5</c:v>
                </c:pt>
                <c:pt idx="32">
                  <c:v>3027</c:v>
                </c:pt>
                <c:pt idx="33">
                  <c:v>3027</c:v>
                </c:pt>
                <c:pt idx="34">
                  <c:v>3140.5</c:v>
                </c:pt>
                <c:pt idx="35">
                  <c:v>3140.5</c:v>
                </c:pt>
                <c:pt idx="36">
                  <c:v>3141</c:v>
                </c:pt>
                <c:pt idx="37">
                  <c:v>3141</c:v>
                </c:pt>
                <c:pt idx="38">
                  <c:v>3892</c:v>
                </c:pt>
                <c:pt idx="39">
                  <c:v>3892</c:v>
                </c:pt>
                <c:pt idx="40">
                  <c:v>3892</c:v>
                </c:pt>
                <c:pt idx="41">
                  <c:v>3892</c:v>
                </c:pt>
                <c:pt idx="42">
                  <c:v>3892</c:v>
                </c:pt>
                <c:pt idx="43">
                  <c:v>3892</c:v>
                </c:pt>
                <c:pt idx="44">
                  <c:v>4019.5</c:v>
                </c:pt>
                <c:pt idx="45">
                  <c:v>4020</c:v>
                </c:pt>
                <c:pt idx="46">
                  <c:v>4239.5</c:v>
                </c:pt>
                <c:pt idx="47">
                  <c:v>5143.5</c:v>
                </c:pt>
                <c:pt idx="48">
                  <c:v>5143.5</c:v>
                </c:pt>
                <c:pt idx="49">
                  <c:v>5143.5</c:v>
                </c:pt>
                <c:pt idx="50">
                  <c:v>5143.5</c:v>
                </c:pt>
                <c:pt idx="51">
                  <c:v>5163</c:v>
                </c:pt>
                <c:pt idx="52">
                  <c:v>5163.5</c:v>
                </c:pt>
                <c:pt idx="53">
                  <c:v>5165.5</c:v>
                </c:pt>
                <c:pt idx="54">
                  <c:v>5166</c:v>
                </c:pt>
                <c:pt idx="55">
                  <c:v>5168.5</c:v>
                </c:pt>
                <c:pt idx="56">
                  <c:v>5169</c:v>
                </c:pt>
                <c:pt idx="57">
                  <c:v>5174</c:v>
                </c:pt>
                <c:pt idx="58">
                  <c:v>5174.5</c:v>
                </c:pt>
                <c:pt idx="59">
                  <c:v>5180</c:v>
                </c:pt>
                <c:pt idx="60">
                  <c:v>5180</c:v>
                </c:pt>
                <c:pt idx="61">
                  <c:v>5180</c:v>
                </c:pt>
                <c:pt idx="62">
                  <c:v>5180</c:v>
                </c:pt>
                <c:pt idx="63">
                  <c:v>5182.5</c:v>
                </c:pt>
                <c:pt idx="64">
                  <c:v>5182.5</c:v>
                </c:pt>
                <c:pt idx="65">
                  <c:v>5182.5</c:v>
                </c:pt>
                <c:pt idx="66">
                  <c:v>5182.5</c:v>
                </c:pt>
                <c:pt idx="67">
                  <c:v>5182.5</c:v>
                </c:pt>
                <c:pt idx="68">
                  <c:v>5210.5</c:v>
                </c:pt>
                <c:pt idx="69">
                  <c:v>5235.5</c:v>
                </c:pt>
                <c:pt idx="70">
                  <c:v>5249.5</c:v>
                </c:pt>
                <c:pt idx="71">
                  <c:v>5249.5</c:v>
                </c:pt>
                <c:pt idx="72">
                  <c:v>5249.5</c:v>
                </c:pt>
                <c:pt idx="73">
                  <c:v>5249.5</c:v>
                </c:pt>
                <c:pt idx="74">
                  <c:v>5249.5</c:v>
                </c:pt>
                <c:pt idx="75">
                  <c:v>5252</c:v>
                </c:pt>
                <c:pt idx="76">
                  <c:v>5252</c:v>
                </c:pt>
                <c:pt idx="77">
                  <c:v>5252</c:v>
                </c:pt>
                <c:pt idx="78">
                  <c:v>5252</c:v>
                </c:pt>
                <c:pt idx="79">
                  <c:v>5252.5</c:v>
                </c:pt>
                <c:pt idx="80">
                  <c:v>5255</c:v>
                </c:pt>
                <c:pt idx="81">
                  <c:v>5255</c:v>
                </c:pt>
                <c:pt idx="82">
                  <c:v>5255</c:v>
                </c:pt>
                <c:pt idx="83">
                  <c:v>5255</c:v>
                </c:pt>
                <c:pt idx="84">
                  <c:v>5285.5</c:v>
                </c:pt>
                <c:pt idx="85">
                  <c:v>5285.5</c:v>
                </c:pt>
                <c:pt idx="86">
                  <c:v>5285.5</c:v>
                </c:pt>
                <c:pt idx="87">
                  <c:v>5285.5</c:v>
                </c:pt>
                <c:pt idx="88">
                  <c:v>5285.5</c:v>
                </c:pt>
                <c:pt idx="89">
                  <c:v>5285.5</c:v>
                </c:pt>
                <c:pt idx="90">
                  <c:v>5288.5</c:v>
                </c:pt>
                <c:pt idx="91">
                  <c:v>5978</c:v>
                </c:pt>
                <c:pt idx="92">
                  <c:v>5983.5</c:v>
                </c:pt>
                <c:pt idx="93">
                  <c:v>6047.5</c:v>
                </c:pt>
                <c:pt idx="94">
                  <c:v>6105.5</c:v>
                </c:pt>
                <c:pt idx="95">
                  <c:v>6181</c:v>
                </c:pt>
                <c:pt idx="96">
                  <c:v>6181.5</c:v>
                </c:pt>
                <c:pt idx="97">
                  <c:v>6223</c:v>
                </c:pt>
                <c:pt idx="98">
                  <c:v>6253.5</c:v>
                </c:pt>
                <c:pt idx="99">
                  <c:v>6256.5</c:v>
                </c:pt>
                <c:pt idx="100">
                  <c:v>6273</c:v>
                </c:pt>
                <c:pt idx="101">
                  <c:v>6295.5</c:v>
                </c:pt>
                <c:pt idx="102">
                  <c:v>6945.5</c:v>
                </c:pt>
                <c:pt idx="103">
                  <c:v>6946</c:v>
                </c:pt>
                <c:pt idx="104">
                  <c:v>7107.5</c:v>
                </c:pt>
                <c:pt idx="105">
                  <c:v>7163</c:v>
                </c:pt>
                <c:pt idx="106">
                  <c:v>7166</c:v>
                </c:pt>
                <c:pt idx="107">
                  <c:v>7168.5</c:v>
                </c:pt>
                <c:pt idx="108">
                  <c:v>7171.5</c:v>
                </c:pt>
                <c:pt idx="109">
                  <c:v>7205.5</c:v>
                </c:pt>
                <c:pt idx="110">
                  <c:v>7264</c:v>
                </c:pt>
                <c:pt idx="111">
                  <c:v>7285.5</c:v>
                </c:pt>
                <c:pt idx="112">
                  <c:v>7324.5</c:v>
                </c:pt>
                <c:pt idx="113">
                  <c:v>7937</c:v>
                </c:pt>
                <c:pt idx="114">
                  <c:v>7981.5</c:v>
                </c:pt>
                <c:pt idx="115">
                  <c:v>7992.5</c:v>
                </c:pt>
                <c:pt idx="116">
                  <c:v>8022</c:v>
                </c:pt>
                <c:pt idx="117">
                  <c:v>8022.5</c:v>
                </c:pt>
                <c:pt idx="118">
                  <c:v>8059.5</c:v>
                </c:pt>
                <c:pt idx="119">
                  <c:v>8106</c:v>
                </c:pt>
                <c:pt idx="120">
                  <c:v>8125.5</c:v>
                </c:pt>
                <c:pt idx="121">
                  <c:v>8147.5</c:v>
                </c:pt>
                <c:pt idx="122">
                  <c:v>8148</c:v>
                </c:pt>
                <c:pt idx="123">
                  <c:v>8234</c:v>
                </c:pt>
                <c:pt idx="124">
                  <c:v>8234</c:v>
                </c:pt>
                <c:pt idx="125">
                  <c:v>7171.5</c:v>
                </c:pt>
                <c:pt idx="126">
                  <c:v>8234</c:v>
                </c:pt>
                <c:pt idx="127">
                  <c:v>8234</c:v>
                </c:pt>
                <c:pt idx="128">
                  <c:v>9073.5</c:v>
                </c:pt>
                <c:pt idx="129">
                  <c:v>9074</c:v>
                </c:pt>
                <c:pt idx="130">
                  <c:v>9235</c:v>
                </c:pt>
                <c:pt idx="131">
                  <c:v>9261</c:v>
                </c:pt>
                <c:pt idx="132">
                  <c:v>9261.5</c:v>
                </c:pt>
                <c:pt idx="133">
                  <c:v>9946.5</c:v>
                </c:pt>
                <c:pt idx="134">
                  <c:v>10083</c:v>
                </c:pt>
                <c:pt idx="135">
                  <c:v>10083.5</c:v>
                </c:pt>
                <c:pt idx="136">
                  <c:v>10225.5</c:v>
                </c:pt>
                <c:pt idx="137">
                  <c:v>10231</c:v>
                </c:pt>
                <c:pt idx="138">
                  <c:v>10236.5</c:v>
                </c:pt>
                <c:pt idx="139">
                  <c:v>10237</c:v>
                </c:pt>
                <c:pt idx="140">
                  <c:v>10253.5</c:v>
                </c:pt>
                <c:pt idx="141">
                  <c:v>10256</c:v>
                </c:pt>
                <c:pt idx="142">
                  <c:v>10256.5</c:v>
                </c:pt>
                <c:pt idx="143">
                  <c:v>10267.5</c:v>
                </c:pt>
                <c:pt idx="144">
                  <c:v>10298</c:v>
                </c:pt>
                <c:pt idx="145">
                  <c:v>11074</c:v>
                </c:pt>
                <c:pt idx="146">
                  <c:v>11168</c:v>
                </c:pt>
                <c:pt idx="147">
                  <c:v>11168.5</c:v>
                </c:pt>
                <c:pt idx="148">
                  <c:v>11204.5</c:v>
                </c:pt>
                <c:pt idx="149">
                  <c:v>11283.5</c:v>
                </c:pt>
                <c:pt idx="150">
                  <c:v>11355</c:v>
                </c:pt>
                <c:pt idx="151">
                  <c:v>11355</c:v>
                </c:pt>
                <c:pt idx="152">
                  <c:v>11355</c:v>
                </c:pt>
                <c:pt idx="153">
                  <c:v>12166.5</c:v>
                </c:pt>
                <c:pt idx="154">
                  <c:v>12286.5</c:v>
                </c:pt>
                <c:pt idx="155">
                  <c:v>12300.5</c:v>
                </c:pt>
                <c:pt idx="156">
                  <c:v>12329.5</c:v>
                </c:pt>
                <c:pt idx="157">
                  <c:v>12392</c:v>
                </c:pt>
                <c:pt idx="158">
                  <c:v>12397.5</c:v>
                </c:pt>
                <c:pt idx="159">
                  <c:v>13125</c:v>
                </c:pt>
                <c:pt idx="160">
                  <c:v>13218</c:v>
                </c:pt>
                <c:pt idx="161">
                  <c:v>13218</c:v>
                </c:pt>
                <c:pt idx="162">
                  <c:v>13218</c:v>
                </c:pt>
                <c:pt idx="163">
                  <c:v>13218</c:v>
                </c:pt>
                <c:pt idx="164">
                  <c:v>13218</c:v>
                </c:pt>
                <c:pt idx="165">
                  <c:v>13218.5</c:v>
                </c:pt>
                <c:pt idx="166">
                  <c:v>13218.5</c:v>
                </c:pt>
                <c:pt idx="167">
                  <c:v>13219</c:v>
                </c:pt>
                <c:pt idx="168">
                  <c:v>13219</c:v>
                </c:pt>
                <c:pt idx="169">
                  <c:v>14143.5</c:v>
                </c:pt>
                <c:pt idx="170">
                  <c:v>14144</c:v>
                </c:pt>
                <c:pt idx="171">
                  <c:v>14272.5</c:v>
                </c:pt>
                <c:pt idx="172">
                  <c:v>14272.5</c:v>
                </c:pt>
                <c:pt idx="173">
                  <c:v>14272.5</c:v>
                </c:pt>
                <c:pt idx="174">
                  <c:v>14398</c:v>
                </c:pt>
                <c:pt idx="175">
                  <c:v>14401</c:v>
                </c:pt>
                <c:pt idx="176">
                  <c:v>15285.5</c:v>
                </c:pt>
                <c:pt idx="177">
                  <c:v>15285.5</c:v>
                </c:pt>
                <c:pt idx="178">
                  <c:v>15285.5</c:v>
                </c:pt>
                <c:pt idx="179">
                  <c:v>16022</c:v>
                </c:pt>
                <c:pt idx="180">
                  <c:v>16189</c:v>
                </c:pt>
                <c:pt idx="181">
                  <c:v>16189.5</c:v>
                </c:pt>
                <c:pt idx="182">
                  <c:v>16331</c:v>
                </c:pt>
                <c:pt idx="183">
                  <c:v>16356</c:v>
                </c:pt>
                <c:pt idx="184">
                  <c:v>16356</c:v>
                </c:pt>
                <c:pt idx="185">
                  <c:v>16356.5</c:v>
                </c:pt>
                <c:pt idx="186">
                  <c:v>16356.5</c:v>
                </c:pt>
                <c:pt idx="187">
                  <c:v>16373</c:v>
                </c:pt>
                <c:pt idx="188">
                  <c:v>16373</c:v>
                </c:pt>
                <c:pt idx="189">
                  <c:v>16428.5</c:v>
                </c:pt>
                <c:pt idx="190">
                  <c:v>16428.5</c:v>
                </c:pt>
                <c:pt idx="191">
                  <c:v>16428.5</c:v>
                </c:pt>
                <c:pt idx="192">
                  <c:v>16456.5</c:v>
                </c:pt>
                <c:pt idx="193">
                  <c:v>16456.5</c:v>
                </c:pt>
                <c:pt idx="194">
                  <c:v>16456.5</c:v>
                </c:pt>
                <c:pt idx="195">
                  <c:v>17421.5</c:v>
                </c:pt>
                <c:pt idx="196">
                  <c:v>17421.5</c:v>
                </c:pt>
                <c:pt idx="197">
                  <c:v>17432.5</c:v>
                </c:pt>
                <c:pt idx="198">
                  <c:v>17432.5</c:v>
                </c:pt>
                <c:pt idx="199">
                  <c:v>17433</c:v>
                </c:pt>
                <c:pt idx="200">
                  <c:v>17433</c:v>
                </c:pt>
                <c:pt idx="201">
                  <c:v>17435.5</c:v>
                </c:pt>
                <c:pt idx="202">
                  <c:v>17435.5</c:v>
                </c:pt>
                <c:pt idx="203">
                  <c:v>17460.5</c:v>
                </c:pt>
                <c:pt idx="204">
                  <c:v>17460.5</c:v>
                </c:pt>
                <c:pt idx="205">
                  <c:v>17463.5</c:v>
                </c:pt>
                <c:pt idx="206">
                  <c:v>17463.5</c:v>
                </c:pt>
                <c:pt idx="207">
                  <c:v>17469</c:v>
                </c:pt>
                <c:pt idx="208">
                  <c:v>17469</c:v>
                </c:pt>
                <c:pt idx="209">
                  <c:v>17477.5</c:v>
                </c:pt>
                <c:pt idx="210">
                  <c:v>17477.5</c:v>
                </c:pt>
                <c:pt idx="211">
                  <c:v>17480</c:v>
                </c:pt>
                <c:pt idx="212">
                  <c:v>17480</c:v>
                </c:pt>
                <c:pt idx="213">
                  <c:v>18256</c:v>
                </c:pt>
                <c:pt idx="214">
                  <c:v>19351.5</c:v>
                </c:pt>
                <c:pt idx="215">
                  <c:v>19360</c:v>
                </c:pt>
                <c:pt idx="216">
                  <c:v>19360.5</c:v>
                </c:pt>
                <c:pt idx="217">
                  <c:v>19363</c:v>
                </c:pt>
              </c:numCache>
            </c:numRef>
          </c:xVal>
          <c:yVal>
            <c:numRef>
              <c:f>'Inactive 1'!$N$21:$N$999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839-4986-BCC3-FBB28AD37248}"/>
            </c:ext>
          </c:extLst>
        </c:ser>
        <c:ser>
          <c:idx val="7"/>
          <c:order val="6"/>
          <c:tx>
            <c:strRef>
              <c:f>'Inactive 1'!$AX$1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'Inactive 1'!$AW$2:$AW$127</c:f>
              <c:numCache>
                <c:formatCode>General</c:formatCode>
                <c:ptCount val="126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</c:numCache>
            </c:numRef>
          </c:xVal>
          <c:yVal>
            <c:numRef>
              <c:f>'Inactive 1'!$AX$2:$AX$127</c:f>
              <c:numCache>
                <c:formatCode>General</c:formatCode>
                <c:ptCount val="126"/>
                <c:pt idx="0">
                  <c:v>-0.29657985805986592</c:v>
                </c:pt>
                <c:pt idx="1">
                  <c:v>-0.2756405216500129</c:v>
                </c:pt>
                <c:pt idx="2">
                  <c:v>-0.25545716768273341</c:v>
                </c:pt>
                <c:pt idx="3">
                  <c:v>-0.23675494429533253</c:v>
                </c:pt>
                <c:pt idx="4">
                  <c:v>-0.22385425119430105</c:v>
                </c:pt>
                <c:pt idx="5">
                  <c:v>-0.20831774342771156</c:v>
                </c:pt>
                <c:pt idx="6">
                  <c:v>-0.19170008550619144</c:v>
                </c:pt>
                <c:pt idx="7">
                  <c:v>-0.17510914481914772</c:v>
                </c:pt>
                <c:pt idx="8">
                  <c:v>-0.15896592915110236</c:v>
                </c:pt>
                <c:pt idx="9">
                  <c:v>-0.14328350900667469</c:v>
                </c:pt>
                <c:pt idx="10">
                  <c:v>-0.12838040334933681</c:v>
                </c:pt>
                <c:pt idx="11">
                  <c:v>-0.11504475764281498</c:v>
                </c:pt>
                <c:pt idx="12">
                  <c:v>-0.10753415190559525</c:v>
                </c:pt>
                <c:pt idx="13">
                  <c:v>-9.7091603706714366E-2</c:v>
                </c:pt>
                <c:pt idx="14">
                  <c:v>-8.5690917789481319E-2</c:v>
                </c:pt>
                <c:pt idx="15">
                  <c:v>-7.434473231551407E-2</c:v>
                </c:pt>
                <c:pt idx="16">
                  <c:v>-6.3455450280275577E-2</c:v>
                </c:pt>
                <c:pt idx="17">
                  <c:v>-5.3031039487522823E-2</c:v>
                </c:pt>
                <c:pt idx="18">
                  <c:v>-4.3409513813149114E-2</c:v>
                </c:pt>
                <c:pt idx="19">
                  <c:v>-3.5455170234097465E-2</c:v>
                </c:pt>
                <c:pt idx="20">
                  <c:v>-3.3298005178239526E-2</c:v>
                </c:pt>
                <c:pt idx="21">
                  <c:v>-2.7966172142753435E-2</c:v>
                </c:pt>
                <c:pt idx="22">
                  <c:v>-2.178432074376687E-2</c:v>
                </c:pt>
                <c:pt idx="23">
                  <c:v>-1.568418010439776E-2</c:v>
                </c:pt>
                <c:pt idx="24">
                  <c:v>-1.004842214030492E-2</c:v>
                </c:pt>
                <c:pt idx="25">
                  <c:v>-4.8831728896551341E-3</c:v>
                </c:pt>
                <c:pt idx="26">
                  <c:v>-5.4465313225453109E-4</c:v>
                </c:pt>
                <c:pt idx="27">
                  <c:v>2.010482376649133E-3</c:v>
                </c:pt>
                <c:pt idx="28">
                  <c:v>-1.148539094481053E-3</c:v>
                </c:pt>
                <c:pt idx="29">
                  <c:v>-9.4163594144999144E-4</c:v>
                </c:pt>
                <c:pt idx="30">
                  <c:v>1.9644597577261197E-5</c:v>
                </c:pt>
                <c:pt idx="31">
                  <c:v>8.7249327789568889E-4</c:v>
                </c:pt>
                <c:pt idx="32">
                  <c:v>1.2551457365999712E-3</c:v>
                </c:pt>
                <c:pt idx="33">
                  <c:v>1.1600351819928804E-3</c:v>
                </c:pt>
                <c:pt idx="34">
                  <c:v>2.1400732705888301E-4</c:v>
                </c:pt>
                <c:pt idx="35">
                  <c:v>-2.6519078782994438E-3</c:v>
                </c:pt>
                <c:pt idx="36">
                  <c:v>-1.1088030748547598E-2</c:v>
                </c:pt>
                <c:pt idx="37">
                  <c:v>-1.6018166280128469E-2</c:v>
                </c:pt>
                <c:pt idx="38">
                  <c:v>-2.0279085757720673E-2</c:v>
                </c:pt>
                <c:pt idx="39">
                  <c:v>-2.4674721656850591E-2</c:v>
                </c:pt>
                <c:pt idx="40">
                  <c:v>-2.9544765203548637E-2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839-4986-BCC3-FBB28AD37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7729016"/>
        <c:axId val="1"/>
      </c:scatterChart>
      <c:valAx>
        <c:axId val="497729016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293265877997131"/>
              <c:y val="0.784339121993312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3670187361845468E-2"/>
              <c:y val="0.358554920360982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77290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933977455716585E-2"/>
          <c:y val="0.90136986301369859"/>
          <c:w val="0.97262632026069207"/>
          <c:h val="7.123287671232880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KV Gem - O-C Diagr.</a:t>
            </a:r>
          </a:p>
        </c:rich>
      </c:tx>
      <c:layout>
        <c:manualLayout>
          <c:xMode val="edge"/>
          <c:yMode val="edge"/>
          <c:x val="0.37695976909638707"/>
          <c:y val="4.12099166951957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380686147810299"/>
          <c:y val="0.18132426050237335"/>
          <c:w val="0.74768892804652065"/>
          <c:h val="0.472542012218306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1'!$F$21:$F$999</c:f>
              <c:numCache>
                <c:formatCode>General</c:formatCode>
                <c:ptCount val="979"/>
                <c:pt idx="0">
                  <c:v>-56930</c:v>
                </c:pt>
                <c:pt idx="1">
                  <c:v>-55247.5</c:v>
                </c:pt>
                <c:pt idx="2">
                  <c:v>-34736.5</c:v>
                </c:pt>
                <c:pt idx="3">
                  <c:v>-33534.5</c:v>
                </c:pt>
                <c:pt idx="4">
                  <c:v>-30497.5</c:v>
                </c:pt>
                <c:pt idx="5">
                  <c:v>-30394</c:v>
                </c:pt>
                <c:pt idx="6">
                  <c:v>-4995</c:v>
                </c:pt>
                <c:pt idx="7">
                  <c:v>-2116.5</c:v>
                </c:pt>
                <c:pt idx="8">
                  <c:v>-1048.5</c:v>
                </c:pt>
                <c:pt idx="9">
                  <c:v>-903.5</c:v>
                </c:pt>
                <c:pt idx="10">
                  <c:v>0</c:v>
                </c:pt>
                <c:pt idx="11">
                  <c:v>28</c:v>
                </c:pt>
                <c:pt idx="12">
                  <c:v>909.5</c:v>
                </c:pt>
                <c:pt idx="13">
                  <c:v>987.5</c:v>
                </c:pt>
                <c:pt idx="14">
                  <c:v>988</c:v>
                </c:pt>
                <c:pt idx="15">
                  <c:v>993.5</c:v>
                </c:pt>
                <c:pt idx="16">
                  <c:v>1110.5</c:v>
                </c:pt>
                <c:pt idx="17">
                  <c:v>1791</c:v>
                </c:pt>
                <c:pt idx="18">
                  <c:v>1799.5</c:v>
                </c:pt>
                <c:pt idx="19">
                  <c:v>1894.5</c:v>
                </c:pt>
                <c:pt idx="20">
                  <c:v>1983</c:v>
                </c:pt>
                <c:pt idx="21">
                  <c:v>1997.5</c:v>
                </c:pt>
                <c:pt idx="22">
                  <c:v>2036</c:v>
                </c:pt>
                <c:pt idx="23">
                  <c:v>2036.5</c:v>
                </c:pt>
                <c:pt idx="24">
                  <c:v>2044.5</c:v>
                </c:pt>
                <c:pt idx="25">
                  <c:v>2056</c:v>
                </c:pt>
                <c:pt idx="26">
                  <c:v>2795.5</c:v>
                </c:pt>
                <c:pt idx="27">
                  <c:v>2893</c:v>
                </c:pt>
                <c:pt idx="28">
                  <c:v>2985</c:v>
                </c:pt>
                <c:pt idx="29">
                  <c:v>3023.5</c:v>
                </c:pt>
                <c:pt idx="30">
                  <c:v>3026.5</c:v>
                </c:pt>
                <c:pt idx="31">
                  <c:v>3026.5</c:v>
                </c:pt>
                <c:pt idx="32">
                  <c:v>3027</c:v>
                </c:pt>
                <c:pt idx="33">
                  <c:v>3027</c:v>
                </c:pt>
                <c:pt idx="34">
                  <c:v>3140.5</c:v>
                </c:pt>
                <c:pt idx="35">
                  <c:v>3140.5</c:v>
                </c:pt>
                <c:pt idx="36">
                  <c:v>3141</c:v>
                </c:pt>
                <c:pt idx="37">
                  <c:v>3141</c:v>
                </c:pt>
                <c:pt idx="38">
                  <c:v>3892</c:v>
                </c:pt>
                <c:pt idx="39">
                  <c:v>3892</c:v>
                </c:pt>
                <c:pt idx="40">
                  <c:v>3892</c:v>
                </c:pt>
                <c:pt idx="41">
                  <c:v>3892</c:v>
                </c:pt>
                <c:pt idx="42">
                  <c:v>3892</c:v>
                </c:pt>
                <c:pt idx="43">
                  <c:v>3892</c:v>
                </c:pt>
                <c:pt idx="44">
                  <c:v>4019.5</c:v>
                </c:pt>
                <c:pt idx="45">
                  <c:v>4020</c:v>
                </c:pt>
                <c:pt idx="46">
                  <c:v>4239.5</c:v>
                </c:pt>
                <c:pt idx="47">
                  <c:v>5143.5</c:v>
                </c:pt>
                <c:pt idx="48">
                  <c:v>5143.5</c:v>
                </c:pt>
                <c:pt idx="49">
                  <c:v>5143.5</c:v>
                </c:pt>
                <c:pt idx="50">
                  <c:v>5143.5</c:v>
                </c:pt>
                <c:pt idx="51">
                  <c:v>5163</c:v>
                </c:pt>
                <c:pt idx="52">
                  <c:v>5163.5</c:v>
                </c:pt>
                <c:pt idx="53">
                  <c:v>5165.5</c:v>
                </c:pt>
                <c:pt idx="54">
                  <c:v>5166</c:v>
                </c:pt>
                <c:pt idx="55">
                  <c:v>5168.5</c:v>
                </c:pt>
                <c:pt idx="56">
                  <c:v>5169</c:v>
                </c:pt>
                <c:pt idx="57">
                  <c:v>5174</c:v>
                </c:pt>
                <c:pt idx="58">
                  <c:v>5174.5</c:v>
                </c:pt>
                <c:pt idx="59">
                  <c:v>5180</c:v>
                </c:pt>
                <c:pt idx="60">
                  <c:v>5180</c:v>
                </c:pt>
                <c:pt idx="61">
                  <c:v>5180</c:v>
                </c:pt>
                <c:pt idx="62">
                  <c:v>5180</c:v>
                </c:pt>
                <c:pt idx="63">
                  <c:v>5182.5</c:v>
                </c:pt>
                <c:pt idx="64">
                  <c:v>5182.5</c:v>
                </c:pt>
                <c:pt idx="65">
                  <c:v>5182.5</c:v>
                </c:pt>
                <c:pt idx="66">
                  <c:v>5182.5</c:v>
                </c:pt>
                <c:pt idx="67">
                  <c:v>5182.5</c:v>
                </c:pt>
                <c:pt idx="68">
                  <c:v>5210.5</c:v>
                </c:pt>
                <c:pt idx="69">
                  <c:v>5235.5</c:v>
                </c:pt>
                <c:pt idx="70">
                  <c:v>5249.5</c:v>
                </c:pt>
                <c:pt idx="71">
                  <c:v>5249.5</c:v>
                </c:pt>
                <c:pt idx="72">
                  <c:v>5249.5</c:v>
                </c:pt>
                <c:pt idx="73">
                  <c:v>5249.5</c:v>
                </c:pt>
                <c:pt idx="74">
                  <c:v>5249.5</c:v>
                </c:pt>
                <c:pt idx="75">
                  <c:v>5252</c:v>
                </c:pt>
                <c:pt idx="76">
                  <c:v>5252</c:v>
                </c:pt>
                <c:pt idx="77">
                  <c:v>5252</c:v>
                </c:pt>
                <c:pt idx="78">
                  <c:v>5252</c:v>
                </c:pt>
                <c:pt idx="79">
                  <c:v>5252.5</c:v>
                </c:pt>
                <c:pt idx="80">
                  <c:v>5255</c:v>
                </c:pt>
                <c:pt idx="81">
                  <c:v>5255</c:v>
                </c:pt>
                <c:pt idx="82">
                  <c:v>5255</c:v>
                </c:pt>
                <c:pt idx="83">
                  <c:v>5255</c:v>
                </c:pt>
                <c:pt idx="84">
                  <c:v>5285.5</c:v>
                </c:pt>
                <c:pt idx="85">
                  <c:v>5285.5</c:v>
                </c:pt>
                <c:pt idx="86">
                  <c:v>5285.5</c:v>
                </c:pt>
                <c:pt idx="87">
                  <c:v>5285.5</c:v>
                </c:pt>
                <c:pt idx="88">
                  <c:v>5285.5</c:v>
                </c:pt>
                <c:pt idx="89">
                  <c:v>5285.5</c:v>
                </c:pt>
                <c:pt idx="90">
                  <c:v>5288.5</c:v>
                </c:pt>
                <c:pt idx="91">
                  <c:v>5978</c:v>
                </c:pt>
                <c:pt idx="92">
                  <c:v>5983.5</c:v>
                </c:pt>
                <c:pt idx="93">
                  <c:v>6047.5</c:v>
                </c:pt>
                <c:pt idx="94">
                  <c:v>6105.5</c:v>
                </c:pt>
                <c:pt idx="95">
                  <c:v>6181</c:v>
                </c:pt>
                <c:pt idx="96">
                  <c:v>6181.5</c:v>
                </c:pt>
                <c:pt idx="97">
                  <c:v>6223</c:v>
                </c:pt>
                <c:pt idx="98">
                  <c:v>6253.5</c:v>
                </c:pt>
                <c:pt idx="99">
                  <c:v>6256.5</c:v>
                </c:pt>
                <c:pt idx="100">
                  <c:v>6273</c:v>
                </c:pt>
                <c:pt idx="101">
                  <c:v>6295.5</c:v>
                </c:pt>
                <c:pt idx="102">
                  <c:v>6945.5</c:v>
                </c:pt>
                <c:pt idx="103">
                  <c:v>6946</c:v>
                </c:pt>
                <c:pt idx="104">
                  <c:v>7107.5</c:v>
                </c:pt>
                <c:pt idx="105">
                  <c:v>7163</c:v>
                </c:pt>
                <c:pt idx="106">
                  <c:v>7166</c:v>
                </c:pt>
                <c:pt idx="107">
                  <c:v>7168.5</c:v>
                </c:pt>
                <c:pt idx="108">
                  <c:v>7171.5</c:v>
                </c:pt>
                <c:pt idx="109">
                  <c:v>7205.5</c:v>
                </c:pt>
                <c:pt idx="110">
                  <c:v>7264</c:v>
                </c:pt>
                <c:pt idx="111">
                  <c:v>7285.5</c:v>
                </c:pt>
                <c:pt idx="112">
                  <c:v>7324.5</c:v>
                </c:pt>
                <c:pt idx="113">
                  <c:v>7937</c:v>
                </c:pt>
                <c:pt idx="114">
                  <c:v>7981.5</c:v>
                </c:pt>
                <c:pt idx="115">
                  <c:v>7992.5</c:v>
                </c:pt>
                <c:pt idx="116">
                  <c:v>8022</c:v>
                </c:pt>
                <c:pt idx="117">
                  <c:v>8022.5</c:v>
                </c:pt>
                <c:pt idx="118">
                  <c:v>8059.5</c:v>
                </c:pt>
                <c:pt idx="119">
                  <c:v>8106</c:v>
                </c:pt>
                <c:pt idx="120">
                  <c:v>8125.5</c:v>
                </c:pt>
                <c:pt idx="121">
                  <c:v>8147.5</c:v>
                </c:pt>
                <c:pt idx="122">
                  <c:v>8148</c:v>
                </c:pt>
                <c:pt idx="123">
                  <c:v>8234</c:v>
                </c:pt>
                <c:pt idx="124">
                  <c:v>8234</c:v>
                </c:pt>
                <c:pt idx="125">
                  <c:v>7171.5</c:v>
                </c:pt>
                <c:pt idx="126">
                  <c:v>8234</c:v>
                </c:pt>
                <c:pt idx="127">
                  <c:v>8234</c:v>
                </c:pt>
                <c:pt idx="128">
                  <c:v>9073.5</c:v>
                </c:pt>
                <c:pt idx="129">
                  <c:v>9074</c:v>
                </c:pt>
                <c:pt idx="130">
                  <c:v>9235</c:v>
                </c:pt>
                <c:pt idx="131">
                  <c:v>9261</c:v>
                </c:pt>
                <c:pt idx="132">
                  <c:v>9261.5</c:v>
                </c:pt>
                <c:pt idx="133">
                  <c:v>9946.5</c:v>
                </c:pt>
                <c:pt idx="134">
                  <c:v>10083</c:v>
                </c:pt>
                <c:pt idx="135">
                  <c:v>10083.5</c:v>
                </c:pt>
                <c:pt idx="136">
                  <c:v>10225.5</c:v>
                </c:pt>
                <c:pt idx="137">
                  <c:v>10231</c:v>
                </c:pt>
                <c:pt idx="138">
                  <c:v>10236.5</c:v>
                </c:pt>
                <c:pt idx="139">
                  <c:v>10237</c:v>
                </c:pt>
                <c:pt idx="140">
                  <c:v>10253.5</c:v>
                </c:pt>
                <c:pt idx="141">
                  <c:v>10256</c:v>
                </c:pt>
                <c:pt idx="142">
                  <c:v>10256.5</c:v>
                </c:pt>
                <c:pt idx="143">
                  <c:v>10267.5</c:v>
                </c:pt>
                <c:pt idx="144">
                  <c:v>10298</c:v>
                </c:pt>
                <c:pt idx="145">
                  <c:v>11074</c:v>
                </c:pt>
                <c:pt idx="146">
                  <c:v>11168</c:v>
                </c:pt>
                <c:pt idx="147">
                  <c:v>11168.5</c:v>
                </c:pt>
                <c:pt idx="148">
                  <c:v>11204.5</c:v>
                </c:pt>
                <c:pt idx="149">
                  <c:v>11283.5</c:v>
                </c:pt>
                <c:pt idx="150">
                  <c:v>11355</c:v>
                </c:pt>
                <c:pt idx="151">
                  <c:v>11355</c:v>
                </c:pt>
                <c:pt idx="152">
                  <c:v>11355</c:v>
                </c:pt>
                <c:pt idx="153">
                  <c:v>12166.5</c:v>
                </c:pt>
                <c:pt idx="154">
                  <c:v>12286.5</c:v>
                </c:pt>
                <c:pt idx="155">
                  <c:v>12300.5</c:v>
                </c:pt>
                <c:pt idx="156">
                  <c:v>12329.5</c:v>
                </c:pt>
                <c:pt idx="157">
                  <c:v>12392</c:v>
                </c:pt>
                <c:pt idx="158">
                  <c:v>12397.5</c:v>
                </c:pt>
                <c:pt idx="159">
                  <c:v>13125</c:v>
                </c:pt>
                <c:pt idx="160">
                  <c:v>13218</c:v>
                </c:pt>
                <c:pt idx="161">
                  <c:v>13218</c:v>
                </c:pt>
                <c:pt idx="162">
                  <c:v>13218</c:v>
                </c:pt>
                <c:pt idx="163">
                  <c:v>13218</c:v>
                </c:pt>
                <c:pt idx="164">
                  <c:v>13218</c:v>
                </c:pt>
                <c:pt idx="165">
                  <c:v>13218.5</c:v>
                </c:pt>
                <c:pt idx="166">
                  <c:v>13218.5</c:v>
                </c:pt>
                <c:pt idx="167">
                  <c:v>13219</c:v>
                </c:pt>
                <c:pt idx="168">
                  <c:v>13219</c:v>
                </c:pt>
                <c:pt idx="169">
                  <c:v>14143.5</c:v>
                </c:pt>
                <c:pt idx="170">
                  <c:v>14144</c:v>
                </c:pt>
                <c:pt idx="171">
                  <c:v>14272.5</c:v>
                </c:pt>
                <c:pt idx="172">
                  <c:v>14272.5</c:v>
                </c:pt>
                <c:pt idx="173">
                  <c:v>14272.5</c:v>
                </c:pt>
                <c:pt idx="174">
                  <c:v>14398</c:v>
                </c:pt>
                <c:pt idx="175">
                  <c:v>14401</c:v>
                </c:pt>
                <c:pt idx="176">
                  <c:v>15285.5</c:v>
                </c:pt>
                <c:pt idx="177">
                  <c:v>15285.5</c:v>
                </c:pt>
                <c:pt idx="178">
                  <c:v>15285.5</c:v>
                </c:pt>
                <c:pt idx="179">
                  <c:v>16022</c:v>
                </c:pt>
                <c:pt idx="180">
                  <c:v>16189</c:v>
                </c:pt>
                <c:pt idx="181">
                  <c:v>16189.5</c:v>
                </c:pt>
                <c:pt idx="182">
                  <c:v>16331</c:v>
                </c:pt>
                <c:pt idx="183">
                  <c:v>16356</c:v>
                </c:pt>
                <c:pt idx="184">
                  <c:v>16356</c:v>
                </c:pt>
                <c:pt idx="185">
                  <c:v>16356.5</c:v>
                </c:pt>
                <c:pt idx="186">
                  <c:v>16356.5</c:v>
                </c:pt>
                <c:pt idx="187">
                  <c:v>16373</c:v>
                </c:pt>
                <c:pt idx="188">
                  <c:v>16373</c:v>
                </c:pt>
                <c:pt idx="189">
                  <c:v>16428.5</c:v>
                </c:pt>
                <c:pt idx="190">
                  <c:v>16428.5</c:v>
                </c:pt>
                <c:pt idx="191">
                  <c:v>16428.5</c:v>
                </c:pt>
                <c:pt idx="192">
                  <c:v>16456.5</c:v>
                </c:pt>
                <c:pt idx="193">
                  <c:v>16456.5</c:v>
                </c:pt>
                <c:pt idx="194">
                  <c:v>16456.5</c:v>
                </c:pt>
                <c:pt idx="195">
                  <c:v>17421.5</c:v>
                </c:pt>
                <c:pt idx="196">
                  <c:v>17421.5</c:v>
                </c:pt>
                <c:pt idx="197">
                  <c:v>17432.5</c:v>
                </c:pt>
                <c:pt idx="198">
                  <c:v>17432.5</c:v>
                </c:pt>
                <c:pt idx="199">
                  <c:v>17433</c:v>
                </c:pt>
                <c:pt idx="200">
                  <c:v>17433</c:v>
                </c:pt>
                <c:pt idx="201">
                  <c:v>17435.5</c:v>
                </c:pt>
                <c:pt idx="202">
                  <c:v>17435.5</c:v>
                </c:pt>
                <c:pt idx="203">
                  <c:v>17460.5</c:v>
                </c:pt>
                <c:pt idx="204">
                  <c:v>17460.5</c:v>
                </c:pt>
                <c:pt idx="205">
                  <c:v>17463.5</c:v>
                </c:pt>
                <c:pt idx="206">
                  <c:v>17463.5</c:v>
                </c:pt>
                <c:pt idx="207">
                  <c:v>17469</c:v>
                </c:pt>
                <c:pt idx="208">
                  <c:v>17469</c:v>
                </c:pt>
                <c:pt idx="209">
                  <c:v>17477.5</c:v>
                </c:pt>
                <c:pt idx="210">
                  <c:v>17477.5</c:v>
                </c:pt>
                <c:pt idx="211">
                  <c:v>17480</c:v>
                </c:pt>
                <c:pt idx="212">
                  <c:v>17480</c:v>
                </c:pt>
                <c:pt idx="213">
                  <c:v>18256</c:v>
                </c:pt>
                <c:pt idx="214">
                  <c:v>19351.5</c:v>
                </c:pt>
                <c:pt idx="215">
                  <c:v>19360</c:v>
                </c:pt>
                <c:pt idx="216">
                  <c:v>19360.5</c:v>
                </c:pt>
                <c:pt idx="217">
                  <c:v>19363</c:v>
                </c:pt>
              </c:numCache>
            </c:numRef>
          </c:xVal>
          <c:yVal>
            <c:numRef>
              <c:f>'Inactive 1'!$H$21:$H$999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31-41CE-9AE4-B1017E3BDFE4}"/>
            </c:ext>
          </c:extLst>
        </c:ser>
        <c:ser>
          <c:idx val="1"/>
          <c:order val="1"/>
          <c:tx>
            <c:strRef>
              <c:f>'Inactive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1'!$D$21:$D$1298</c:f>
                <c:numCache>
                  <c:formatCode>General</c:formatCode>
                  <c:ptCount val="1278"/>
                  <c:pt idx="9">
                    <c:v>0</c:v>
                  </c:pt>
                  <c:pt idx="10">
                    <c:v>2.8E-3</c:v>
                  </c:pt>
                  <c:pt idx="11">
                    <c:v>2.8E-3</c:v>
                  </c:pt>
                  <c:pt idx="13">
                    <c:v>1.6000000000000001E-3</c:v>
                  </c:pt>
                  <c:pt idx="14">
                    <c:v>2.8999999999999998E-3</c:v>
                  </c:pt>
                  <c:pt idx="15">
                    <c:v>1.6999999999999999E-3</c:v>
                  </c:pt>
                  <c:pt idx="16">
                    <c:v>1.9E-3</c:v>
                  </c:pt>
                  <c:pt idx="17">
                    <c:v>1.2999999999999999E-3</c:v>
                  </c:pt>
                  <c:pt idx="18">
                    <c:v>4.4000000000000003E-3</c:v>
                  </c:pt>
                  <c:pt idx="19">
                    <c:v>6.0000000000000001E-3</c:v>
                  </c:pt>
                  <c:pt idx="20">
                    <c:v>1.2999999999999999E-3</c:v>
                  </c:pt>
                  <c:pt idx="21">
                    <c:v>0</c:v>
                  </c:pt>
                  <c:pt idx="22">
                    <c:v>2.3999999999999998E-3</c:v>
                  </c:pt>
                  <c:pt idx="23">
                    <c:v>1.6000000000000001E-3</c:v>
                  </c:pt>
                  <c:pt idx="24">
                    <c:v>0</c:v>
                  </c:pt>
                  <c:pt idx="25">
                    <c:v>3.3999999999999998E-3</c:v>
                  </c:pt>
                  <c:pt idx="26">
                    <c:v>3.3E-3</c:v>
                  </c:pt>
                  <c:pt idx="27">
                    <c:v>2.0999999999999999E-3</c:v>
                  </c:pt>
                  <c:pt idx="28">
                    <c:v>2.3E-3</c:v>
                  </c:pt>
                  <c:pt idx="29">
                    <c:v>0</c:v>
                  </c:pt>
                  <c:pt idx="30">
                    <c:v>2E-3</c:v>
                  </c:pt>
                  <c:pt idx="31">
                    <c:v>2E-3</c:v>
                  </c:pt>
                  <c:pt idx="32">
                    <c:v>1.4E-3</c:v>
                  </c:pt>
                  <c:pt idx="33">
                    <c:v>1.4E-3</c:v>
                  </c:pt>
                  <c:pt idx="34">
                    <c:v>6.4999999999999997E-3</c:v>
                  </c:pt>
                  <c:pt idx="35">
                    <c:v>6.4999999999999997E-3</c:v>
                  </c:pt>
                  <c:pt idx="36">
                    <c:v>5.4000000000000003E-3</c:v>
                  </c:pt>
                  <c:pt idx="37">
                    <c:v>5.4000000000000003E-3</c:v>
                  </c:pt>
                  <c:pt idx="38">
                    <c:v>2.8E-3</c:v>
                  </c:pt>
                  <c:pt idx="39">
                    <c:v>2.8E-3</c:v>
                  </c:pt>
                  <c:pt idx="40">
                    <c:v>1.6000000000000001E-3</c:v>
                  </c:pt>
                  <c:pt idx="41">
                    <c:v>1.6000000000000001E-3</c:v>
                  </c:pt>
                  <c:pt idx="42">
                    <c:v>1.6000000000000001E-3</c:v>
                  </c:pt>
                  <c:pt idx="43">
                    <c:v>1.6000000000000001E-3</c:v>
                  </c:pt>
                  <c:pt idx="44">
                    <c:v>5.0000000000000001E-4</c:v>
                  </c:pt>
                  <c:pt idx="45">
                    <c:v>6.9999999999999999E-4</c:v>
                  </c:pt>
                  <c:pt idx="47">
                    <c:v>4.1000000000000003E-3</c:v>
                  </c:pt>
                  <c:pt idx="48">
                    <c:v>4.1000000000000003E-3</c:v>
                  </c:pt>
                  <c:pt idx="49">
                    <c:v>4.0000000000000001E-3</c:v>
                  </c:pt>
                  <c:pt idx="50">
                    <c:v>4.0000000000000001E-3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2.8E-3</c:v>
                  </c:pt>
                  <c:pt idx="60">
                    <c:v>2.8E-3</c:v>
                  </c:pt>
                  <c:pt idx="61">
                    <c:v>2.8999999999999998E-3</c:v>
                  </c:pt>
                  <c:pt idx="62">
                    <c:v>2.8999999999999998E-3</c:v>
                  </c:pt>
                  <c:pt idx="63">
                    <c:v>0</c:v>
                  </c:pt>
                  <c:pt idx="64">
                    <c:v>3.0000000000000001E-3</c:v>
                  </c:pt>
                  <c:pt idx="65">
                    <c:v>3.0000000000000001E-3</c:v>
                  </c:pt>
                  <c:pt idx="66">
                    <c:v>3.8E-3</c:v>
                  </c:pt>
                  <c:pt idx="67">
                    <c:v>3.8E-3</c:v>
                  </c:pt>
                  <c:pt idx="68">
                    <c:v>5.9999999999999995E-4</c:v>
                  </c:pt>
                  <c:pt idx="69">
                    <c:v>8.9999999999999998E-4</c:v>
                  </c:pt>
                  <c:pt idx="70">
                    <c:v>2.9999999999999997E-4</c:v>
                  </c:pt>
                  <c:pt idx="71">
                    <c:v>2.0999999999999999E-3</c:v>
                  </c:pt>
                  <c:pt idx="72">
                    <c:v>2.0999999999999999E-3</c:v>
                  </c:pt>
                  <c:pt idx="73">
                    <c:v>2.0999999999999999E-3</c:v>
                  </c:pt>
                  <c:pt idx="74">
                    <c:v>2.0999999999999999E-3</c:v>
                  </c:pt>
                  <c:pt idx="75">
                    <c:v>1.6999999999999999E-3</c:v>
                  </c:pt>
                  <c:pt idx="76">
                    <c:v>1.6999999999999999E-3</c:v>
                  </c:pt>
                  <c:pt idx="77">
                    <c:v>1.6000000000000001E-3</c:v>
                  </c:pt>
                  <c:pt idx="78">
                    <c:v>1.6000000000000001E-3</c:v>
                  </c:pt>
                  <c:pt idx="79">
                    <c:v>0</c:v>
                  </c:pt>
                  <c:pt idx="80">
                    <c:v>4.3E-3</c:v>
                  </c:pt>
                  <c:pt idx="81">
                    <c:v>4.3E-3</c:v>
                  </c:pt>
                  <c:pt idx="82">
                    <c:v>4.1000000000000003E-3</c:v>
                  </c:pt>
                  <c:pt idx="83">
                    <c:v>4.1000000000000003E-3</c:v>
                  </c:pt>
                  <c:pt idx="84">
                    <c:v>2.2000000000000001E-3</c:v>
                  </c:pt>
                  <c:pt idx="85">
                    <c:v>2.2000000000000001E-3</c:v>
                  </c:pt>
                  <c:pt idx="86">
                    <c:v>4.1999999999999997E-3</c:v>
                  </c:pt>
                  <c:pt idx="87">
                    <c:v>4.1999999999999997E-3</c:v>
                  </c:pt>
                  <c:pt idx="88">
                    <c:v>4.1999999999999997E-3</c:v>
                  </c:pt>
                  <c:pt idx="89">
                    <c:v>4.1999999999999997E-3</c:v>
                  </c:pt>
                  <c:pt idx="90">
                    <c:v>2.0999999999999999E-3</c:v>
                  </c:pt>
                  <c:pt idx="91">
                    <c:v>7.1999999999999998E-3</c:v>
                  </c:pt>
                  <c:pt idx="92">
                    <c:v>4.5999999999999999E-3</c:v>
                  </c:pt>
                  <c:pt idx="93">
                    <c:v>8.9999999999999998E-4</c:v>
                  </c:pt>
                  <c:pt idx="94">
                    <c:v>1.2999999999999999E-3</c:v>
                  </c:pt>
                  <c:pt idx="95">
                    <c:v>8.9999999999999998E-4</c:v>
                  </c:pt>
                  <c:pt idx="96">
                    <c:v>1.1000000000000001E-3</c:v>
                  </c:pt>
                  <c:pt idx="97">
                    <c:v>5.9999999999999995E-4</c:v>
                  </c:pt>
                  <c:pt idx="98">
                    <c:v>5.9999999999999995E-4</c:v>
                  </c:pt>
                  <c:pt idx="99">
                    <c:v>1E-3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2.0000000000000001E-4</c:v>
                  </c:pt>
                  <c:pt idx="132">
                    <c:v>8.0000000000000004E-4</c:v>
                  </c:pt>
                  <c:pt idx="133">
                    <c:v>4.0000000000000002E-4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1E-4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4.0000000000000002E-4</c:v>
                  </c:pt>
                  <c:pt idx="158">
                    <c:v>4.0000000000000002E-4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2.9999999999999997E-4</c:v>
                  </c:pt>
                  <c:pt idx="163">
                    <c:v>0</c:v>
                  </c:pt>
                  <c:pt idx="164">
                    <c:v>8.9999999999999998E-4</c:v>
                  </c:pt>
                  <c:pt idx="165">
                    <c:v>0</c:v>
                  </c:pt>
                  <c:pt idx="166">
                    <c:v>2.9999999999999997E-4</c:v>
                  </c:pt>
                  <c:pt idx="167">
                    <c:v>0</c:v>
                  </c:pt>
                  <c:pt idx="168">
                    <c:v>3.0000000000000001E-3</c:v>
                  </c:pt>
                  <c:pt idx="169">
                    <c:v>1E-4</c:v>
                  </c:pt>
                  <c:pt idx="170">
                    <c:v>2E-3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1E-4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1E-4</c:v>
                  </c:pt>
                  <c:pt idx="183">
                    <c:v>5.0000000000000001E-4</c:v>
                  </c:pt>
                  <c:pt idx="184">
                    <c:v>2.0000000000000001E-4</c:v>
                  </c:pt>
                  <c:pt idx="185">
                    <c:v>2.9999999999999997E-4</c:v>
                  </c:pt>
                  <c:pt idx="186">
                    <c:v>2.0000000000000001E-4</c:v>
                  </c:pt>
                  <c:pt idx="187">
                    <c:v>1E-4</c:v>
                  </c:pt>
                  <c:pt idx="188">
                    <c:v>1E-4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4.0000000000000002E-4</c:v>
                  </c:pt>
                  <c:pt idx="194">
                    <c:v>4.0000000000000002E-4</c:v>
                  </c:pt>
                  <c:pt idx="195">
                    <c:v>2.0000000000000001E-4</c:v>
                  </c:pt>
                  <c:pt idx="196">
                    <c:v>2.0000000000000001E-4</c:v>
                  </c:pt>
                  <c:pt idx="197">
                    <c:v>2.9999999999999997E-4</c:v>
                  </c:pt>
                  <c:pt idx="198">
                    <c:v>5.0000000000000001E-4</c:v>
                  </c:pt>
                  <c:pt idx="199">
                    <c:v>2.0000000000000001E-4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2.9999999999999997E-4</c:v>
                  </c:pt>
                  <c:pt idx="203">
                    <c:v>2.0000000000000001E-4</c:v>
                  </c:pt>
                  <c:pt idx="204">
                    <c:v>2.0000000000000001E-4</c:v>
                  </c:pt>
                  <c:pt idx="205">
                    <c:v>2.9999999999999997E-4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1E-4</c:v>
                  </c:pt>
                  <c:pt idx="209">
                    <c:v>2.9999999999999997E-4</c:v>
                  </c:pt>
                  <c:pt idx="210">
                    <c:v>2.0000000000000001E-4</c:v>
                  </c:pt>
                  <c:pt idx="211">
                    <c:v>2.9999999999999997E-4</c:v>
                  </c:pt>
                  <c:pt idx="212">
                    <c:v>2.9999999999999997E-4</c:v>
                  </c:pt>
                  <c:pt idx="213">
                    <c:v>0</c:v>
                  </c:pt>
                  <c:pt idx="214">
                    <c:v>2.0000000000000001E-4</c:v>
                  </c:pt>
                  <c:pt idx="215">
                    <c:v>1E-4</c:v>
                  </c:pt>
                  <c:pt idx="216">
                    <c:v>1E-4</c:v>
                  </c:pt>
                  <c:pt idx="217">
                    <c:v>1E-4</c:v>
                  </c:pt>
                </c:numCache>
              </c:numRef>
            </c:plus>
            <c:minus>
              <c:numRef>
                <c:f>'Inactive 1'!$D$21:$D$1298</c:f>
                <c:numCache>
                  <c:formatCode>General</c:formatCode>
                  <c:ptCount val="1278"/>
                  <c:pt idx="9">
                    <c:v>0</c:v>
                  </c:pt>
                  <c:pt idx="10">
                    <c:v>2.8E-3</c:v>
                  </c:pt>
                  <c:pt idx="11">
                    <c:v>2.8E-3</c:v>
                  </c:pt>
                  <c:pt idx="13">
                    <c:v>1.6000000000000001E-3</c:v>
                  </c:pt>
                  <c:pt idx="14">
                    <c:v>2.8999999999999998E-3</c:v>
                  </c:pt>
                  <c:pt idx="15">
                    <c:v>1.6999999999999999E-3</c:v>
                  </c:pt>
                  <c:pt idx="16">
                    <c:v>1.9E-3</c:v>
                  </c:pt>
                  <c:pt idx="17">
                    <c:v>1.2999999999999999E-3</c:v>
                  </c:pt>
                  <c:pt idx="18">
                    <c:v>4.4000000000000003E-3</c:v>
                  </c:pt>
                  <c:pt idx="19">
                    <c:v>6.0000000000000001E-3</c:v>
                  </c:pt>
                  <c:pt idx="20">
                    <c:v>1.2999999999999999E-3</c:v>
                  </c:pt>
                  <c:pt idx="21">
                    <c:v>0</c:v>
                  </c:pt>
                  <c:pt idx="22">
                    <c:v>2.3999999999999998E-3</c:v>
                  </c:pt>
                  <c:pt idx="23">
                    <c:v>1.6000000000000001E-3</c:v>
                  </c:pt>
                  <c:pt idx="24">
                    <c:v>0</c:v>
                  </c:pt>
                  <c:pt idx="25">
                    <c:v>3.3999999999999998E-3</c:v>
                  </c:pt>
                  <c:pt idx="26">
                    <c:v>3.3E-3</c:v>
                  </c:pt>
                  <c:pt idx="27">
                    <c:v>2.0999999999999999E-3</c:v>
                  </c:pt>
                  <c:pt idx="28">
                    <c:v>2.3E-3</c:v>
                  </c:pt>
                  <c:pt idx="29">
                    <c:v>0</c:v>
                  </c:pt>
                  <c:pt idx="30">
                    <c:v>2E-3</c:v>
                  </c:pt>
                  <c:pt idx="31">
                    <c:v>2E-3</c:v>
                  </c:pt>
                  <c:pt idx="32">
                    <c:v>1.4E-3</c:v>
                  </c:pt>
                  <c:pt idx="33">
                    <c:v>1.4E-3</c:v>
                  </c:pt>
                  <c:pt idx="34">
                    <c:v>6.4999999999999997E-3</c:v>
                  </c:pt>
                  <c:pt idx="35">
                    <c:v>6.4999999999999997E-3</c:v>
                  </c:pt>
                  <c:pt idx="36">
                    <c:v>5.4000000000000003E-3</c:v>
                  </c:pt>
                  <c:pt idx="37">
                    <c:v>5.4000000000000003E-3</c:v>
                  </c:pt>
                  <c:pt idx="38">
                    <c:v>2.8E-3</c:v>
                  </c:pt>
                  <c:pt idx="39">
                    <c:v>2.8E-3</c:v>
                  </c:pt>
                  <c:pt idx="40">
                    <c:v>1.6000000000000001E-3</c:v>
                  </c:pt>
                  <c:pt idx="41">
                    <c:v>1.6000000000000001E-3</c:v>
                  </c:pt>
                  <c:pt idx="42">
                    <c:v>1.6000000000000001E-3</c:v>
                  </c:pt>
                  <c:pt idx="43">
                    <c:v>1.6000000000000001E-3</c:v>
                  </c:pt>
                  <c:pt idx="44">
                    <c:v>5.0000000000000001E-4</c:v>
                  </c:pt>
                  <c:pt idx="45">
                    <c:v>6.9999999999999999E-4</c:v>
                  </c:pt>
                  <c:pt idx="47">
                    <c:v>4.1000000000000003E-3</c:v>
                  </c:pt>
                  <c:pt idx="48">
                    <c:v>4.1000000000000003E-3</c:v>
                  </c:pt>
                  <c:pt idx="49">
                    <c:v>4.0000000000000001E-3</c:v>
                  </c:pt>
                  <c:pt idx="50">
                    <c:v>4.0000000000000001E-3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2.8E-3</c:v>
                  </c:pt>
                  <c:pt idx="60">
                    <c:v>2.8E-3</c:v>
                  </c:pt>
                  <c:pt idx="61">
                    <c:v>2.8999999999999998E-3</c:v>
                  </c:pt>
                  <c:pt idx="62">
                    <c:v>2.8999999999999998E-3</c:v>
                  </c:pt>
                  <c:pt idx="63">
                    <c:v>0</c:v>
                  </c:pt>
                  <c:pt idx="64">
                    <c:v>3.0000000000000001E-3</c:v>
                  </c:pt>
                  <c:pt idx="65">
                    <c:v>3.0000000000000001E-3</c:v>
                  </c:pt>
                  <c:pt idx="66">
                    <c:v>3.8E-3</c:v>
                  </c:pt>
                  <c:pt idx="67">
                    <c:v>3.8E-3</c:v>
                  </c:pt>
                  <c:pt idx="68">
                    <c:v>5.9999999999999995E-4</c:v>
                  </c:pt>
                  <c:pt idx="69">
                    <c:v>8.9999999999999998E-4</c:v>
                  </c:pt>
                  <c:pt idx="70">
                    <c:v>2.9999999999999997E-4</c:v>
                  </c:pt>
                  <c:pt idx="71">
                    <c:v>2.0999999999999999E-3</c:v>
                  </c:pt>
                  <c:pt idx="72">
                    <c:v>2.0999999999999999E-3</c:v>
                  </c:pt>
                  <c:pt idx="73">
                    <c:v>2.0999999999999999E-3</c:v>
                  </c:pt>
                  <c:pt idx="74">
                    <c:v>2.0999999999999999E-3</c:v>
                  </c:pt>
                  <c:pt idx="75">
                    <c:v>1.6999999999999999E-3</c:v>
                  </c:pt>
                  <c:pt idx="76">
                    <c:v>1.6999999999999999E-3</c:v>
                  </c:pt>
                  <c:pt idx="77">
                    <c:v>1.6000000000000001E-3</c:v>
                  </c:pt>
                  <c:pt idx="78">
                    <c:v>1.6000000000000001E-3</c:v>
                  </c:pt>
                  <c:pt idx="79">
                    <c:v>0</c:v>
                  </c:pt>
                  <c:pt idx="80">
                    <c:v>4.3E-3</c:v>
                  </c:pt>
                  <c:pt idx="81">
                    <c:v>4.3E-3</c:v>
                  </c:pt>
                  <c:pt idx="82">
                    <c:v>4.1000000000000003E-3</c:v>
                  </c:pt>
                  <c:pt idx="83">
                    <c:v>4.1000000000000003E-3</c:v>
                  </c:pt>
                  <c:pt idx="84">
                    <c:v>2.2000000000000001E-3</c:v>
                  </c:pt>
                  <c:pt idx="85">
                    <c:v>2.2000000000000001E-3</c:v>
                  </c:pt>
                  <c:pt idx="86">
                    <c:v>4.1999999999999997E-3</c:v>
                  </c:pt>
                  <c:pt idx="87">
                    <c:v>4.1999999999999997E-3</c:v>
                  </c:pt>
                  <c:pt idx="88">
                    <c:v>4.1999999999999997E-3</c:v>
                  </c:pt>
                  <c:pt idx="89">
                    <c:v>4.1999999999999997E-3</c:v>
                  </c:pt>
                  <c:pt idx="90">
                    <c:v>2.0999999999999999E-3</c:v>
                  </c:pt>
                  <c:pt idx="91">
                    <c:v>7.1999999999999998E-3</c:v>
                  </c:pt>
                  <c:pt idx="92">
                    <c:v>4.5999999999999999E-3</c:v>
                  </c:pt>
                  <c:pt idx="93">
                    <c:v>8.9999999999999998E-4</c:v>
                  </c:pt>
                  <c:pt idx="94">
                    <c:v>1.2999999999999999E-3</c:v>
                  </c:pt>
                  <c:pt idx="95">
                    <c:v>8.9999999999999998E-4</c:v>
                  </c:pt>
                  <c:pt idx="96">
                    <c:v>1.1000000000000001E-3</c:v>
                  </c:pt>
                  <c:pt idx="97">
                    <c:v>5.9999999999999995E-4</c:v>
                  </c:pt>
                  <c:pt idx="98">
                    <c:v>5.9999999999999995E-4</c:v>
                  </c:pt>
                  <c:pt idx="99">
                    <c:v>1E-3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2.0000000000000001E-4</c:v>
                  </c:pt>
                  <c:pt idx="132">
                    <c:v>8.0000000000000004E-4</c:v>
                  </c:pt>
                  <c:pt idx="133">
                    <c:v>4.0000000000000002E-4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1E-4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4.0000000000000002E-4</c:v>
                  </c:pt>
                  <c:pt idx="158">
                    <c:v>4.0000000000000002E-4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2.9999999999999997E-4</c:v>
                  </c:pt>
                  <c:pt idx="163">
                    <c:v>0</c:v>
                  </c:pt>
                  <c:pt idx="164">
                    <c:v>8.9999999999999998E-4</c:v>
                  </c:pt>
                  <c:pt idx="165">
                    <c:v>0</c:v>
                  </c:pt>
                  <c:pt idx="166">
                    <c:v>2.9999999999999997E-4</c:v>
                  </c:pt>
                  <c:pt idx="167">
                    <c:v>0</c:v>
                  </c:pt>
                  <c:pt idx="168">
                    <c:v>3.0000000000000001E-3</c:v>
                  </c:pt>
                  <c:pt idx="169">
                    <c:v>1E-4</c:v>
                  </c:pt>
                  <c:pt idx="170">
                    <c:v>2E-3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1E-4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1E-4</c:v>
                  </c:pt>
                  <c:pt idx="183">
                    <c:v>5.0000000000000001E-4</c:v>
                  </c:pt>
                  <c:pt idx="184">
                    <c:v>2.0000000000000001E-4</c:v>
                  </c:pt>
                  <c:pt idx="185">
                    <c:v>2.9999999999999997E-4</c:v>
                  </c:pt>
                  <c:pt idx="186">
                    <c:v>2.0000000000000001E-4</c:v>
                  </c:pt>
                  <c:pt idx="187">
                    <c:v>1E-4</c:v>
                  </c:pt>
                  <c:pt idx="188">
                    <c:v>1E-4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4.0000000000000002E-4</c:v>
                  </c:pt>
                  <c:pt idx="194">
                    <c:v>4.0000000000000002E-4</c:v>
                  </c:pt>
                  <c:pt idx="195">
                    <c:v>2.0000000000000001E-4</c:v>
                  </c:pt>
                  <c:pt idx="196">
                    <c:v>2.0000000000000001E-4</c:v>
                  </c:pt>
                  <c:pt idx="197">
                    <c:v>2.9999999999999997E-4</c:v>
                  </c:pt>
                  <c:pt idx="198">
                    <c:v>5.0000000000000001E-4</c:v>
                  </c:pt>
                  <c:pt idx="199">
                    <c:v>2.0000000000000001E-4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2.9999999999999997E-4</c:v>
                  </c:pt>
                  <c:pt idx="203">
                    <c:v>2.0000000000000001E-4</c:v>
                  </c:pt>
                  <c:pt idx="204">
                    <c:v>2.0000000000000001E-4</c:v>
                  </c:pt>
                  <c:pt idx="205">
                    <c:v>2.9999999999999997E-4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1E-4</c:v>
                  </c:pt>
                  <c:pt idx="209">
                    <c:v>2.9999999999999997E-4</c:v>
                  </c:pt>
                  <c:pt idx="210">
                    <c:v>2.0000000000000001E-4</c:v>
                  </c:pt>
                  <c:pt idx="211">
                    <c:v>2.9999999999999997E-4</c:v>
                  </c:pt>
                  <c:pt idx="212">
                    <c:v>2.9999999999999997E-4</c:v>
                  </c:pt>
                  <c:pt idx="213">
                    <c:v>0</c:v>
                  </c:pt>
                  <c:pt idx="214">
                    <c:v>2.0000000000000001E-4</c:v>
                  </c:pt>
                  <c:pt idx="215">
                    <c:v>1E-4</c:v>
                  </c:pt>
                  <c:pt idx="216">
                    <c:v>1E-4</c:v>
                  </c:pt>
                  <c:pt idx="217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1'!$F$21:$F$999</c:f>
              <c:numCache>
                <c:formatCode>General</c:formatCode>
                <c:ptCount val="979"/>
                <c:pt idx="0">
                  <c:v>-56930</c:v>
                </c:pt>
                <c:pt idx="1">
                  <c:v>-55247.5</c:v>
                </c:pt>
                <c:pt idx="2">
                  <c:v>-34736.5</c:v>
                </c:pt>
                <c:pt idx="3">
                  <c:v>-33534.5</c:v>
                </c:pt>
                <c:pt idx="4">
                  <c:v>-30497.5</c:v>
                </c:pt>
                <c:pt idx="5">
                  <c:v>-30394</c:v>
                </c:pt>
                <c:pt idx="6">
                  <c:v>-4995</c:v>
                </c:pt>
                <c:pt idx="7">
                  <c:v>-2116.5</c:v>
                </c:pt>
                <c:pt idx="8">
                  <c:v>-1048.5</c:v>
                </c:pt>
                <c:pt idx="9">
                  <c:v>-903.5</c:v>
                </c:pt>
                <c:pt idx="10">
                  <c:v>0</c:v>
                </c:pt>
                <c:pt idx="11">
                  <c:v>28</c:v>
                </c:pt>
                <c:pt idx="12">
                  <c:v>909.5</c:v>
                </c:pt>
                <c:pt idx="13">
                  <c:v>987.5</c:v>
                </c:pt>
                <c:pt idx="14">
                  <c:v>988</c:v>
                </c:pt>
                <c:pt idx="15">
                  <c:v>993.5</c:v>
                </c:pt>
                <c:pt idx="16">
                  <c:v>1110.5</c:v>
                </c:pt>
                <c:pt idx="17">
                  <c:v>1791</c:v>
                </c:pt>
                <c:pt idx="18">
                  <c:v>1799.5</c:v>
                </c:pt>
                <c:pt idx="19">
                  <c:v>1894.5</c:v>
                </c:pt>
                <c:pt idx="20">
                  <c:v>1983</c:v>
                </c:pt>
                <c:pt idx="21">
                  <c:v>1997.5</c:v>
                </c:pt>
                <c:pt idx="22">
                  <c:v>2036</c:v>
                </c:pt>
                <c:pt idx="23">
                  <c:v>2036.5</c:v>
                </c:pt>
                <c:pt idx="24">
                  <c:v>2044.5</c:v>
                </c:pt>
                <c:pt idx="25">
                  <c:v>2056</c:v>
                </c:pt>
                <c:pt idx="26">
                  <c:v>2795.5</c:v>
                </c:pt>
                <c:pt idx="27">
                  <c:v>2893</c:v>
                </c:pt>
                <c:pt idx="28">
                  <c:v>2985</c:v>
                </c:pt>
                <c:pt idx="29">
                  <c:v>3023.5</c:v>
                </c:pt>
                <c:pt idx="30">
                  <c:v>3026.5</c:v>
                </c:pt>
                <c:pt idx="31">
                  <c:v>3026.5</c:v>
                </c:pt>
                <c:pt idx="32">
                  <c:v>3027</c:v>
                </c:pt>
                <c:pt idx="33">
                  <c:v>3027</c:v>
                </c:pt>
                <c:pt idx="34">
                  <c:v>3140.5</c:v>
                </c:pt>
                <c:pt idx="35">
                  <c:v>3140.5</c:v>
                </c:pt>
                <c:pt idx="36">
                  <c:v>3141</c:v>
                </c:pt>
                <c:pt idx="37">
                  <c:v>3141</c:v>
                </c:pt>
                <c:pt idx="38">
                  <c:v>3892</c:v>
                </c:pt>
                <c:pt idx="39">
                  <c:v>3892</c:v>
                </c:pt>
                <c:pt idx="40">
                  <c:v>3892</c:v>
                </c:pt>
                <c:pt idx="41">
                  <c:v>3892</c:v>
                </c:pt>
                <c:pt idx="42">
                  <c:v>3892</c:v>
                </c:pt>
                <c:pt idx="43">
                  <c:v>3892</c:v>
                </c:pt>
                <c:pt idx="44">
                  <c:v>4019.5</c:v>
                </c:pt>
                <c:pt idx="45">
                  <c:v>4020</c:v>
                </c:pt>
                <c:pt idx="46">
                  <c:v>4239.5</c:v>
                </c:pt>
                <c:pt idx="47">
                  <c:v>5143.5</c:v>
                </c:pt>
                <c:pt idx="48">
                  <c:v>5143.5</c:v>
                </c:pt>
                <c:pt idx="49">
                  <c:v>5143.5</c:v>
                </c:pt>
                <c:pt idx="50">
                  <c:v>5143.5</c:v>
                </c:pt>
                <c:pt idx="51">
                  <c:v>5163</c:v>
                </c:pt>
                <c:pt idx="52">
                  <c:v>5163.5</c:v>
                </c:pt>
                <c:pt idx="53">
                  <c:v>5165.5</c:v>
                </c:pt>
                <c:pt idx="54">
                  <c:v>5166</c:v>
                </c:pt>
                <c:pt idx="55">
                  <c:v>5168.5</c:v>
                </c:pt>
                <c:pt idx="56">
                  <c:v>5169</c:v>
                </c:pt>
                <c:pt idx="57">
                  <c:v>5174</c:v>
                </c:pt>
                <c:pt idx="58">
                  <c:v>5174.5</c:v>
                </c:pt>
                <c:pt idx="59">
                  <c:v>5180</c:v>
                </c:pt>
                <c:pt idx="60">
                  <c:v>5180</c:v>
                </c:pt>
                <c:pt idx="61">
                  <c:v>5180</c:v>
                </c:pt>
                <c:pt idx="62">
                  <c:v>5180</c:v>
                </c:pt>
                <c:pt idx="63">
                  <c:v>5182.5</c:v>
                </c:pt>
                <c:pt idx="64">
                  <c:v>5182.5</c:v>
                </c:pt>
                <c:pt idx="65">
                  <c:v>5182.5</c:v>
                </c:pt>
                <c:pt idx="66">
                  <c:v>5182.5</c:v>
                </c:pt>
                <c:pt idx="67">
                  <c:v>5182.5</c:v>
                </c:pt>
                <c:pt idx="68">
                  <c:v>5210.5</c:v>
                </c:pt>
                <c:pt idx="69">
                  <c:v>5235.5</c:v>
                </c:pt>
                <c:pt idx="70">
                  <c:v>5249.5</c:v>
                </c:pt>
                <c:pt idx="71">
                  <c:v>5249.5</c:v>
                </c:pt>
                <c:pt idx="72">
                  <c:v>5249.5</c:v>
                </c:pt>
                <c:pt idx="73">
                  <c:v>5249.5</c:v>
                </c:pt>
                <c:pt idx="74">
                  <c:v>5249.5</c:v>
                </c:pt>
                <c:pt idx="75">
                  <c:v>5252</c:v>
                </c:pt>
                <c:pt idx="76">
                  <c:v>5252</c:v>
                </c:pt>
                <c:pt idx="77">
                  <c:v>5252</c:v>
                </c:pt>
                <c:pt idx="78">
                  <c:v>5252</c:v>
                </c:pt>
                <c:pt idx="79">
                  <c:v>5252.5</c:v>
                </c:pt>
                <c:pt idx="80">
                  <c:v>5255</c:v>
                </c:pt>
                <c:pt idx="81">
                  <c:v>5255</c:v>
                </c:pt>
                <c:pt idx="82">
                  <c:v>5255</c:v>
                </c:pt>
                <c:pt idx="83">
                  <c:v>5255</c:v>
                </c:pt>
                <c:pt idx="84">
                  <c:v>5285.5</c:v>
                </c:pt>
                <c:pt idx="85">
                  <c:v>5285.5</c:v>
                </c:pt>
                <c:pt idx="86">
                  <c:v>5285.5</c:v>
                </c:pt>
                <c:pt idx="87">
                  <c:v>5285.5</c:v>
                </c:pt>
                <c:pt idx="88">
                  <c:v>5285.5</c:v>
                </c:pt>
                <c:pt idx="89">
                  <c:v>5285.5</c:v>
                </c:pt>
                <c:pt idx="90">
                  <c:v>5288.5</c:v>
                </c:pt>
                <c:pt idx="91">
                  <c:v>5978</c:v>
                </c:pt>
                <c:pt idx="92">
                  <c:v>5983.5</c:v>
                </c:pt>
                <c:pt idx="93">
                  <c:v>6047.5</c:v>
                </c:pt>
                <c:pt idx="94">
                  <c:v>6105.5</c:v>
                </c:pt>
                <c:pt idx="95">
                  <c:v>6181</c:v>
                </c:pt>
                <c:pt idx="96">
                  <c:v>6181.5</c:v>
                </c:pt>
                <c:pt idx="97">
                  <c:v>6223</c:v>
                </c:pt>
                <c:pt idx="98">
                  <c:v>6253.5</c:v>
                </c:pt>
                <c:pt idx="99">
                  <c:v>6256.5</c:v>
                </c:pt>
                <c:pt idx="100">
                  <c:v>6273</c:v>
                </c:pt>
                <c:pt idx="101">
                  <c:v>6295.5</c:v>
                </c:pt>
                <c:pt idx="102">
                  <c:v>6945.5</c:v>
                </c:pt>
                <c:pt idx="103">
                  <c:v>6946</c:v>
                </c:pt>
                <c:pt idx="104">
                  <c:v>7107.5</c:v>
                </c:pt>
                <c:pt idx="105">
                  <c:v>7163</c:v>
                </c:pt>
                <c:pt idx="106">
                  <c:v>7166</c:v>
                </c:pt>
                <c:pt idx="107">
                  <c:v>7168.5</c:v>
                </c:pt>
                <c:pt idx="108">
                  <c:v>7171.5</c:v>
                </c:pt>
                <c:pt idx="109">
                  <c:v>7205.5</c:v>
                </c:pt>
                <c:pt idx="110">
                  <c:v>7264</c:v>
                </c:pt>
                <c:pt idx="111">
                  <c:v>7285.5</c:v>
                </c:pt>
                <c:pt idx="112">
                  <c:v>7324.5</c:v>
                </c:pt>
                <c:pt idx="113">
                  <c:v>7937</c:v>
                </c:pt>
                <c:pt idx="114">
                  <c:v>7981.5</c:v>
                </c:pt>
                <c:pt idx="115">
                  <c:v>7992.5</c:v>
                </c:pt>
                <c:pt idx="116">
                  <c:v>8022</c:v>
                </c:pt>
                <c:pt idx="117">
                  <c:v>8022.5</c:v>
                </c:pt>
                <c:pt idx="118">
                  <c:v>8059.5</c:v>
                </c:pt>
                <c:pt idx="119">
                  <c:v>8106</c:v>
                </c:pt>
                <c:pt idx="120">
                  <c:v>8125.5</c:v>
                </c:pt>
                <c:pt idx="121">
                  <c:v>8147.5</c:v>
                </c:pt>
                <c:pt idx="122">
                  <c:v>8148</c:v>
                </c:pt>
                <c:pt idx="123">
                  <c:v>8234</c:v>
                </c:pt>
                <c:pt idx="124">
                  <c:v>8234</c:v>
                </c:pt>
                <c:pt idx="125">
                  <c:v>7171.5</c:v>
                </c:pt>
                <c:pt idx="126">
                  <c:v>8234</c:v>
                </c:pt>
                <c:pt idx="127">
                  <c:v>8234</c:v>
                </c:pt>
                <c:pt idx="128">
                  <c:v>9073.5</c:v>
                </c:pt>
                <c:pt idx="129">
                  <c:v>9074</c:v>
                </c:pt>
                <c:pt idx="130">
                  <c:v>9235</c:v>
                </c:pt>
                <c:pt idx="131">
                  <c:v>9261</c:v>
                </c:pt>
                <c:pt idx="132">
                  <c:v>9261.5</c:v>
                </c:pt>
                <c:pt idx="133">
                  <c:v>9946.5</c:v>
                </c:pt>
                <c:pt idx="134">
                  <c:v>10083</c:v>
                </c:pt>
                <c:pt idx="135">
                  <c:v>10083.5</c:v>
                </c:pt>
                <c:pt idx="136">
                  <c:v>10225.5</c:v>
                </c:pt>
                <c:pt idx="137">
                  <c:v>10231</c:v>
                </c:pt>
                <c:pt idx="138">
                  <c:v>10236.5</c:v>
                </c:pt>
                <c:pt idx="139">
                  <c:v>10237</c:v>
                </c:pt>
                <c:pt idx="140">
                  <c:v>10253.5</c:v>
                </c:pt>
                <c:pt idx="141">
                  <c:v>10256</c:v>
                </c:pt>
                <c:pt idx="142">
                  <c:v>10256.5</c:v>
                </c:pt>
                <c:pt idx="143">
                  <c:v>10267.5</c:v>
                </c:pt>
                <c:pt idx="144">
                  <c:v>10298</c:v>
                </c:pt>
                <c:pt idx="145">
                  <c:v>11074</c:v>
                </c:pt>
                <c:pt idx="146">
                  <c:v>11168</c:v>
                </c:pt>
                <c:pt idx="147">
                  <c:v>11168.5</c:v>
                </c:pt>
                <c:pt idx="148">
                  <c:v>11204.5</c:v>
                </c:pt>
                <c:pt idx="149">
                  <c:v>11283.5</c:v>
                </c:pt>
                <c:pt idx="150">
                  <c:v>11355</c:v>
                </c:pt>
                <c:pt idx="151">
                  <c:v>11355</c:v>
                </c:pt>
                <c:pt idx="152">
                  <c:v>11355</c:v>
                </c:pt>
                <c:pt idx="153">
                  <c:v>12166.5</c:v>
                </c:pt>
                <c:pt idx="154">
                  <c:v>12286.5</c:v>
                </c:pt>
                <c:pt idx="155">
                  <c:v>12300.5</c:v>
                </c:pt>
                <c:pt idx="156">
                  <c:v>12329.5</c:v>
                </c:pt>
                <c:pt idx="157">
                  <c:v>12392</c:v>
                </c:pt>
                <c:pt idx="158">
                  <c:v>12397.5</c:v>
                </c:pt>
                <c:pt idx="159">
                  <c:v>13125</c:v>
                </c:pt>
                <c:pt idx="160">
                  <c:v>13218</c:v>
                </c:pt>
                <c:pt idx="161">
                  <c:v>13218</c:v>
                </c:pt>
                <c:pt idx="162">
                  <c:v>13218</c:v>
                </c:pt>
                <c:pt idx="163">
                  <c:v>13218</c:v>
                </c:pt>
                <c:pt idx="164">
                  <c:v>13218</c:v>
                </c:pt>
                <c:pt idx="165">
                  <c:v>13218.5</c:v>
                </c:pt>
                <c:pt idx="166">
                  <c:v>13218.5</c:v>
                </c:pt>
                <c:pt idx="167">
                  <c:v>13219</c:v>
                </c:pt>
                <c:pt idx="168">
                  <c:v>13219</c:v>
                </c:pt>
                <c:pt idx="169">
                  <c:v>14143.5</c:v>
                </c:pt>
                <c:pt idx="170">
                  <c:v>14144</c:v>
                </c:pt>
                <c:pt idx="171">
                  <c:v>14272.5</c:v>
                </c:pt>
                <c:pt idx="172">
                  <c:v>14272.5</c:v>
                </c:pt>
                <c:pt idx="173">
                  <c:v>14272.5</c:v>
                </c:pt>
                <c:pt idx="174">
                  <c:v>14398</c:v>
                </c:pt>
                <c:pt idx="175">
                  <c:v>14401</c:v>
                </c:pt>
                <c:pt idx="176">
                  <c:v>15285.5</c:v>
                </c:pt>
                <c:pt idx="177">
                  <c:v>15285.5</c:v>
                </c:pt>
                <c:pt idx="178">
                  <c:v>15285.5</c:v>
                </c:pt>
                <c:pt idx="179">
                  <c:v>16022</c:v>
                </c:pt>
                <c:pt idx="180">
                  <c:v>16189</c:v>
                </c:pt>
                <c:pt idx="181">
                  <c:v>16189.5</c:v>
                </c:pt>
                <c:pt idx="182">
                  <c:v>16331</c:v>
                </c:pt>
                <c:pt idx="183">
                  <c:v>16356</c:v>
                </c:pt>
                <c:pt idx="184">
                  <c:v>16356</c:v>
                </c:pt>
                <c:pt idx="185">
                  <c:v>16356.5</c:v>
                </c:pt>
                <c:pt idx="186">
                  <c:v>16356.5</c:v>
                </c:pt>
                <c:pt idx="187">
                  <c:v>16373</c:v>
                </c:pt>
                <c:pt idx="188">
                  <c:v>16373</c:v>
                </c:pt>
                <c:pt idx="189">
                  <c:v>16428.5</c:v>
                </c:pt>
                <c:pt idx="190">
                  <c:v>16428.5</c:v>
                </c:pt>
                <c:pt idx="191">
                  <c:v>16428.5</c:v>
                </c:pt>
                <c:pt idx="192">
                  <c:v>16456.5</c:v>
                </c:pt>
                <c:pt idx="193">
                  <c:v>16456.5</c:v>
                </c:pt>
                <c:pt idx="194">
                  <c:v>16456.5</c:v>
                </c:pt>
                <c:pt idx="195">
                  <c:v>17421.5</c:v>
                </c:pt>
                <c:pt idx="196">
                  <c:v>17421.5</c:v>
                </c:pt>
                <c:pt idx="197">
                  <c:v>17432.5</c:v>
                </c:pt>
                <c:pt idx="198">
                  <c:v>17432.5</c:v>
                </c:pt>
                <c:pt idx="199">
                  <c:v>17433</c:v>
                </c:pt>
                <c:pt idx="200">
                  <c:v>17433</c:v>
                </c:pt>
                <c:pt idx="201">
                  <c:v>17435.5</c:v>
                </c:pt>
                <c:pt idx="202">
                  <c:v>17435.5</c:v>
                </c:pt>
                <c:pt idx="203">
                  <c:v>17460.5</c:v>
                </c:pt>
                <c:pt idx="204">
                  <c:v>17460.5</c:v>
                </c:pt>
                <c:pt idx="205">
                  <c:v>17463.5</c:v>
                </c:pt>
                <c:pt idx="206">
                  <c:v>17463.5</c:v>
                </c:pt>
                <c:pt idx="207">
                  <c:v>17469</c:v>
                </c:pt>
                <c:pt idx="208">
                  <c:v>17469</c:v>
                </c:pt>
                <c:pt idx="209">
                  <c:v>17477.5</c:v>
                </c:pt>
                <c:pt idx="210">
                  <c:v>17477.5</c:v>
                </c:pt>
                <c:pt idx="211">
                  <c:v>17480</c:v>
                </c:pt>
                <c:pt idx="212">
                  <c:v>17480</c:v>
                </c:pt>
                <c:pt idx="213">
                  <c:v>18256</c:v>
                </c:pt>
                <c:pt idx="214">
                  <c:v>19351.5</c:v>
                </c:pt>
                <c:pt idx="215">
                  <c:v>19360</c:v>
                </c:pt>
                <c:pt idx="216">
                  <c:v>19360.5</c:v>
                </c:pt>
                <c:pt idx="217">
                  <c:v>19363</c:v>
                </c:pt>
              </c:numCache>
            </c:numRef>
          </c:xVal>
          <c:yVal>
            <c:numRef>
              <c:f>'Inactive 1'!$I$21:$I$999</c:f>
              <c:numCache>
                <c:formatCode>General</c:formatCode>
                <c:ptCount val="979"/>
                <c:pt idx="0">
                  <c:v>-0.26750300000639982</c:v>
                </c:pt>
                <c:pt idx="1">
                  <c:v>-0.25228225000319071</c:v>
                </c:pt>
                <c:pt idx="2">
                  <c:v>-1.5484149997064378E-2</c:v>
                </c:pt>
                <c:pt idx="3">
                  <c:v>-4.0009950003877748E-2</c:v>
                </c:pt>
                <c:pt idx="4">
                  <c:v>-1.4057250002224464E-2</c:v>
                </c:pt>
                <c:pt idx="5">
                  <c:v>1.8822599995473865E-2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31-41CE-9AE4-B1017E3BDFE4}"/>
            </c:ext>
          </c:extLst>
        </c:ser>
        <c:ser>
          <c:idx val="3"/>
          <c:order val="2"/>
          <c:tx>
            <c:strRef>
              <c:f>'Inactive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1'!$D$21:$D$21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'Inactive 1'!$D$21:$D$21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1'!$F$21:$F$999</c:f>
              <c:numCache>
                <c:formatCode>General</c:formatCode>
                <c:ptCount val="979"/>
                <c:pt idx="0">
                  <c:v>-56930</c:v>
                </c:pt>
                <c:pt idx="1">
                  <c:v>-55247.5</c:v>
                </c:pt>
                <c:pt idx="2">
                  <c:v>-34736.5</c:v>
                </c:pt>
                <c:pt idx="3">
                  <c:v>-33534.5</c:v>
                </c:pt>
                <c:pt idx="4">
                  <c:v>-30497.5</c:v>
                </c:pt>
                <c:pt idx="5">
                  <c:v>-30394</c:v>
                </c:pt>
                <c:pt idx="6">
                  <c:v>-4995</c:v>
                </c:pt>
                <c:pt idx="7">
                  <c:v>-2116.5</c:v>
                </c:pt>
                <c:pt idx="8">
                  <c:v>-1048.5</c:v>
                </c:pt>
                <c:pt idx="9">
                  <c:v>-903.5</c:v>
                </c:pt>
                <c:pt idx="10">
                  <c:v>0</c:v>
                </c:pt>
                <c:pt idx="11">
                  <c:v>28</c:v>
                </c:pt>
                <c:pt idx="12">
                  <c:v>909.5</c:v>
                </c:pt>
                <c:pt idx="13">
                  <c:v>987.5</c:v>
                </c:pt>
                <c:pt idx="14">
                  <c:v>988</c:v>
                </c:pt>
                <c:pt idx="15">
                  <c:v>993.5</c:v>
                </c:pt>
                <c:pt idx="16">
                  <c:v>1110.5</c:v>
                </c:pt>
                <c:pt idx="17">
                  <c:v>1791</c:v>
                </c:pt>
                <c:pt idx="18">
                  <c:v>1799.5</c:v>
                </c:pt>
                <c:pt idx="19">
                  <c:v>1894.5</c:v>
                </c:pt>
                <c:pt idx="20">
                  <c:v>1983</c:v>
                </c:pt>
                <c:pt idx="21">
                  <c:v>1997.5</c:v>
                </c:pt>
                <c:pt idx="22">
                  <c:v>2036</c:v>
                </c:pt>
                <c:pt idx="23">
                  <c:v>2036.5</c:v>
                </c:pt>
                <c:pt idx="24">
                  <c:v>2044.5</c:v>
                </c:pt>
                <c:pt idx="25">
                  <c:v>2056</c:v>
                </c:pt>
                <c:pt idx="26">
                  <c:v>2795.5</c:v>
                </c:pt>
                <c:pt idx="27">
                  <c:v>2893</c:v>
                </c:pt>
                <c:pt idx="28">
                  <c:v>2985</c:v>
                </c:pt>
                <c:pt idx="29">
                  <c:v>3023.5</c:v>
                </c:pt>
                <c:pt idx="30">
                  <c:v>3026.5</c:v>
                </c:pt>
                <c:pt idx="31">
                  <c:v>3026.5</c:v>
                </c:pt>
                <c:pt idx="32">
                  <c:v>3027</c:v>
                </c:pt>
                <c:pt idx="33">
                  <c:v>3027</c:v>
                </c:pt>
                <c:pt idx="34">
                  <c:v>3140.5</c:v>
                </c:pt>
                <c:pt idx="35">
                  <c:v>3140.5</c:v>
                </c:pt>
                <c:pt idx="36">
                  <c:v>3141</c:v>
                </c:pt>
                <c:pt idx="37">
                  <c:v>3141</c:v>
                </c:pt>
                <c:pt idx="38">
                  <c:v>3892</c:v>
                </c:pt>
                <c:pt idx="39">
                  <c:v>3892</c:v>
                </c:pt>
                <c:pt idx="40">
                  <c:v>3892</c:v>
                </c:pt>
                <c:pt idx="41">
                  <c:v>3892</c:v>
                </c:pt>
                <c:pt idx="42">
                  <c:v>3892</c:v>
                </c:pt>
                <c:pt idx="43">
                  <c:v>3892</c:v>
                </c:pt>
                <c:pt idx="44">
                  <c:v>4019.5</c:v>
                </c:pt>
                <c:pt idx="45">
                  <c:v>4020</c:v>
                </c:pt>
                <c:pt idx="46">
                  <c:v>4239.5</c:v>
                </c:pt>
                <c:pt idx="47">
                  <c:v>5143.5</c:v>
                </c:pt>
                <c:pt idx="48">
                  <c:v>5143.5</c:v>
                </c:pt>
                <c:pt idx="49">
                  <c:v>5143.5</c:v>
                </c:pt>
                <c:pt idx="50">
                  <c:v>5143.5</c:v>
                </c:pt>
                <c:pt idx="51">
                  <c:v>5163</c:v>
                </c:pt>
                <c:pt idx="52">
                  <c:v>5163.5</c:v>
                </c:pt>
                <c:pt idx="53">
                  <c:v>5165.5</c:v>
                </c:pt>
                <c:pt idx="54">
                  <c:v>5166</c:v>
                </c:pt>
                <c:pt idx="55">
                  <c:v>5168.5</c:v>
                </c:pt>
                <c:pt idx="56">
                  <c:v>5169</c:v>
                </c:pt>
                <c:pt idx="57">
                  <c:v>5174</c:v>
                </c:pt>
                <c:pt idx="58">
                  <c:v>5174.5</c:v>
                </c:pt>
                <c:pt idx="59">
                  <c:v>5180</c:v>
                </c:pt>
                <c:pt idx="60">
                  <c:v>5180</c:v>
                </c:pt>
                <c:pt idx="61">
                  <c:v>5180</c:v>
                </c:pt>
                <c:pt idx="62">
                  <c:v>5180</c:v>
                </c:pt>
                <c:pt idx="63">
                  <c:v>5182.5</c:v>
                </c:pt>
                <c:pt idx="64">
                  <c:v>5182.5</c:v>
                </c:pt>
                <c:pt idx="65">
                  <c:v>5182.5</c:v>
                </c:pt>
                <c:pt idx="66">
                  <c:v>5182.5</c:v>
                </c:pt>
                <c:pt idx="67">
                  <c:v>5182.5</c:v>
                </c:pt>
                <c:pt idx="68">
                  <c:v>5210.5</c:v>
                </c:pt>
                <c:pt idx="69">
                  <c:v>5235.5</c:v>
                </c:pt>
                <c:pt idx="70">
                  <c:v>5249.5</c:v>
                </c:pt>
                <c:pt idx="71">
                  <c:v>5249.5</c:v>
                </c:pt>
                <c:pt idx="72">
                  <c:v>5249.5</c:v>
                </c:pt>
                <c:pt idx="73">
                  <c:v>5249.5</c:v>
                </c:pt>
                <c:pt idx="74">
                  <c:v>5249.5</c:v>
                </c:pt>
                <c:pt idx="75">
                  <c:v>5252</c:v>
                </c:pt>
                <c:pt idx="76">
                  <c:v>5252</c:v>
                </c:pt>
                <c:pt idx="77">
                  <c:v>5252</c:v>
                </c:pt>
                <c:pt idx="78">
                  <c:v>5252</c:v>
                </c:pt>
                <c:pt idx="79">
                  <c:v>5252.5</c:v>
                </c:pt>
                <c:pt idx="80">
                  <c:v>5255</c:v>
                </c:pt>
                <c:pt idx="81">
                  <c:v>5255</c:v>
                </c:pt>
                <c:pt idx="82">
                  <c:v>5255</c:v>
                </c:pt>
                <c:pt idx="83">
                  <c:v>5255</c:v>
                </c:pt>
                <c:pt idx="84">
                  <c:v>5285.5</c:v>
                </c:pt>
                <c:pt idx="85">
                  <c:v>5285.5</c:v>
                </c:pt>
                <c:pt idx="86">
                  <c:v>5285.5</c:v>
                </c:pt>
                <c:pt idx="87">
                  <c:v>5285.5</c:v>
                </c:pt>
                <c:pt idx="88">
                  <c:v>5285.5</c:v>
                </c:pt>
                <c:pt idx="89">
                  <c:v>5285.5</c:v>
                </c:pt>
                <c:pt idx="90">
                  <c:v>5288.5</c:v>
                </c:pt>
                <c:pt idx="91">
                  <c:v>5978</c:v>
                </c:pt>
                <c:pt idx="92">
                  <c:v>5983.5</c:v>
                </c:pt>
                <c:pt idx="93">
                  <c:v>6047.5</c:v>
                </c:pt>
                <c:pt idx="94">
                  <c:v>6105.5</c:v>
                </c:pt>
                <c:pt idx="95">
                  <c:v>6181</c:v>
                </c:pt>
                <c:pt idx="96">
                  <c:v>6181.5</c:v>
                </c:pt>
                <c:pt idx="97">
                  <c:v>6223</c:v>
                </c:pt>
                <c:pt idx="98">
                  <c:v>6253.5</c:v>
                </c:pt>
                <c:pt idx="99">
                  <c:v>6256.5</c:v>
                </c:pt>
                <c:pt idx="100">
                  <c:v>6273</c:v>
                </c:pt>
                <c:pt idx="101">
                  <c:v>6295.5</c:v>
                </c:pt>
                <c:pt idx="102">
                  <c:v>6945.5</c:v>
                </c:pt>
                <c:pt idx="103">
                  <c:v>6946</c:v>
                </c:pt>
                <c:pt idx="104">
                  <c:v>7107.5</c:v>
                </c:pt>
                <c:pt idx="105">
                  <c:v>7163</c:v>
                </c:pt>
                <c:pt idx="106">
                  <c:v>7166</c:v>
                </c:pt>
                <c:pt idx="107">
                  <c:v>7168.5</c:v>
                </c:pt>
                <c:pt idx="108">
                  <c:v>7171.5</c:v>
                </c:pt>
                <c:pt idx="109">
                  <c:v>7205.5</c:v>
                </c:pt>
                <c:pt idx="110">
                  <c:v>7264</c:v>
                </c:pt>
                <c:pt idx="111">
                  <c:v>7285.5</c:v>
                </c:pt>
                <c:pt idx="112">
                  <c:v>7324.5</c:v>
                </c:pt>
                <c:pt idx="113">
                  <c:v>7937</c:v>
                </c:pt>
                <c:pt idx="114">
                  <c:v>7981.5</c:v>
                </c:pt>
                <c:pt idx="115">
                  <c:v>7992.5</c:v>
                </c:pt>
                <c:pt idx="116">
                  <c:v>8022</c:v>
                </c:pt>
                <c:pt idx="117">
                  <c:v>8022.5</c:v>
                </c:pt>
                <c:pt idx="118">
                  <c:v>8059.5</c:v>
                </c:pt>
                <c:pt idx="119">
                  <c:v>8106</c:v>
                </c:pt>
                <c:pt idx="120">
                  <c:v>8125.5</c:v>
                </c:pt>
                <c:pt idx="121">
                  <c:v>8147.5</c:v>
                </c:pt>
                <c:pt idx="122">
                  <c:v>8148</c:v>
                </c:pt>
                <c:pt idx="123">
                  <c:v>8234</c:v>
                </c:pt>
                <c:pt idx="124">
                  <c:v>8234</c:v>
                </c:pt>
                <c:pt idx="125">
                  <c:v>7171.5</c:v>
                </c:pt>
                <c:pt idx="126">
                  <c:v>8234</c:v>
                </c:pt>
                <c:pt idx="127">
                  <c:v>8234</c:v>
                </c:pt>
                <c:pt idx="128">
                  <c:v>9073.5</c:v>
                </c:pt>
                <c:pt idx="129">
                  <c:v>9074</c:v>
                </c:pt>
                <c:pt idx="130">
                  <c:v>9235</c:v>
                </c:pt>
                <c:pt idx="131">
                  <c:v>9261</c:v>
                </c:pt>
                <c:pt idx="132">
                  <c:v>9261.5</c:v>
                </c:pt>
                <c:pt idx="133">
                  <c:v>9946.5</c:v>
                </c:pt>
                <c:pt idx="134">
                  <c:v>10083</c:v>
                </c:pt>
                <c:pt idx="135">
                  <c:v>10083.5</c:v>
                </c:pt>
                <c:pt idx="136">
                  <c:v>10225.5</c:v>
                </c:pt>
                <c:pt idx="137">
                  <c:v>10231</c:v>
                </c:pt>
                <c:pt idx="138">
                  <c:v>10236.5</c:v>
                </c:pt>
                <c:pt idx="139">
                  <c:v>10237</c:v>
                </c:pt>
                <c:pt idx="140">
                  <c:v>10253.5</c:v>
                </c:pt>
                <c:pt idx="141">
                  <c:v>10256</c:v>
                </c:pt>
                <c:pt idx="142">
                  <c:v>10256.5</c:v>
                </c:pt>
                <c:pt idx="143">
                  <c:v>10267.5</c:v>
                </c:pt>
                <c:pt idx="144">
                  <c:v>10298</c:v>
                </c:pt>
                <c:pt idx="145">
                  <c:v>11074</c:v>
                </c:pt>
                <c:pt idx="146">
                  <c:v>11168</c:v>
                </c:pt>
                <c:pt idx="147">
                  <c:v>11168.5</c:v>
                </c:pt>
                <c:pt idx="148">
                  <c:v>11204.5</c:v>
                </c:pt>
                <c:pt idx="149">
                  <c:v>11283.5</c:v>
                </c:pt>
                <c:pt idx="150">
                  <c:v>11355</c:v>
                </c:pt>
                <c:pt idx="151">
                  <c:v>11355</c:v>
                </c:pt>
                <c:pt idx="152">
                  <c:v>11355</c:v>
                </c:pt>
                <c:pt idx="153">
                  <c:v>12166.5</c:v>
                </c:pt>
                <c:pt idx="154">
                  <c:v>12286.5</c:v>
                </c:pt>
                <c:pt idx="155">
                  <c:v>12300.5</c:v>
                </c:pt>
                <c:pt idx="156">
                  <c:v>12329.5</c:v>
                </c:pt>
                <c:pt idx="157">
                  <c:v>12392</c:v>
                </c:pt>
                <c:pt idx="158">
                  <c:v>12397.5</c:v>
                </c:pt>
                <c:pt idx="159">
                  <c:v>13125</c:v>
                </c:pt>
                <c:pt idx="160">
                  <c:v>13218</c:v>
                </c:pt>
                <c:pt idx="161">
                  <c:v>13218</c:v>
                </c:pt>
                <c:pt idx="162">
                  <c:v>13218</c:v>
                </c:pt>
                <c:pt idx="163">
                  <c:v>13218</c:v>
                </c:pt>
                <c:pt idx="164">
                  <c:v>13218</c:v>
                </c:pt>
                <c:pt idx="165">
                  <c:v>13218.5</c:v>
                </c:pt>
                <c:pt idx="166">
                  <c:v>13218.5</c:v>
                </c:pt>
                <c:pt idx="167">
                  <c:v>13219</c:v>
                </c:pt>
                <c:pt idx="168">
                  <c:v>13219</c:v>
                </c:pt>
                <c:pt idx="169">
                  <c:v>14143.5</c:v>
                </c:pt>
                <c:pt idx="170">
                  <c:v>14144</c:v>
                </c:pt>
                <c:pt idx="171">
                  <c:v>14272.5</c:v>
                </c:pt>
                <c:pt idx="172">
                  <c:v>14272.5</c:v>
                </c:pt>
                <c:pt idx="173">
                  <c:v>14272.5</c:v>
                </c:pt>
                <c:pt idx="174">
                  <c:v>14398</c:v>
                </c:pt>
                <c:pt idx="175">
                  <c:v>14401</c:v>
                </c:pt>
                <c:pt idx="176">
                  <c:v>15285.5</c:v>
                </c:pt>
                <c:pt idx="177">
                  <c:v>15285.5</c:v>
                </c:pt>
                <c:pt idx="178">
                  <c:v>15285.5</c:v>
                </c:pt>
                <c:pt idx="179">
                  <c:v>16022</c:v>
                </c:pt>
                <c:pt idx="180">
                  <c:v>16189</c:v>
                </c:pt>
                <c:pt idx="181">
                  <c:v>16189.5</c:v>
                </c:pt>
                <c:pt idx="182">
                  <c:v>16331</c:v>
                </c:pt>
                <c:pt idx="183">
                  <c:v>16356</c:v>
                </c:pt>
                <c:pt idx="184">
                  <c:v>16356</c:v>
                </c:pt>
                <c:pt idx="185">
                  <c:v>16356.5</c:v>
                </c:pt>
                <c:pt idx="186">
                  <c:v>16356.5</c:v>
                </c:pt>
                <c:pt idx="187">
                  <c:v>16373</c:v>
                </c:pt>
                <c:pt idx="188">
                  <c:v>16373</c:v>
                </c:pt>
                <c:pt idx="189">
                  <c:v>16428.5</c:v>
                </c:pt>
                <c:pt idx="190">
                  <c:v>16428.5</c:v>
                </c:pt>
                <c:pt idx="191">
                  <c:v>16428.5</c:v>
                </c:pt>
                <c:pt idx="192">
                  <c:v>16456.5</c:v>
                </c:pt>
                <c:pt idx="193">
                  <c:v>16456.5</c:v>
                </c:pt>
                <c:pt idx="194">
                  <c:v>16456.5</c:v>
                </c:pt>
                <c:pt idx="195">
                  <c:v>17421.5</c:v>
                </c:pt>
                <c:pt idx="196">
                  <c:v>17421.5</c:v>
                </c:pt>
                <c:pt idx="197">
                  <c:v>17432.5</c:v>
                </c:pt>
                <c:pt idx="198">
                  <c:v>17432.5</c:v>
                </c:pt>
                <c:pt idx="199">
                  <c:v>17433</c:v>
                </c:pt>
                <c:pt idx="200">
                  <c:v>17433</c:v>
                </c:pt>
                <c:pt idx="201">
                  <c:v>17435.5</c:v>
                </c:pt>
                <c:pt idx="202">
                  <c:v>17435.5</c:v>
                </c:pt>
                <c:pt idx="203">
                  <c:v>17460.5</c:v>
                </c:pt>
                <c:pt idx="204">
                  <c:v>17460.5</c:v>
                </c:pt>
                <c:pt idx="205">
                  <c:v>17463.5</c:v>
                </c:pt>
                <c:pt idx="206">
                  <c:v>17463.5</c:v>
                </c:pt>
                <c:pt idx="207">
                  <c:v>17469</c:v>
                </c:pt>
                <c:pt idx="208">
                  <c:v>17469</c:v>
                </c:pt>
                <c:pt idx="209">
                  <c:v>17477.5</c:v>
                </c:pt>
                <c:pt idx="210">
                  <c:v>17477.5</c:v>
                </c:pt>
                <c:pt idx="211">
                  <c:v>17480</c:v>
                </c:pt>
                <c:pt idx="212">
                  <c:v>17480</c:v>
                </c:pt>
                <c:pt idx="213">
                  <c:v>18256</c:v>
                </c:pt>
                <c:pt idx="214">
                  <c:v>19351.5</c:v>
                </c:pt>
                <c:pt idx="215">
                  <c:v>19360</c:v>
                </c:pt>
                <c:pt idx="216">
                  <c:v>19360.5</c:v>
                </c:pt>
                <c:pt idx="217">
                  <c:v>19363</c:v>
                </c:pt>
              </c:numCache>
            </c:numRef>
          </c:xVal>
          <c:yVal>
            <c:numRef>
              <c:f>'Inactive 1'!$J$21:$J$999</c:f>
              <c:numCache>
                <c:formatCode>General</c:formatCode>
                <c:ptCount val="979"/>
                <c:pt idx="44">
                  <c:v>1.0034500010078773E-3</c:v>
                </c:pt>
                <c:pt idx="45">
                  <c:v>1.2419999984558672E-3</c:v>
                </c:pt>
                <c:pt idx="68">
                  <c:v>-3.7045000499347225E-4</c:v>
                </c:pt>
                <c:pt idx="69">
                  <c:v>2.5704999279696494E-4</c:v>
                </c:pt>
                <c:pt idx="70">
                  <c:v>1.2364499998511747E-3</c:v>
                </c:pt>
                <c:pt idx="90">
                  <c:v>6.4335000206483528E-4</c:v>
                </c:pt>
                <c:pt idx="91">
                  <c:v>4.0379999700235203E-4</c:v>
                </c:pt>
                <c:pt idx="92">
                  <c:v>8.278499954030849E-4</c:v>
                </c:pt>
                <c:pt idx="93">
                  <c:v>1.6224999853875488E-4</c:v>
                </c:pt>
                <c:pt idx="94">
                  <c:v>2.3404999956255779E-4</c:v>
                </c:pt>
                <c:pt idx="95">
                  <c:v>-4.4899999920744449E-5</c:v>
                </c:pt>
                <c:pt idx="96">
                  <c:v>-7.0635000156471506E-4</c:v>
                </c:pt>
                <c:pt idx="97">
                  <c:v>-1.0670000483514741E-4</c:v>
                </c:pt>
                <c:pt idx="98">
                  <c:v>7.4484999640844762E-4</c:v>
                </c:pt>
                <c:pt idx="99">
                  <c:v>1.5761499962536618E-3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931-41CE-9AE4-B1017E3BDFE4}"/>
            </c:ext>
          </c:extLst>
        </c:ser>
        <c:ser>
          <c:idx val="4"/>
          <c:order val="3"/>
          <c:tx>
            <c:strRef>
              <c:f>'Inactive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1'!$F$21:$F$999</c:f>
              <c:numCache>
                <c:formatCode>General</c:formatCode>
                <c:ptCount val="979"/>
                <c:pt idx="0">
                  <c:v>-56930</c:v>
                </c:pt>
                <c:pt idx="1">
                  <c:v>-55247.5</c:v>
                </c:pt>
                <c:pt idx="2">
                  <c:v>-34736.5</c:v>
                </c:pt>
                <c:pt idx="3">
                  <c:v>-33534.5</c:v>
                </c:pt>
                <c:pt idx="4">
                  <c:v>-30497.5</c:v>
                </c:pt>
                <c:pt idx="5">
                  <c:v>-30394</c:v>
                </c:pt>
                <c:pt idx="6">
                  <c:v>-4995</c:v>
                </c:pt>
                <c:pt idx="7">
                  <c:v>-2116.5</c:v>
                </c:pt>
                <c:pt idx="8">
                  <c:v>-1048.5</c:v>
                </c:pt>
                <c:pt idx="9">
                  <c:v>-903.5</c:v>
                </c:pt>
                <c:pt idx="10">
                  <c:v>0</c:v>
                </c:pt>
                <c:pt idx="11">
                  <c:v>28</c:v>
                </c:pt>
                <c:pt idx="12">
                  <c:v>909.5</c:v>
                </c:pt>
                <c:pt idx="13">
                  <c:v>987.5</c:v>
                </c:pt>
                <c:pt idx="14">
                  <c:v>988</c:v>
                </c:pt>
                <c:pt idx="15">
                  <c:v>993.5</c:v>
                </c:pt>
                <c:pt idx="16">
                  <c:v>1110.5</c:v>
                </c:pt>
                <c:pt idx="17">
                  <c:v>1791</c:v>
                </c:pt>
                <c:pt idx="18">
                  <c:v>1799.5</c:v>
                </c:pt>
                <c:pt idx="19">
                  <c:v>1894.5</c:v>
                </c:pt>
                <c:pt idx="20">
                  <c:v>1983</c:v>
                </c:pt>
                <c:pt idx="21">
                  <c:v>1997.5</c:v>
                </c:pt>
                <c:pt idx="22">
                  <c:v>2036</c:v>
                </c:pt>
                <c:pt idx="23">
                  <c:v>2036.5</c:v>
                </c:pt>
                <c:pt idx="24">
                  <c:v>2044.5</c:v>
                </c:pt>
                <c:pt idx="25">
                  <c:v>2056</c:v>
                </c:pt>
                <c:pt idx="26">
                  <c:v>2795.5</c:v>
                </c:pt>
                <c:pt idx="27">
                  <c:v>2893</c:v>
                </c:pt>
                <c:pt idx="28">
                  <c:v>2985</c:v>
                </c:pt>
                <c:pt idx="29">
                  <c:v>3023.5</c:v>
                </c:pt>
                <c:pt idx="30">
                  <c:v>3026.5</c:v>
                </c:pt>
                <c:pt idx="31">
                  <c:v>3026.5</c:v>
                </c:pt>
                <c:pt idx="32">
                  <c:v>3027</c:v>
                </c:pt>
                <c:pt idx="33">
                  <c:v>3027</c:v>
                </c:pt>
                <c:pt idx="34">
                  <c:v>3140.5</c:v>
                </c:pt>
                <c:pt idx="35">
                  <c:v>3140.5</c:v>
                </c:pt>
                <c:pt idx="36">
                  <c:v>3141</c:v>
                </c:pt>
                <c:pt idx="37">
                  <c:v>3141</c:v>
                </c:pt>
                <c:pt idx="38">
                  <c:v>3892</c:v>
                </c:pt>
                <c:pt idx="39">
                  <c:v>3892</c:v>
                </c:pt>
                <c:pt idx="40">
                  <c:v>3892</c:v>
                </c:pt>
                <c:pt idx="41">
                  <c:v>3892</c:v>
                </c:pt>
                <c:pt idx="42">
                  <c:v>3892</c:v>
                </c:pt>
                <c:pt idx="43">
                  <c:v>3892</c:v>
                </c:pt>
                <c:pt idx="44">
                  <c:v>4019.5</c:v>
                </c:pt>
                <c:pt idx="45">
                  <c:v>4020</c:v>
                </c:pt>
                <c:pt idx="46">
                  <c:v>4239.5</c:v>
                </c:pt>
                <c:pt idx="47">
                  <c:v>5143.5</c:v>
                </c:pt>
                <c:pt idx="48">
                  <c:v>5143.5</c:v>
                </c:pt>
                <c:pt idx="49">
                  <c:v>5143.5</c:v>
                </c:pt>
                <c:pt idx="50">
                  <c:v>5143.5</c:v>
                </c:pt>
                <c:pt idx="51">
                  <c:v>5163</c:v>
                </c:pt>
                <c:pt idx="52">
                  <c:v>5163.5</c:v>
                </c:pt>
                <c:pt idx="53">
                  <c:v>5165.5</c:v>
                </c:pt>
                <c:pt idx="54">
                  <c:v>5166</c:v>
                </c:pt>
                <c:pt idx="55">
                  <c:v>5168.5</c:v>
                </c:pt>
                <c:pt idx="56">
                  <c:v>5169</c:v>
                </c:pt>
                <c:pt idx="57">
                  <c:v>5174</c:v>
                </c:pt>
                <c:pt idx="58">
                  <c:v>5174.5</c:v>
                </c:pt>
                <c:pt idx="59">
                  <c:v>5180</c:v>
                </c:pt>
                <c:pt idx="60">
                  <c:v>5180</c:v>
                </c:pt>
                <c:pt idx="61">
                  <c:v>5180</c:v>
                </c:pt>
                <c:pt idx="62">
                  <c:v>5180</c:v>
                </c:pt>
                <c:pt idx="63">
                  <c:v>5182.5</c:v>
                </c:pt>
                <c:pt idx="64">
                  <c:v>5182.5</c:v>
                </c:pt>
                <c:pt idx="65">
                  <c:v>5182.5</c:v>
                </c:pt>
                <c:pt idx="66">
                  <c:v>5182.5</c:v>
                </c:pt>
                <c:pt idx="67">
                  <c:v>5182.5</c:v>
                </c:pt>
                <c:pt idx="68">
                  <c:v>5210.5</c:v>
                </c:pt>
                <c:pt idx="69">
                  <c:v>5235.5</c:v>
                </c:pt>
                <c:pt idx="70">
                  <c:v>5249.5</c:v>
                </c:pt>
                <c:pt idx="71">
                  <c:v>5249.5</c:v>
                </c:pt>
                <c:pt idx="72">
                  <c:v>5249.5</c:v>
                </c:pt>
                <c:pt idx="73">
                  <c:v>5249.5</c:v>
                </c:pt>
                <c:pt idx="74">
                  <c:v>5249.5</c:v>
                </c:pt>
                <c:pt idx="75">
                  <c:v>5252</c:v>
                </c:pt>
                <c:pt idx="76">
                  <c:v>5252</c:v>
                </c:pt>
                <c:pt idx="77">
                  <c:v>5252</c:v>
                </c:pt>
                <c:pt idx="78">
                  <c:v>5252</c:v>
                </c:pt>
                <c:pt idx="79">
                  <c:v>5252.5</c:v>
                </c:pt>
                <c:pt idx="80">
                  <c:v>5255</c:v>
                </c:pt>
                <c:pt idx="81">
                  <c:v>5255</c:v>
                </c:pt>
                <c:pt idx="82">
                  <c:v>5255</c:v>
                </c:pt>
                <c:pt idx="83">
                  <c:v>5255</c:v>
                </c:pt>
                <c:pt idx="84">
                  <c:v>5285.5</c:v>
                </c:pt>
                <c:pt idx="85">
                  <c:v>5285.5</c:v>
                </c:pt>
                <c:pt idx="86">
                  <c:v>5285.5</c:v>
                </c:pt>
                <c:pt idx="87">
                  <c:v>5285.5</c:v>
                </c:pt>
                <c:pt idx="88">
                  <c:v>5285.5</c:v>
                </c:pt>
                <c:pt idx="89">
                  <c:v>5285.5</c:v>
                </c:pt>
                <c:pt idx="90">
                  <c:v>5288.5</c:v>
                </c:pt>
                <c:pt idx="91">
                  <c:v>5978</c:v>
                </c:pt>
                <c:pt idx="92">
                  <c:v>5983.5</c:v>
                </c:pt>
                <c:pt idx="93">
                  <c:v>6047.5</c:v>
                </c:pt>
                <c:pt idx="94">
                  <c:v>6105.5</c:v>
                </c:pt>
                <c:pt idx="95">
                  <c:v>6181</c:v>
                </c:pt>
                <c:pt idx="96">
                  <c:v>6181.5</c:v>
                </c:pt>
                <c:pt idx="97">
                  <c:v>6223</c:v>
                </c:pt>
                <c:pt idx="98">
                  <c:v>6253.5</c:v>
                </c:pt>
                <c:pt idx="99">
                  <c:v>6256.5</c:v>
                </c:pt>
                <c:pt idx="100">
                  <c:v>6273</c:v>
                </c:pt>
                <c:pt idx="101">
                  <c:v>6295.5</c:v>
                </c:pt>
                <c:pt idx="102">
                  <c:v>6945.5</c:v>
                </c:pt>
                <c:pt idx="103">
                  <c:v>6946</c:v>
                </c:pt>
                <c:pt idx="104">
                  <c:v>7107.5</c:v>
                </c:pt>
                <c:pt idx="105">
                  <c:v>7163</c:v>
                </c:pt>
                <c:pt idx="106">
                  <c:v>7166</c:v>
                </c:pt>
                <c:pt idx="107">
                  <c:v>7168.5</c:v>
                </c:pt>
                <c:pt idx="108">
                  <c:v>7171.5</c:v>
                </c:pt>
                <c:pt idx="109">
                  <c:v>7205.5</c:v>
                </c:pt>
                <c:pt idx="110">
                  <c:v>7264</c:v>
                </c:pt>
                <c:pt idx="111">
                  <c:v>7285.5</c:v>
                </c:pt>
                <c:pt idx="112">
                  <c:v>7324.5</c:v>
                </c:pt>
                <c:pt idx="113">
                  <c:v>7937</c:v>
                </c:pt>
                <c:pt idx="114">
                  <c:v>7981.5</c:v>
                </c:pt>
                <c:pt idx="115">
                  <c:v>7992.5</c:v>
                </c:pt>
                <c:pt idx="116">
                  <c:v>8022</c:v>
                </c:pt>
                <c:pt idx="117">
                  <c:v>8022.5</c:v>
                </c:pt>
                <c:pt idx="118">
                  <c:v>8059.5</c:v>
                </c:pt>
                <c:pt idx="119">
                  <c:v>8106</c:v>
                </c:pt>
                <c:pt idx="120">
                  <c:v>8125.5</c:v>
                </c:pt>
                <c:pt idx="121">
                  <c:v>8147.5</c:v>
                </c:pt>
                <c:pt idx="122">
                  <c:v>8148</c:v>
                </c:pt>
                <c:pt idx="123">
                  <c:v>8234</c:v>
                </c:pt>
                <c:pt idx="124">
                  <c:v>8234</c:v>
                </c:pt>
                <c:pt idx="125">
                  <c:v>7171.5</c:v>
                </c:pt>
                <c:pt idx="126">
                  <c:v>8234</c:v>
                </c:pt>
                <c:pt idx="127">
                  <c:v>8234</c:v>
                </c:pt>
                <c:pt idx="128">
                  <c:v>9073.5</c:v>
                </c:pt>
                <c:pt idx="129">
                  <c:v>9074</c:v>
                </c:pt>
                <c:pt idx="130">
                  <c:v>9235</c:v>
                </c:pt>
                <c:pt idx="131">
                  <c:v>9261</c:v>
                </c:pt>
                <c:pt idx="132">
                  <c:v>9261.5</c:v>
                </c:pt>
                <c:pt idx="133">
                  <c:v>9946.5</c:v>
                </c:pt>
                <c:pt idx="134">
                  <c:v>10083</c:v>
                </c:pt>
                <c:pt idx="135">
                  <c:v>10083.5</c:v>
                </c:pt>
                <c:pt idx="136">
                  <c:v>10225.5</c:v>
                </c:pt>
                <c:pt idx="137">
                  <c:v>10231</c:v>
                </c:pt>
                <c:pt idx="138">
                  <c:v>10236.5</c:v>
                </c:pt>
                <c:pt idx="139">
                  <c:v>10237</c:v>
                </c:pt>
                <c:pt idx="140">
                  <c:v>10253.5</c:v>
                </c:pt>
                <c:pt idx="141">
                  <c:v>10256</c:v>
                </c:pt>
                <c:pt idx="142">
                  <c:v>10256.5</c:v>
                </c:pt>
                <c:pt idx="143">
                  <c:v>10267.5</c:v>
                </c:pt>
                <c:pt idx="144">
                  <c:v>10298</c:v>
                </c:pt>
                <c:pt idx="145">
                  <c:v>11074</c:v>
                </c:pt>
                <c:pt idx="146">
                  <c:v>11168</c:v>
                </c:pt>
                <c:pt idx="147">
                  <c:v>11168.5</c:v>
                </c:pt>
                <c:pt idx="148">
                  <c:v>11204.5</c:v>
                </c:pt>
                <c:pt idx="149">
                  <c:v>11283.5</c:v>
                </c:pt>
                <c:pt idx="150">
                  <c:v>11355</c:v>
                </c:pt>
                <c:pt idx="151">
                  <c:v>11355</c:v>
                </c:pt>
                <c:pt idx="152">
                  <c:v>11355</c:v>
                </c:pt>
                <c:pt idx="153">
                  <c:v>12166.5</c:v>
                </c:pt>
                <c:pt idx="154">
                  <c:v>12286.5</c:v>
                </c:pt>
                <c:pt idx="155">
                  <c:v>12300.5</c:v>
                </c:pt>
                <c:pt idx="156">
                  <c:v>12329.5</c:v>
                </c:pt>
                <c:pt idx="157">
                  <c:v>12392</c:v>
                </c:pt>
                <c:pt idx="158">
                  <c:v>12397.5</c:v>
                </c:pt>
                <c:pt idx="159">
                  <c:v>13125</c:v>
                </c:pt>
                <c:pt idx="160">
                  <c:v>13218</c:v>
                </c:pt>
                <c:pt idx="161">
                  <c:v>13218</c:v>
                </c:pt>
                <c:pt idx="162">
                  <c:v>13218</c:v>
                </c:pt>
                <c:pt idx="163">
                  <c:v>13218</c:v>
                </c:pt>
                <c:pt idx="164">
                  <c:v>13218</c:v>
                </c:pt>
                <c:pt idx="165">
                  <c:v>13218.5</c:v>
                </c:pt>
                <c:pt idx="166">
                  <c:v>13218.5</c:v>
                </c:pt>
                <c:pt idx="167">
                  <c:v>13219</c:v>
                </c:pt>
                <c:pt idx="168">
                  <c:v>13219</c:v>
                </c:pt>
                <c:pt idx="169">
                  <c:v>14143.5</c:v>
                </c:pt>
                <c:pt idx="170">
                  <c:v>14144</c:v>
                </c:pt>
                <c:pt idx="171">
                  <c:v>14272.5</c:v>
                </c:pt>
                <c:pt idx="172">
                  <c:v>14272.5</c:v>
                </c:pt>
                <c:pt idx="173">
                  <c:v>14272.5</c:v>
                </c:pt>
                <c:pt idx="174">
                  <c:v>14398</c:v>
                </c:pt>
                <c:pt idx="175">
                  <c:v>14401</c:v>
                </c:pt>
                <c:pt idx="176">
                  <c:v>15285.5</c:v>
                </c:pt>
                <c:pt idx="177">
                  <c:v>15285.5</c:v>
                </c:pt>
                <c:pt idx="178">
                  <c:v>15285.5</c:v>
                </c:pt>
                <c:pt idx="179">
                  <c:v>16022</c:v>
                </c:pt>
                <c:pt idx="180">
                  <c:v>16189</c:v>
                </c:pt>
                <c:pt idx="181">
                  <c:v>16189.5</c:v>
                </c:pt>
                <c:pt idx="182">
                  <c:v>16331</c:v>
                </c:pt>
                <c:pt idx="183">
                  <c:v>16356</c:v>
                </c:pt>
                <c:pt idx="184">
                  <c:v>16356</c:v>
                </c:pt>
                <c:pt idx="185">
                  <c:v>16356.5</c:v>
                </c:pt>
                <c:pt idx="186">
                  <c:v>16356.5</c:v>
                </c:pt>
                <c:pt idx="187">
                  <c:v>16373</c:v>
                </c:pt>
                <c:pt idx="188">
                  <c:v>16373</c:v>
                </c:pt>
                <c:pt idx="189">
                  <c:v>16428.5</c:v>
                </c:pt>
                <c:pt idx="190">
                  <c:v>16428.5</c:v>
                </c:pt>
                <c:pt idx="191">
                  <c:v>16428.5</c:v>
                </c:pt>
                <c:pt idx="192">
                  <c:v>16456.5</c:v>
                </c:pt>
                <c:pt idx="193">
                  <c:v>16456.5</c:v>
                </c:pt>
                <c:pt idx="194">
                  <c:v>16456.5</c:v>
                </c:pt>
                <c:pt idx="195">
                  <c:v>17421.5</c:v>
                </c:pt>
                <c:pt idx="196">
                  <c:v>17421.5</c:v>
                </c:pt>
                <c:pt idx="197">
                  <c:v>17432.5</c:v>
                </c:pt>
                <c:pt idx="198">
                  <c:v>17432.5</c:v>
                </c:pt>
                <c:pt idx="199">
                  <c:v>17433</c:v>
                </c:pt>
                <c:pt idx="200">
                  <c:v>17433</c:v>
                </c:pt>
                <c:pt idx="201">
                  <c:v>17435.5</c:v>
                </c:pt>
                <c:pt idx="202">
                  <c:v>17435.5</c:v>
                </c:pt>
                <c:pt idx="203">
                  <c:v>17460.5</c:v>
                </c:pt>
                <c:pt idx="204">
                  <c:v>17460.5</c:v>
                </c:pt>
                <c:pt idx="205">
                  <c:v>17463.5</c:v>
                </c:pt>
                <c:pt idx="206">
                  <c:v>17463.5</c:v>
                </c:pt>
                <c:pt idx="207">
                  <c:v>17469</c:v>
                </c:pt>
                <c:pt idx="208">
                  <c:v>17469</c:v>
                </c:pt>
                <c:pt idx="209">
                  <c:v>17477.5</c:v>
                </c:pt>
                <c:pt idx="210">
                  <c:v>17477.5</c:v>
                </c:pt>
                <c:pt idx="211">
                  <c:v>17480</c:v>
                </c:pt>
                <c:pt idx="212">
                  <c:v>17480</c:v>
                </c:pt>
                <c:pt idx="213">
                  <c:v>18256</c:v>
                </c:pt>
                <c:pt idx="214">
                  <c:v>19351.5</c:v>
                </c:pt>
                <c:pt idx="215">
                  <c:v>19360</c:v>
                </c:pt>
                <c:pt idx="216">
                  <c:v>19360.5</c:v>
                </c:pt>
                <c:pt idx="217">
                  <c:v>19363</c:v>
                </c:pt>
              </c:numCache>
            </c:numRef>
          </c:xVal>
          <c:yVal>
            <c:numRef>
              <c:f>'Inactive 1'!$K$21:$K$999</c:f>
              <c:numCache>
                <c:formatCode>General</c:formatCode>
                <c:ptCount val="979"/>
                <c:pt idx="9">
                  <c:v>1.5401499986182898E-3</c:v>
                </c:pt>
                <c:pt idx="10">
                  <c:v>4.0999999982886948E-3</c:v>
                </c:pt>
                <c:pt idx="11">
                  <c:v>3.1587999983457848E-3</c:v>
                </c:pt>
                <c:pt idx="13">
                  <c:v>1.2362499910523184E-3</c:v>
                </c:pt>
                <c:pt idx="14">
                  <c:v>2.4747999923420139E-3</c:v>
                </c:pt>
                <c:pt idx="15">
                  <c:v>1.1988499973085709E-3</c:v>
                </c:pt>
                <c:pt idx="16">
                  <c:v>3.1195499977911822E-3</c:v>
                </c:pt>
                <c:pt idx="18">
                  <c:v>1.541449993965216E-3</c:v>
                </c:pt>
                <c:pt idx="19">
                  <c:v>3.3659499968052842E-3</c:v>
                </c:pt>
                <c:pt idx="20">
                  <c:v>-6.1070000083418563E-4</c:v>
                </c:pt>
                <c:pt idx="21">
                  <c:v>1.007249993563164E-3</c:v>
                </c:pt>
                <c:pt idx="22">
                  <c:v>2.7559999580262229E-4</c:v>
                </c:pt>
                <c:pt idx="23">
                  <c:v>-1.8585000361781567E-4</c:v>
                </c:pt>
                <c:pt idx="24">
                  <c:v>9.3094999465392902E-4</c:v>
                </c:pt>
                <c:pt idx="25">
                  <c:v>5.117599997902289E-3</c:v>
                </c:pt>
                <c:pt idx="26">
                  <c:v>8.3304999861866236E-4</c:v>
                </c:pt>
                <c:pt idx="27">
                  <c:v>7.502999942516908E-4</c:v>
                </c:pt>
                <c:pt idx="28">
                  <c:v>7.435000006807968E-4</c:v>
                </c:pt>
                <c:pt idx="29">
                  <c:v>1.6418499944848008E-3</c:v>
                </c:pt>
                <c:pt idx="30">
                  <c:v>-5.6850003602448851E-5</c:v>
                </c:pt>
                <c:pt idx="31">
                  <c:v>-5.6850003602448851E-5</c:v>
                </c:pt>
                <c:pt idx="32">
                  <c:v>-6.1830000777263194E-4</c:v>
                </c:pt>
                <c:pt idx="33">
                  <c:v>-6.1830000777263194E-4</c:v>
                </c:pt>
                <c:pt idx="34">
                  <c:v>1.6325499964295886E-3</c:v>
                </c:pt>
                <c:pt idx="35">
                  <c:v>1.6325499964295886E-3</c:v>
                </c:pt>
                <c:pt idx="36">
                  <c:v>-1.0289000056218356E-3</c:v>
                </c:pt>
                <c:pt idx="37">
                  <c:v>-1.0289000056218356E-3</c:v>
                </c:pt>
                <c:pt idx="38">
                  <c:v>1.7320000188192353E-4</c:v>
                </c:pt>
                <c:pt idx="39">
                  <c:v>1.7320000188192353E-4</c:v>
                </c:pt>
                <c:pt idx="40">
                  <c:v>5.7319999905303121E-4</c:v>
                </c:pt>
                <c:pt idx="41">
                  <c:v>5.7319999905303121E-4</c:v>
                </c:pt>
                <c:pt idx="42">
                  <c:v>8.7319999875035137E-4</c:v>
                </c:pt>
                <c:pt idx="43">
                  <c:v>8.7319999875035137E-4</c:v>
                </c:pt>
                <c:pt idx="47">
                  <c:v>1.5638499971828423E-3</c:v>
                </c:pt>
                <c:pt idx="48">
                  <c:v>1.5638499971828423E-3</c:v>
                </c:pt>
                <c:pt idx="49">
                  <c:v>1.6638499946566299E-3</c:v>
                </c:pt>
                <c:pt idx="50">
                  <c:v>1.6638499946566299E-3</c:v>
                </c:pt>
                <c:pt idx="51">
                  <c:v>1.0672999997041188E-3</c:v>
                </c:pt>
                <c:pt idx="52">
                  <c:v>-1.5941500023473054E-3</c:v>
                </c:pt>
                <c:pt idx="53">
                  <c:v>-5.3995000780560076E-4</c:v>
                </c:pt>
                <c:pt idx="54">
                  <c:v>6.9860000076005235E-4</c:v>
                </c:pt>
                <c:pt idx="55">
                  <c:v>-2.0865000260528177E-4</c:v>
                </c:pt>
                <c:pt idx="56">
                  <c:v>-7.0100002631079406E-5</c:v>
                </c:pt>
                <c:pt idx="57">
                  <c:v>5.1540000276872888E-4</c:v>
                </c:pt>
                <c:pt idx="58">
                  <c:v>-1.4604999887524173E-4</c:v>
                </c:pt>
                <c:pt idx="59">
                  <c:v>1.6779999932623468E-3</c:v>
                </c:pt>
                <c:pt idx="60">
                  <c:v>1.6779999932623468E-3</c:v>
                </c:pt>
                <c:pt idx="61">
                  <c:v>2.3779999974067323E-3</c:v>
                </c:pt>
                <c:pt idx="62">
                  <c:v>2.3779999974067323E-3</c:v>
                </c:pt>
                <c:pt idx="63">
                  <c:v>2.7075000252807513E-4</c:v>
                </c:pt>
                <c:pt idx="64">
                  <c:v>1.1707500016200356E-3</c:v>
                </c:pt>
                <c:pt idx="65">
                  <c:v>1.1707500016200356E-3</c:v>
                </c:pt>
                <c:pt idx="66">
                  <c:v>1.8707499984884635E-3</c:v>
                </c:pt>
                <c:pt idx="67">
                  <c:v>1.8707499984884635E-3</c:v>
                </c:pt>
                <c:pt idx="71">
                  <c:v>2.0364500014693476E-3</c:v>
                </c:pt>
                <c:pt idx="72">
                  <c:v>2.0364500014693476E-3</c:v>
                </c:pt>
                <c:pt idx="73">
                  <c:v>2.4364499986404553E-3</c:v>
                </c:pt>
                <c:pt idx="74">
                  <c:v>2.4364499986404553E-3</c:v>
                </c:pt>
                <c:pt idx="75">
                  <c:v>9.2919999588048086E-4</c:v>
                </c:pt>
                <c:pt idx="76">
                  <c:v>9.2919999588048086E-4</c:v>
                </c:pt>
                <c:pt idx="77">
                  <c:v>1.5291999952751212E-3</c:v>
                </c:pt>
                <c:pt idx="78">
                  <c:v>1.5291999952751212E-3</c:v>
                </c:pt>
                <c:pt idx="79">
                  <c:v>2.567749994341284E-3</c:v>
                </c:pt>
                <c:pt idx="80">
                  <c:v>1.2604999938048422E-3</c:v>
                </c:pt>
                <c:pt idx="81">
                  <c:v>1.2604999938048422E-3</c:v>
                </c:pt>
                <c:pt idx="82">
                  <c:v>2.0604999954230152E-3</c:v>
                </c:pt>
                <c:pt idx="83">
                  <c:v>2.0604999954230152E-3</c:v>
                </c:pt>
                <c:pt idx="84">
                  <c:v>1.0120500010089017E-3</c:v>
                </c:pt>
                <c:pt idx="85">
                  <c:v>1.0120500010089017E-3</c:v>
                </c:pt>
                <c:pt idx="86">
                  <c:v>1.6120500004035421E-3</c:v>
                </c:pt>
                <c:pt idx="87">
                  <c:v>1.6120500004035421E-3</c:v>
                </c:pt>
                <c:pt idx="88">
                  <c:v>2.1120499950484373E-3</c:v>
                </c:pt>
                <c:pt idx="89">
                  <c:v>2.1120499950484373E-3</c:v>
                </c:pt>
                <c:pt idx="100">
                  <c:v>8.4829999832436442E-4</c:v>
                </c:pt>
                <c:pt idx="101">
                  <c:v>3.3830499960458837E-3</c:v>
                </c:pt>
                <c:pt idx="102">
                  <c:v>1.1980499984929338E-3</c:v>
                </c:pt>
                <c:pt idx="103">
                  <c:v>8.3659999654628336E-4</c:v>
                </c:pt>
                <c:pt idx="104">
                  <c:v>2.0882499957224354E-3</c:v>
                </c:pt>
                <c:pt idx="105">
                  <c:v>6.7673000012291595E-3</c:v>
                </c:pt>
                <c:pt idx="106">
                  <c:v>9.8600001365412027E-5</c:v>
                </c:pt>
                <c:pt idx="107">
                  <c:v>5.913499990128912E-4</c:v>
                </c:pt>
                <c:pt idx="108">
                  <c:v>4.2264999501639977E-4</c:v>
                </c:pt>
                <c:pt idx="109">
                  <c:v>5.4405000264523551E-4</c:v>
                </c:pt>
                <c:pt idx="110">
                  <c:v>-4.5600005250889808E-5</c:v>
                </c:pt>
                <c:pt idx="111">
                  <c:v>1.6120500004035421E-3</c:v>
                </c:pt>
                <c:pt idx="112">
                  <c:v>9.1894999786745757E-4</c:v>
                </c:pt>
                <c:pt idx="113">
                  <c:v>-8.5730000137118623E-4</c:v>
                </c:pt>
                <c:pt idx="114">
                  <c:v>-9.2635000328300521E-4</c:v>
                </c:pt>
                <c:pt idx="115">
                  <c:v>-6.7825000587617978E-4</c:v>
                </c:pt>
                <c:pt idx="116">
                  <c:v>4.9619999481365085E-4</c:v>
                </c:pt>
                <c:pt idx="117">
                  <c:v>-2.6524999702814966E-4</c:v>
                </c:pt>
                <c:pt idx="118">
                  <c:v>-5.1255000289529562E-4</c:v>
                </c:pt>
                <c:pt idx="119">
                  <c:v>-1.9274000005680136E-3</c:v>
                </c:pt>
                <c:pt idx="120">
                  <c:v>1.476049998018425E-3</c:v>
                </c:pt>
                <c:pt idx="121">
                  <c:v>-5.2775000222027302E-4</c:v>
                </c:pt>
                <c:pt idx="122">
                  <c:v>1.0799994925037026E-5</c:v>
                </c:pt>
                <c:pt idx="123">
                  <c:v>-9.7860000823857263E-4</c:v>
                </c:pt>
                <c:pt idx="124">
                  <c:v>-9.7860000823857263E-4</c:v>
                </c:pt>
                <c:pt idx="125">
                  <c:v>4.2264999501639977E-4</c:v>
                </c:pt>
                <c:pt idx="126">
                  <c:v>-2.8860000747954473E-4</c:v>
                </c:pt>
                <c:pt idx="127">
                  <c:v>4.0139999327948317E-4</c:v>
                </c:pt>
                <c:pt idx="128">
                  <c:v>3.6684999940916896E-4</c:v>
                </c:pt>
                <c:pt idx="129">
                  <c:v>-6.9460000668186694E-4</c:v>
                </c:pt>
                <c:pt idx="130">
                  <c:v>-8.8150000374298543E-4</c:v>
                </c:pt>
                <c:pt idx="131">
                  <c:v>-8.7689999782014638E-4</c:v>
                </c:pt>
                <c:pt idx="132">
                  <c:v>1.4616499975090846E-3</c:v>
                </c:pt>
                <c:pt idx="134">
                  <c:v>-4.0007000061450526E-3</c:v>
                </c:pt>
                <c:pt idx="135">
                  <c:v>-2.1621500054607168E-3</c:v>
                </c:pt>
                <c:pt idx="136">
                  <c:v>-3.1139500060817227E-3</c:v>
                </c:pt>
                <c:pt idx="137">
                  <c:v>-4.3899000083911233E-3</c:v>
                </c:pt>
                <c:pt idx="138">
                  <c:v>-2.1658500045305118E-3</c:v>
                </c:pt>
                <c:pt idx="139">
                  <c:v>-4.827300006581936E-3</c:v>
                </c:pt>
                <c:pt idx="140">
                  <c:v>-3.3551500018802471E-3</c:v>
                </c:pt>
                <c:pt idx="141">
                  <c:v>-3.7624000033247285E-3</c:v>
                </c:pt>
                <c:pt idx="142">
                  <c:v>-3.5238500058767386E-3</c:v>
                </c:pt>
                <c:pt idx="143">
                  <c:v>-3.4757500034174882E-3</c:v>
                </c:pt>
                <c:pt idx="144">
                  <c:v>-3.5242000012658536E-3</c:v>
                </c:pt>
                <c:pt idx="145">
                  <c:v>-6.6946000079042278E-3</c:v>
                </c:pt>
                <c:pt idx="146">
                  <c:v>-7.0472000006702729E-3</c:v>
                </c:pt>
                <c:pt idx="147">
                  <c:v>-8.3086500017088838E-3</c:v>
                </c:pt>
                <c:pt idx="148">
                  <c:v>-8.3330500056035817E-3</c:v>
                </c:pt>
                <c:pt idx="149">
                  <c:v>-1.0642150002240669E-2</c:v>
                </c:pt>
                <c:pt idx="150">
                  <c:v>-7.2295000063604675E-3</c:v>
                </c:pt>
                <c:pt idx="153">
                  <c:v>-1.1262850006460212E-2</c:v>
                </c:pt>
                <c:pt idx="154">
                  <c:v>-1.0410850001790095E-2</c:v>
                </c:pt>
                <c:pt idx="155">
                  <c:v>-1.1831450006866362E-2</c:v>
                </c:pt>
                <c:pt idx="156">
                  <c:v>-1.329555000847904E-2</c:v>
                </c:pt>
                <c:pt idx="157">
                  <c:v>-1.2576800007082056E-2</c:v>
                </c:pt>
                <c:pt idx="158">
                  <c:v>-1.1552750002010725E-2</c:v>
                </c:pt>
                <c:pt idx="159">
                  <c:v>-1.5062500002386514E-2</c:v>
                </c:pt>
                <c:pt idx="160">
                  <c:v>-1.5592199997627176E-2</c:v>
                </c:pt>
                <c:pt idx="161">
                  <c:v>-1.5592199997627176E-2</c:v>
                </c:pt>
                <c:pt idx="162">
                  <c:v>-1.4892200000758749E-2</c:v>
                </c:pt>
                <c:pt idx="163">
                  <c:v>-1.4292200001364108E-2</c:v>
                </c:pt>
                <c:pt idx="164">
                  <c:v>-1.4292200001364108E-2</c:v>
                </c:pt>
                <c:pt idx="165">
                  <c:v>-1.3353649999771733E-2</c:v>
                </c:pt>
                <c:pt idx="166">
                  <c:v>-1.3353649999771733E-2</c:v>
                </c:pt>
                <c:pt idx="167">
                  <c:v>-1.5015100005257409E-2</c:v>
                </c:pt>
                <c:pt idx="168">
                  <c:v>-1.5015100005257409E-2</c:v>
                </c:pt>
                <c:pt idx="169">
                  <c:v>-1.5336150005168747E-2</c:v>
                </c:pt>
                <c:pt idx="170">
                  <c:v>-1.6397600003983825E-2</c:v>
                </c:pt>
                <c:pt idx="171">
                  <c:v>-1.6900250004255213E-2</c:v>
                </c:pt>
                <c:pt idx="172">
                  <c:v>-1.6800249999505468E-2</c:v>
                </c:pt>
                <c:pt idx="173">
                  <c:v>-1.6500249999808148E-2</c:v>
                </c:pt>
                <c:pt idx="174">
                  <c:v>-1.7614199998206459E-2</c:v>
                </c:pt>
                <c:pt idx="175">
                  <c:v>-1.7082899998058565E-2</c:v>
                </c:pt>
                <c:pt idx="176">
                  <c:v>-1.7717950002406724E-2</c:v>
                </c:pt>
                <c:pt idx="177">
                  <c:v>-1.7207950004376471E-2</c:v>
                </c:pt>
                <c:pt idx="178">
                  <c:v>-1.6347950004274026E-2</c:v>
                </c:pt>
                <c:pt idx="179">
                  <c:v>-2.2383800009265542E-2</c:v>
                </c:pt>
                <c:pt idx="180">
                  <c:v>-2.1128100001078565E-2</c:v>
                </c:pt>
                <c:pt idx="181">
                  <c:v>-2.0089550002012402E-2</c:v>
                </c:pt>
                <c:pt idx="182">
                  <c:v>-2.1199900002102368E-2</c:v>
                </c:pt>
                <c:pt idx="183">
                  <c:v>-2.2132400001282804E-2</c:v>
                </c:pt>
                <c:pt idx="184">
                  <c:v>-2.2052400003303774E-2</c:v>
                </c:pt>
                <c:pt idx="185">
                  <c:v>-2.1583850008028094E-2</c:v>
                </c:pt>
                <c:pt idx="186">
                  <c:v>-2.1503850002773106E-2</c:v>
                </c:pt>
                <c:pt idx="187">
                  <c:v>-2.2111699996457901E-2</c:v>
                </c:pt>
                <c:pt idx="188">
                  <c:v>-2.1941699997114483E-2</c:v>
                </c:pt>
                <c:pt idx="189">
                  <c:v>-2.1012650002376176E-2</c:v>
                </c:pt>
                <c:pt idx="190">
                  <c:v>-2.0692649995908141E-2</c:v>
                </c:pt>
                <c:pt idx="191">
                  <c:v>-2.0582650002324954E-2</c:v>
                </c:pt>
                <c:pt idx="192">
                  <c:v>-2.0683850001660176E-2</c:v>
                </c:pt>
                <c:pt idx="193">
                  <c:v>-1.9323849999636877E-2</c:v>
                </c:pt>
                <c:pt idx="194">
                  <c:v>-1.9193849999282975E-2</c:v>
                </c:pt>
                <c:pt idx="195">
                  <c:v>-2.3872350007877685E-2</c:v>
                </c:pt>
                <c:pt idx="196">
                  <c:v>-2.361235000716988E-2</c:v>
                </c:pt>
                <c:pt idx="197">
                  <c:v>-2.3914249999506865E-2</c:v>
                </c:pt>
                <c:pt idx="198">
                  <c:v>-2.3544250005215872E-2</c:v>
                </c:pt>
                <c:pt idx="199">
                  <c:v>-2.378570000291802E-2</c:v>
                </c:pt>
                <c:pt idx="200">
                  <c:v>-2.3495700006606057E-2</c:v>
                </c:pt>
                <c:pt idx="201">
                  <c:v>-2.3062950000166893E-2</c:v>
                </c:pt>
                <c:pt idx="202">
                  <c:v>-2.211294999870006E-2</c:v>
                </c:pt>
                <c:pt idx="203">
                  <c:v>-2.3465450001822319E-2</c:v>
                </c:pt>
                <c:pt idx="204">
                  <c:v>-2.3125450003135484E-2</c:v>
                </c:pt>
                <c:pt idx="205">
                  <c:v>-2.3844150004151743E-2</c:v>
                </c:pt>
                <c:pt idx="206">
                  <c:v>-2.296415000455454E-2</c:v>
                </c:pt>
                <c:pt idx="207">
                  <c:v>-2.4270100002468098E-2</c:v>
                </c:pt>
                <c:pt idx="208">
                  <c:v>-2.3550100006104913E-2</c:v>
                </c:pt>
                <c:pt idx="209">
                  <c:v>-2.3824750001949724E-2</c:v>
                </c:pt>
                <c:pt idx="210">
                  <c:v>-2.3524750002252404E-2</c:v>
                </c:pt>
                <c:pt idx="211">
                  <c:v>-2.2862000005261507E-2</c:v>
                </c:pt>
                <c:pt idx="212">
                  <c:v>-2.2822000006271992E-2</c:v>
                </c:pt>
                <c:pt idx="213">
                  <c:v>-2.6462400004675146E-2</c:v>
                </c:pt>
                <c:pt idx="214">
                  <c:v>-2.6189350173808634E-2</c:v>
                </c:pt>
                <c:pt idx="215">
                  <c:v>-2.7173999835213181E-2</c:v>
                </c:pt>
                <c:pt idx="216">
                  <c:v>-2.5995450043410528E-2</c:v>
                </c:pt>
                <c:pt idx="217">
                  <c:v>-2.6552699906460475E-2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931-41CE-9AE4-B1017E3BDFE4}"/>
            </c:ext>
          </c:extLst>
        </c:ser>
        <c:ser>
          <c:idx val="5"/>
          <c:order val="4"/>
          <c:tx>
            <c:strRef>
              <c:f>'Inactive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'Inactive 1'!$F$21:$F$999</c:f>
              <c:numCache>
                <c:formatCode>General</c:formatCode>
                <c:ptCount val="979"/>
                <c:pt idx="0">
                  <c:v>-56930</c:v>
                </c:pt>
                <c:pt idx="1">
                  <c:v>-55247.5</c:v>
                </c:pt>
                <c:pt idx="2">
                  <c:v>-34736.5</c:v>
                </c:pt>
                <c:pt idx="3">
                  <c:v>-33534.5</c:v>
                </c:pt>
                <c:pt idx="4">
                  <c:v>-30497.5</c:v>
                </c:pt>
                <c:pt idx="5">
                  <c:v>-30394</c:v>
                </c:pt>
                <c:pt idx="6">
                  <c:v>-4995</c:v>
                </c:pt>
                <c:pt idx="7">
                  <c:v>-2116.5</c:v>
                </c:pt>
                <c:pt idx="8">
                  <c:v>-1048.5</c:v>
                </c:pt>
                <c:pt idx="9">
                  <c:v>-903.5</c:v>
                </c:pt>
                <c:pt idx="10">
                  <c:v>0</c:v>
                </c:pt>
                <c:pt idx="11">
                  <c:v>28</c:v>
                </c:pt>
                <c:pt idx="12">
                  <c:v>909.5</c:v>
                </c:pt>
                <c:pt idx="13">
                  <c:v>987.5</c:v>
                </c:pt>
                <c:pt idx="14">
                  <c:v>988</c:v>
                </c:pt>
                <c:pt idx="15">
                  <c:v>993.5</c:v>
                </c:pt>
                <c:pt idx="16">
                  <c:v>1110.5</c:v>
                </c:pt>
                <c:pt idx="17">
                  <c:v>1791</c:v>
                </c:pt>
                <c:pt idx="18">
                  <c:v>1799.5</c:v>
                </c:pt>
                <c:pt idx="19">
                  <c:v>1894.5</c:v>
                </c:pt>
                <c:pt idx="20">
                  <c:v>1983</c:v>
                </c:pt>
                <c:pt idx="21">
                  <c:v>1997.5</c:v>
                </c:pt>
                <c:pt idx="22">
                  <c:v>2036</c:v>
                </c:pt>
                <c:pt idx="23">
                  <c:v>2036.5</c:v>
                </c:pt>
                <c:pt idx="24">
                  <c:v>2044.5</c:v>
                </c:pt>
                <c:pt idx="25">
                  <c:v>2056</c:v>
                </c:pt>
                <c:pt idx="26">
                  <c:v>2795.5</c:v>
                </c:pt>
                <c:pt idx="27">
                  <c:v>2893</c:v>
                </c:pt>
                <c:pt idx="28">
                  <c:v>2985</c:v>
                </c:pt>
                <c:pt idx="29">
                  <c:v>3023.5</c:v>
                </c:pt>
                <c:pt idx="30">
                  <c:v>3026.5</c:v>
                </c:pt>
                <c:pt idx="31">
                  <c:v>3026.5</c:v>
                </c:pt>
                <c:pt idx="32">
                  <c:v>3027</c:v>
                </c:pt>
                <c:pt idx="33">
                  <c:v>3027</c:v>
                </c:pt>
                <c:pt idx="34">
                  <c:v>3140.5</c:v>
                </c:pt>
                <c:pt idx="35">
                  <c:v>3140.5</c:v>
                </c:pt>
                <c:pt idx="36">
                  <c:v>3141</c:v>
                </c:pt>
                <c:pt idx="37">
                  <c:v>3141</c:v>
                </c:pt>
                <c:pt idx="38">
                  <c:v>3892</c:v>
                </c:pt>
                <c:pt idx="39">
                  <c:v>3892</c:v>
                </c:pt>
                <c:pt idx="40">
                  <c:v>3892</c:v>
                </c:pt>
                <c:pt idx="41">
                  <c:v>3892</c:v>
                </c:pt>
                <c:pt idx="42">
                  <c:v>3892</c:v>
                </c:pt>
                <c:pt idx="43">
                  <c:v>3892</c:v>
                </c:pt>
                <c:pt idx="44">
                  <c:v>4019.5</c:v>
                </c:pt>
                <c:pt idx="45">
                  <c:v>4020</c:v>
                </c:pt>
                <c:pt idx="46">
                  <c:v>4239.5</c:v>
                </c:pt>
                <c:pt idx="47">
                  <c:v>5143.5</c:v>
                </c:pt>
                <c:pt idx="48">
                  <c:v>5143.5</c:v>
                </c:pt>
                <c:pt idx="49">
                  <c:v>5143.5</c:v>
                </c:pt>
                <c:pt idx="50">
                  <c:v>5143.5</c:v>
                </c:pt>
                <c:pt idx="51">
                  <c:v>5163</c:v>
                </c:pt>
                <c:pt idx="52">
                  <c:v>5163.5</c:v>
                </c:pt>
                <c:pt idx="53">
                  <c:v>5165.5</c:v>
                </c:pt>
                <c:pt idx="54">
                  <c:v>5166</c:v>
                </c:pt>
                <c:pt idx="55">
                  <c:v>5168.5</c:v>
                </c:pt>
                <c:pt idx="56">
                  <c:v>5169</c:v>
                </c:pt>
                <c:pt idx="57">
                  <c:v>5174</c:v>
                </c:pt>
                <c:pt idx="58">
                  <c:v>5174.5</c:v>
                </c:pt>
                <c:pt idx="59">
                  <c:v>5180</c:v>
                </c:pt>
                <c:pt idx="60">
                  <c:v>5180</c:v>
                </c:pt>
                <c:pt idx="61">
                  <c:v>5180</c:v>
                </c:pt>
                <c:pt idx="62">
                  <c:v>5180</c:v>
                </c:pt>
                <c:pt idx="63">
                  <c:v>5182.5</c:v>
                </c:pt>
                <c:pt idx="64">
                  <c:v>5182.5</c:v>
                </c:pt>
                <c:pt idx="65">
                  <c:v>5182.5</c:v>
                </c:pt>
                <c:pt idx="66">
                  <c:v>5182.5</c:v>
                </c:pt>
                <c:pt idx="67">
                  <c:v>5182.5</c:v>
                </c:pt>
                <c:pt idx="68">
                  <c:v>5210.5</c:v>
                </c:pt>
                <c:pt idx="69">
                  <c:v>5235.5</c:v>
                </c:pt>
                <c:pt idx="70">
                  <c:v>5249.5</c:v>
                </c:pt>
                <c:pt idx="71">
                  <c:v>5249.5</c:v>
                </c:pt>
                <c:pt idx="72">
                  <c:v>5249.5</c:v>
                </c:pt>
                <c:pt idx="73">
                  <c:v>5249.5</c:v>
                </c:pt>
                <c:pt idx="74">
                  <c:v>5249.5</c:v>
                </c:pt>
                <c:pt idx="75">
                  <c:v>5252</c:v>
                </c:pt>
                <c:pt idx="76">
                  <c:v>5252</c:v>
                </c:pt>
                <c:pt idx="77">
                  <c:v>5252</c:v>
                </c:pt>
                <c:pt idx="78">
                  <c:v>5252</c:v>
                </c:pt>
                <c:pt idx="79">
                  <c:v>5252.5</c:v>
                </c:pt>
                <c:pt idx="80">
                  <c:v>5255</c:v>
                </c:pt>
                <c:pt idx="81">
                  <c:v>5255</c:v>
                </c:pt>
                <c:pt idx="82">
                  <c:v>5255</c:v>
                </c:pt>
                <c:pt idx="83">
                  <c:v>5255</c:v>
                </c:pt>
                <c:pt idx="84">
                  <c:v>5285.5</c:v>
                </c:pt>
                <c:pt idx="85">
                  <c:v>5285.5</c:v>
                </c:pt>
                <c:pt idx="86">
                  <c:v>5285.5</c:v>
                </c:pt>
                <c:pt idx="87">
                  <c:v>5285.5</c:v>
                </c:pt>
                <c:pt idx="88">
                  <c:v>5285.5</c:v>
                </c:pt>
                <c:pt idx="89">
                  <c:v>5285.5</c:v>
                </c:pt>
                <c:pt idx="90">
                  <c:v>5288.5</c:v>
                </c:pt>
                <c:pt idx="91">
                  <c:v>5978</c:v>
                </c:pt>
                <c:pt idx="92">
                  <c:v>5983.5</c:v>
                </c:pt>
                <c:pt idx="93">
                  <c:v>6047.5</c:v>
                </c:pt>
                <c:pt idx="94">
                  <c:v>6105.5</c:v>
                </c:pt>
                <c:pt idx="95">
                  <c:v>6181</c:v>
                </c:pt>
                <c:pt idx="96">
                  <c:v>6181.5</c:v>
                </c:pt>
                <c:pt idx="97">
                  <c:v>6223</c:v>
                </c:pt>
                <c:pt idx="98">
                  <c:v>6253.5</c:v>
                </c:pt>
                <c:pt idx="99">
                  <c:v>6256.5</c:v>
                </c:pt>
                <c:pt idx="100">
                  <c:v>6273</c:v>
                </c:pt>
                <c:pt idx="101">
                  <c:v>6295.5</c:v>
                </c:pt>
                <c:pt idx="102">
                  <c:v>6945.5</c:v>
                </c:pt>
                <c:pt idx="103">
                  <c:v>6946</c:v>
                </c:pt>
                <c:pt idx="104">
                  <c:v>7107.5</c:v>
                </c:pt>
                <c:pt idx="105">
                  <c:v>7163</c:v>
                </c:pt>
                <c:pt idx="106">
                  <c:v>7166</c:v>
                </c:pt>
                <c:pt idx="107">
                  <c:v>7168.5</c:v>
                </c:pt>
                <c:pt idx="108">
                  <c:v>7171.5</c:v>
                </c:pt>
                <c:pt idx="109">
                  <c:v>7205.5</c:v>
                </c:pt>
                <c:pt idx="110">
                  <c:v>7264</c:v>
                </c:pt>
                <c:pt idx="111">
                  <c:v>7285.5</c:v>
                </c:pt>
                <c:pt idx="112">
                  <c:v>7324.5</c:v>
                </c:pt>
                <c:pt idx="113">
                  <c:v>7937</c:v>
                </c:pt>
                <c:pt idx="114">
                  <c:v>7981.5</c:v>
                </c:pt>
                <c:pt idx="115">
                  <c:v>7992.5</c:v>
                </c:pt>
                <c:pt idx="116">
                  <c:v>8022</c:v>
                </c:pt>
                <c:pt idx="117">
                  <c:v>8022.5</c:v>
                </c:pt>
                <c:pt idx="118">
                  <c:v>8059.5</c:v>
                </c:pt>
                <c:pt idx="119">
                  <c:v>8106</c:v>
                </c:pt>
                <c:pt idx="120">
                  <c:v>8125.5</c:v>
                </c:pt>
                <c:pt idx="121">
                  <c:v>8147.5</c:v>
                </c:pt>
                <c:pt idx="122">
                  <c:v>8148</c:v>
                </c:pt>
                <c:pt idx="123">
                  <c:v>8234</c:v>
                </c:pt>
                <c:pt idx="124">
                  <c:v>8234</c:v>
                </c:pt>
                <c:pt idx="125">
                  <c:v>7171.5</c:v>
                </c:pt>
                <c:pt idx="126">
                  <c:v>8234</c:v>
                </c:pt>
                <c:pt idx="127">
                  <c:v>8234</c:v>
                </c:pt>
                <c:pt idx="128">
                  <c:v>9073.5</c:v>
                </c:pt>
                <c:pt idx="129">
                  <c:v>9074</c:v>
                </c:pt>
                <c:pt idx="130">
                  <c:v>9235</c:v>
                </c:pt>
                <c:pt idx="131">
                  <c:v>9261</c:v>
                </c:pt>
                <c:pt idx="132">
                  <c:v>9261.5</c:v>
                </c:pt>
                <c:pt idx="133">
                  <c:v>9946.5</c:v>
                </c:pt>
                <c:pt idx="134">
                  <c:v>10083</c:v>
                </c:pt>
                <c:pt idx="135">
                  <c:v>10083.5</c:v>
                </c:pt>
                <c:pt idx="136">
                  <c:v>10225.5</c:v>
                </c:pt>
                <c:pt idx="137">
                  <c:v>10231</c:v>
                </c:pt>
                <c:pt idx="138">
                  <c:v>10236.5</c:v>
                </c:pt>
                <c:pt idx="139">
                  <c:v>10237</c:v>
                </c:pt>
                <c:pt idx="140">
                  <c:v>10253.5</c:v>
                </c:pt>
                <c:pt idx="141">
                  <c:v>10256</c:v>
                </c:pt>
                <c:pt idx="142">
                  <c:v>10256.5</c:v>
                </c:pt>
                <c:pt idx="143">
                  <c:v>10267.5</c:v>
                </c:pt>
                <c:pt idx="144">
                  <c:v>10298</c:v>
                </c:pt>
                <c:pt idx="145">
                  <c:v>11074</c:v>
                </c:pt>
                <c:pt idx="146">
                  <c:v>11168</c:v>
                </c:pt>
                <c:pt idx="147">
                  <c:v>11168.5</c:v>
                </c:pt>
                <c:pt idx="148">
                  <c:v>11204.5</c:v>
                </c:pt>
                <c:pt idx="149">
                  <c:v>11283.5</c:v>
                </c:pt>
                <c:pt idx="150">
                  <c:v>11355</c:v>
                </c:pt>
                <c:pt idx="151">
                  <c:v>11355</c:v>
                </c:pt>
                <c:pt idx="152">
                  <c:v>11355</c:v>
                </c:pt>
                <c:pt idx="153">
                  <c:v>12166.5</c:v>
                </c:pt>
                <c:pt idx="154">
                  <c:v>12286.5</c:v>
                </c:pt>
                <c:pt idx="155">
                  <c:v>12300.5</c:v>
                </c:pt>
                <c:pt idx="156">
                  <c:v>12329.5</c:v>
                </c:pt>
                <c:pt idx="157">
                  <c:v>12392</c:v>
                </c:pt>
                <c:pt idx="158">
                  <c:v>12397.5</c:v>
                </c:pt>
                <c:pt idx="159">
                  <c:v>13125</c:v>
                </c:pt>
                <c:pt idx="160">
                  <c:v>13218</c:v>
                </c:pt>
                <c:pt idx="161">
                  <c:v>13218</c:v>
                </c:pt>
                <c:pt idx="162">
                  <c:v>13218</c:v>
                </c:pt>
                <c:pt idx="163">
                  <c:v>13218</c:v>
                </c:pt>
                <c:pt idx="164">
                  <c:v>13218</c:v>
                </c:pt>
                <c:pt idx="165">
                  <c:v>13218.5</c:v>
                </c:pt>
                <c:pt idx="166">
                  <c:v>13218.5</c:v>
                </c:pt>
                <c:pt idx="167">
                  <c:v>13219</c:v>
                </c:pt>
                <c:pt idx="168">
                  <c:v>13219</c:v>
                </c:pt>
                <c:pt idx="169">
                  <c:v>14143.5</c:v>
                </c:pt>
                <c:pt idx="170">
                  <c:v>14144</c:v>
                </c:pt>
                <c:pt idx="171">
                  <c:v>14272.5</c:v>
                </c:pt>
                <c:pt idx="172">
                  <c:v>14272.5</c:v>
                </c:pt>
                <c:pt idx="173">
                  <c:v>14272.5</c:v>
                </c:pt>
                <c:pt idx="174">
                  <c:v>14398</c:v>
                </c:pt>
                <c:pt idx="175">
                  <c:v>14401</c:v>
                </c:pt>
                <c:pt idx="176">
                  <c:v>15285.5</c:v>
                </c:pt>
                <c:pt idx="177">
                  <c:v>15285.5</c:v>
                </c:pt>
                <c:pt idx="178">
                  <c:v>15285.5</c:v>
                </c:pt>
                <c:pt idx="179">
                  <c:v>16022</c:v>
                </c:pt>
                <c:pt idx="180">
                  <c:v>16189</c:v>
                </c:pt>
                <c:pt idx="181">
                  <c:v>16189.5</c:v>
                </c:pt>
                <c:pt idx="182">
                  <c:v>16331</c:v>
                </c:pt>
                <c:pt idx="183">
                  <c:v>16356</c:v>
                </c:pt>
                <c:pt idx="184">
                  <c:v>16356</c:v>
                </c:pt>
                <c:pt idx="185">
                  <c:v>16356.5</c:v>
                </c:pt>
                <c:pt idx="186">
                  <c:v>16356.5</c:v>
                </c:pt>
                <c:pt idx="187">
                  <c:v>16373</c:v>
                </c:pt>
                <c:pt idx="188">
                  <c:v>16373</c:v>
                </c:pt>
                <c:pt idx="189">
                  <c:v>16428.5</c:v>
                </c:pt>
                <c:pt idx="190">
                  <c:v>16428.5</c:v>
                </c:pt>
                <c:pt idx="191">
                  <c:v>16428.5</c:v>
                </c:pt>
                <c:pt idx="192">
                  <c:v>16456.5</c:v>
                </c:pt>
                <c:pt idx="193">
                  <c:v>16456.5</c:v>
                </c:pt>
                <c:pt idx="194">
                  <c:v>16456.5</c:v>
                </c:pt>
                <c:pt idx="195">
                  <c:v>17421.5</c:v>
                </c:pt>
                <c:pt idx="196">
                  <c:v>17421.5</c:v>
                </c:pt>
                <c:pt idx="197">
                  <c:v>17432.5</c:v>
                </c:pt>
                <c:pt idx="198">
                  <c:v>17432.5</c:v>
                </c:pt>
                <c:pt idx="199">
                  <c:v>17433</c:v>
                </c:pt>
                <c:pt idx="200">
                  <c:v>17433</c:v>
                </c:pt>
                <c:pt idx="201">
                  <c:v>17435.5</c:v>
                </c:pt>
                <c:pt idx="202">
                  <c:v>17435.5</c:v>
                </c:pt>
                <c:pt idx="203">
                  <c:v>17460.5</c:v>
                </c:pt>
                <c:pt idx="204">
                  <c:v>17460.5</c:v>
                </c:pt>
                <c:pt idx="205">
                  <c:v>17463.5</c:v>
                </c:pt>
                <c:pt idx="206">
                  <c:v>17463.5</c:v>
                </c:pt>
                <c:pt idx="207">
                  <c:v>17469</c:v>
                </c:pt>
                <c:pt idx="208">
                  <c:v>17469</c:v>
                </c:pt>
                <c:pt idx="209">
                  <c:v>17477.5</c:v>
                </c:pt>
                <c:pt idx="210">
                  <c:v>17477.5</c:v>
                </c:pt>
                <c:pt idx="211">
                  <c:v>17480</c:v>
                </c:pt>
                <c:pt idx="212">
                  <c:v>17480</c:v>
                </c:pt>
                <c:pt idx="213">
                  <c:v>18256</c:v>
                </c:pt>
                <c:pt idx="214">
                  <c:v>19351.5</c:v>
                </c:pt>
                <c:pt idx="215">
                  <c:v>19360</c:v>
                </c:pt>
                <c:pt idx="216">
                  <c:v>19360.5</c:v>
                </c:pt>
                <c:pt idx="217">
                  <c:v>19363</c:v>
                </c:pt>
              </c:numCache>
            </c:numRef>
          </c:xVal>
          <c:yVal>
            <c:numRef>
              <c:f>'Inactive 1'!$M$21:$M$999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931-41CE-9AE4-B1017E3BDFE4}"/>
            </c:ext>
          </c:extLst>
        </c:ser>
        <c:ser>
          <c:idx val="6"/>
          <c:order val="5"/>
          <c:tx>
            <c:strRef>
              <c:f>'Inactive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1'!$F$21:$F$999</c:f>
              <c:numCache>
                <c:formatCode>General</c:formatCode>
                <c:ptCount val="979"/>
                <c:pt idx="0">
                  <c:v>-56930</c:v>
                </c:pt>
                <c:pt idx="1">
                  <c:v>-55247.5</c:v>
                </c:pt>
                <c:pt idx="2">
                  <c:v>-34736.5</c:v>
                </c:pt>
                <c:pt idx="3">
                  <c:v>-33534.5</c:v>
                </c:pt>
                <c:pt idx="4">
                  <c:v>-30497.5</c:v>
                </c:pt>
                <c:pt idx="5">
                  <c:v>-30394</c:v>
                </c:pt>
                <c:pt idx="6">
                  <c:v>-4995</c:v>
                </c:pt>
                <c:pt idx="7">
                  <c:v>-2116.5</c:v>
                </c:pt>
                <c:pt idx="8">
                  <c:v>-1048.5</c:v>
                </c:pt>
                <c:pt idx="9">
                  <c:v>-903.5</c:v>
                </c:pt>
                <c:pt idx="10">
                  <c:v>0</c:v>
                </c:pt>
                <c:pt idx="11">
                  <c:v>28</c:v>
                </c:pt>
                <c:pt idx="12">
                  <c:v>909.5</c:v>
                </c:pt>
                <c:pt idx="13">
                  <c:v>987.5</c:v>
                </c:pt>
                <c:pt idx="14">
                  <c:v>988</c:v>
                </c:pt>
                <c:pt idx="15">
                  <c:v>993.5</c:v>
                </c:pt>
                <c:pt idx="16">
                  <c:v>1110.5</c:v>
                </c:pt>
                <c:pt idx="17">
                  <c:v>1791</c:v>
                </c:pt>
                <c:pt idx="18">
                  <c:v>1799.5</c:v>
                </c:pt>
                <c:pt idx="19">
                  <c:v>1894.5</c:v>
                </c:pt>
                <c:pt idx="20">
                  <c:v>1983</c:v>
                </c:pt>
                <c:pt idx="21">
                  <c:v>1997.5</c:v>
                </c:pt>
                <c:pt idx="22">
                  <c:v>2036</c:v>
                </c:pt>
                <c:pt idx="23">
                  <c:v>2036.5</c:v>
                </c:pt>
                <c:pt idx="24">
                  <c:v>2044.5</c:v>
                </c:pt>
                <c:pt idx="25">
                  <c:v>2056</c:v>
                </c:pt>
                <c:pt idx="26">
                  <c:v>2795.5</c:v>
                </c:pt>
                <c:pt idx="27">
                  <c:v>2893</c:v>
                </c:pt>
                <c:pt idx="28">
                  <c:v>2985</c:v>
                </c:pt>
                <c:pt idx="29">
                  <c:v>3023.5</c:v>
                </c:pt>
                <c:pt idx="30">
                  <c:v>3026.5</c:v>
                </c:pt>
                <c:pt idx="31">
                  <c:v>3026.5</c:v>
                </c:pt>
                <c:pt idx="32">
                  <c:v>3027</c:v>
                </c:pt>
                <c:pt idx="33">
                  <c:v>3027</c:v>
                </c:pt>
                <c:pt idx="34">
                  <c:v>3140.5</c:v>
                </c:pt>
                <c:pt idx="35">
                  <c:v>3140.5</c:v>
                </c:pt>
                <c:pt idx="36">
                  <c:v>3141</c:v>
                </c:pt>
                <c:pt idx="37">
                  <c:v>3141</c:v>
                </c:pt>
                <c:pt idx="38">
                  <c:v>3892</c:v>
                </c:pt>
                <c:pt idx="39">
                  <c:v>3892</c:v>
                </c:pt>
                <c:pt idx="40">
                  <c:v>3892</c:v>
                </c:pt>
                <c:pt idx="41">
                  <c:v>3892</c:v>
                </c:pt>
                <c:pt idx="42">
                  <c:v>3892</c:v>
                </c:pt>
                <c:pt idx="43">
                  <c:v>3892</c:v>
                </c:pt>
                <c:pt idx="44">
                  <c:v>4019.5</c:v>
                </c:pt>
                <c:pt idx="45">
                  <c:v>4020</c:v>
                </c:pt>
                <c:pt idx="46">
                  <c:v>4239.5</c:v>
                </c:pt>
                <c:pt idx="47">
                  <c:v>5143.5</c:v>
                </c:pt>
                <c:pt idx="48">
                  <c:v>5143.5</c:v>
                </c:pt>
                <c:pt idx="49">
                  <c:v>5143.5</c:v>
                </c:pt>
                <c:pt idx="50">
                  <c:v>5143.5</c:v>
                </c:pt>
                <c:pt idx="51">
                  <c:v>5163</c:v>
                </c:pt>
                <c:pt idx="52">
                  <c:v>5163.5</c:v>
                </c:pt>
                <c:pt idx="53">
                  <c:v>5165.5</c:v>
                </c:pt>
                <c:pt idx="54">
                  <c:v>5166</c:v>
                </c:pt>
                <c:pt idx="55">
                  <c:v>5168.5</c:v>
                </c:pt>
                <c:pt idx="56">
                  <c:v>5169</c:v>
                </c:pt>
                <c:pt idx="57">
                  <c:v>5174</c:v>
                </c:pt>
                <c:pt idx="58">
                  <c:v>5174.5</c:v>
                </c:pt>
                <c:pt idx="59">
                  <c:v>5180</c:v>
                </c:pt>
                <c:pt idx="60">
                  <c:v>5180</c:v>
                </c:pt>
                <c:pt idx="61">
                  <c:v>5180</c:v>
                </c:pt>
                <c:pt idx="62">
                  <c:v>5180</c:v>
                </c:pt>
                <c:pt idx="63">
                  <c:v>5182.5</c:v>
                </c:pt>
                <c:pt idx="64">
                  <c:v>5182.5</c:v>
                </c:pt>
                <c:pt idx="65">
                  <c:v>5182.5</c:v>
                </c:pt>
                <c:pt idx="66">
                  <c:v>5182.5</c:v>
                </c:pt>
                <c:pt idx="67">
                  <c:v>5182.5</c:v>
                </c:pt>
                <c:pt idx="68">
                  <c:v>5210.5</c:v>
                </c:pt>
                <c:pt idx="69">
                  <c:v>5235.5</c:v>
                </c:pt>
                <c:pt idx="70">
                  <c:v>5249.5</c:v>
                </c:pt>
                <c:pt idx="71">
                  <c:v>5249.5</c:v>
                </c:pt>
                <c:pt idx="72">
                  <c:v>5249.5</c:v>
                </c:pt>
                <c:pt idx="73">
                  <c:v>5249.5</c:v>
                </c:pt>
                <c:pt idx="74">
                  <c:v>5249.5</c:v>
                </c:pt>
                <c:pt idx="75">
                  <c:v>5252</c:v>
                </c:pt>
                <c:pt idx="76">
                  <c:v>5252</c:v>
                </c:pt>
                <c:pt idx="77">
                  <c:v>5252</c:v>
                </c:pt>
                <c:pt idx="78">
                  <c:v>5252</c:v>
                </c:pt>
                <c:pt idx="79">
                  <c:v>5252.5</c:v>
                </c:pt>
                <c:pt idx="80">
                  <c:v>5255</c:v>
                </c:pt>
                <c:pt idx="81">
                  <c:v>5255</c:v>
                </c:pt>
                <c:pt idx="82">
                  <c:v>5255</c:v>
                </c:pt>
                <c:pt idx="83">
                  <c:v>5255</c:v>
                </c:pt>
                <c:pt idx="84">
                  <c:v>5285.5</c:v>
                </c:pt>
                <c:pt idx="85">
                  <c:v>5285.5</c:v>
                </c:pt>
                <c:pt idx="86">
                  <c:v>5285.5</c:v>
                </c:pt>
                <c:pt idx="87">
                  <c:v>5285.5</c:v>
                </c:pt>
                <c:pt idx="88">
                  <c:v>5285.5</c:v>
                </c:pt>
                <c:pt idx="89">
                  <c:v>5285.5</c:v>
                </c:pt>
                <c:pt idx="90">
                  <c:v>5288.5</c:v>
                </c:pt>
                <c:pt idx="91">
                  <c:v>5978</c:v>
                </c:pt>
                <c:pt idx="92">
                  <c:v>5983.5</c:v>
                </c:pt>
                <c:pt idx="93">
                  <c:v>6047.5</c:v>
                </c:pt>
                <c:pt idx="94">
                  <c:v>6105.5</c:v>
                </c:pt>
                <c:pt idx="95">
                  <c:v>6181</c:v>
                </c:pt>
                <c:pt idx="96">
                  <c:v>6181.5</c:v>
                </c:pt>
                <c:pt idx="97">
                  <c:v>6223</c:v>
                </c:pt>
                <c:pt idx="98">
                  <c:v>6253.5</c:v>
                </c:pt>
                <c:pt idx="99">
                  <c:v>6256.5</c:v>
                </c:pt>
                <c:pt idx="100">
                  <c:v>6273</c:v>
                </c:pt>
                <c:pt idx="101">
                  <c:v>6295.5</c:v>
                </c:pt>
                <c:pt idx="102">
                  <c:v>6945.5</c:v>
                </c:pt>
                <c:pt idx="103">
                  <c:v>6946</c:v>
                </c:pt>
                <c:pt idx="104">
                  <c:v>7107.5</c:v>
                </c:pt>
                <c:pt idx="105">
                  <c:v>7163</c:v>
                </c:pt>
                <c:pt idx="106">
                  <c:v>7166</c:v>
                </c:pt>
                <c:pt idx="107">
                  <c:v>7168.5</c:v>
                </c:pt>
                <c:pt idx="108">
                  <c:v>7171.5</c:v>
                </c:pt>
                <c:pt idx="109">
                  <c:v>7205.5</c:v>
                </c:pt>
                <c:pt idx="110">
                  <c:v>7264</c:v>
                </c:pt>
                <c:pt idx="111">
                  <c:v>7285.5</c:v>
                </c:pt>
                <c:pt idx="112">
                  <c:v>7324.5</c:v>
                </c:pt>
                <c:pt idx="113">
                  <c:v>7937</c:v>
                </c:pt>
                <c:pt idx="114">
                  <c:v>7981.5</c:v>
                </c:pt>
                <c:pt idx="115">
                  <c:v>7992.5</c:v>
                </c:pt>
                <c:pt idx="116">
                  <c:v>8022</c:v>
                </c:pt>
                <c:pt idx="117">
                  <c:v>8022.5</c:v>
                </c:pt>
                <c:pt idx="118">
                  <c:v>8059.5</c:v>
                </c:pt>
                <c:pt idx="119">
                  <c:v>8106</c:v>
                </c:pt>
                <c:pt idx="120">
                  <c:v>8125.5</c:v>
                </c:pt>
                <c:pt idx="121">
                  <c:v>8147.5</c:v>
                </c:pt>
                <c:pt idx="122">
                  <c:v>8148</c:v>
                </c:pt>
                <c:pt idx="123">
                  <c:v>8234</c:v>
                </c:pt>
                <c:pt idx="124">
                  <c:v>8234</c:v>
                </c:pt>
                <c:pt idx="125">
                  <c:v>7171.5</c:v>
                </c:pt>
                <c:pt idx="126">
                  <c:v>8234</c:v>
                </c:pt>
                <c:pt idx="127">
                  <c:v>8234</c:v>
                </c:pt>
                <c:pt idx="128">
                  <c:v>9073.5</c:v>
                </c:pt>
                <c:pt idx="129">
                  <c:v>9074</c:v>
                </c:pt>
                <c:pt idx="130">
                  <c:v>9235</c:v>
                </c:pt>
                <c:pt idx="131">
                  <c:v>9261</c:v>
                </c:pt>
                <c:pt idx="132">
                  <c:v>9261.5</c:v>
                </c:pt>
                <c:pt idx="133">
                  <c:v>9946.5</c:v>
                </c:pt>
                <c:pt idx="134">
                  <c:v>10083</c:v>
                </c:pt>
                <c:pt idx="135">
                  <c:v>10083.5</c:v>
                </c:pt>
                <c:pt idx="136">
                  <c:v>10225.5</c:v>
                </c:pt>
                <c:pt idx="137">
                  <c:v>10231</c:v>
                </c:pt>
                <c:pt idx="138">
                  <c:v>10236.5</c:v>
                </c:pt>
                <c:pt idx="139">
                  <c:v>10237</c:v>
                </c:pt>
                <c:pt idx="140">
                  <c:v>10253.5</c:v>
                </c:pt>
                <c:pt idx="141">
                  <c:v>10256</c:v>
                </c:pt>
                <c:pt idx="142">
                  <c:v>10256.5</c:v>
                </c:pt>
                <c:pt idx="143">
                  <c:v>10267.5</c:v>
                </c:pt>
                <c:pt idx="144">
                  <c:v>10298</c:v>
                </c:pt>
                <c:pt idx="145">
                  <c:v>11074</c:v>
                </c:pt>
                <c:pt idx="146">
                  <c:v>11168</c:v>
                </c:pt>
                <c:pt idx="147">
                  <c:v>11168.5</c:v>
                </c:pt>
                <c:pt idx="148">
                  <c:v>11204.5</c:v>
                </c:pt>
                <c:pt idx="149">
                  <c:v>11283.5</c:v>
                </c:pt>
                <c:pt idx="150">
                  <c:v>11355</c:v>
                </c:pt>
                <c:pt idx="151">
                  <c:v>11355</c:v>
                </c:pt>
                <c:pt idx="152">
                  <c:v>11355</c:v>
                </c:pt>
                <c:pt idx="153">
                  <c:v>12166.5</c:v>
                </c:pt>
                <c:pt idx="154">
                  <c:v>12286.5</c:v>
                </c:pt>
                <c:pt idx="155">
                  <c:v>12300.5</c:v>
                </c:pt>
                <c:pt idx="156">
                  <c:v>12329.5</c:v>
                </c:pt>
                <c:pt idx="157">
                  <c:v>12392</c:v>
                </c:pt>
                <c:pt idx="158">
                  <c:v>12397.5</c:v>
                </c:pt>
                <c:pt idx="159">
                  <c:v>13125</c:v>
                </c:pt>
                <c:pt idx="160">
                  <c:v>13218</c:v>
                </c:pt>
                <c:pt idx="161">
                  <c:v>13218</c:v>
                </c:pt>
                <c:pt idx="162">
                  <c:v>13218</c:v>
                </c:pt>
                <c:pt idx="163">
                  <c:v>13218</c:v>
                </c:pt>
                <c:pt idx="164">
                  <c:v>13218</c:v>
                </c:pt>
                <c:pt idx="165">
                  <c:v>13218.5</c:v>
                </c:pt>
                <c:pt idx="166">
                  <c:v>13218.5</c:v>
                </c:pt>
                <c:pt idx="167">
                  <c:v>13219</c:v>
                </c:pt>
                <c:pt idx="168">
                  <c:v>13219</c:v>
                </c:pt>
                <c:pt idx="169">
                  <c:v>14143.5</c:v>
                </c:pt>
                <c:pt idx="170">
                  <c:v>14144</c:v>
                </c:pt>
                <c:pt idx="171">
                  <c:v>14272.5</c:v>
                </c:pt>
                <c:pt idx="172">
                  <c:v>14272.5</c:v>
                </c:pt>
                <c:pt idx="173">
                  <c:v>14272.5</c:v>
                </c:pt>
                <c:pt idx="174">
                  <c:v>14398</c:v>
                </c:pt>
                <c:pt idx="175">
                  <c:v>14401</c:v>
                </c:pt>
                <c:pt idx="176">
                  <c:v>15285.5</c:v>
                </c:pt>
                <c:pt idx="177">
                  <c:v>15285.5</c:v>
                </c:pt>
                <c:pt idx="178">
                  <c:v>15285.5</c:v>
                </c:pt>
                <c:pt idx="179">
                  <c:v>16022</c:v>
                </c:pt>
                <c:pt idx="180">
                  <c:v>16189</c:v>
                </c:pt>
                <c:pt idx="181">
                  <c:v>16189.5</c:v>
                </c:pt>
                <c:pt idx="182">
                  <c:v>16331</c:v>
                </c:pt>
                <c:pt idx="183">
                  <c:v>16356</c:v>
                </c:pt>
                <c:pt idx="184">
                  <c:v>16356</c:v>
                </c:pt>
                <c:pt idx="185">
                  <c:v>16356.5</c:v>
                </c:pt>
                <c:pt idx="186">
                  <c:v>16356.5</c:v>
                </c:pt>
                <c:pt idx="187">
                  <c:v>16373</c:v>
                </c:pt>
                <c:pt idx="188">
                  <c:v>16373</c:v>
                </c:pt>
                <c:pt idx="189">
                  <c:v>16428.5</c:v>
                </c:pt>
                <c:pt idx="190">
                  <c:v>16428.5</c:v>
                </c:pt>
                <c:pt idx="191">
                  <c:v>16428.5</c:v>
                </c:pt>
                <c:pt idx="192">
                  <c:v>16456.5</c:v>
                </c:pt>
                <c:pt idx="193">
                  <c:v>16456.5</c:v>
                </c:pt>
                <c:pt idx="194">
                  <c:v>16456.5</c:v>
                </c:pt>
                <c:pt idx="195">
                  <c:v>17421.5</c:v>
                </c:pt>
                <c:pt idx="196">
                  <c:v>17421.5</c:v>
                </c:pt>
                <c:pt idx="197">
                  <c:v>17432.5</c:v>
                </c:pt>
                <c:pt idx="198">
                  <c:v>17432.5</c:v>
                </c:pt>
                <c:pt idx="199">
                  <c:v>17433</c:v>
                </c:pt>
                <c:pt idx="200">
                  <c:v>17433</c:v>
                </c:pt>
                <c:pt idx="201">
                  <c:v>17435.5</c:v>
                </c:pt>
                <c:pt idx="202">
                  <c:v>17435.5</c:v>
                </c:pt>
                <c:pt idx="203">
                  <c:v>17460.5</c:v>
                </c:pt>
                <c:pt idx="204">
                  <c:v>17460.5</c:v>
                </c:pt>
                <c:pt idx="205">
                  <c:v>17463.5</c:v>
                </c:pt>
                <c:pt idx="206">
                  <c:v>17463.5</c:v>
                </c:pt>
                <c:pt idx="207">
                  <c:v>17469</c:v>
                </c:pt>
                <c:pt idx="208">
                  <c:v>17469</c:v>
                </c:pt>
                <c:pt idx="209">
                  <c:v>17477.5</c:v>
                </c:pt>
                <c:pt idx="210">
                  <c:v>17477.5</c:v>
                </c:pt>
                <c:pt idx="211">
                  <c:v>17480</c:v>
                </c:pt>
                <c:pt idx="212">
                  <c:v>17480</c:v>
                </c:pt>
                <c:pt idx="213">
                  <c:v>18256</c:v>
                </c:pt>
                <c:pt idx="214">
                  <c:v>19351.5</c:v>
                </c:pt>
                <c:pt idx="215">
                  <c:v>19360</c:v>
                </c:pt>
                <c:pt idx="216">
                  <c:v>19360.5</c:v>
                </c:pt>
                <c:pt idx="217">
                  <c:v>19363</c:v>
                </c:pt>
              </c:numCache>
            </c:numRef>
          </c:xVal>
          <c:yVal>
            <c:numRef>
              <c:f>'Inactive 1'!$N$21:$N$999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931-41CE-9AE4-B1017E3BDFE4}"/>
            </c:ext>
          </c:extLst>
        </c:ser>
        <c:ser>
          <c:idx val="7"/>
          <c:order val="6"/>
          <c:tx>
            <c:strRef>
              <c:f>'Inactive 1'!$AX$1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'Inactive 1'!$AW$2:$AW$127</c:f>
              <c:numCache>
                <c:formatCode>General</c:formatCode>
                <c:ptCount val="126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</c:numCache>
            </c:numRef>
          </c:xVal>
          <c:yVal>
            <c:numRef>
              <c:f>'Inactive 1'!$AX$2:$AX$127</c:f>
              <c:numCache>
                <c:formatCode>General</c:formatCode>
                <c:ptCount val="126"/>
                <c:pt idx="0">
                  <c:v>-0.29657985805986592</c:v>
                </c:pt>
                <c:pt idx="1">
                  <c:v>-0.2756405216500129</c:v>
                </c:pt>
                <c:pt idx="2">
                  <c:v>-0.25545716768273341</c:v>
                </c:pt>
                <c:pt idx="3">
                  <c:v>-0.23675494429533253</c:v>
                </c:pt>
                <c:pt idx="4">
                  <c:v>-0.22385425119430105</c:v>
                </c:pt>
                <c:pt idx="5">
                  <c:v>-0.20831774342771156</c:v>
                </c:pt>
                <c:pt idx="6">
                  <c:v>-0.19170008550619144</c:v>
                </c:pt>
                <c:pt idx="7">
                  <c:v>-0.17510914481914772</c:v>
                </c:pt>
                <c:pt idx="8">
                  <c:v>-0.15896592915110236</c:v>
                </c:pt>
                <c:pt idx="9">
                  <c:v>-0.14328350900667469</c:v>
                </c:pt>
                <c:pt idx="10">
                  <c:v>-0.12838040334933681</c:v>
                </c:pt>
                <c:pt idx="11">
                  <c:v>-0.11504475764281498</c:v>
                </c:pt>
                <c:pt idx="12">
                  <c:v>-0.10753415190559525</c:v>
                </c:pt>
                <c:pt idx="13">
                  <c:v>-9.7091603706714366E-2</c:v>
                </c:pt>
                <c:pt idx="14">
                  <c:v>-8.5690917789481319E-2</c:v>
                </c:pt>
                <c:pt idx="15">
                  <c:v>-7.434473231551407E-2</c:v>
                </c:pt>
                <c:pt idx="16">
                  <c:v>-6.3455450280275577E-2</c:v>
                </c:pt>
                <c:pt idx="17">
                  <c:v>-5.3031039487522823E-2</c:v>
                </c:pt>
                <c:pt idx="18">
                  <c:v>-4.3409513813149114E-2</c:v>
                </c:pt>
                <c:pt idx="19">
                  <c:v>-3.5455170234097465E-2</c:v>
                </c:pt>
                <c:pt idx="20">
                  <c:v>-3.3298005178239526E-2</c:v>
                </c:pt>
                <c:pt idx="21">
                  <c:v>-2.7966172142753435E-2</c:v>
                </c:pt>
                <c:pt idx="22">
                  <c:v>-2.178432074376687E-2</c:v>
                </c:pt>
                <c:pt idx="23">
                  <c:v>-1.568418010439776E-2</c:v>
                </c:pt>
                <c:pt idx="24">
                  <c:v>-1.004842214030492E-2</c:v>
                </c:pt>
                <c:pt idx="25">
                  <c:v>-4.8831728896551341E-3</c:v>
                </c:pt>
                <c:pt idx="26">
                  <c:v>-5.4465313225453109E-4</c:v>
                </c:pt>
                <c:pt idx="27">
                  <c:v>2.010482376649133E-3</c:v>
                </c:pt>
                <c:pt idx="28">
                  <c:v>-1.148539094481053E-3</c:v>
                </c:pt>
                <c:pt idx="29">
                  <c:v>-9.4163594144999144E-4</c:v>
                </c:pt>
                <c:pt idx="30">
                  <c:v>1.9644597577261197E-5</c:v>
                </c:pt>
                <c:pt idx="31">
                  <c:v>8.7249327789568889E-4</c:v>
                </c:pt>
                <c:pt idx="32">
                  <c:v>1.2551457365999712E-3</c:v>
                </c:pt>
                <c:pt idx="33">
                  <c:v>1.1600351819928804E-3</c:v>
                </c:pt>
                <c:pt idx="34">
                  <c:v>2.1400732705888301E-4</c:v>
                </c:pt>
                <c:pt idx="35">
                  <c:v>-2.6519078782994438E-3</c:v>
                </c:pt>
                <c:pt idx="36">
                  <c:v>-1.1088030748547598E-2</c:v>
                </c:pt>
                <c:pt idx="37">
                  <c:v>-1.6018166280128469E-2</c:v>
                </c:pt>
                <c:pt idx="38">
                  <c:v>-2.0279085757720673E-2</c:v>
                </c:pt>
                <c:pt idx="39">
                  <c:v>-2.4674721656850591E-2</c:v>
                </c:pt>
                <c:pt idx="40">
                  <c:v>-2.9544765203548637E-2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931-41CE-9AE4-B1017E3BD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2230672"/>
        <c:axId val="1"/>
      </c:scatterChart>
      <c:valAx>
        <c:axId val="4422306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740149040855423"/>
              <c:y val="0.788485678420632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3211129959237412E-2"/>
              <c:y val="0.335175168321351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22306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2.2508038585209004E-2"/>
          <c:y val="0.90217391304347827"/>
          <c:w val="0.99356997577875117"/>
          <c:h val="0.9728260869565217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KV Gem - O-C Diagr.</a:t>
            </a:r>
          </a:p>
        </c:rich>
      </c:tx>
      <c:layout>
        <c:manualLayout>
          <c:xMode val="edge"/>
          <c:yMode val="edge"/>
          <c:x val="0.38161067507918534"/>
          <c:y val="4.06517218134618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4927645772231"/>
          <c:y val="0.17886783895072883"/>
          <c:w val="0.74662956693886917"/>
          <c:h val="0.4173582908850339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2'!$F$21:$F$999</c:f>
              <c:numCache>
                <c:formatCode>General</c:formatCode>
                <c:ptCount val="979"/>
                <c:pt idx="0">
                  <c:v>-60930</c:v>
                </c:pt>
                <c:pt idx="1">
                  <c:v>-59247.5</c:v>
                </c:pt>
                <c:pt idx="2">
                  <c:v>-38736</c:v>
                </c:pt>
                <c:pt idx="3">
                  <c:v>-37534.5</c:v>
                </c:pt>
                <c:pt idx="4">
                  <c:v>-34497.5</c:v>
                </c:pt>
                <c:pt idx="5">
                  <c:v>-34394</c:v>
                </c:pt>
                <c:pt idx="6">
                  <c:v>-8995</c:v>
                </c:pt>
                <c:pt idx="7">
                  <c:v>-6116.5</c:v>
                </c:pt>
                <c:pt idx="8">
                  <c:v>-5048.5</c:v>
                </c:pt>
                <c:pt idx="9">
                  <c:v>-4903.5</c:v>
                </c:pt>
                <c:pt idx="10">
                  <c:v>-4000</c:v>
                </c:pt>
                <c:pt idx="11">
                  <c:v>-3972</c:v>
                </c:pt>
                <c:pt idx="12">
                  <c:v>-3090.5</c:v>
                </c:pt>
                <c:pt idx="13">
                  <c:v>-3012.5</c:v>
                </c:pt>
                <c:pt idx="14">
                  <c:v>-3012</c:v>
                </c:pt>
                <c:pt idx="15">
                  <c:v>-3006.5</c:v>
                </c:pt>
                <c:pt idx="16">
                  <c:v>-2889.5</c:v>
                </c:pt>
                <c:pt idx="17">
                  <c:v>-2209</c:v>
                </c:pt>
                <c:pt idx="18">
                  <c:v>-2200.5</c:v>
                </c:pt>
                <c:pt idx="19">
                  <c:v>-2105.5</c:v>
                </c:pt>
                <c:pt idx="20">
                  <c:v>-2017</c:v>
                </c:pt>
                <c:pt idx="21">
                  <c:v>-2002.5</c:v>
                </c:pt>
                <c:pt idx="22">
                  <c:v>-1964</c:v>
                </c:pt>
                <c:pt idx="23">
                  <c:v>-1963.5</c:v>
                </c:pt>
                <c:pt idx="24">
                  <c:v>-1955.5</c:v>
                </c:pt>
                <c:pt idx="25">
                  <c:v>-1944</c:v>
                </c:pt>
                <c:pt idx="26">
                  <c:v>-1204.5</c:v>
                </c:pt>
                <c:pt idx="27">
                  <c:v>-1107</c:v>
                </c:pt>
                <c:pt idx="28">
                  <c:v>-1015</c:v>
                </c:pt>
                <c:pt idx="29">
                  <c:v>-976.5</c:v>
                </c:pt>
                <c:pt idx="30">
                  <c:v>-973.5</c:v>
                </c:pt>
                <c:pt idx="31">
                  <c:v>-973.5</c:v>
                </c:pt>
                <c:pt idx="32">
                  <c:v>-973</c:v>
                </c:pt>
                <c:pt idx="33">
                  <c:v>-973</c:v>
                </c:pt>
                <c:pt idx="34">
                  <c:v>-859.5</c:v>
                </c:pt>
                <c:pt idx="35">
                  <c:v>-859.5</c:v>
                </c:pt>
                <c:pt idx="36">
                  <c:v>-859</c:v>
                </c:pt>
                <c:pt idx="37">
                  <c:v>-859</c:v>
                </c:pt>
                <c:pt idx="38">
                  <c:v>-108</c:v>
                </c:pt>
                <c:pt idx="39">
                  <c:v>-108</c:v>
                </c:pt>
                <c:pt idx="40">
                  <c:v>-108</c:v>
                </c:pt>
                <c:pt idx="41">
                  <c:v>-108</c:v>
                </c:pt>
                <c:pt idx="42">
                  <c:v>-108</c:v>
                </c:pt>
                <c:pt idx="43">
                  <c:v>-108</c:v>
                </c:pt>
                <c:pt idx="44">
                  <c:v>19.5</c:v>
                </c:pt>
                <c:pt idx="45">
                  <c:v>20</c:v>
                </c:pt>
                <c:pt idx="46">
                  <c:v>239.5</c:v>
                </c:pt>
                <c:pt idx="47">
                  <c:v>1143.5</c:v>
                </c:pt>
                <c:pt idx="48">
                  <c:v>1143.5</c:v>
                </c:pt>
                <c:pt idx="49">
                  <c:v>1143.5</c:v>
                </c:pt>
                <c:pt idx="50">
                  <c:v>1143.5</c:v>
                </c:pt>
                <c:pt idx="51">
                  <c:v>1163</c:v>
                </c:pt>
                <c:pt idx="52">
                  <c:v>1163.5</c:v>
                </c:pt>
                <c:pt idx="53">
                  <c:v>1165.5</c:v>
                </c:pt>
                <c:pt idx="54">
                  <c:v>1166</c:v>
                </c:pt>
                <c:pt idx="55">
                  <c:v>1168.5</c:v>
                </c:pt>
                <c:pt idx="56">
                  <c:v>1169</c:v>
                </c:pt>
                <c:pt idx="57">
                  <c:v>1174</c:v>
                </c:pt>
                <c:pt idx="58">
                  <c:v>1174.5</c:v>
                </c:pt>
                <c:pt idx="59">
                  <c:v>1180</c:v>
                </c:pt>
                <c:pt idx="60">
                  <c:v>1180</c:v>
                </c:pt>
                <c:pt idx="61">
                  <c:v>1180</c:v>
                </c:pt>
                <c:pt idx="62">
                  <c:v>1180</c:v>
                </c:pt>
                <c:pt idx="63">
                  <c:v>1182.5</c:v>
                </c:pt>
                <c:pt idx="64">
                  <c:v>1182.5</c:v>
                </c:pt>
                <c:pt idx="65">
                  <c:v>1182.5</c:v>
                </c:pt>
                <c:pt idx="66">
                  <c:v>1182.5</c:v>
                </c:pt>
                <c:pt idx="67">
                  <c:v>1182.5</c:v>
                </c:pt>
                <c:pt idx="68">
                  <c:v>1210.5</c:v>
                </c:pt>
                <c:pt idx="69">
                  <c:v>1235.5</c:v>
                </c:pt>
                <c:pt idx="70">
                  <c:v>1249.5</c:v>
                </c:pt>
                <c:pt idx="71">
                  <c:v>1249.5</c:v>
                </c:pt>
                <c:pt idx="72">
                  <c:v>1249.5</c:v>
                </c:pt>
                <c:pt idx="73">
                  <c:v>1249.5</c:v>
                </c:pt>
                <c:pt idx="74">
                  <c:v>1249.5</c:v>
                </c:pt>
                <c:pt idx="75">
                  <c:v>1252</c:v>
                </c:pt>
                <c:pt idx="76">
                  <c:v>1252</c:v>
                </c:pt>
                <c:pt idx="77">
                  <c:v>1252</c:v>
                </c:pt>
                <c:pt idx="78">
                  <c:v>1252</c:v>
                </c:pt>
                <c:pt idx="79">
                  <c:v>1252.5</c:v>
                </c:pt>
                <c:pt idx="80">
                  <c:v>1255</c:v>
                </c:pt>
                <c:pt idx="81">
                  <c:v>1255</c:v>
                </c:pt>
                <c:pt idx="82">
                  <c:v>1255</c:v>
                </c:pt>
                <c:pt idx="83">
                  <c:v>1255</c:v>
                </c:pt>
                <c:pt idx="84">
                  <c:v>1285.5</c:v>
                </c:pt>
                <c:pt idx="85">
                  <c:v>1285.5</c:v>
                </c:pt>
                <c:pt idx="86">
                  <c:v>1285.5</c:v>
                </c:pt>
                <c:pt idx="87">
                  <c:v>1285.5</c:v>
                </c:pt>
                <c:pt idx="88">
                  <c:v>1285.5</c:v>
                </c:pt>
                <c:pt idx="89">
                  <c:v>1285.5</c:v>
                </c:pt>
                <c:pt idx="90">
                  <c:v>1288.5</c:v>
                </c:pt>
                <c:pt idx="91">
                  <c:v>1978</c:v>
                </c:pt>
                <c:pt idx="92">
                  <c:v>1983.5</c:v>
                </c:pt>
                <c:pt idx="93">
                  <c:v>2047.5</c:v>
                </c:pt>
                <c:pt idx="94">
                  <c:v>2105.5</c:v>
                </c:pt>
                <c:pt idx="95">
                  <c:v>2181</c:v>
                </c:pt>
                <c:pt idx="96">
                  <c:v>2181.5</c:v>
                </c:pt>
                <c:pt idx="97">
                  <c:v>2223</c:v>
                </c:pt>
                <c:pt idx="98">
                  <c:v>2253.5</c:v>
                </c:pt>
                <c:pt idx="99">
                  <c:v>2256.5</c:v>
                </c:pt>
                <c:pt idx="100">
                  <c:v>2273</c:v>
                </c:pt>
                <c:pt idx="101">
                  <c:v>2295.5</c:v>
                </c:pt>
                <c:pt idx="102">
                  <c:v>2945.5</c:v>
                </c:pt>
                <c:pt idx="103">
                  <c:v>2946</c:v>
                </c:pt>
                <c:pt idx="104">
                  <c:v>3107.5</c:v>
                </c:pt>
                <c:pt idx="105">
                  <c:v>3163</c:v>
                </c:pt>
                <c:pt idx="106">
                  <c:v>3166</c:v>
                </c:pt>
                <c:pt idx="107">
                  <c:v>3168.5</c:v>
                </c:pt>
                <c:pt idx="108">
                  <c:v>3171.5</c:v>
                </c:pt>
                <c:pt idx="109">
                  <c:v>3205.5</c:v>
                </c:pt>
                <c:pt idx="110">
                  <c:v>3264</c:v>
                </c:pt>
                <c:pt idx="111">
                  <c:v>3285.5</c:v>
                </c:pt>
                <c:pt idx="112">
                  <c:v>3324.5</c:v>
                </c:pt>
                <c:pt idx="113">
                  <c:v>3937</c:v>
                </c:pt>
                <c:pt idx="114">
                  <c:v>3981.5</c:v>
                </c:pt>
                <c:pt idx="115">
                  <c:v>3992.5</c:v>
                </c:pt>
                <c:pt idx="116">
                  <c:v>4022</c:v>
                </c:pt>
                <c:pt idx="117">
                  <c:v>4022.5</c:v>
                </c:pt>
                <c:pt idx="118">
                  <c:v>4059.5</c:v>
                </c:pt>
                <c:pt idx="119">
                  <c:v>4106</c:v>
                </c:pt>
                <c:pt idx="120">
                  <c:v>4125.5</c:v>
                </c:pt>
                <c:pt idx="121">
                  <c:v>4147.5</c:v>
                </c:pt>
                <c:pt idx="122">
                  <c:v>4148</c:v>
                </c:pt>
                <c:pt idx="123">
                  <c:v>4234</c:v>
                </c:pt>
                <c:pt idx="124">
                  <c:v>4234</c:v>
                </c:pt>
                <c:pt idx="125">
                  <c:v>3171.5</c:v>
                </c:pt>
                <c:pt idx="126">
                  <c:v>4234</c:v>
                </c:pt>
                <c:pt idx="127">
                  <c:v>4234</c:v>
                </c:pt>
                <c:pt idx="128">
                  <c:v>5073.5</c:v>
                </c:pt>
                <c:pt idx="129">
                  <c:v>5074</c:v>
                </c:pt>
                <c:pt idx="130">
                  <c:v>5235</c:v>
                </c:pt>
                <c:pt idx="131">
                  <c:v>5261</c:v>
                </c:pt>
                <c:pt idx="132">
                  <c:v>5261.5</c:v>
                </c:pt>
                <c:pt idx="133">
                  <c:v>5946.5</c:v>
                </c:pt>
                <c:pt idx="134">
                  <c:v>6083</c:v>
                </c:pt>
                <c:pt idx="135">
                  <c:v>6083.5</c:v>
                </c:pt>
                <c:pt idx="136">
                  <c:v>6225.5</c:v>
                </c:pt>
                <c:pt idx="137">
                  <c:v>6231</c:v>
                </c:pt>
                <c:pt idx="138">
                  <c:v>6236.5</c:v>
                </c:pt>
                <c:pt idx="139">
                  <c:v>6237</c:v>
                </c:pt>
                <c:pt idx="140">
                  <c:v>6253.5</c:v>
                </c:pt>
                <c:pt idx="141">
                  <c:v>6256</c:v>
                </c:pt>
                <c:pt idx="142">
                  <c:v>6256.5</c:v>
                </c:pt>
                <c:pt idx="143">
                  <c:v>6267.5</c:v>
                </c:pt>
                <c:pt idx="144">
                  <c:v>6298</c:v>
                </c:pt>
                <c:pt idx="145">
                  <c:v>7074</c:v>
                </c:pt>
                <c:pt idx="146">
                  <c:v>7168</c:v>
                </c:pt>
                <c:pt idx="147">
                  <c:v>7168.5</c:v>
                </c:pt>
                <c:pt idx="148">
                  <c:v>7204.5</c:v>
                </c:pt>
                <c:pt idx="149">
                  <c:v>7283.5</c:v>
                </c:pt>
                <c:pt idx="150">
                  <c:v>7355</c:v>
                </c:pt>
                <c:pt idx="151">
                  <c:v>7355</c:v>
                </c:pt>
                <c:pt idx="152">
                  <c:v>7355</c:v>
                </c:pt>
                <c:pt idx="153">
                  <c:v>8166.5</c:v>
                </c:pt>
                <c:pt idx="154">
                  <c:v>8286.5</c:v>
                </c:pt>
                <c:pt idx="155">
                  <c:v>8300.5</c:v>
                </c:pt>
                <c:pt idx="156">
                  <c:v>8329.5</c:v>
                </c:pt>
                <c:pt idx="157">
                  <c:v>8392</c:v>
                </c:pt>
                <c:pt idx="158">
                  <c:v>8397.5</c:v>
                </c:pt>
                <c:pt idx="159">
                  <c:v>9125</c:v>
                </c:pt>
                <c:pt idx="160">
                  <c:v>9218</c:v>
                </c:pt>
                <c:pt idx="161">
                  <c:v>9218</c:v>
                </c:pt>
                <c:pt idx="162">
                  <c:v>9218</c:v>
                </c:pt>
                <c:pt idx="163">
                  <c:v>9218</c:v>
                </c:pt>
                <c:pt idx="164">
                  <c:v>9218</c:v>
                </c:pt>
                <c:pt idx="165">
                  <c:v>9218.5</c:v>
                </c:pt>
                <c:pt idx="166">
                  <c:v>9218.5</c:v>
                </c:pt>
                <c:pt idx="167">
                  <c:v>9219</c:v>
                </c:pt>
                <c:pt idx="168">
                  <c:v>9219</c:v>
                </c:pt>
                <c:pt idx="169">
                  <c:v>10143.5</c:v>
                </c:pt>
                <c:pt idx="170">
                  <c:v>10144</c:v>
                </c:pt>
                <c:pt idx="171">
                  <c:v>10272.5</c:v>
                </c:pt>
                <c:pt idx="172">
                  <c:v>10272.5</c:v>
                </c:pt>
                <c:pt idx="173">
                  <c:v>10272.5</c:v>
                </c:pt>
                <c:pt idx="174">
                  <c:v>10398</c:v>
                </c:pt>
                <c:pt idx="175">
                  <c:v>10401</c:v>
                </c:pt>
                <c:pt idx="176">
                  <c:v>11285.5</c:v>
                </c:pt>
                <c:pt idx="177">
                  <c:v>11285.5</c:v>
                </c:pt>
                <c:pt idx="178">
                  <c:v>11285.5</c:v>
                </c:pt>
                <c:pt idx="179">
                  <c:v>12022</c:v>
                </c:pt>
                <c:pt idx="180">
                  <c:v>12189</c:v>
                </c:pt>
                <c:pt idx="181">
                  <c:v>12189.5</c:v>
                </c:pt>
                <c:pt idx="182">
                  <c:v>12331</c:v>
                </c:pt>
                <c:pt idx="183">
                  <c:v>12356</c:v>
                </c:pt>
                <c:pt idx="184">
                  <c:v>12356</c:v>
                </c:pt>
                <c:pt idx="185">
                  <c:v>12356.5</c:v>
                </c:pt>
                <c:pt idx="186">
                  <c:v>12356.5</c:v>
                </c:pt>
                <c:pt idx="187">
                  <c:v>12373</c:v>
                </c:pt>
                <c:pt idx="188">
                  <c:v>12373</c:v>
                </c:pt>
                <c:pt idx="189">
                  <c:v>12428.5</c:v>
                </c:pt>
                <c:pt idx="190">
                  <c:v>12428.5</c:v>
                </c:pt>
                <c:pt idx="191">
                  <c:v>12428.5</c:v>
                </c:pt>
                <c:pt idx="192">
                  <c:v>12456.5</c:v>
                </c:pt>
                <c:pt idx="193">
                  <c:v>12456.5</c:v>
                </c:pt>
                <c:pt idx="194">
                  <c:v>12456.5</c:v>
                </c:pt>
                <c:pt idx="195">
                  <c:v>13421.5</c:v>
                </c:pt>
                <c:pt idx="196">
                  <c:v>13421.5</c:v>
                </c:pt>
                <c:pt idx="197">
                  <c:v>13432.5</c:v>
                </c:pt>
                <c:pt idx="198">
                  <c:v>13432.5</c:v>
                </c:pt>
                <c:pt idx="199">
                  <c:v>13433</c:v>
                </c:pt>
                <c:pt idx="200">
                  <c:v>13433</c:v>
                </c:pt>
                <c:pt idx="201">
                  <c:v>13435.5</c:v>
                </c:pt>
                <c:pt idx="202">
                  <c:v>13435.5</c:v>
                </c:pt>
                <c:pt idx="203">
                  <c:v>13460.5</c:v>
                </c:pt>
                <c:pt idx="204">
                  <c:v>13460.5</c:v>
                </c:pt>
                <c:pt idx="205">
                  <c:v>13463.5</c:v>
                </c:pt>
                <c:pt idx="206">
                  <c:v>13463.5</c:v>
                </c:pt>
                <c:pt idx="207">
                  <c:v>13469</c:v>
                </c:pt>
                <c:pt idx="208">
                  <c:v>13469</c:v>
                </c:pt>
                <c:pt idx="209">
                  <c:v>13477.5</c:v>
                </c:pt>
                <c:pt idx="210">
                  <c:v>13477.5</c:v>
                </c:pt>
                <c:pt idx="211">
                  <c:v>13480</c:v>
                </c:pt>
                <c:pt idx="212">
                  <c:v>13480</c:v>
                </c:pt>
                <c:pt idx="213">
                  <c:v>14256</c:v>
                </c:pt>
                <c:pt idx="214">
                  <c:v>15351.5</c:v>
                </c:pt>
                <c:pt idx="215">
                  <c:v>15360</c:v>
                </c:pt>
                <c:pt idx="216">
                  <c:v>15360.5</c:v>
                </c:pt>
                <c:pt idx="217">
                  <c:v>15363</c:v>
                </c:pt>
              </c:numCache>
            </c:numRef>
          </c:xVal>
          <c:yVal>
            <c:numRef>
              <c:f>'Inactive 2'!$H$21:$H$999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6F-4F70-832E-4646C93B30F9}"/>
            </c:ext>
          </c:extLst>
        </c:ser>
        <c:ser>
          <c:idx val="1"/>
          <c:order val="1"/>
          <c:tx>
            <c:strRef>
              <c:f>'Inactive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2'!$D$21:$D$1298</c:f>
                <c:numCache>
                  <c:formatCode>General</c:formatCode>
                  <c:ptCount val="1278"/>
                  <c:pt idx="9">
                    <c:v>0</c:v>
                  </c:pt>
                  <c:pt idx="10">
                    <c:v>2.8E-3</c:v>
                  </c:pt>
                  <c:pt idx="11">
                    <c:v>2.8E-3</c:v>
                  </c:pt>
                  <c:pt idx="13">
                    <c:v>1.6000000000000001E-3</c:v>
                  </c:pt>
                  <c:pt idx="14">
                    <c:v>2.8999999999999998E-3</c:v>
                  </c:pt>
                  <c:pt idx="15">
                    <c:v>1.6999999999999999E-3</c:v>
                  </c:pt>
                  <c:pt idx="16">
                    <c:v>1.9E-3</c:v>
                  </c:pt>
                  <c:pt idx="17">
                    <c:v>1.2999999999999999E-3</c:v>
                  </c:pt>
                  <c:pt idx="18">
                    <c:v>4.4000000000000003E-3</c:v>
                  </c:pt>
                  <c:pt idx="19">
                    <c:v>6.0000000000000001E-3</c:v>
                  </c:pt>
                  <c:pt idx="20">
                    <c:v>1.2999999999999999E-3</c:v>
                  </c:pt>
                  <c:pt idx="21">
                    <c:v>0</c:v>
                  </c:pt>
                  <c:pt idx="22">
                    <c:v>2.3999999999999998E-3</c:v>
                  </c:pt>
                  <c:pt idx="23">
                    <c:v>1.6000000000000001E-3</c:v>
                  </c:pt>
                  <c:pt idx="24">
                    <c:v>0</c:v>
                  </c:pt>
                  <c:pt idx="25">
                    <c:v>3.3999999999999998E-3</c:v>
                  </c:pt>
                  <c:pt idx="26">
                    <c:v>3.3E-3</c:v>
                  </c:pt>
                  <c:pt idx="27">
                    <c:v>2.0999999999999999E-3</c:v>
                  </c:pt>
                  <c:pt idx="28">
                    <c:v>2.3E-3</c:v>
                  </c:pt>
                  <c:pt idx="29">
                    <c:v>0</c:v>
                  </c:pt>
                  <c:pt idx="30">
                    <c:v>2E-3</c:v>
                  </c:pt>
                  <c:pt idx="31">
                    <c:v>2E-3</c:v>
                  </c:pt>
                  <c:pt idx="32">
                    <c:v>1.4E-3</c:v>
                  </c:pt>
                  <c:pt idx="33">
                    <c:v>1.4E-3</c:v>
                  </c:pt>
                  <c:pt idx="34">
                    <c:v>6.4999999999999997E-3</c:v>
                  </c:pt>
                  <c:pt idx="35">
                    <c:v>6.4999999999999997E-3</c:v>
                  </c:pt>
                  <c:pt idx="36">
                    <c:v>5.4000000000000003E-3</c:v>
                  </c:pt>
                  <c:pt idx="37">
                    <c:v>5.4000000000000003E-3</c:v>
                  </c:pt>
                  <c:pt idx="38">
                    <c:v>2.8E-3</c:v>
                  </c:pt>
                  <c:pt idx="39">
                    <c:v>2.8E-3</c:v>
                  </c:pt>
                  <c:pt idx="40">
                    <c:v>1.6000000000000001E-3</c:v>
                  </c:pt>
                  <c:pt idx="41">
                    <c:v>1.6000000000000001E-3</c:v>
                  </c:pt>
                  <c:pt idx="42">
                    <c:v>1.6000000000000001E-3</c:v>
                  </c:pt>
                  <c:pt idx="43">
                    <c:v>1.6000000000000001E-3</c:v>
                  </c:pt>
                  <c:pt idx="44">
                    <c:v>5.0000000000000001E-4</c:v>
                  </c:pt>
                  <c:pt idx="45">
                    <c:v>6.9999999999999999E-4</c:v>
                  </c:pt>
                  <c:pt idx="47">
                    <c:v>4.1000000000000003E-3</c:v>
                  </c:pt>
                  <c:pt idx="48">
                    <c:v>4.1000000000000003E-3</c:v>
                  </c:pt>
                  <c:pt idx="49">
                    <c:v>4.0000000000000001E-3</c:v>
                  </c:pt>
                  <c:pt idx="50">
                    <c:v>4.0000000000000001E-3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2.8E-3</c:v>
                  </c:pt>
                  <c:pt idx="60">
                    <c:v>2.8E-3</c:v>
                  </c:pt>
                  <c:pt idx="61">
                    <c:v>2.8999999999999998E-3</c:v>
                  </c:pt>
                  <c:pt idx="62">
                    <c:v>2.8999999999999998E-3</c:v>
                  </c:pt>
                  <c:pt idx="63">
                    <c:v>0</c:v>
                  </c:pt>
                  <c:pt idx="64">
                    <c:v>3.0000000000000001E-3</c:v>
                  </c:pt>
                  <c:pt idx="65">
                    <c:v>3.0000000000000001E-3</c:v>
                  </c:pt>
                  <c:pt idx="66">
                    <c:v>3.8E-3</c:v>
                  </c:pt>
                  <c:pt idx="67">
                    <c:v>3.8E-3</c:v>
                  </c:pt>
                  <c:pt idx="68">
                    <c:v>5.9999999999999995E-4</c:v>
                  </c:pt>
                  <c:pt idx="69">
                    <c:v>8.9999999999999998E-4</c:v>
                  </c:pt>
                  <c:pt idx="70">
                    <c:v>2.9999999999999997E-4</c:v>
                  </c:pt>
                  <c:pt idx="71">
                    <c:v>2.0999999999999999E-3</c:v>
                  </c:pt>
                  <c:pt idx="72">
                    <c:v>2.0999999999999999E-3</c:v>
                  </c:pt>
                  <c:pt idx="73">
                    <c:v>2.0999999999999999E-3</c:v>
                  </c:pt>
                  <c:pt idx="74">
                    <c:v>2.0999999999999999E-3</c:v>
                  </c:pt>
                  <c:pt idx="75">
                    <c:v>1.6999999999999999E-3</c:v>
                  </c:pt>
                  <c:pt idx="76">
                    <c:v>1.6999999999999999E-3</c:v>
                  </c:pt>
                  <c:pt idx="77">
                    <c:v>1.6000000000000001E-3</c:v>
                  </c:pt>
                  <c:pt idx="78">
                    <c:v>1.6000000000000001E-3</c:v>
                  </c:pt>
                  <c:pt idx="79">
                    <c:v>0</c:v>
                  </c:pt>
                  <c:pt idx="80">
                    <c:v>4.3E-3</c:v>
                  </c:pt>
                  <c:pt idx="81">
                    <c:v>4.3E-3</c:v>
                  </c:pt>
                  <c:pt idx="82">
                    <c:v>4.1000000000000003E-3</c:v>
                  </c:pt>
                  <c:pt idx="83">
                    <c:v>4.1000000000000003E-3</c:v>
                  </c:pt>
                  <c:pt idx="84">
                    <c:v>2.2000000000000001E-3</c:v>
                  </c:pt>
                  <c:pt idx="85">
                    <c:v>2.2000000000000001E-3</c:v>
                  </c:pt>
                  <c:pt idx="86">
                    <c:v>4.1999999999999997E-3</c:v>
                  </c:pt>
                  <c:pt idx="87">
                    <c:v>4.1999999999999997E-3</c:v>
                  </c:pt>
                  <c:pt idx="88">
                    <c:v>4.1999999999999997E-3</c:v>
                  </c:pt>
                  <c:pt idx="89">
                    <c:v>4.1999999999999997E-3</c:v>
                  </c:pt>
                  <c:pt idx="90">
                    <c:v>2.0999999999999999E-3</c:v>
                  </c:pt>
                  <c:pt idx="91">
                    <c:v>7.1999999999999998E-3</c:v>
                  </c:pt>
                  <c:pt idx="92">
                    <c:v>4.5999999999999999E-3</c:v>
                  </c:pt>
                  <c:pt idx="93">
                    <c:v>8.9999999999999998E-4</c:v>
                  </c:pt>
                  <c:pt idx="94">
                    <c:v>1.2999999999999999E-3</c:v>
                  </c:pt>
                  <c:pt idx="95">
                    <c:v>8.9999999999999998E-4</c:v>
                  </c:pt>
                  <c:pt idx="96">
                    <c:v>1.1000000000000001E-3</c:v>
                  </c:pt>
                  <c:pt idx="97">
                    <c:v>5.9999999999999995E-4</c:v>
                  </c:pt>
                  <c:pt idx="98">
                    <c:v>5.9999999999999995E-4</c:v>
                  </c:pt>
                  <c:pt idx="99">
                    <c:v>1E-3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2.0000000000000001E-4</c:v>
                  </c:pt>
                  <c:pt idx="132">
                    <c:v>8.0000000000000004E-4</c:v>
                  </c:pt>
                  <c:pt idx="133">
                    <c:v>4.0000000000000002E-4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1E-4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4.0000000000000002E-4</c:v>
                  </c:pt>
                  <c:pt idx="158">
                    <c:v>4.0000000000000002E-4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2.9999999999999997E-4</c:v>
                  </c:pt>
                  <c:pt idx="163">
                    <c:v>0</c:v>
                  </c:pt>
                  <c:pt idx="164">
                    <c:v>8.9999999999999998E-4</c:v>
                  </c:pt>
                  <c:pt idx="165">
                    <c:v>0</c:v>
                  </c:pt>
                  <c:pt idx="166">
                    <c:v>2.9999999999999997E-4</c:v>
                  </c:pt>
                  <c:pt idx="167">
                    <c:v>0</c:v>
                  </c:pt>
                  <c:pt idx="168">
                    <c:v>3.0000000000000001E-3</c:v>
                  </c:pt>
                  <c:pt idx="169">
                    <c:v>1E-4</c:v>
                  </c:pt>
                  <c:pt idx="170">
                    <c:v>2E-3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1E-4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1E-4</c:v>
                  </c:pt>
                  <c:pt idx="183">
                    <c:v>5.0000000000000001E-4</c:v>
                  </c:pt>
                  <c:pt idx="184">
                    <c:v>2.0000000000000001E-4</c:v>
                  </c:pt>
                  <c:pt idx="185">
                    <c:v>2.9999999999999997E-4</c:v>
                  </c:pt>
                  <c:pt idx="186">
                    <c:v>2.0000000000000001E-4</c:v>
                  </c:pt>
                  <c:pt idx="187">
                    <c:v>1E-4</c:v>
                  </c:pt>
                  <c:pt idx="188">
                    <c:v>1E-4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4.0000000000000002E-4</c:v>
                  </c:pt>
                  <c:pt idx="194">
                    <c:v>4.0000000000000002E-4</c:v>
                  </c:pt>
                  <c:pt idx="195">
                    <c:v>2.0000000000000001E-4</c:v>
                  </c:pt>
                  <c:pt idx="196">
                    <c:v>2.0000000000000001E-4</c:v>
                  </c:pt>
                  <c:pt idx="197">
                    <c:v>2.9999999999999997E-4</c:v>
                  </c:pt>
                  <c:pt idx="198">
                    <c:v>5.0000000000000001E-4</c:v>
                  </c:pt>
                  <c:pt idx="199">
                    <c:v>2.0000000000000001E-4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2.9999999999999997E-4</c:v>
                  </c:pt>
                  <c:pt idx="203">
                    <c:v>2.0000000000000001E-4</c:v>
                  </c:pt>
                  <c:pt idx="204">
                    <c:v>2.0000000000000001E-4</c:v>
                  </c:pt>
                  <c:pt idx="205">
                    <c:v>2.9999999999999997E-4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1E-4</c:v>
                  </c:pt>
                  <c:pt idx="209">
                    <c:v>2.9999999999999997E-4</c:v>
                  </c:pt>
                  <c:pt idx="210">
                    <c:v>2.0000000000000001E-4</c:v>
                  </c:pt>
                  <c:pt idx="211">
                    <c:v>2.9999999999999997E-4</c:v>
                  </c:pt>
                  <c:pt idx="212">
                    <c:v>2.9999999999999997E-4</c:v>
                  </c:pt>
                  <c:pt idx="213">
                    <c:v>0</c:v>
                  </c:pt>
                  <c:pt idx="214">
                    <c:v>2.0000000000000001E-4</c:v>
                  </c:pt>
                  <c:pt idx="215">
                    <c:v>1E-4</c:v>
                  </c:pt>
                  <c:pt idx="216">
                    <c:v>1E-4</c:v>
                  </c:pt>
                  <c:pt idx="217">
                    <c:v>1E-4</c:v>
                  </c:pt>
                </c:numCache>
              </c:numRef>
            </c:plus>
            <c:minus>
              <c:numRef>
                <c:f>'Inactive 2'!$D$21:$D$1298</c:f>
                <c:numCache>
                  <c:formatCode>General</c:formatCode>
                  <c:ptCount val="1278"/>
                  <c:pt idx="9">
                    <c:v>0</c:v>
                  </c:pt>
                  <c:pt idx="10">
                    <c:v>2.8E-3</c:v>
                  </c:pt>
                  <c:pt idx="11">
                    <c:v>2.8E-3</c:v>
                  </c:pt>
                  <c:pt idx="13">
                    <c:v>1.6000000000000001E-3</c:v>
                  </c:pt>
                  <c:pt idx="14">
                    <c:v>2.8999999999999998E-3</c:v>
                  </c:pt>
                  <c:pt idx="15">
                    <c:v>1.6999999999999999E-3</c:v>
                  </c:pt>
                  <c:pt idx="16">
                    <c:v>1.9E-3</c:v>
                  </c:pt>
                  <c:pt idx="17">
                    <c:v>1.2999999999999999E-3</c:v>
                  </c:pt>
                  <c:pt idx="18">
                    <c:v>4.4000000000000003E-3</c:v>
                  </c:pt>
                  <c:pt idx="19">
                    <c:v>6.0000000000000001E-3</c:v>
                  </c:pt>
                  <c:pt idx="20">
                    <c:v>1.2999999999999999E-3</c:v>
                  </c:pt>
                  <c:pt idx="21">
                    <c:v>0</c:v>
                  </c:pt>
                  <c:pt idx="22">
                    <c:v>2.3999999999999998E-3</c:v>
                  </c:pt>
                  <c:pt idx="23">
                    <c:v>1.6000000000000001E-3</c:v>
                  </c:pt>
                  <c:pt idx="24">
                    <c:v>0</c:v>
                  </c:pt>
                  <c:pt idx="25">
                    <c:v>3.3999999999999998E-3</c:v>
                  </c:pt>
                  <c:pt idx="26">
                    <c:v>3.3E-3</c:v>
                  </c:pt>
                  <c:pt idx="27">
                    <c:v>2.0999999999999999E-3</c:v>
                  </c:pt>
                  <c:pt idx="28">
                    <c:v>2.3E-3</c:v>
                  </c:pt>
                  <c:pt idx="29">
                    <c:v>0</c:v>
                  </c:pt>
                  <c:pt idx="30">
                    <c:v>2E-3</c:v>
                  </c:pt>
                  <c:pt idx="31">
                    <c:v>2E-3</c:v>
                  </c:pt>
                  <c:pt idx="32">
                    <c:v>1.4E-3</c:v>
                  </c:pt>
                  <c:pt idx="33">
                    <c:v>1.4E-3</c:v>
                  </c:pt>
                  <c:pt idx="34">
                    <c:v>6.4999999999999997E-3</c:v>
                  </c:pt>
                  <c:pt idx="35">
                    <c:v>6.4999999999999997E-3</c:v>
                  </c:pt>
                  <c:pt idx="36">
                    <c:v>5.4000000000000003E-3</c:v>
                  </c:pt>
                  <c:pt idx="37">
                    <c:v>5.4000000000000003E-3</c:v>
                  </c:pt>
                  <c:pt idx="38">
                    <c:v>2.8E-3</c:v>
                  </c:pt>
                  <c:pt idx="39">
                    <c:v>2.8E-3</c:v>
                  </c:pt>
                  <c:pt idx="40">
                    <c:v>1.6000000000000001E-3</c:v>
                  </c:pt>
                  <c:pt idx="41">
                    <c:v>1.6000000000000001E-3</c:v>
                  </c:pt>
                  <c:pt idx="42">
                    <c:v>1.6000000000000001E-3</c:v>
                  </c:pt>
                  <c:pt idx="43">
                    <c:v>1.6000000000000001E-3</c:v>
                  </c:pt>
                  <c:pt idx="44">
                    <c:v>5.0000000000000001E-4</c:v>
                  </c:pt>
                  <c:pt idx="45">
                    <c:v>6.9999999999999999E-4</c:v>
                  </c:pt>
                  <c:pt idx="47">
                    <c:v>4.1000000000000003E-3</c:v>
                  </c:pt>
                  <c:pt idx="48">
                    <c:v>4.1000000000000003E-3</c:v>
                  </c:pt>
                  <c:pt idx="49">
                    <c:v>4.0000000000000001E-3</c:v>
                  </c:pt>
                  <c:pt idx="50">
                    <c:v>4.0000000000000001E-3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2.8E-3</c:v>
                  </c:pt>
                  <c:pt idx="60">
                    <c:v>2.8E-3</c:v>
                  </c:pt>
                  <c:pt idx="61">
                    <c:v>2.8999999999999998E-3</c:v>
                  </c:pt>
                  <c:pt idx="62">
                    <c:v>2.8999999999999998E-3</c:v>
                  </c:pt>
                  <c:pt idx="63">
                    <c:v>0</c:v>
                  </c:pt>
                  <c:pt idx="64">
                    <c:v>3.0000000000000001E-3</c:v>
                  </c:pt>
                  <c:pt idx="65">
                    <c:v>3.0000000000000001E-3</c:v>
                  </c:pt>
                  <c:pt idx="66">
                    <c:v>3.8E-3</c:v>
                  </c:pt>
                  <c:pt idx="67">
                    <c:v>3.8E-3</c:v>
                  </c:pt>
                  <c:pt idx="68">
                    <c:v>5.9999999999999995E-4</c:v>
                  </c:pt>
                  <c:pt idx="69">
                    <c:v>8.9999999999999998E-4</c:v>
                  </c:pt>
                  <c:pt idx="70">
                    <c:v>2.9999999999999997E-4</c:v>
                  </c:pt>
                  <c:pt idx="71">
                    <c:v>2.0999999999999999E-3</c:v>
                  </c:pt>
                  <c:pt idx="72">
                    <c:v>2.0999999999999999E-3</c:v>
                  </c:pt>
                  <c:pt idx="73">
                    <c:v>2.0999999999999999E-3</c:v>
                  </c:pt>
                  <c:pt idx="74">
                    <c:v>2.0999999999999999E-3</c:v>
                  </c:pt>
                  <c:pt idx="75">
                    <c:v>1.6999999999999999E-3</c:v>
                  </c:pt>
                  <c:pt idx="76">
                    <c:v>1.6999999999999999E-3</c:v>
                  </c:pt>
                  <c:pt idx="77">
                    <c:v>1.6000000000000001E-3</c:v>
                  </c:pt>
                  <c:pt idx="78">
                    <c:v>1.6000000000000001E-3</c:v>
                  </c:pt>
                  <c:pt idx="79">
                    <c:v>0</c:v>
                  </c:pt>
                  <c:pt idx="80">
                    <c:v>4.3E-3</c:v>
                  </c:pt>
                  <c:pt idx="81">
                    <c:v>4.3E-3</c:v>
                  </c:pt>
                  <c:pt idx="82">
                    <c:v>4.1000000000000003E-3</c:v>
                  </c:pt>
                  <c:pt idx="83">
                    <c:v>4.1000000000000003E-3</c:v>
                  </c:pt>
                  <c:pt idx="84">
                    <c:v>2.2000000000000001E-3</c:v>
                  </c:pt>
                  <c:pt idx="85">
                    <c:v>2.2000000000000001E-3</c:v>
                  </c:pt>
                  <c:pt idx="86">
                    <c:v>4.1999999999999997E-3</c:v>
                  </c:pt>
                  <c:pt idx="87">
                    <c:v>4.1999999999999997E-3</c:v>
                  </c:pt>
                  <c:pt idx="88">
                    <c:v>4.1999999999999997E-3</c:v>
                  </c:pt>
                  <c:pt idx="89">
                    <c:v>4.1999999999999997E-3</c:v>
                  </c:pt>
                  <c:pt idx="90">
                    <c:v>2.0999999999999999E-3</c:v>
                  </c:pt>
                  <c:pt idx="91">
                    <c:v>7.1999999999999998E-3</c:v>
                  </c:pt>
                  <c:pt idx="92">
                    <c:v>4.5999999999999999E-3</c:v>
                  </c:pt>
                  <c:pt idx="93">
                    <c:v>8.9999999999999998E-4</c:v>
                  </c:pt>
                  <c:pt idx="94">
                    <c:v>1.2999999999999999E-3</c:v>
                  </c:pt>
                  <c:pt idx="95">
                    <c:v>8.9999999999999998E-4</c:v>
                  </c:pt>
                  <c:pt idx="96">
                    <c:v>1.1000000000000001E-3</c:v>
                  </c:pt>
                  <c:pt idx="97">
                    <c:v>5.9999999999999995E-4</c:v>
                  </c:pt>
                  <c:pt idx="98">
                    <c:v>5.9999999999999995E-4</c:v>
                  </c:pt>
                  <c:pt idx="99">
                    <c:v>1E-3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2.0000000000000001E-4</c:v>
                  </c:pt>
                  <c:pt idx="132">
                    <c:v>8.0000000000000004E-4</c:v>
                  </c:pt>
                  <c:pt idx="133">
                    <c:v>4.0000000000000002E-4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1E-4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4.0000000000000002E-4</c:v>
                  </c:pt>
                  <c:pt idx="158">
                    <c:v>4.0000000000000002E-4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2.9999999999999997E-4</c:v>
                  </c:pt>
                  <c:pt idx="163">
                    <c:v>0</c:v>
                  </c:pt>
                  <c:pt idx="164">
                    <c:v>8.9999999999999998E-4</c:v>
                  </c:pt>
                  <c:pt idx="165">
                    <c:v>0</c:v>
                  </c:pt>
                  <c:pt idx="166">
                    <c:v>2.9999999999999997E-4</c:v>
                  </c:pt>
                  <c:pt idx="167">
                    <c:v>0</c:v>
                  </c:pt>
                  <c:pt idx="168">
                    <c:v>3.0000000000000001E-3</c:v>
                  </c:pt>
                  <c:pt idx="169">
                    <c:v>1E-4</c:v>
                  </c:pt>
                  <c:pt idx="170">
                    <c:v>2E-3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1E-4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1E-4</c:v>
                  </c:pt>
                  <c:pt idx="183">
                    <c:v>5.0000000000000001E-4</c:v>
                  </c:pt>
                  <c:pt idx="184">
                    <c:v>2.0000000000000001E-4</c:v>
                  </c:pt>
                  <c:pt idx="185">
                    <c:v>2.9999999999999997E-4</c:v>
                  </c:pt>
                  <c:pt idx="186">
                    <c:v>2.0000000000000001E-4</c:v>
                  </c:pt>
                  <c:pt idx="187">
                    <c:v>1E-4</c:v>
                  </c:pt>
                  <c:pt idx="188">
                    <c:v>1E-4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4.0000000000000002E-4</c:v>
                  </c:pt>
                  <c:pt idx="194">
                    <c:v>4.0000000000000002E-4</c:v>
                  </c:pt>
                  <c:pt idx="195">
                    <c:v>2.0000000000000001E-4</c:v>
                  </c:pt>
                  <c:pt idx="196">
                    <c:v>2.0000000000000001E-4</c:v>
                  </c:pt>
                  <c:pt idx="197">
                    <c:v>2.9999999999999997E-4</c:v>
                  </c:pt>
                  <c:pt idx="198">
                    <c:v>5.0000000000000001E-4</c:v>
                  </c:pt>
                  <c:pt idx="199">
                    <c:v>2.0000000000000001E-4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2.9999999999999997E-4</c:v>
                  </c:pt>
                  <c:pt idx="203">
                    <c:v>2.0000000000000001E-4</c:v>
                  </c:pt>
                  <c:pt idx="204">
                    <c:v>2.0000000000000001E-4</c:v>
                  </c:pt>
                  <c:pt idx="205">
                    <c:v>2.9999999999999997E-4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1E-4</c:v>
                  </c:pt>
                  <c:pt idx="209">
                    <c:v>2.9999999999999997E-4</c:v>
                  </c:pt>
                  <c:pt idx="210">
                    <c:v>2.0000000000000001E-4</c:v>
                  </c:pt>
                  <c:pt idx="211">
                    <c:v>2.9999999999999997E-4</c:v>
                  </c:pt>
                  <c:pt idx="212">
                    <c:v>2.9999999999999997E-4</c:v>
                  </c:pt>
                  <c:pt idx="213">
                    <c:v>0</c:v>
                  </c:pt>
                  <c:pt idx="214">
                    <c:v>2.0000000000000001E-4</c:v>
                  </c:pt>
                  <c:pt idx="215">
                    <c:v>1E-4</c:v>
                  </c:pt>
                  <c:pt idx="216">
                    <c:v>1E-4</c:v>
                  </c:pt>
                  <c:pt idx="217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2'!$F$21:$F$999</c:f>
              <c:numCache>
                <c:formatCode>General</c:formatCode>
                <c:ptCount val="979"/>
                <c:pt idx="0">
                  <c:v>-60930</c:v>
                </c:pt>
                <c:pt idx="1">
                  <c:v>-59247.5</c:v>
                </c:pt>
                <c:pt idx="2">
                  <c:v>-38736</c:v>
                </c:pt>
                <c:pt idx="3">
                  <c:v>-37534.5</c:v>
                </c:pt>
                <c:pt idx="4">
                  <c:v>-34497.5</c:v>
                </c:pt>
                <c:pt idx="5">
                  <c:v>-34394</c:v>
                </c:pt>
                <c:pt idx="6">
                  <c:v>-8995</c:v>
                </c:pt>
                <c:pt idx="7">
                  <c:v>-6116.5</c:v>
                </c:pt>
                <c:pt idx="8">
                  <c:v>-5048.5</c:v>
                </c:pt>
                <c:pt idx="9">
                  <c:v>-4903.5</c:v>
                </c:pt>
                <c:pt idx="10">
                  <c:v>-4000</c:v>
                </c:pt>
                <c:pt idx="11">
                  <c:v>-3972</c:v>
                </c:pt>
                <c:pt idx="12">
                  <c:v>-3090.5</c:v>
                </c:pt>
                <c:pt idx="13">
                  <c:v>-3012.5</c:v>
                </c:pt>
                <c:pt idx="14">
                  <c:v>-3012</c:v>
                </c:pt>
                <c:pt idx="15">
                  <c:v>-3006.5</c:v>
                </c:pt>
                <c:pt idx="16">
                  <c:v>-2889.5</c:v>
                </c:pt>
                <c:pt idx="17">
                  <c:v>-2209</c:v>
                </c:pt>
                <c:pt idx="18">
                  <c:v>-2200.5</c:v>
                </c:pt>
                <c:pt idx="19">
                  <c:v>-2105.5</c:v>
                </c:pt>
                <c:pt idx="20">
                  <c:v>-2017</c:v>
                </c:pt>
                <c:pt idx="21">
                  <c:v>-2002.5</c:v>
                </c:pt>
                <c:pt idx="22">
                  <c:v>-1964</c:v>
                </c:pt>
                <c:pt idx="23">
                  <c:v>-1963.5</c:v>
                </c:pt>
                <c:pt idx="24">
                  <c:v>-1955.5</c:v>
                </c:pt>
                <c:pt idx="25">
                  <c:v>-1944</c:v>
                </c:pt>
                <c:pt idx="26">
                  <c:v>-1204.5</c:v>
                </c:pt>
                <c:pt idx="27">
                  <c:v>-1107</c:v>
                </c:pt>
                <c:pt idx="28">
                  <c:v>-1015</c:v>
                </c:pt>
                <c:pt idx="29">
                  <c:v>-976.5</c:v>
                </c:pt>
                <c:pt idx="30">
                  <c:v>-973.5</c:v>
                </c:pt>
                <c:pt idx="31">
                  <c:v>-973.5</c:v>
                </c:pt>
                <c:pt idx="32">
                  <c:v>-973</c:v>
                </c:pt>
                <c:pt idx="33">
                  <c:v>-973</c:v>
                </c:pt>
                <c:pt idx="34">
                  <c:v>-859.5</c:v>
                </c:pt>
                <c:pt idx="35">
                  <c:v>-859.5</c:v>
                </c:pt>
                <c:pt idx="36">
                  <c:v>-859</c:v>
                </c:pt>
                <c:pt idx="37">
                  <c:v>-859</c:v>
                </c:pt>
                <c:pt idx="38">
                  <c:v>-108</c:v>
                </c:pt>
                <c:pt idx="39">
                  <c:v>-108</c:v>
                </c:pt>
                <c:pt idx="40">
                  <c:v>-108</c:v>
                </c:pt>
                <c:pt idx="41">
                  <c:v>-108</c:v>
                </c:pt>
                <c:pt idx="42">
                  <c:v>-108</c:v>
                </c:pt>
                <c:pt idx="43">
                  <c:v>-108</c:v>
                </c:pt>
                <c:pt idx="44">
                  <c:v>19.5</c:v>
                </c:pt>
                <c:pt idx="45">
                  <c:v>20</c:v>
                </c:pt>
                <c:pt idx="46">
                  <c:v>239.5</c:v>
                </c:pt>
                <c:pt idx="47">
                  <c:v>1143.5</c:v>
                </c:pt>
                <c:pt idx="48">
                  <c:v>1143.5</c:v>
                </c:pt>
                <c:pt idx="49">
                  <c:v>1143.5</c:v>
                </c:pt>
                <c:pt idx="50">
                  <c:v>1143.5</c:v>
                </c:pt>
                <c:pt idx="51">
                  <c:v>1163</c:v>
                </c:pt>
                <c:pt idx="52">
                  <c:v>1163.5</c:v>
                </c:pt>
                <c:pt idx="53">
                  <c:v>1165.5</c:v>
                </c:pt>
                <c:pt idx="54">
                  <c:v>1166</c:v>
                </c:pt>
                <c:pt idx="55">
                  <c:v>1168.5</c:v>
                </c:pt>
                <c:pt idx="56">
                  <c:v>1169</c:v>
                </c:pt>
                <c:pt idx="57">
                  <c:v>1174</c:v>
                </c:pt>
                <c:pt idx="58">
                  <c:v>1174.5</c:v>
                </c:pt>
                <c:pt idx="59">
                  <c:v>1180</c:v>
                </c:pt>
                <c:pt idx="60">
                  <c:v>1180</c:v>
                </c:pt>
                <c:pt idx="61">
                  <c:v>1180</c:v>
                </c:pt>
                <c:pt idx="62">
                  <c:v>1180</c:v>
                </c:pt>
                <c:pt idx="63">
                  <c:v>1182.5</c:v>
                </c:pt>
                <c:pt idx="64">
                  <c:v>1182.5</c:v>
                </c:pt>
                <c:pt idx="65">
                  <c:v>1182.5</c:v>
                </c:pt>
                <c:pt idx="66">
                  <c:v>1182.5</c:v>
                </c:pt>
                <c:pt idx="67">
                  <c:v>1182.5</c:v>
                </c:pt>
                <c:pt idx="68">
                  <c:v>1210.5</c:v>
                </c:pt>
                <c:pt idx="69">
                  <c:v>1235.5</c:v>
                </c:pt>
                <c:pt idx="70">
                  <c:v>1249.5</c:v>
                </c:pt>
                <c:pt idx="71">
                  <c:v>1249.5</c:v>
                </c:pt>
                <c:pt idx="72">
                  <c:v>1249.5</c:v>
                </c:pt>
                <c:pt idx="73">
                  <c:v>1249.5</c:v>
                </c:pt>
                <c:pt idx="74">
                  <c:v>1249.5</c:v>
                </c:pt>
                <c:pt idx="75">
                  <c:v>1252</c:v>
                </c:pt>
                <c:pt idx="76">
                  <c:v>1252</c:v>
                </c:pt>
                <c:pt idx="77">
                  <c:v>1252</c:v>
                </c:pt>
                <c:pt idx="78">
                  <c:v>1252</c:v>
                </c:pt>
                <c:pt idx="79">
                  <c:v>1252.5</c:v>
                </c:pt>
                <c:pt idx="80">
                  <c:v>1255</c:v>
                </c:pt>
                <c:pt idx="81">
                  <c:v>1255</c:v>
                </c:pt>
                <c:pt idx="82">
                  <c:v>1255</c:v>
                </c:pt>
                <c:pt idx="83">
                  <c:v>1255</c:v>
                </c:pt>
                <c:pt idx="84">
                  <c:v>1285.5</c:v>
                </c:pt>
                <c:pt idx="85">
                  <c:v>1285.5</c:v>
                </c:pt>
                <c:pt idx="86">
                  <c:v>1285.5</c:v>
                </c:pt>
                <c:pt idx="87">
                  <c:v>1285.5</c:v>
                </c:pt>
                <c:pt idx="88">
                  <c:v>1285.5</c:v>
                </c:pt>
                <c:pt idx="89">
                  <c:v>1285.5</c:v>
                </c:pt>
                <c:pt idx="90">
                  <c:v>1288.5</c:v>
                </c:pt>
                <c:pt idx="91">
                  <c:v>1978</c:v>
                </c:pt>
                <c:pt idx="92">
                  <c:v>1983.5</c:v>
                </c:pt>
                <c:pt idx="93">
                  <c:v>2047.5</c:v>
                </c:pt>
                <c:pt idx="94">
                  <c:v>2105.5</c:v>
                </c:pt>
                <c:pt idx="95">
                  <c:v>2181</c:v>
                </c:pt>
                <c:pt idx="96">
                  <c:v>2181.5</c:v>
                </c:pt>
                <c:pt idx="97">
                  <c:v>2223</c:v>
                </c:pt>
                <c:pt idx="98">
                  <c:v>2253.5</c:v>
                </c:pt>
                <c:pt idx="99">
                  <c:v>2256.5</c:v>
                </c:pt>
                <c:pt idx="100">
                  <c:v>2273</c:v>
                </c:pt>
                <c:pt idx="101">
                  <c:v>2295.5</c:v>
                </c:pt>
                <c:pt idx="102">
                  <c:v>2945.5</c:v>
                </c:pt>
                <c:pt idx="103">
                  <c:v>2946</c:v>
                </c:pt>
                <c:pt idx="104">
                  <c:v>3107.5</c:v>
                </c:pt>
                <c:pt idx="105">
                  <c:v>3163</c:v>
                </c:pt>
                <c:pt idx="106">
                  <c:v>3166</c:v>
                </c:pt>
                <c:pt idx="107">
                  <c:v>3168.5</c:v>
                </c:pt>
                <c:pt idx="108">
                  <c:v>3171.5</c:v>
                </c:pt>
                <c:pt idx="109">
                  <c:v>3205.5</c:v>
                </c:pt>
                <c:pt idx="110">
                  <c:v>3264</c:v>
                </c:pt>
                <c:pt idx="111">
                  <c:v>3285.5</c:v>
                </c:pt>
                <c:pt idx="112">
                  <c:v>3324.5</c:v>
                </c:pt>
                <c:pt idx="113">
                  <c:v>3937</c:v>
                </c:pt>
                <c:pt idx="114">
                  <c:v>3981.5</c:v>
                </c:pt>
                <c:pt idx="115">
                  <c:v>3992.5</c:v>
                </c:pt>
                <c:pt idx="116">
                  <c:v>4022</c:v>
                </c:pt>
                <c:pt idx="117">
                  <c:v>4022.5</c:v>
                </c:pt>
                <c:pt idx="118">
                  <c:v>4059.5</c:v>
                </c:pt>
                <c:pt idx="119">
                  <c:v>4106</c:v>
                </c:pt>
                <c:pt idx="120">
                  <c:v>4125.5</c:v>
                </c:pt>
                <c:pt idx="121">
                  <c:v>4147.5</c:v>
                </c:pt>
                <c:pt idx="122">
                  <c:v>4148</c:v>
                </c:pt>
                <c:pt idx="123">
                  <c:v>4234</c:v>
                </c:pt>
                <c:pt idx="124">
                  <c:v>4234</c:v>
                </c:pt>
                <c:pt idx="125">
                  <c:v>3171.5</c:v>
                </c:pt>
                <c:pt idx="126">
                  <c:v>4234</c:v>
                </c:pt>
                <c:pt idx="127">
                  <c:v>4234</c:v>
                </c:pt>
                <c:pt idx="128">
                  <c:v>5073.5</c:v>
                </c:pt>
                <c:pt idx="129">
                  <c:v>5074</c:v>
                </c:pt>
                <c:pt idx="130">
                  <c:v>5235</c:v>
                </c:pt>
                <c:pt idx="131">
                  <c:v>5261</c:v>
                </c:pt>
                <c:pt idx="132">
                  <c:v>5261.5</c:v>
                </c:pt>
                <c:pt idx="133">
                  <c:v>5946.5</c:v>
                </c:pt>
                <c:pt idx="134">
                  <c:v>6083</c:v>
                </c:pt>
                <c:pt idx="135">
                  <c:v>6083.5</c:v>
                </c:pt>
                <c:pt idx="136">
                  <c:v>6225.5</c:v>
                </c:pt>
                <c:pt idx="137">
                  <c:v>6231</c:v>
                </c:pt>
                <c:pt idx="138">
                  <c:v>6236.5</c:v>
                </c:pt>
                <c:pt idx="139">
                  <c:v>6237</c:v>
                </c:pt>
                <c:pt idx="140">
                  <c:v>6253.5</c:v>
                </c:pt>
                <c:pt idx="141">
                  <c:v>6256</c:v>
                </c:pt>
                <c:pt idx="142">
                  <c:v>6256.5</c:v>
                </c:pt>
                <c:pt idx="143">
                  <c:v>6267.5</c:v>
                </c:pt>
                <c:pt idx="144">
                  <c:v>6298</c:v>
                </c:pt>
                <c:pt idx="145">
                  <c:v>7074</c:v>
                </c:pt>
                <c:pt idx="146">
                  <c:v>7168</c:v>
                </c:pt>
                <c:pt idx="147">
                  <c:v>7168.5</c:v>
                </c:pt>
                <c:pt idx="148">
                  <c:v>7204.5</c:v>
                </c:pt>
                <c:pt idx="149">
                  <c:v>7283.5</c:v>
                </c:pt>
                <c:pt idx="150">
                  <c:v>7355</c:v>
                </c:pt>
                <c:pt idx="151">
                  <c:v>7355</c:v>
                </c:pt>
                <c:pt idx="152">
                  <c:v>7355</c:v>
                </c:pt>
                <c:pt idx="153">
                  <c:v>8166.5</c:v>
                </c:pt>
                <c:pt idx="154">
                  <c:v>8286.5</c:v>
                </c:pt>
                <c:pt idx="155">
                  <c:v>8300.5</c:v>
                </c:pt>
                <c:pt idx="156">
                  <c:v>8329.5</c:v>
                </c:pt>
                <c:pt idx="157">
                  <c:v>8392</c:v>
                </c:pt>
                <c:pt idx="158">
                  <c:v>8397.5</c:v>
                </c:pt>
                <c:pt idx="159">
                  <c:v>9125</c:v>
                </c:pt>
                <c:pt idx="160">
                  <c:v>9218</c:v>
                </c:pt>
                <c:pt idx="161">
                  <c:v>9218</c:v>
                </c:pt>
                <c:pt idx="162">
                  <c:v>9218</c:v>
                </c:pt>
                <c:pt idx="163">
                  <c:v>9218</c:v>
                </c:pt>
                <c:pt idx="164">
                  <c:v>9218</c:v>
                </c:pt>
                <c:pt idx="165">
                  <c:v>9218.5</c:v>
                </c:pt>
                <c:pt idx="166">
                  <c:v>9218.5</c:v>
                </c:pt>
                <c:pt idx="167">
                  <c:v>9219</c:v>
                </c:pt>
                <c:pt idx="168">
                  <c:v>9219</c:v>
                </c:pt>
                <c:pt idx="169">
                  <c:v>10143.5</c:v>
                </c:pt>
                <c:pt idx="170">
                  <c:v>10144</c:v>
                </c:pt>
                <c:pt idx="171">
                  <c:v>10272.5</c:v>
                </c:pt>
                <c:pt idx="172">
                  <c:v>10272.5</c:v>
                </c:pt>
                <c:pt idx="173">
                  <c:v>10272.5</c:v>
                </c:pt>
                <c:pt idx="174">
                  <c:v>10398</c:v>
                </c:pt>
                <c:pt idx="175">
                  <c:v>10401</c:v>
                </c:pt>
                <c:pt idx="176">
                  <c:v>11285.5</c:v>
                </c:pt>
                <c:pt idx="177">
                  <c:v>11285.5</c:v>
                </c:pt>
                <c:pt idx="178">
                  <c:v>11285.5</c:v>
                </c:pt>
                <c:pt idx="179">
                  <c:v>12022</c:v>
                </c:pt>
                <c:pt idx="180">
                  <c:v>12189</c:v>
                </c:pt>
                <c:pt idx="181">
                  <c:v>12189.5</c:v>
                </c:pt>
                <c:pt idx="182">
                  <c:v>12331</c:v>
                </c:pt>
                <c:pt idx="183">
                  <c:v>12356</c:v>
                </c:pt>
                <c:pt idx="184">
                  <c:v>12356</c:v>
                </c:pt>
                <c:pt idx="185">
                  <c:v>12356.5</c:v>
                </c:pt>
                <c:pt idx="186">
                  <c:v>12356.5</c:v>
                </c:pt>
                <c:pt idx="187">
                  <c:v>12373</c:v>
                </c:pt>
                <c:pt idx="188">
                  <c:v>12373</c:v>
                </c:pt>
                <c:pt idx="189">
                  <c:v>12428.5</c:v>
                </c:pt>
                <c:pt idx="190">
                  <c:v>12428.5</c:v>
                </c:pt>
                <c:pt idx="191">
                  <c:v>12428.5</c:v>
                </c:pt>
                <c:pt idx="192">
                  <c:v>12456.5</c:v>
                </c:pt>
                <c:pt idx="193">
                  <c:v>12456.5</c:v>
                </c:pt>
                <c:pt idx="194">
                  <c:v>12456.5</c:v>
                </c:pt>
                <c:pt idx="195">
                  <c:v>13421.5</c:v>
                </c:pt>
                <c:pt idx="196">
                  <c:v>13421.5</c:v>
                </c:pt>
                <c:pt idx="197">
                  <c:v>13432.5</c:v>
                </c:pt>
                <c:pt idx="198">
                  <c:v>13432.5</c:v>
                </c:pt>
                <c:pt idx="199">
                  <c:v>13433</c:v>
                </c:pt>
                <c:pt idx="200">
                  <c:v>13433</c:v>
                </c:pt>
                <c:pt idx="201">
                  <c:v>13435.5</c:v>
                </c:pt>
                <c:pt idx="202">
                  <c:v>13435.5</c:v>
                </c:pt>
                <c:pt idx="203">
                  <c:v>13460.5</c:v>
                </c:pt>
                <c:pt idx="204">
                  <c:v>13460.5</c:v>
                </c:pt>
                <c:pt idx="205">
                  <c:v>13463.5</c:v>
                </c:pt>
                <c:pt idx="206">
                  <c:v>13463.5</c:v>
                </c:pt>
                <c:pt idx="207">
                  <c:v>13469</c:v>
                </c:pt>
                <c:pt idx="208">
                  <c:v>13469</c:v>
                </c:pt>
                <c:pt idx="209">
                  <c:v>13477.5</c:v>
                </c:pt>
                <c:pt idx="210">
                  <c:v>13477.5</c:v>
                </c:pt>
                <c:pt idx="211">
                  <c:v>13480</c:v>
                </c:pt>
                <c:pt idx="212">
                  <c:v>13480</c:v>
                </c:pt>
                <c:pt idx="213">
                  <c:v>14256</c:v>
                </c:pt>
                <c:pt idx="214">
                  <c:v>15351.5</c:v>
                </c:pt>
                <c:pt idx="215">
                  <c:v>15360</c:v>
                </c:pt>
                <c:pt idx="216">
                  <c:v>15360.5</c:v>
                </c:pt>
                <c:pt idx="217">
                  <c:v>15363</c:v>
                </c:pt>
              </c:numCache>
            </c:numRef>
          </c:xVal>
          <c:yVal>
            <c:numRef>
              <c:f>'Inactive 2'!$I$21:$I$999</c:f>
              <c:numCache>
                <c:formatCode>General</c:formatCode>
                <c:ptCount val="979"/>
                <c:pt idx="0">
                  <c:v>-0.29896799999914947</c:v>
                </c:pt>
                <c:pt idx="1">
                  <c:v>-0.2829059999967285</c:v>
                </c:pt>
                <c:pt idx="2">
                  <c:v>-0.21511359999567503</c:v>
                </c:pt>
                <c:pt idx="3">
                  <c:v>-5.9777199996460695E-2</c:v>
                </c:pt>
                <c:pt idx="4">
                  <c:v>-3.2306000000971835E-2</c:v>
                </c:pt>
                <c:pt idx="5">
                  <c:v>6.2560000515077263E-4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6F-4F70-832E-4646C93B30F9}"/>
            </c:ext>
          </c:extLst>
        </c:ser>
        <c:ser>
          <c:idx val="3"/>
          <c:order val="2"/>
          <c:tx>
            <c:strRef>
              <c:f>'Inactive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2'!$D$21:$D$21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'Inactive 2'!$D$21:$D$21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2'!$F$21:$F$999</c:f>
              <c:numCache>
                <c:formatCode>General</c:formatCode>
                <c:ptCount val="979"/>
                <c:pt idx="0">
                  <c:v>-60930</c:v>
                </c:pt>
                <c:pt idx="1">
                  <c:v>-59247.5</c:v>
                </c:pt>
                <c:pt idx="2">
                  <c:v>-38736</c:v>
                </c:pt>
                <c:pt idx="3">
                  <c:v>-37534.5</c:v>
                </c:pt>
                <c:pt idx="4">
                  <c:v>-34497.5</c:v>
                </c:pt>
                <c:pt idx="5">
                  <c:v>-34394</c:v>
                </c:pt>
                <c:pt idx="6">
                  <c:v>-8995</c:v>
                </c:pt>
                <c:pt idx="7">
                  <c:v>-6116.5</c:v>
                </c:pt>
                <c:pt idx="8">
                  <c:v>-5048.5</c:v>
                </c:pt>
                <c:pt idx="9">
                  <c:v>-4903.5</c:v>
                </c:pt>
                <c:pt idx="10">
                  <c:v>-4000</c:v>
                </c:pt>
                <c:pt idx="11">
                  <c:v>-3972</c:v>
                </c:pt>
                <c:pt idx="12">
                  <c:v>-3090.5</c:v>
                </c:pt>
                <c:pt idx="13">
                  <c:v>-3012.5</c:v>
                </c:pt>
                <c:pt idx="14">
                  <c:v>-3012</c:v>
                </c:pt>
                <c:pt idx="15">
                  <c:v>-3006.5</c:v>
                </c:pt>
                <c:pt idx="16">
                  <c:v>-2889.5</c:v>
                </c:pt>
                <c:pt idx="17">
                  <c:v>-2209</c:v>
                </c:pt>
                <c:pt idx="18">
                  <c:v>-2200.5</c:v>
                </c:pt>
                <c:pt idx="19">
                  <c:v>-2105.5</c:v>
                </c:pt>
                <c:pt idx="20">
                  <c:v>-2017</c:v>
                </c:pt>
                <c:pt idx="21">
                  <c:v>-2002.5</c:v>
                </c:pt>
                <c:pt idx="22">
                  <c:v>-1964</c:v>
                </c:pt>
                <c:pt idx="23">
                  <c:v>-1963.5</c:v>
                </c:pt>
                <c:pt idx="24">
                  <c:v>-1955.5</c:v>
                </c:pt>
                <c:pt idx="25">
                  <c:v>-1944</c:v>
                </c:pt>
                <c:pt idx="26">
                  <c:v>-1204.5</c:v>
                </c:pt>
                <c:pt idx="27">
                  <c:v>-1107</c:v>
                </c:pt>
                <c:pt idx="28">
                  <c:v>-1015</c:v>
                </c:pt>
                <c:pt idx="29">
                  <c:v>-976.5</c:v>
                </c:pt>
                <c:pt idx="30">
                  <c:v>-973.5</c:v>
                </c:pt>
                <c:pt idx="31">
                  <c:v>-973.5</c:v>
                </c:pt>
                <c:pt idx="32">
                  <c:v>-973</c:v>
                </c:pt>
                <c:pt idx="33">
                  <c:v>-973</c:v>
                </c:pt>
                <c:pt idx="34">
                  <c:v>-859.5</c:v>
                </c:pt>
                <c:pt idx="35">
                  <c:v>-859.5</c:v>
                </c:pt>
                <c:pt idx="36">
                  <c:v>-859</c:v>
                </c:pt>
                <c:pt idx="37">
                  <c:v>-859</c:v>
                </c:pt>
                <c:pt idx="38">
                  <c:v>-108</c:v>
                </c:pt>
                <c:pt idx="39">
                  <c:v>-108</c:v>
                </c:pt>
                <c:pt idx="40">
                  <c:v>-108</c:v>
                </c:pt>
                <c:pt idx="41">
                  <c:v>-108</c:v>
                </c:pt>
                <c:pt idx="42">
                  <c:v>-108</c:v>
                </c:pt>
                <c:pt idx="43">
                  <c:v>-108</c:v>
                </c:pt>
                <c:pt idx="44">
                  <c:v>19.5</c:v>
                </c:pt>
                <c:pt idx="45">
                  <c:v>20</c:v>
                </c:pt>
                <c:pt idx="46">
                  <c:v>239.5</c:v>
                </c:pt>
                <c:pt idx="47">
                  <c:v>1143.5</c:v>
                </c:pt>
                <c:pt idx="48">
                  <c:v>1143.5</c:v>
                </c:pt>
                <c:pt idx="49">
                  <c:v>1143.5</c:v>
                </c:pt>
                <c:pt idx="50">
                  <c:v>1143.5</c:v>
                </c:pt>
                <c:pt idx="51">
                  <c:v>1163</c:v>
                </c:pt>
                <c:pt idx="52">
                  <c:v>1163.5</c:v>
                </c:pt>
                <c:pt idx="53">
                  <c:v>1165.5</c:v>
                </c:pt>
                <c:pt idx="54">
                  <c:v>1166</c:v>
                </c:pt>
                <c:pt idx="55">
                  <c:v>1168.5</c:v>
                </c:pt>
                <c:pt idx="56">
                  <c:v>1169</c:v>
                </c:pt>
                <c:pt idx="57">
                  <c:v>1174</c:v>
                </c:pt>
                <c:pt idx="58">
                  <c:v>1174.5</c:v>
                </c:pt>
                <c:pt idx="59">
                  <c:v>1180</c:v>
                </c:pt>
                <c:pt idx="60">
                  <c:v>1180</c:v>
                </c:pt>
                <c:pt idx="61">
                  <c:v>1180</c:v>
                </c:pt>
                <c:pt idx="62">
                  <c:v>1180</c:v>
                </c:pt>
                <c:pt idx="63">
                  <c:v>1182.5</c:v>
                </c:pt>
                <c:pt idx="64">
                  <c:v>1182.5</c:v>
                </c:pt>
                <c:pt idx="65">
                  <c:v>1182.5</c:v>
                </c:pt>
                <c:pt idx="66">
                  <c:v>1182.5</c:v>
                </c:pt>
                <c:pt idx="67">
                  <c:v>1182.5</c:v>
                </c:pt>
                <c:pt idx="68">
                  <c:v>1210.5</c:v>
                </c:pt>
                <c:pt idx="69">
                  <c:v>1235.5</c:v>
                </c:pt>
                <c:pt idx="70">
                  <c:v>1249.5</c:v>
                </c:pt>
                <c:pt idx="71">
                  <c:v>1249.5</c:v>
                </c:pt>
                <c:pt idx="72">
                  <c:v>1249.5</c:v>
                </c:pt>
                <c:pt idx="73">
                  <c:v>1249.5</c:v>
                </c:pt>
                <c:pt idx="74">
                  <c:v>1249.5</c:v>
                </c:pt>
                <c:pt idx="75">
                  <c:v>1252</c:v>
                </c:pt>
                <c:pt idx="76">
                  <c:v>1252</c:v>
                </c:pt>
                <c:pt idx="77">
                  <c:v>1252</c:v>
                </c:pt>
                <c:pt idx="78">
                  <c:v>1252</c:v>
                </c:pt>
                <c:pt idx="79">
                  <c:v>1252.5</c:v>
                </c:pt>
                <c:pt idx="80">
                  <c:v>1255</c:v>
                </c:pt>
                <c:pt idx="81">
                  <c:v>1255</c:v>
                </c:pt>
                <c:pt idx="82">
                  <c:v>1255</c:v>
                </c:pt>
                <c:pt idx="83">
                  <c:v>1255</c:v>
                </c:pt>
                <c:pt idx="84">
                  <c:v>1285.5</c:v>
                </c:pt>
                <c:pt idx="85">
                  <c:v>1285.5</c:v>
                </c:pt>
                <c:pt idx="86">
                  <c:v>1285.5</c:v>
                </c:pt>
                <c:pt idx="87">
                  <c:v>1285.5</c:v>
                </c:pt>
                <c:pt idx="88">
                  <c:v>1285.5</c:v>
                </c:pt>
                <c:pt idx="89">
                  <c:v>1285.5</c:v>
                </c:pt>
                <c:pt idx="90">
                  <c:v>1288.5</c:v>
                </c:pt>
                <c:pt idx="91">
                  <c:v>1978</c:v>
                </c:pt>
                <c:pt idx="92">
                  <c:v>1983.5</c:v>
                </c:pt>
                <c:pt idx="93">
                  <c:v>2047.5</c:v>
                </c:pt>
                <c:pt idx="94">
                  <c:v>2105.5</c:v>
                </c:pt>
                <c:pt idx="95">
                  <c:v>2181</c:v>
                </c:pt>
                <c:pt idx="96">
                  <c:v>2181.5</c:v>
                </c:pt>
                <c:pt idx="97">
                  <c:v>2223</c:v>
                </c:pt>
                <c:pt idx="98">
                  <c:v>2253.5</c:v>
                </c:pt>
                <c:pt idx="99">
                  <c:v>2256.5</c:v>
                </c:pt>
                <c:pt idx="100">
                  <c:v>2273</c:v>
                </c:pt>
                <c:pt idx="101">
                  <c:v>2295.5</c:v>
                </c:pt>
                <c:pt idx="102">
                  <c:v>2945.5</c:v>
                </c:pt>
                <c:pt idx="103">
                  <c:v>2946</c:v>
                </c:pt>
                <c:pt idx="104">
                  <c:v>3107.5</c:v>
                </c:pt>
                <c:pt idx="105">
                  <c:v>3163</c:v>
                </c:pt>
                <c:pt idx="106">
                  <c:v>3166</c:v>
                </c:pt>
                <c:pt idx="107">
                  <c:v>3168.5</c:v>
                </c:pt>
                <c:pt idx="108">
                  <c:v>3171.5</c:v>
                </c:pt>
                <c:pt idx="109">
                  <c:v>3205.5</c:v>
                </c:pt>
                <c:pt idx="110">
                  <c:v>3264</c:v>
                </c:pt>
                <c:pt idx="111">
                  <c:v>3285.5</c:v>
                </c:pt>
                <c:pt idx="112">
                  <c:v>3324.5</c:v>
                </c:pt>
                <c:pt idx="113">
                  <c:v>3937</c:v>
                </c:pt>
                <c:pt idx="114">
                  <c:v>3981.5</c:v>
                </c:pt>
                <c:pt idx="115">
                  <c:v>3992.5</c:v>
                </c:pt>
                <c:pt idx="116">
                  <c:v>4022</c:v>
                </c:pt>
                <c:pt idx="117">
                  <c:v>4022.5</c:v>
                </c:pt>
                <c:pt idx="118">
                  <c:v>4059.5</c:v>
                </c:pt>
                <c:pt idx="119">
                  <c:v>4106</c:v>
                </c:pt>
                <c:pt idx="120">
                  <c:v>4125.5</c:v>
                </c:pt>
                <c:pt idx="121">
                  <c:v>4147.5</c:v>
                </c:pt>
                <c:pt idx="122">
                  <c:v>4148</c:v>
                </c:pt>
                <c:pt idx="123">
                  <c:v>4234</c:v>
                </c:pt>
                <c:pt idx="124">
                  <c:v>4234</c:v>
                </c:pt>
                <c:pt idx="125">
                  <c:v>3171.5</c:v>
                </c:pt>
                <c:pt idx="126">
                  <c:v>4234</c:v>
                </c:pt>
                <c:pt idx="127">
                  <c:v>4234</c:v>
                </c:pt>
                <c:pt idx="128">
                  <c:v>5073.5</c:v>
                </c:pt>
                <c:pt idx="129">
                  <c:v>5074</c:v>
                </c:pt>
                <c:pt idx="130">
                  <c:v>5235</c:v>
                </c:pt>
                <c:pt idx="131">
                  <c:v>5261</c:v>
                </c:pt>
                <c:pt idx="132">
                  <c:v>5261.5</c:v>
                </c:pt>
                <c:pt idx="133">
                  <c:v>5946.5</c:v>
                </c:pt>
                <c:pt idx="134">
                  <c:v>6083</c:v>
                </c:pt>
                <c:pt idx="135">
                  <c:v>6083.5</c:v>
                </c:pt>
                <c:pt idx="136">
                  <c:v>6225.5</c:v>
                </c:pt>
                <c:pt idx="137">
                  <c:v>6231</c:v>
                </c:pt>
                <c:pt idx="138">
                  <c:v>6236.5</c:v>
                </c:pt>
                <c:pt idx="139">
                  <c:v>6237</c:v>
                </c:pt>
                <c:pt idx="140">
                  <c:v>6253.5</c:v>
                </c:pt>
                <c:pt idx="141">
                  <c:v>6256</c:v>
                </c:pt>
                <c:pt idx="142">
                  <c:v>6256.5</c:v>
                </c:pt>
                <c:pt idx="143">
                  <c:v>6267.5</c:v>
                </c:pt>
                <c:pt idx="144">
                  <c:v>6298</c:v>
                </c:pt>
                <c:pt idx="145">
                  <c:v>7074</c:v>
                </c:pt>
                <c:pt idx="146">
                  <c:v>7168</c:v>
                </c:pt>
                <c:pt idx="147">
                  <c:v>7168.5</c:v>
                </c:pt>
                <c:pt idx="148">
                  <c:v>7204.5</c:v>
                </c:pt>
                <c:pt idx="149">
                  <c:v>7283.5</c:v>
                </c:pt>
                <c:pt idx="150">
                  <c:v>7355</c:v>
                </c:pt>
                <c:pt idx="151">
                  <c:v>7355</c:v>
                </c:pt>
                <c:pt idx="152">
                  <c:v>7355</c:v>
                </c:pt>
                <c:pt idx="153">
                  <c:v>8166.5</c:v>
                </c:pt>
                <c:pt idx="154">
                  <c:v>8286.5</c:v>
                </c:pt>
                <c:pt idx="155">
                  <c:v>8300.5</c:v>
                </c:pt>
                <c:pt idx="156">
                  <c:v>8329.5</c:v>
                </c:pt>
                <c:pt idx="157">
                  <c:v>8392</c:v>
                </c:pt>
                <c:pt idx="158">
                  <c:v>8397.5</c:v>
                </c:pt>
                <c:pt idx="159">
                  <c:v>9125</c:v>
                </c:pt>
                <c:pt idx="160">
                  <c:v>9218</c:v>
                </c:pt>
                <c:pt idx="161">
                  <c:v>9218</c:v>
                </c:pt>
                <c:pt idx="162">
                  <c:v>9218</c:v>
                </c:pt>
                <c:pt idx="163">
                  <c:v>9218</c:v>
                </c:pt>
                <c:pt idx="164">
                  <c:v>9218</c:v>
                </c:pt>
                <c:pt idx="165">
                  <c:v>9218.5</c:v>
                </c:pt>
                <c:pt idx="166">
                  <c:v>9218.5</c:v>
                </c:pt>
                <c:pt idx="167">
                  <c:v>9219</c:v>
                </c:pt>
                <c:pt idx="168">
                  <c:v>9219</c:v>
                </c:pt>
                <c:pt idx="169">
                  <c:v>10143.5</c:v>
                </c:pt>
                <c:pt idx="170">
                  <c:v>10144</c:v>
                </c:pt>
                <c:pt idx="171">
                  <c:v>10272.5</c:v>
                </c:pt>
                <c:pt idx="172">
                  <c:v>10272.5</c:v>
                </c:pt>
                <c:pt idx="173">
                  <c:v>10272.5</c:v>
                </c:pt>
                <c:pt idx="174">
                  <c:v>10398</c:v>
                </c:pt>
                <c:pt idx="175">
                  <c:v>10401</c:v>
                </c:pt>
                <c:pt idx="176">
                  <c:v>11285.5</c:v>
                </c:pt>
                <c:pt idx="177">
                  <c:v>11285.5</c:v>
                </c:pt>
                <c:pt idx="178">
                  <c:v>11285.5</c:v>
                </c:pt>
                <c:pt idx="179">
                  <c:v>12022</c:v>
                </c:pt>
                <c:pt idx="180">
                  <c:v>12189</c:v>
                </c:pt>
                <c:pt idx="181">
                  <c:v>12189.5</c:v>
                </c:pt>
                <c:pt idx="182">
                  <c:v>12331</c:v>
                </c:pt>
                <c:pt idx="183">
                  <c:v>12356</c:v>
                </c:pt>
                <c:pt idx="184">
                  <c:v>12356</c:v>
                </c:pt>
                <c:pt idx="185">
                  <c:v>12356.5</c:v>
                </c:pt>
                <c:pt idx="186">
                  <c:v>12356.5</c:v>
                </c:pt>
                <c:pt idx="187">
                  <c:v>12373</c:v>
                </c:pt>
                <c:pt idx="188">
                  <c:v>12373</c:v>
                </c:pt>
                <c:pt idx="189">
                  <c:v>12428.5</c:v>
                </c:pt>
                <c:pt idx="190">
                  <c:v>12428.5</c:v>
                </c:pt>
                <c:pt idx="191">
                  <c:v>12428.5</c:v>
                </c:pt>
                <c:pt idx="192">
                  <c:v>12456.5</c:v>
                </c:pt>
                <c:pt idx="193">
                  <c:v>12456.5</c:v>
                </c:pt>
                <c:pt idx="194">
                  <c:v>12456.5</c:v>
                </c:pt>
                <c:pt idx="195">
                  <c:v>13421.5</c:v>
                </c:pt>
                <c:pt idx="196">
                  <c:v>13421.5</c:v>
                </c:pt>
                <c:pt idx="197">
                  <c:v>13432.5</c:v>
                </c:pt>
                <c:pt idx="198">
                  <c:v>13432.5</c:v>
                </c:pt>
                <c:pt idx="199">
                  <c:v>13433</c:v>
                </c:pt>
                <c:pt idx="200">
                  <c:v>13433</c:v>
                </c:pt>
                <c:pt idx="201">
                  <c:v>13435.5</c:v>
                </c:pt>
                <c:pt idx="202">
                  <c:v>13435.5</c:v>
                </c:pt>
                <c:pt idx="203">
                  <c:v>13460.5</c:v>
                </c:pt>
                <c:pt idx="204">
                  <c:v>13460.5</c:v>
                </c:pt>
                <c:pt idx="205">
                  <c:v>13463.5</c:v>
                </c:pt>
                <c:pt idx="206">
                  <c:v>13463.5</c:v>
                </c:pt>
                <c:pt idx="207">
                  <c:v>13469</c:v>
                </c:pt>
                <c:pt idx="208">
                  <c:v>13469</c:v>
                </c:pt>
                <c:pt idx="209">
                  <c:v>13477.5</c:v>
                </c:pt>
                <c:pt idx="210">
                  <c:v>13477.5</c:v>
                </c:pt>
                <c:pt idx="211">
                  <c:v>13480</c:v>
                </c:pt>
                <c:pt idx="212">
                  <c:v>13480</c:v>
                </c:pt>
                <c:pt idx="213">
                  <c:v>14256</c:v>
                </c:pt>
                <c:pt idx="214">
                  <c:v>15351.5</c:v>
                </c:pt>
                <c:pt idx="215">
                  <c:v>15360</c:v>
                </c:pt>
                <c:pt idx="216">
                  <c:v>15360.5</c:v>
                </c:pt>
                <c:pt idx="217">
                  <c:v>15363</c:v>
                </c:pt>
              </c:numCache>
            </c:numRef>
          </c:xVal>
          <c:yVal>
            <c:numRef>
              <c:f>'Inactive 2'!$J$21:$J$999</c:f>
              <c:numCache>
                <c:formatCode>General</c:formatCode>
                <c:ptCount val="979"/>
                <c:pt idx="44">
                  <c:v>1.32000059238635E-5</c:v>
                </c:pt>
                <c:pt idx="45">
                  <c:v>2.5200000527547672E-4</c:v>
                </c:pt>
                <c:pt idx="68">
                  <c:v>-7.6520000584423542E-4</c:v>
                </c:pt>
                <c:pt idx="69">
                  <c:v>-1.2520000018412247E-4</c:v>
                </c:pt>
                <c:pt idx="70">
                  <c:v>8.6120000196387991E-4</c:v>
                </c:pt>
                <c:pt idx="90">
                  <c:v>2.8759999986505136E-4</c:v>
                </c:pt>
                <c:pt idx="91">
                  <c:v>3.9280000055441633E-4</c:v>
                </c:pt>
                <c:pt idx="92">
                  <c:v>8.1959999806713313E-4</c:v>
                </c:pt>
                <c:pt idx="93">
                  <c:v>1.8600000475998968E-4</c:v>
                </c:pt>
                <c:pt idx="94">
                  <c:v>2.8680000104941428E-4</c:v>
                </c:pt>
                <c:pt idx="95">
                  <c:v>4.5600005250889808E-5</c:v>
                </c:pt>
                <c:pt idx="96">
                  <c:v>-6.1560000176541507E-4</c:v>
                </c:pt>
                <c:pt idx="97">
                  <c:v>4.8000001697801054E-6</c:v>
                </c:pt>
                <c:pt idx="98">
                  <c:v>8.7160000111907721E-4</c:v>
                </c:pt>
                <c:pt idx="99">
                  <c:v>1.7043999978341162E-3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96F-4F70-832E-4646C93B30F9}"/>
            </c:ext>
          </c:extLst>
        </c:ser>
        <c:ser>
          <c:idx val="4"/>
          <c:order val="3"/>
          <c:tx>
            <c:strRef>
              <c:f>'Inactive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2'!$F$21:$F$999</c:f>
              <c:numCache>
                <c:formatCode>General</c:formatCode>
                <c:ptCount val="979"/>
                <c:pt idx="0">
                  <c:v>-60930</c:v>
                </c:pt>
                <c:pt idx="1">
                  <c:v>-59247.5</c:v>
                </c:pt>
                <c:pt idx="2">
                  <c:v>-38736</c:v>
                </c:pt>
                <c:pt idx="3">
                  <c:v>-37534.5</c:v>
                </c:pt>
                <c:pt idx="4">
                  <c:v>-34497.5</c:v>
                </c:pt>
                <c:pt idx="5">
                  <c:v>-34394</c:v>
                </c:pt>
                <c:pt idx="6">
                  <c:v>-8995</c:v>
                </c:pt>
                <c:pt idx="7">
                  <c:v>-6116.5</c:v>
                </c:pt>
                <c:pt idx="8">
                  <c:v>-5048.5</c:v>
                </c:pt>
                <c:pt idx="9">
                  <c:v>-4903.5</c:v>
                </c:pt>
                <c:pt idx="10">
                  <c:v>-4000</c:v>
                </c:pt>
                <c:pt idx="11">
                  <c:v>-3972</c:v>
                </c:pt>
                <c:pt idx="12">
                  <c:v>-3090.5</c:v>
                </c:pt>
                <c:pt idx="13">
                  <c:v>-3012.5</c:v>
                </c:pt>
                <c:pt idx="14">
                  <c:v>-3012</c:v>
                </c:pt>
                <c:pt idx="15">
                  <c:v>-3006.5</c:v>
                </c:pt>
                <c:pt idx="16">
                  <c:v>-2889.5</c:v>
                </c:pt>
                <c:pt idx="17">
                  <c:v>-2209</c:v>
                </c:pt>
                <c:pt idx="18">
                  <c:v>-2200.5</c:v>
                </c:pt>
                <c:pt idx="19">
                  <c:v>-2105.5</c:v>
                </c:pt>
                <c:pt idx="20">
                  <c:v>-2017</c:v>
                </c:pt>
                <c:pt idx="21">
                  <c:v>-2002.5</c:v>
                </c:pt>
                <c:pt idx="22">
                  <c:v>-1964</c:v>
                </c:pt>
                <c:pt idx="23">
                  <c:v>-1963.5</c:v>
                </c:pt>
                <c:pt idx="24">
                  <c:v>-1955.5</c:v>
                </c:pt>
                <c:pt idx="25">
                  <c:v>-1944</c:v>
                </c:pt>
                <c:pt idx="26">
                  <c:v>-1204.5</c:v>
                </c:pt>
                <c:pt idx="27">
                  <c:v>-1107</c:v>
                </c:pt>
                <c:pt idx="28">
                  <c:v>-1015</c:v>
                </c:pt>
                <c:pt idx="29">
                  <c:v>-976.5</c:v>
                </c:pt>
                <c:pt idx="30">
                  <c:v>-973.5</c:v>
                </c:pt>
                <c:pt idx="31">
                  <c:v>-973.5</c:v>
                </c:pt>
                <c:pt idx="32">
                  <c:v>-973</c:v>
                </c:pt>
                <c:pt idx="33">
                  <c:v>-973</c:v>
                </c:pt>
                <c:pt idx="34">
                  <c:v>-859.5</c:v>
                </c:pt>
                <c:pt idx="35">
                  <c:v>-859.5</c:v>
                </c:pt>
                <c:pt idx="36">
                  <c:v>-859</c:v>
                </c:pt>
                <c:pt idx="37">
                  <c:v>-859</c:v>
                </c:pt>
                <c:pt idx="38">
                  <c:v>-108</c:v>
                </c:pt>
                <c:pt idx="39">
                  <c:v>-108</c:v>
                </c:pt>
                <c:pt idx="40">
                  <c:v>-108</c:v>
                </c:pt>
                <c:pt idx="41">
                  <c:v>-108</c:v>
                </c:pt>
                <c:pt idx="42">
                  <c:v>-108</c:v>
                </c:pt>
                <c:pt idx="43">
                  <c:v>-108</c:v>
                </c:pt>
                <c:pt idx="44">
                  <c:v>19.5</c:v>
                </c:pt>
                <c:pt idx="45">
                  <c:v>20</c:v>
                </c:pt>
                <c:pt idx="46">
                  <c:v>239.5</c:v>
                </c:pt>
                <c:pt idx="47">
                  <c:v>1143.5</c:v>
                </c:pt>
                <c:pt idx="48">
                  <c:v>1143.5</c:v>
                </c:pt>
                <c:pt idx="49">
                  <c:v>1143.5</c:v>
                </c:pt>
                <c:pt idx="50">
                  <c:v>1143.5</c:v>
                </c:pt>
                <c:pt idx="51">
                  <c:v>1163</c:v>
                </c:pt>
                <c:pt idx="52">
                  <c:v>1163.5</c:v>
                </c:pt>
                <c:pt idx="53">
                  <c:v>1165.5</c:v>
                </c:pt>
                <c:pt idx="54">
                  <c:v>1166</c:v>
                </c:pt>
                <c:pt idx="55">
                  <c:v>1168.5</c:v>
                </c:pt>
                <c:pt idx="56">
                  <c:v>1169</c:v>
                </c:pt>
                <c:pt idx="57">
                  <c:v>1174</c:v>
                </c:pt>
                <c:pt idx="58">
                  <c:v>1174.5</c:v>
                </c:pt>
                <c:pt idx="59">
                  <c:v>1180</c:v>
                </c:pt>
                <c:pt idx="60">
                  <c:v>1180</c:v>
                </c:pt>
                <c:pt idx="61">
                  <c:v>1180</c:v>
                </c:pt>
                <c:pt idx="62">
                  <c:v>1180</c:v>
                </c:pt>
                <c:pt idx="63">
                  <c:v>1182.5</c:v>
                </c:pt>
                <c:pt idx="64">
                  <c:v>1182.5</c:v>
                </c:pt>
                <c:pt idx="65">
                  <c:v>1182.5</c:v>
                </c:pt>
                <c:pt idx="66">
                  <c:v>1182.5</c:v>
                </c:pt>
                <c:pt idx="67">
                  <c:v>1182.5</c:v>
                </c:pt>
                <c:pt idx="68">
                  <c:v>1210.5</c:v>
                </c:pt>
                <c:pt idx="69">
                  <c:v>1235.5</c:v>
                </c:pt>
                <c:pt idx="70">
                  <c:v>1249.5</c:v>
                </c:pt>
                <c:pt idx="71">
                  <c:v>1249.5</c:v>
                </c:pt>
                <c:pt idx="72">
                  <c:v>1249.5</c:v>
                </c:pt>
                <c:pt idx="73">
                  <c:v>1249.5</c:v>
                </c:pt>
                <c:pt idx="74">
                  <c:v>1249.5</c:v>
                </c:pt>
                <c:pt idx="75">
                  <c:v>1252</c:v>
                </c:pt>
                <c:pt idx="76">
                  <c:v>1252</c:v>
                </c:pt>
                <c:pt idx="77">
                  <c:v>1252</c:v>
                </c:pt>
                <c:pt idx="78">
                  <c:v>1252</c:v>
                </c:pt>
                <c:pt idx="79">
                  <c:v>1252.5</c:v>
                </c:pt>
                <c:pt idx="80">
                  <c:v>1255</c:v>
                </c:pt>
                <c:pt idx="81">
                  <c:v>1255</c:v>
                </c:pt>
                <c:pt idx="82">
                  <c:v>1255</c:v>
                </c:pt>
                <c:pt idx="83">
                  <c:v>1255</c:v>
                </c:pt>
                <c:pt idx="84">
                  <c:v>1285.5</c:v>
                </c:pt>
                <c:pt idx="85">
                  <c:v>1285.5</c:v>
                </c:pt>
                <c:pt idx="86">
                  <c:v>1285.5</c:v>
                </c:pt>
                <c:pt idx="87">
                  <c:v>1285.5</c:v>
                </c:pt>
                <c:pt idx="88">
                  <c:v>1285.5</c:v>
                </c:pt>
                <c:pt idx="89">
                  <c:v>1285.5</c:v>
                </c:pt>
                <c:pt idx="90">
                  <c:v>1288.5</c:v>
                </c:pt>
                <c:pt idx="91">
                  <c:v>1978</c:v>
                </c:pt>
                <c:pt idx="92">
                  <c:v>1983.5</c:v>
                </c:pt>
                <c:pt idx="93">
                  <c:v>2047.5</c:v>
                </c:pt>
                <c:pt idx="94">
                  <c:v>2105.5</c:v>
                </c:pt>
                <c:pt idx="95">
                  <c:v>2181</c:v>
                </c:pt>
                <c:pt idx="96">
                  <c:v>2181.5</c:v>
                </c:pt>
                <c:pt idx="97">
                  <c:v>2223</c:v>
                </c:pt>
                <c:pt idx="98">
                  <c:v>2253.5</c:v>
                </c:pt>
                <c:pt idx="99">
                  <c:v>2256.5</c:v>
                </c:pt>
                <c:pt idx="100">
                  <c:v>2273</c:v>
                </c:pt>
                <c:pt idx="101">
                  <c:v>2295.5</c:v>
                </c:pt>
                <c:pt idx="102">
                  <c:v>2945.5</c:v>
                </c:pt>
                <c:pt idx="103">
                  <c:v>2946</c:v>
                </c:pt>
                <c:pt idx="104">
                  <c:v>3107.5</c:v>
                </c:pt>
                <c:pt idx="105">
                  <c:v>3163</c:v>
                </c:pt>
                <c:pt idx="106">
                  <c:v>3166</c:v>
                </c:pt>
                <c:pt idx="107">
                  <c:v>3168.5</c:v>
                </c:pt>
                <c:pt idx="108">
                  <c:v>3171.5</c:v>
                </c:pt>
                <c:pt idx="109">
                  <c:v>3205.5</c:v>
                </c:pt>
                <c:pt idx="110">
                  <c:v>3264</c:v>
                </c:pt>
                <c:pt idx="111">
                  <c:v>3285.5</c:v>
                </c:pt>
                <c:pt idx="112">
                  <c:v>3324.5</c:v>
                </c:pt>
                <c:pt idx="113">
                  <c:v>3937</c:v>
                </c:pt>
                <c:pt idx="114">
                  <c:v>3981.5</c:v>
                </c:pt>
                <c:pt idx="115">
                  <c:v>3992.5</c:v>
                </c:pt>
                <c:pt idx="116">
                  <c:v>4022</c:v>
                </c:pt>
                <c:pt idx="117">
                  <c:v>4022.5</c:v>
                </c:pt>
                <c:pt idx="118">
                  <c:v>4059.5</c:v>
                </c:pt>
                <c:pt idx="119">
                  <c:v>4106</c:v>
                </c:pt>
                <c:pt idx="120">
                  <c:v>4125.5</c:v>
                </c:pt>
                <c:pt idx="121">
                  <c:v>4147.5</c:v>
                </c:pt>
                <c:pt idx="122">
                  <c:v>4148</c:v>
                </c:pt>
                <c:pt idx="123">
                  <c:v>4234</c:v>
                </c:pt>
                <c:pt idx="124">
                  <c:v>4234</c:v>
                </c:pt>
                <c:pt idx="125">
                  <c:v>3171.5</c:v>
                </c:pt>
                <c:pt idx="126">
                  <c:v>4234</c:v>
                </c:pt>
                <c:pt idx="127">
                  <c:v>4234</c:v>
                </c:pt>
                <c:pt idx="128">
                  <c:v>5073.5</c:v>
                </c:pt>
                <c:pt idx="129">
                  <c:v>5074</c:v>
                </c:pt>
                <c:pt idx="130">
                  <c:v>5235</c:v>
                </c:pt>
                <c:pt idx="131">
                  <c:v>5261</c:v>
                </c:pt>
                <c:pt idx="132">
                  <c:v>5261.5</c:v>
                </c:pt>
                <c:pt idx="133">
                  <c:v>5946.5</c:v>
                </c:pt>
                <c:pt idx="134">
                  <c:v>6083</c:v>
                </c:pt>
                <c:pt idx="135">
                  <c:v>6083.5</c:v>
                </c:pt>
                <c:pt idx="136">
                  <c:v>6225.5</c:v>
                </c:pt>
                <c:pt idx="137">
                  <c:v>6231</c:v>
                </c:pt>
                <c:pt idx="138">
                  <c:v>6236.5</c:v>
                </c:pt>
                <c:pt idx="139">
                  <c:v>6237</c:v>
                </c:pt>
                <c:pt idx="140">
                  <c:v>6253.5</c:v>
                </c:pt>
                <c:pt idx="141">
                  <c:v>6256</c:v>
                </c:pt>
                <c:pt idx="142">
                  <c:v>6256.5</c:v>
                </c:pt>
                <c:pt idx="143">
                  <c:v>6267.5</c:v>
                </c:pt>
                <c:pt idx="144">
                  <c:v>6298</c:v>
                </c:pt>
                <c:pt idx="145">
                  <c:v>7074</c:v>
                </c:pt>
                <c:pt idx="146">
                  <c:v>7168</c:v>
                </c:pt>
                <c:pt idx="147">
                  <c:v>7168.5</c:v>
                </c:pt>
                <c:pt idx="148">
                  <c:v>7204.5</c:v>
                </c:pt>
                <c:pt idx="149">
                  <c:v>7283.5</c:v>
                </c:pt>
                <c:pt idx="150">
                  <c:v>7355</c:v>
                </c:pt>
                <c:pt idx="151">
                  <c:v>7355</c:v>
                </c:pt>
                <c:pt idx="152">
                  <c:v>7355</c:v>
                </c:pt>
                <c:pt idx="153">
                  <c:v>8166.5</c:v>
                </c:pt>
                <c:pt idx="154">
                  <c:v>8286.5</c:v>
                </c:pt>
                <c:pt idx="155">
                  <c:v>8300.5</c:v>
                </c:pt>
                <c:pt idx="156">
                  <c:v>8329.5</c:v>
                </c:pt>
                <c:pt idx="157">
                  <c:v>8392</c:v>
                </c:pt>
                <c:pt idx="158">
                  <c:v>8397.5</c:v>
                </c:pt>
                <c:pt idx="159">
                  <c:v>9125</c:v>
                </c:pt>
                <c:pt idx="160">
                  <c:v>9218</c:v>
                </c:pt>
                <c:pt idx="161">
                  <c:v>9218</c:v>
                </c:pt>
                <c:pt idx="162">
                  <c:v>9218</c:v>
                </c:pt>
                <c:pt idx="163">
                  <c:v>9218</c:v>
                </c:pt>
                <c:pt idx="164">
                  <c:v>9218</c:v>
                </c:pt>
                <c:pt idx="165">
                  <c:v>9218.5</c:v>
                </c:pt>
                <c:pt idx="166">
                  <c:v>9218.5</c:v>
                </c:pt>
                <c:pt idx="167">
                  <c:v>9219</c:v>
                </c:pt>
                <c:pt idx="168">
                  <c:v>9219</c:v>
                </c:pt>
                <c:pt idx="169">
                  <c:v>10143.5</c:v>
                </c:pt>
                <c:pt idx="170">
                  <c:v>10144</c:v>
                </c:pt>
                <c:pt idx="171">
                  <c:v>10272.5</c:v>
                </c:pt>
                <c:pt idx="172">
                  <c:v>10272.5</c:v>
                </c:pt>
                <c:pt idx="173">
                  <c:v>10272.5</c:v>
                </c:pt>
                <c:pt idx="174">
                  <c:v>10398</c:v>
                </c:pt>
                <c:pt idx="175">
                  <c:v>10401</c:v>
                </c:pt>
                <c:pt idx="176">
                  <c:v>11285.5</c:v>
                </c:pt>
                <c:pt idx="177">
                  <c:v>11285.5</c:v>
                </c:pt>
                <c:pt idx="178">
                  <c:v>11285.5</c:v>
                </c:pt>
                <c:pt idx="179">
                  <c:v>12022</c:v>
                </c:pt>
                <c:pt idx="180">
                  <c:v>12189</c:v>
                </c:pt>
                <c:pt idx="181">
                  <c:v>12189.5</c:v>
                </c:pt>
                <c:pt idx="182">
                  <c:v>12331</c:v>
                </c:pt>
                <c:pt idx="183">
                  <c:v>12356</c:v>
                </c:pt>
                <c:pt idx="184">
                  <c:v>12356</c:v>
                </c:pt>
                <c:pt idx="185">
                  <c:v>12356.5</c:v>
                </c:pt>
                <c:pt idx="186">
                  <c:v>12356.5</c:v>
                </c:pt>
                <c:pt idx="187">
                  <c:v>12373</c:v>
                </c:pt>
                <c:pt idx="188">
                  <c:v>12373</c:v>
                </c:pt>
                <c:pt idx="189">
                  <c:v>12428.5</c:v>
                </c:pt>
                <c:pt idx="190">
                  <c:v>12428.5</c:v>
                </c:pt>
                <c:pt idx="191">
                  <c:v>12428.5</c:v>
                </c:pt>
                <c:pt idx="192">
                  <c:v>12456.5</c:v>
                </c:pt>
                <c:pt idx="193">
                  <c:v>12456.5</c:v>
                </c:pt>
                <c:pt idx="194">
                  <c:v>12456.5</c:v>
                </c:pt>
                <c:pt idx="195">
                  <c:v>13421.5</c:v>
                </c:pt>
                <c:pt idx="196">
                  <c:v>13421.5</c:v>
                </c:pt>
                <c:pt idx="197">
                  <c:v>13432.5</c:v>
                </c:pt>
                <c:pt idx="198">
                  <c:v>13432.5</c:v>
                </c:pt>
                <c:pt idx="199">
                  <c:v>13433</c:v>
                </c:pt>
                <c:pt idx="200">
                  <c:v>13433</c:v>
                </c:pt>
                <c:pt idx="201">
                  <c:v>13435.5</c:v>
                </c:pt>
                <c:pt idx="202">
                  <c:v>13435.5</c:v>
                </c:pt>
                <c:pt idx="203">
                  <c:v>13460.5</c:v>
                </c:pt>
                <c:pt idx="204">
                  <c:v>13460.5</c:v>
                </c:pt>
                <c:pt idx="205">
                  <c:v>13463.5</c:v>
                </c:pt>
                <c:pt idx="206">
                  <c:v>13463.5</c:v>
                </c:pt>
                <c:pt idx="207">
                  <c:v>13469</c:v>
                </c:pt>
                <c:pt idx="208">
                  <c:v>13469</c:v>
                </c:pt>
                <c:pt idx="209">
                  <c:v>13477.5</c:v>
                </c:pt>
                <c:pt idx="210">
                  <c:v>13477.5</c:v>
                </c:pt>
                <c:pt idx="211">
                  <c:v>13480</c:v>
                </c:pt>
                <c:pt idx="212">
                  <c:v>13480</c:v>
                </c:pt>
                <c:pt idx="213">
                  <c:v>14256</c:v>
                </c:pt>
                <c:pt idx="214">
                  <c:v>15351.5</c:v>
                </c:pt>
                <c:pt idx="215">
                  <c:v>15360</c:v>
                </c:pt>
                <c:pt idx="216">
                  <c:v>15360.5</c:v>
                </c:pt>
                <c:pt idx="217">
                  <c:v>15363</c:v>
                </c:pt>
              </c:numCache>
            </c:numRef>
          </c:xVal>
          <c:yVal>
            <c:numRef>
              <c:f>'Inactive 2'!$K$21:$K$999</c:f>
              <c:numCache>
                <c:formatCode>General</c:formatCode>
                <c:ptCount val="979"/>
                <c:pt idx="9">
                  <c:v>-1.9115999966743402E-3</c:v>
                </c:pt>
                <c:pt idx="10">
                  <c:v>1.1000000013154931E-3</c:v>
                </c:pt>
                <c:pt idx="11">
                  <c:v>1.7280000611208379E-4</c:v>
                </c:pt>
                <c:pt idx="13">
                  <c:v>-1.2700000006589107E-3</c:v>
                </c:pt>
                <c:pt idx="14">
                  <c:v>-3.1199997465591878E-5</c:v>
                </c:pt>
                <c:pt idx="15">
                  <c:v>-1.3044000006630085E-3</c:v>
                </c:pt>
                <c:pt idx="16">
                  <c:v>6.748000014340505E-4</c:v>
                </c:pt>
                <c:pt idx="18">
                  <c:v>-5.5879999854369089E-4</c:v>
                </c:pt>
                <c:pt idx="19">
                  <c:v>1.3132000021869317E-3</c:v>
                </c:pt>
                <c:pt idx="20">
                  <c:v>-2.6192000004812144E-3</c:v>
                </c:pt>
                <c:pt idx="21">
                  <c:v>-9.9400000181049109E-4</c:v>
                </c:pt>
                <c:pt idx="22">
                  <c:v>-1.7063999985111877E-3</c:v>
                </c:pt>
                <c:pt idx="23">
                  <c:v>-2.1675999960280024E-3</c:v>
                </c:pt>
                <c:pt idx="24">
                  <c:v>-1.0467999964021146E-3</c:v>
                </c:pt>
                <c:pt idx="25">
                  <c:v>3.145599999697879E-3</c:v>
                </c:pt>
                <c:pt idx="26">
                  <c:v>-7.6919999992242083E-4</c:v>
                </c:pt>
                <c:pt idx="27">
                  <c:v>-8.031999968807213E-4</c:v>
                </c:pt>
                <c:pt idx="28">
                  <c:v>-7.6399999670684338E-4</c:v>
                </c:pt>
                <c:pt idx="29">
                  <c:v>1.5359999815700576E-4</c:v>
                </c:pt>
                <c:pt idx="30">
                  <c:v>-1.5435999957844615E-3</c:v>
                </c:pt>
                <c:pt idx="31">
                  <c:v>-1.5435999957844615E-3</c:v>
                </c:pt>
                <c:pt idx="32">
                  <c:v>-2.1048000053269789E-3</c:v>
                </c:pt>
                <c:pt idx="33">
                  <c:v>-2.1048000053269789E-3</c:v>
                </c:pt>
                <c:pt idx="34">
                  <c:v>2.0280000171624124E-4</c:v>
                </c:pt>
                <c:pt idx="35">
                  <c:v>2.0280000171624124E-4</c:v>
                </c:pt>
                <c:pt idx="36">
                  <c:v>-2.4583999984315597E-3</c:v>
                </c:pt>
                <c:pt idx="37">
                  <c:v>-2.4583999984315597E-3</c:v>
                </c:pt>
                <c:pt idx="38">
                  <c:v>-8.8079999841284007E-4</c:v>
                </c:pt>
                <c:pt idx="39">
                  <c:v>-8.8079999841284007E-4</c:v>
                </c:pt>
                <c:pt idx="40">
                  <c:v>-4.8080000124173239E-4</c:v>
                </c:pt>
                <c:pt idx="41">
                  <c:v>-4.8080000124173239E-4</c:v>
                </c:pt>
                <c:pt idx="42">
                  <c:v>-1.8080000154441223E-4</c:v>
                </c:pt>
                <c:pt idx="43">
                  <c:v>-1.8080000154441223E-4</c:v>
                </c:pt>
                <c:pt idx="47">
                  <c:v>1.1356000031810254E-3</c:v>
                </c:pt>
                <c:pt idx="48">
                  <c:v>1.1356000031810254E-3</c:v>
                </c:pt>
                <c:pt idx="49">
                  <c:v>1.2356000006548129E-3</c:v>
                </c:pt>
                <c:pt idx="50">
                  <c:v>1.2356000006548129E-3</c:v>
                </c:pt>
                <c:pt idx="51">
                  <c:v>6.4879999990807846E-4</c:v>
                </c:pt>
                <c:pt idx="52">
                  <c:v>-2.0124000002397224E-3</c:v>
                </c:pt>
                <c:pt idx="53">
                  <c:v>-9.5719999808352441E-4</c:v>
                </c:pt>
                <c:pt idx="54">
                  <c:v>2.8159999783383682E-4</c:v>
                </c:pt>
                <c:pt idx="55">
                  <c:v>-6.2439999601338059E-4</c:v>
                </c:pt>
                <c:pt idx="56">
                  <c:v>-4.8559999413555488E-4</c:v>
                </c:pt>
                <c:pt idx="57">
                  <c:v>1.0240000119665638E-4</c:v>
                </c:pt>
                <c:pt idx="58">
                  <c:v>-5.5879999854369089E-4</c:v>
                </c:pt>
                <c:pt idx="59">
                  <c:v>1.2679999999818392E-3</c:v>
                </c:pt>
                <c:pt idx="60">
                  <c:v>1.2679999999818392E-3</c:v>
                </c:pt>
                <c:pt idx="61">
                  <c:v>1.9680000041262247E-3</c:v>
                </c:pt>
                <c:pt idx="62">
                  <c:v>1.9680000041262247E-3</c:v>
                </c:pt>
                <c:pt idx="63">
                  <c:v>-1.3799999578623101E-4</c:v>
                </c:pt>
                <c:pt idx="64">
                  <c:v>7.6200000330572948E-4</c:v>
                </c:pt>
                <c:pt idx="65">
                  <c:v>7.6200000330572948E-4</c:v>
                </c:pt>
                <c:pt idx="66">
                  <c:v>1.4620000001741573E-3</c:v>
                </c:pt>
                <c:pt idx="67">
                  <c:v>1.4620000001741573E-3</c:v>
                </c:pt>
                <c:pt idx="71">
                  <c:v>1.6612000035820529E-3</c:v>
                </c:pt>
                <c:pt idx="72">
                  <c:v>1.6612000035820529E-3</c:v>
                </c:pt>
                <c:pt idx="73">
                  <c:v>2.0612000007531606E-3</c:v>
                </c:pt>
                <c:pt idx="74">
                  <c:v>2.0612000007531606E-3</c:v>
                </c:pt>
                <c:pt idx="75">
                  <c:v>5.5520000023534521E-4</c:v>
                </c:pt>
                <c:pt idx="76">
                  <c:v>5.5520000023534521E-4</c:v>
                </c:pt>
                <c:pt idx="77">
                  <c:v>1.1551999996299855E-3</c:v>
                </c:pt>
                <c:pt idx="78">
                  <c:v>1.1551999996299855E-3</c:v>
                </c:pt>
                <c:pt idx="79">
                  <c:v>2.1940000005997717E-3</c:v>
                </c:pt>
                <c:pt idx="80">
                  <c:v>8.8799999502953142E-4</c:v>
                </c:pt>
                <c:pt idx="81">
                  <c:v>8.8799999502953142E-4</c:v>
                </c:pt>
                <c:pt idx="82">
                  <c:v>1.6879999966477044E-3</c:v>
                </c:pt>
                <c:pt idx="83">
                  <c:v>1.6879999966477044E-3</c:v>
                </c:pt>
                <c:pt idx="84">
                  <c:v>6.54800001939293E-4</c:v>
                </c:pt>
                <c:pt idx="85">
                  <c:v>6.54800001939293E-4</c:v>
                </c:pt>
                <c:pt idx="86">
                  <c:v>1.2548000013339333E-3</c:v>
                </c:pt>
                <c:pt idx="87">
                  <c:v>1.2548000013339333E-3</c:v>
                </c:pt>
                <c:pt idx="88">
                  <c:v>1.7547999959788285E-3</c:v>
                </c:pt>
                <c:pt idx="89">
                  <c:v>1.7547999959788285E-3</c:v>
                </c:pt>
                <c:pt idx="100">
                  <c:v>9.8480000451672822E-4</c:v>
                </c:pt>
                <c:pt idx="101">
                  <c:v>3.5308000005898066E-3</c:v>
                </c:pt>
                <c:pt idx="102">
                  <c:v>1.6707999966456555E-3</c:v>
                </c:pt>
                <c:pt idx="103">
                  <c:v>1.3095999966026284E-3</c:v>
                </c:pt>
                <c:pt idx="104">
                  <c:v>2.6419999994686805E-3</c:v>
                </c:pt>
                <c:pt idx="105">
                  <c:v>7.3488000052748248E-3</c:v>
                </c:pt>
                <c:pt idx="106">
                  <c:v>6.8160000228090212E-4</c:v>
                </c:pt>
                <c:pt idx="107">
                  <c:v>1.1756000021705404E-3</c:v>
                </c:pt>
                <c:pt idx="108">
                  <c:v>1.0083999950438738E-3</c:v>
                </c:pt>
                <c:pt idx="109">
                  <c:v>1.1468000011518598E-3</c:v>
                </c:pt>
                <c:pt idx="110">
                  <c:v>5.8639999770093709E-4</c:v>
                </c:pt>
                <c:pt idx="111">
                  <c:v>2.2548000051756389E-3</c:v>
                </c:pt>
                <c:pt idx="112">
                  <c:v>1.5811999983270653E-3</c:v>
                </c:pt>
                <c:pt idx="113">
                  <c:v>1.112000027205795E-4</c:v>
                </c:pt>
                <c:pt idx="114">
                  <c:v>6.4400002884212881E-5</c:v>
                </c:pt>
                <c:pt idx="115">
                  <c:v>3.1799999851500615E-4</c:v>
                </c:pt>
                <c:pt idx="116">
                  <c:v>1.5072000023792498E-3</c:v>
                </c:pt>
                <c:pt idx="117">
                  <c:v>7.46000005165115E-4</c:v>
                </c:pt>
                <c:pt idx="118">
                  <c:v>5.1720000192290172E-4</c:v>
                </c:pt>
                <c:pt idx="119">
                  <c:v>-8.744000006117858E-4</c:v>
                </c:pt>
                <c:pt idx="120">
                  <c:v>2.538799999456387E-3</c:v>
                </c:pt>
                <c:pt idx="121">
                  <c:v>5.4600000294158235E-4</c:v>
                </c:pt>
                <c:pt idx="122">
                  <c:v>1.0848000019905157E-3</c:v>
                </c:pt>
                <c:pt idx="123">
                  <c:v>1.3839999883202836E-4</c:v>
                </c:pt>
                <c:pt idx="124">
                  <c:v>1.3839999883202836E-4</c:v>
                </c:pt>
                <c:pt idx="125">
                  <c:v>1.0083999950438738E-3</c:v>
                </c:pt>
                <c:pt idx="126">
                  <c:v>8.2839999959105626E-4</c:v>
                </c:pt>
                <c:pt idx="127">
                  <c:v>1.5184000003500842E-3</c:v>
                </c:pt>
                <c:pt idx="128">
                  <c:v>1.9036000012420118E-3</c:v>
                </c:pt>
                <c:pt idx="129">
                  <c:v>8.4239999705459923E-4</c:v>
                </c:pt>
                <c:pt idx="130">
                  <c:v>7.3600000177975744E-4</c:v>
                </c:pt>
                <c:pt idx="131">
                  <c:v>7.536000048276037E-4</c:v>
                </c:pt>
                <c:pt idx="132">
                  <c:v>3.0924000020604581E-3</c:v>
                </c:pt>
                <c:pt idx="134">
                  <c:v>-1.9592000026023015E-3</c:v>
                </c:pt>
                <c:pt idx="135">
                  <c:v>-1.2040000001434237E-4</c:v>
                </c:pt>
                <c:pt idx="136">
                  <c:v>-1.0012000057031401E-3</c:v>
                </c:pt>
                <c:pt idx="137">
                  <c:v>-2.2744000016245991E-3</c:v>
                </c:pt>
                <c:pt idx="138">
                  <c:v>-4.7599998652003706E-5</c:v>
                </c:pt>
                <c:pt idx="139">
                  <c:v>-2.7088000060757622E-3</c:v>
                </c:pt>
                <c:pt idx="140">
                  <c:v>-1.2283999967621639E-3</c:v>
                </c:pt>
                <c:pt idx="141">
                  <c:v>-1.6344000032404438E-3</c:v>
                </c:pt>
                <c:pt idx="142">
                  <c:v>-1.3956000038888305E-3</c:v>
                </c:pt>
                <c:pt idx="143">
                  <c:v>-1.3420000032056123E-3</c:v>
                </c:pt>
                <c:pt idx="144">
                  <c:v>-1.3752000013482757E-3</c:v>
                </c:pt>
                <c:pt idx="145">
                  <c:v>-4.157600000326056E-3</c:v>
                </c:pt>
                <c:pt idx="146">
                  <c:v>-4.4631999990087934E-3</c:v>
                </c:pt>
                <c:pt idx="147">
                  <c:v>-5.724399998143781E-3</c:v>
                </c:pt>
                <c:pt idx="148">
                  <c:v>-5.7308000032207929E-3</c:v>
                </c:pt>
                <c:pt idx="149">
                  <c:v>-8.0003999973996542E-3</c:v>
                </c:pt>
                <c:pt idx="150">
                  <c:v>-4.5519999985117465E-3</c:v>
                </c:pt>
                <c:pt idx="153">
                  <c:v>-8.1796000013127923E-3</c:v>
                </c:pt>
                <c:pt idx="154">
                  <c:v>-7.2676000054343604E-3</c:v>
                </c:pt>
                <c:pt idx="155">
                  <c:v>-8.6812000008649193E-3</c:v>
                </c:pt>
                <c:pt idx="156">
                  <c:v>-1.0130800001206808E-2</c:v>
                </c:pt>
                <c:pt idx="157">
                  <c:v>-9.3808000019635074E-3</c:v>
                </c:pt>
                <c:pt idx="158">
                  <c:v>-8.3539999977801926E-3</c:v>
                </c:pt>
                <c:pt idx="159">
                  <c:v>-1.1500000000523869E-2</c:v>
                </c:pt>
                <c:pt idx="160">
                  <c:v>-1.1983199998212513E-2</c:v>
                </c:pt>
                <c:pt idx="161">
                  <c:v>-1.1983199998212513E-2</c:v>
                </c:pt>
                <c:pt idx="162">
                  <c:v>-1.1283200001344085E-2</c:v>
                </c:pt>
                <c:pt idx="163">
                  <c:v>-1.0683200001949444E-2</c:v>
                </c:pt>
                <c:pt idx="164">
                  <c:v>-1.0683200001949444E-2</c:v>
                </c:pt>
                <c:pt idx="165">
                  <c:v>-9.7443999984534457E-3</c:v>
                </c:pt>
                <c:pt idx="166">
                  <c:v>-9.7443999984534457E-3</c:v>
                </c:pt>
                <c:pt idx="167">
                  <c:v>-1.1405600002035499E-2</c:v>
                </c:pt>
                <c:pt idx="168">
                  <c:v>-1.1405600002035499E-2</c:v>
                </c:pt>
                <c:pt idx="169">
                  <c:v>-1.1264399996434804E-2</c:v>
                </c:pt>
                <c:pt idx="170">
                  <c:v>-1.2325600000622217E-2</c:v>
                </c:pt>
                <c:pt idx="171">
                  <c:v>-1.2763999999151565E-2</c:v>
                </c:pt>
                <c:pt idx="172">
                  <c:v>-1.266399999440182E-2</c:v>
                </c:pt>
                <c:pt idx="173">
                  <c:v>-1.23639999947045E-2</c:v>
                </c:pt>
                <c:pt idx="174">
                  <c:v>-1.3415199995506555E-2</c:v>
                </c:pt>
                <c:pt idx="175">
                  <c:v>-1.2882399998488836E-2</c:v>
                </c:pt>
                <c:pt idx="176">
                  <c:v>-1.3075200004095677E-2</c:v>
                </c:pt>
                <c:pt idx="177">
                  <c:v>-1.2565200006065425E-2</c:v>
                </c:pt>
                <c:pt idx="178">
                  <c:v>-1.1705200005962979E-2</c:v>
                </c:pt>
                <c:pt idx="179">
                  <c:v>-1.7372800000885036E-2</c:v>
                </c:pt>
                <c:pt idx="180">
                  <c:v>-1.6033599997172132E-2</c:v>
                </c:pt>
                <c:pt idx="181">
                  <c:v>-1.4994799996202346E-2</c:v>
                </c:pt>
                <c:pt idx="182">
                  <c:v>-1.6034400003263727E-2</c:v>
                </c:pt>
                <c:pt idx="183">
                  <c:v>-1.6954399994574487E-2</c:v>
                </c:pt>
                <c:pt idx="184">
                  <c:v>-1.6874399996595457E-2</c:v>
                </c:pt>
                <c:pt idx="185">
                  <c:v>-1.6405600006692111E-2</c:v>
                </c:pt>
                <c:pt idx="186">
                  <c:v>-1.6325600001437124E-2</c:v>
                </c:pt>
                <c:pt idx="187">
                  <c:v>-1.6925199997785967E-2</c:v>
                </c:pt>
                <c:pt idx="188">
                  <c:v>-1.6755199998442549E-2</c:v>
                </c:pt>
                <c:pt idx="189">
                  <c:v>-1.5798400003404822E-2</c:v>
                </c:pt>
                <c:pt idx="190">
                  <c:v>-1.5478399996936787E-2</c:v>
                </c:pt>
                <c:pt idx="191">
                  <c:v>-1.5368400003353599E-2</c:v>
                </c:pt>
                <c:pt idx="192">
                  <c:v>-1.5455599997949321E-2</c:v>
                </c:pt>
                <c:pt idx="193">
                  <c:v>-1.4095599995926023E-2</c:v>
                </c:pt>
                <c:pt idx="194">
                  <c:v>-1.396559999557212E-2</c:v>
                </c:pt>
                <c:pt idx="195">
                  <c:v>-1.8161600004532374E-2</c:v>
                </c:pt>
                <c:pt idx="196">
                  <c:v>-1.7901600003824569E-2</c:v>
                </c:pt>
                <c:pt idx="197">
                  <c:v>-1.8197999997937586E-2</c:v>
                </c:pt>
                <c:pt idx="198">
                  <c:v>-1.7828000003646594E-2</c:v>
                </c:pt>
                <c:pt idx="199">
                  <c:v>-1.8069199999445118E-2</c:v>
                </c:pt>
                <c:pt idx="200">
                  <c:v>-1.7779200003133155E-2</c:v>
                </c:pt>
                <c:pt idx="201">
                  <c:v>-1.734520000172779E-2</c:v>
                </c:pt>
                <c:pt idx="202">
                  <c:v>-1.6395200000260957E-2</c:v>
                </c:pt>
                <c:pt idx="203">
                  <c:v>-1.773519999551354E-2</c:v>
                </c:pt>
                <c:pt idx="204">
                  <c:v>-1.7395199996826705E-2</c:v>
                </c:pt>
                <c:pt idx="205">
                  <c:v>-1.8112400000973139E-2</c:v>
                </c:pt>
                <c:pt idx="206">
                  <c:v>-1.7232400001375936E-2</c:v>
                </c:pt>
                <c:pt idx="207">
                  <c:v>-1.853560000017751E-2</c:v>
                </c:pt>
                <c:pt idx="208">
                  <c:v>-1.7815600003814325E-2</c:v>
                </c:pt>
                <c:pt idx="209">
                  <c:v>-1.8086000003677327E-2</c:v>
                </c:pt>
                <c:pt idx="210">
                  <c:v>-1.7786000003980007E-2</c:v>
                </c:pt>
                <c:pt idx="211">
                  <c:v>-1.7122000004746951E-2</c:v>
                </c:pt>
                <c:pt idx="212">
                  <c:v>-1.7082000005757436E-2</c:v>
                </c:pt>
                <c:pt idx="213">
                  <c:v>-2.0334400003775954E-2</c:v>
                </c:pt>
                <c:pt idx="214">
                  <c:v>-1.9513600171194412E-2</c:v>
                </c:pt>
                <c:pt idx="215">
                  <c:v>-2.0493999836617149E-2</c:v>
                </c:pt>
                <c:pt idx="216">
                  <c:v>-1.9315200042910874E-2</c:v>
                </c:pt>
                <c:pt idx="217">
                  <c:v>-1.9871199896442704E-2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96F-4F70-832E-4646C93B30F9}"/>
            </c:ext>
          </c:extLst>
        </c:ser>
        <c:ser>
          <c:idx val="5"/>
          <c:order val="4"/>
          <c:tx>
            <c:strRef>
              <c:f>'Inactive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'Inactive 2'!$F$21:$F$999</c:f>
              <c:numCache>
                <c:formatCode>General</c:formatCode>
                <c:ptCount val="979"/>
                <c:pt idx="0">
                  <c:v>-60930</c:v>
                </c:pt>
                <c:pt idx="1">
                  <c:v>-59247.5</c:v>
                </c:pt>
                <c:pt idx="2">
                  <c:v>-38736</c:v>
                </c:pt>
                <c:pt idx="3">
                  <c:v>-37534.5</c:v>
                </c:pt>
                <c:pt idx="4">
                  <c:v>-34497.5</c:v>
                </c:pt>
                <c:pt idx="5">
                  <c:v>-34394</c:v>
                </c:pt>
                <c:pt idx="6">
                  <c:v>-8995</c:v>
                </c:pt>
                <c:pt idx="7">
                  <c:v>-6116.5</c:v>
                </c:pt>
                <c:pt idx="8">
                  <c:v>-5048.5</c:v>
                </c:pt>
                <c:pt idx="9">
                  <c:v>-4903.5</c:v>
                </c:pt>
                <c:pt idx="10">
                  <c:v>-4000</c:v>
                </c:pt>
                <c:pt idx="11">
                  <c:v>-3972</c:v>
                </c:pt>
                <c:pt idx="12">
                  <c:v>-3090.5</c:v>
                </c:pt>
                <c:pt idx="13">
                  <c:v>-3012.5</c:v>
                </c:pt>
                <c:pt idx="14">
                  <c:v>-3012</c:v>
                </c:pt>
                <c:pt idx="15">
                  <c:v>-3006.5</c:v>
                </c:pt>
                <c:pt idx="16">
                  <c:v>-2889.5</c:v>
                </c:pt>
                <c:pt idx="17">
                  <c:v>-2209</c:v>
                </c:pt>
                <c:pt idx="18">
                  <c:v>-2200.5</c:v>
                </c:pt>
                <c:pt idx="19">
                  <c:v>-2105.5</c:v>
                </c:pt>
                <c:pt idx="20">
                  <c:v>-2017</c:v>
                </c:pt>
                <c:pt idx="21">
                  <c:v>-2002.5</c:v>
                </c:pt>
                <c:pt idx="22">
                  <c:v>-1964</c:v>
                </c:pt>
                <c:pt idx="23">
                  <c:v>-1963.5</c:v>
                </c:pt>
                <c:pt idx="24">
                  <c:v>-1955.5</c:v>
                </c:pt>
                <c:pt idx="25">
                  <c:v>-1944</c:v>
                </c:pt>
                <c:pt idx="26">
                  <c:v>-1204.5</c:v>
                </c:pt>
                <c:pt idx="27">
                  <c:v>-1107</c:v>
                </c:pt>
                <c:pt idx="28">
                  <c:v>-1015</c:v>
                </c:pt>
                <c:pt idx="29">
                  <c:v>-976.5</c:v>
                </c:pt>
                <c:pt idx="30">
                  <c:v>-973.5</c:v>
                </c:pt>
                <c:pt idx="31">
                  <c:v>-973.5</c:v>
                </c:pt>
                <c:pt idx="32">
                  <c:v>-973</c:v>
                </c:pt>
                <c:pt idx="33">
                  <c:v>-973</c:v>
                </c:pt>
                <c:pt idx="34">
                  <c:v>-859.5</c:v>
                </c:pt>
                <c:pt idx="35">
                  <c:v>-859.5</c:v>
                </c:pt>
                <c:pt idx="36">
                  <c:v>-859</c:v>
                </c:pt>
                <c:pt idx="37">
                  <c:v>-859</c:v>
                </c:pt>
                <c:pt idx="38">
                  <c:v>-108</c:v>
                </c:pt>
                <c:pt idx="39">
                  <c:v>-108</c:v>
                </c:pt>
                <c:pt idx="40">
                  <c:v>-108</c:v>
                </c:pt>
                <c:pt idx="41">
                  <c:v>-108</c:v>
                </c:pt>
                <c:pt idx="42">
                  <c:v>-108</c:v>
                </c:pt>
                <c:pt idx="43">
                  <c:v>-108</c:v>
                </c:pt>
                <c:pt idx="44">
                  <c:v>19.5</c:v>
                </c:pt>
                <c:pt idx="45">
                  <c:v>20</c:v>
                </c:pt>
                <c:pt idx="46">
                  <c:v>239.5</c:v>
                </c:pt>
                <c:pt idx="47">
                  <c:v>1143.5</c:v>
                </c:pt>
                <c:pt idx="48">
                  <c:v>1143.5</c:v>
                </c:pt>
                <c:pt idx="49">
                  <c:v>1143.5</c:v>
                </c:pt>
                <c:pt idx="50">
                  <c:v>1143.5</c:v>
                </c:pt>
                <c:pt idx="51">
                  <c:v>1163</c:v>
                </c:pt>
                <c:pt idx="52">
                  <c:v>1163.5</c:v>
                </c:pt>
                <c:pt idx="53">
                  <c:v>1165.5</c:v>
                </c:pt>
                <c:pt idx="54">
                  <c:v>1166</c:v>
                </c:pt>
                <c:pt idx="55">
                  <c:v>1168.5</c:v>
                </c:pt>
                <c:pt idx="56">
                  <c:v>1169</c:v>
                </c:pt>
                <c:pt idx="57">
                  <c:v>1174</c:v>
                </c:pt>
                <c:pt idx="58">
                  <c:v>1174.5</c:v>
                </c:pt>
                <c:pt idx="59">
                  <c:v>1180</c:v>
                </c:pt>
                <c:pt idx="60">
                  <c:v>1180</c:v>
                </c:pt>
                <c:pt idx="61">
                  <c:v>1180</c:v>
                </c:pt>
                <c:pt idx="62">
                  <c:v>1180</c:v>
                </c:pt>
                <c:pt idx="63">
                  <c:v>1182.5</c:v>
                </c:pt>
                <c:pt idx="64">
                  <c:v>1182.5</c:v>
                </c:pt>
                <c:pt idx="65">
                  <c:v>1182.5</c:v>
                </c:pt>
                <c:pt idx="66">
                  <c:v>1182.5</c:v>
                </c:pt>
                <c:pt idx="67">
                  <c:v>1182.5</c:v>
                </c:pt>
                <c:pt idx="68">
                  <c:v>1210.5</c:v>
                </c:pt>
                <c:pt idx="69">
                  <c:v>1235.5</c:v>
                </c:pt>
                <c:pt idx="70">
                  <c:v>1249.5</c:v>
                </c:pt>
                <c:pt idx="71">
                  <c:v>1249.5</c:v>
                </c:pt>
                <c:pt idx="72">
                  <c:v>1249.5</c:v>
                </c:pt>
                <c:pt idx="73">
                  <c:v>1249.5</c:v>
                </c:pt>
                <c:pt idx="74">
                  <c:v>1249.5</c:v>
                </c:pt>
                <c:pt idx="75">
                  <c:v>1252</c:v>
                </c:pt>
                <c:pt idx="76">
                  <c:v>1252</c:v>
                </c:pt>
                <c:pt idx="77">
                  <c:v>1252</c:v>
                </c:pt>
                <c:pt idx="78">
                  <c:v>1252</c:v>
                </c:pt>
                <c:pt idx="79">
                  <c:v>1252.5</c:v>
                </c:pt>
                <c:pt idx="80">
                  <c:v>1255</c:v>
                </c:pt>
                <c:pt idx="81">
                  <c:v>1255</c:v>
                </c:pt>
                <c:pt idx="82">
                  <c:v>1255</c:v>
                </c:pt>
                <c:pt idx="83">
                  <c:v>1255</c:v>
                </c:pt>
                <c:pt idx="84">
                  <c:v>1285.5</c:v>
                </c:pt>
                <c:pt idx="85">
                  <c:v>1285.5</c:v>
                </c:pt>
                <c:pt idx="86">
                  <c:v>1285.5</c:v>
                </c:pt>
                <c:pt idx="87">
                  <c:v>1285.5</c:v>
                </c:pt>
                <c:pt idx="88">
                  <c:v>1285.5</c:v>
                </c:pt>
                <c:pt idx="89">
                  <c:v>1285.5</c:v>
                </c:pt>
                <c:pt idx="90">
                  <c:v>1288.5</c:v>
                </c:pt>
                <c:pt idx="91">
                  <c:v>1978</c:v>
                </c:pt>
                <c:pt idx="92">
                  <c:v>1983.5</c:v>
                </c:pt>
                <c:pt idx="93">
                  <c:v>2047.5</c:v>
                </c:pt>
                <c:pt idx="94">
                  <c:v>2105.5</c:v>
                </c:pt>
                <c:pt idx="95">
                  <c:v>2181</c:v>
                </c:pt>
                <c:pt idx="96">
                  <c:v>2181.5</c:v>
                </c:pt>
                <c:pt idx="97">
                  <c:v>2223</c:v>
                </c:pt>
                <c:pt idx="98">
                  <c:v>2253.5</c:v>
                </c:pt>
                <c:pt idx="99">
                  <c:v>2256.5</c:v>
                </c:pt>
                <c:pt idx="100">
                  <c:v>2273</c:v>
                </c:pt>
                <c:pt idx="101">
                  <c:v>2295.5</c:v>
                </c:pt>
                <c:pt idx="102">
                  <c:v>2945.5</c:v>
                </c:pt>
                <c:pt idx="103">
                  <c:v>2946</c:v>
                </c:pt>
                <c:pt idx="104">
                  <c:v>3107.5</c:v>
                </c:pt>
                <c:pt idx="105">
                  <c:v>3163</c:v>
                </c:pt>
                <c:pt idx="106">
                  <c:v>3166</c:v>
                </c:pt>
                <c:pt idx="107">
                  <c:v>3168.5</c:v>
                </c:pt>
                <c:pt idx="108">
                  <c:v>3171.5</c:v>
                </c:pt>
                <c:pt idx="109">
                  <c:v>3205.5</c:v>
                </c:pt>
                <c:pt idx="110">
                  <c:v>3264</c:v>
                </c:pt>
                <c:pt idx="111">
                  <c:v>3285.5</c:v>
                </c:pt>
                <c:pt idx="112">
                  <c:v>3324.5</c:v>
                </c:pt>
                <c:pt idx="113">
                  <c:v>3937</c:v>
                </c:pt>
                <c:pt idx="114">
                  <c:v>3981.5</c:v>
                </c:pt>
                <c:pt idx="115">
                  <c:v>3992.5</c:v>
                </c:pt>
                <c:pt idx="116">
                  <c:v>4022</c:v>
                </c:pt>
                <c:pt idx="117">
                  <c:v>4022.5</c:v>
                </c:pt>
                <c:pt idx="118">
                  <c:v>4059.5</c:v>
                </c:pt>
                <c:pt idx="119">
                  <c:v>4106</c:v>
                </c:pt>
                <c:pt idx="120">
                  <c:v>4125.5</c:v>
                </c:pt>
                <c:pt idx="121">
                  <c:v>4147.5</c:v>
                </c:pt>
                <c:pt idx="122">
                  <c:v>4148</c:v>
                </c:pt>
                <c:pt idx="123">
                  <c:v>4234</c:v>
                </c:pt>
                <c:pt idx="124">
                  <c:v>4234</c:v>
                </c:pt>
                <c:pt idx="125">
                  <c:v>3171.5</c:v>
                </c:pt>
                <c:pt idx="126">
                  <c:v>4234</c:v>
                </c:pt>
                <c:pt idx="127">
                  <c:v>4234</c:v>
                </c:pt>
                <c:pt idx="128">
                  <c:v>5073.5</c:v>
                </c:pt>
                <c:pt idx="129">
                  <c:v>5074</c:v>
                </c:pt>
                <c:pt idx="130">
                  <c:v>5235</c:v>
                </c:pt>
                <c:pt idx="131">
                  <c:v>5261</c:v>
                </c:pt>
                <c:pt idx="132">
                  <c:v>5261.5</c:v>
                </c:pt>
                <c:pt idx="133">
                  <c:v>5946.5</c:v>
                </c:pt>
                <c:pt idx="134">
                  <c:v>6083</c:v>
                </c:pt>
                <c:pt idx="135">
                  <c:v>6083.5</c:v>
                </c:pt>
                <c:pt idx="136">
                  <c:v>6225.5</c:v>
                </c:pt>
                <c:pt idx="137">
                  <c:v>6231</c:v>
                </c:pt>
                <c:pt idx="138">
                  <c:v>6236.5</c:v>
                </c:pt>
                <c:pt idx="139">
                  <c:v>6237</c:v>
                </c:pt>
                <c:pt idx="140">
                  <c:v>6253.5</c:v>
                </c:pt>
                <c:pt idx="141">
                  <c:v>6256</c:v>
                </c:pt>
                <c:pt idx="142">
                  <c:v>6256.5</c:v>
                </c:pt>
                <c:pt idx="143">
                  <c:v>6267.5</c:v>
                </c:pt>
                <c:pt idx="144">
                  <c:v>6298</c:v>
                </c:pt>
                <c:pt idx="145">
                  <c:v>7074</c:v>
                </c:pt>
                <c:pt idx="146">
                  <c:v>7168</c:v>
                </c:pt>
                <c:pt idx="147">
                  <c:v>7168.5</c:v>
                </c:pt>
                <c:pt idx="148">
                  <c:v>7204.5</c:v>
                </c:pt>
                <c:pt idx="149">
                  <c:v>7283.5</c:v>
                </c:pt>
                <c:pt idx="150">
                  <c:v>7355</c:v>
                </c:pt>
                <c:pt idx="151">
                  <c:v>7355</c:v>
                </c:pt>
                <c:pt idx="152">
                  <c:v>7355</c:v>
                </c:pt>
                <c:pt idx="153">
                  <c:v>8166.5</c:v>
                </c:pt>
                <c:pt idx="154">
                  <c:v>8286.5</c:v>
                </c:pt>
                <c:pt idx="155">
                  <c:v>8300.5</c:v>
                </c:pt>
                <c:pt idx="156">
                  <c:v>8329.5</c:v>
                </c:pt>
                <c:pt idx="157">
                  <c:v>8392</c:v>
                </c:pt>
                <c:pt idx="158">
                  <c:v>8397.5</c:v>
                </c:pt>
                <c:pt idx="159">
                  <c:v>9125</c:v>
                </c:pt>
                <c:pt idx="160">
                  <c:v>9218</c:v>
                </c:pt>
                <c:pt idx="161">
                  <c:v>9218</c:v>
                </c:pt>
                <c:pt idx="162">
                  <c:v>9218</c:v>
                </c:pt>
                <c:pt idx="163">
                  <c:v>9218</c:v>
                </c:pt>
                <c:pt idx="164">
                  <c:v>9218</c:v>
                </c:pt>
                <c:pt idx="165">
                  <c:v>9218.5</c:v>
                </c:pt>
                <c:pt idx="166">
                  <c:v>9218.5</c:v>
                </c:pt>
                <c:pt idx="167">
                  <c:v>9219</c:v>
                </c:pt>
                <c:pt idx="168">
                  <c:v>9219</c:v>
                </c:pt>
                <c:pt idx="169">
                  <c:v>10143.5</c:v>
                </c:pt>
                <c:pt idx="170">
                  <c:v>10144</c:v>
                </c:pt>
                <c:pt idx="171">
                  <c:v>10272.5</c:v>
                </c:pt>
                <c:pt idx="172">
                  <c:v>10272.5</c:v>
                </c:pt>
                <c:pt idx="173">
                  <c:v>10272.5</c:v>
                </c:pt>
                <c:pt idx="174">
                  <c:v>10398</c:v>
                </c:pt>
                <c:pt idx="175">
                  <c:v>10401</c:v>
                </c:pt>
                <c:pt idx="176">
                  <c:v>11285.5</c:v>
                </c:pt>
                <c:pt idx="177">
                  <c:v>11285.5</c:v>
                </c:pt>
                <c:pt idx="178">
                  <c:v>11285.5</c:v>
                </c:pt>
                <c:pt idx="179">
                  <c:v>12022</c:v>
                </c:pt>
                <c:pt idx="180">
                  <c:v>12189</c:v>
                </c:pt>
                <c:pt idx="181">
                  <c:v>12189.5</c:v>
                </c:pt>
                <c:pt idx="182">
                  <c:v>12331</c:v>
                </c:pt>
                <c:pt idx="183">
                  <c:v>12356</c:v>
                </c:pt>
                <c:pt idx="184">
                  <c:v>12356</c:v>
                </c:pt>
                <c:pt idx="185">
                  <c:v>12356.5</c:v>
                </c:pt>
                <c:pt idx="186">
                  <c:v>12356.5</c:v>
                </c:pt>
                <c:pt idx="187">
                  <c:v>12373</c:v>
                </c:pt>
                <c:pt idx="188">
                  <c:v>12373</c:v>
                </c:pt>
                <c:pt idx="189">
                  <c:v>12428.5</c:v>
                </c:pt>
                <c:pt idx="190">
                  <c:v>12428.5</c:v>
                </c:pt>
                <c:pt idx="191">
                  <c:v>12428.5</c:v>
                </c:pt>
                <c:pt idx="192">
                  <c:v>12456.5</c:v>
                </c:pt>
                <c:pt idx="193">
                  <c:v>12456.5</c:v>
                </c:pt>
                <c:pt idx="194">
                  <c:v>12456.5</c:v>
                </c:pt>
                <c:pt idx="195">
                  <c:v>13421.5</c:v>
                </c:pt>
                <c:pt idx="196">
                  <c:v>13421.5</c:v>
                </c:pt>
                <c:pt idx="197">
                  <c:v>13432.5</c:v>
                </c:pt>
                <c:pt idx="198">
                  <c:v>13432.5</c:v>
                </c:pt>
                <c:pt idx="199">
                  <c:v>13433</c:v>
                </c:pt>
                <c:pt idx="200">
                  <c:v>13433</c:v>
                </c:pt>
                <c:pt idx="201">
                  <c:v>13435.5</c:v>
                </c:pt>
                <c:pt idx="202">
                  <c:v>13435.5</c:v>
                </c:pt>
                <c:pt idx="203">
                  <c:v>13460.5</c:v>
                </c:pt>
                <c:pt idx="204">
                  <c:v>13460.5</c:v>
                </c:pt>
                <c:pt idx="205">
                  <c:v>13463.5</c:v>
                </c:pt>
                <c:pt idx="206">
                  <c:v>13463.5</c:v>
                </c:pt>
                <c:pt idx="207">
                  <c:v>13469</c:v>
                </c:pt>
                <c:pt idx="208">
                  <c:v>13469</c:v>
                </c:pt>
                <c:pt idx="209">
                  <c:v>13477.5</c:v>
                </c:pt>
                <c:pt idx="210">
                  <c:v>13477.5</c:v>
                </c:pt>
                <c:pt idx="211">
                  <c:v>13480</c:v>
                </c:pt>
                <c:pt idx="212">
                  <c:v>13480</c:v>
                </c:pt>
                <c:pt idx="213">
                  <c:v>14256</c:v>
                </c:pt>
                <c:pt idx="214">
                  <c:v>15351.5</c:v>
                </c:pt>
                <c:pt idx="215">
                  <c:v>15360</c:v>
                </c:pt>
                <c:pt idx="216">
                  <c:v>15360.5</c:v>
                </c:pt>
                <c:pt idx="217">
                  <c:v>15363</c:v>
                </c:pt>
              </c:numCache>
            </c:numRef>
          </c:xVal>
          <c:yVal>
            <c:numRef>
              <c:f>'Inactive 2'!$M$21:$M$999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96F-4F70-832E-4646C93B30F9}"/>
            </c:ext>
          </c:extLst>
        </c:ser>
        <c:ser>
          <c:idx val="6"/>
          <c:order val="5"/>
          <c:tx>
            <c:strRef>
              <c:f>'Inactive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2'!$F$21:$F$999</c:f>
              <c:numCache>
                <c:formatCode>General</c:formatCode>
                <c:ptCount val="979"/>
                <c:pt idx="0">
                  <c:v>-60930</c:v>
                </c:pt>
                <c:pt idx="1">
                  <c:v>-59247.5</c:v>
                </c:pt>
                <c:pt idx="2">
                  <c:v>-38736</c:v>
                </c:pt>
                <c:pt idx="3">
                  <c:v>-37534.5</c:v>
                </c:pt>
                <c:pt idx="4">
                  <c:v>-34497.5</c:v>
                </c:pt>
                <c:pt idx="5">
                  <c:v>-34394</c:v>
                </c:pt>
                <c:pt idx="6">
                  <c:v>-8995</c:v>
                </c:pt>
                <c:pt idx="7">
                  <c:v>-6116.5</c:v>
                </c:pt>
                <c:pt idx="8">
                  <c:v>-5048.5</c:v>
                </c:pt>
                <c:pt idx="9">
                  <c:v>-4903.5</c:v>
                </c:pt>
                <c:pt idx="10">
                  <c:v>-4000</c:v>
                </c:pt>
                <c:pt idx="11">
                  <c:v>-3972</c:v>
                </c:pt>
                <c:pt idx="12">
                  <c:v>-3090.5</c:v>
                </c:pt>
                <c:pt idx="13">
                  <c:v>-3012.5</c:v>
                </c:pt>
                <c:pt idx="14">
                  <c:v>-3012</c:v>
                </c:pt>
                <c:pt idx="15">
                  <c:v>-3006.5</c:v>
                </c:pt>
                <c:pt idx="16">
                  <c:v>-2889.5</c:v>
                </c:pt>
                <c:pt idx="17">
                  <c:v>-2209</c:v>
                </c:pt>
                <c:pt idx="18">
                  <c:v>-2200.5</c:v>
                </c:pt>
                <c:pt idx="19">
                  <c:v>-2105.5</c:v>
                </c:pt>
                <c:pt idx="20">
                  <c:v>-2017</c:v>
                </c:pt>
                <c:pt idx="21">
                  <c:v>-2002.5</c:v>
                </c:pt>
                <c:pt idx="22">
                  <c:v>-1964</c:v>
                </c:pt>
                <c:pt idx="23">
                  <c:v>-1963.5</c:v>
                </c:pt>
                <c:pt idx="24">
                  <c:v>-1955.5</c:v>
                </c:pt>
                <c:pt idx="25">
                  <c:v>-1944</c:v>
                </c:pt>
                <c:pt idx="26">
                  <c:v>-1204.5</c:v>
                </c:pt>
                <c:pt idx="27">
                  <c:v>-1107</c:v>
                </c:pt>
                <c:pt idx="28">
                  <c:v>-1015</c:v>
                </c:pt>
                <c:pt idx="29">
                  <c:v>-976.5</c:v>
                </c:pt>
                <c:pt idx="30">
                  <c:v>-973.5</c:v>
                </c:pt>
                <c:pt idx="31">
                  <c:v>-973.5</c:v>
                </c:pt>
                <c:pt idx="32">
                  <c:v>-973</c:v>
                </c:pt>
                <c:pt idx="33">
                  <c:v>-973</c:v>
                </c:pt>
                <c:pt idx="34">
                  <c:v>-859.5</c:v>
                </c:pt>
                <c:pt idx="35">
                  <c:v>-859.5</c:v>
                </c:pt>
                <c:pt idx="36">
                  <c:v>-859</c:v>
                </c:pt>
                <c:pt idx="37">
                  <c:v>-859</c:v>
                </c:pt>
                <c:pt idx="38">
                  <c:v>-108</c:v>
                </c:pt>
                <c:pt idx="39">
                  <c:v>-108</c:v>
                </c:pt>
                <c:pt idx="40">
                  <c:v>-108</c:v>
                </c:pt>
                <c:pt idx="41">
                  <c:v>-108</c:v>
                </c:pt>
                <c:pt idx="42">
                  <c:v>-108</c:v>
                </c:pt>
                <c:pt idx="43">
                  <c:v>-108</c:v>
                </c:pt>
                <c:pt idx="44">
                  <c:v>19.5</c:v>
                </c:pt>
                <c:pt idx="45">
                  <c:v>20</c:v>
                </c:pt>
                <c:pt idx="46">
                  <c:v>239.5</c:v>
                </c:pt>
                <c:pt idx="47">
                  <c:v>1143.5</c:v>
                </c:pt>
                <c:pt idx="48">
                  <c:v>1143.5</c:v>
                </c:pt>
                <c:pt idx="49">
                  <c:v>1143.5</c:v>
                </c:pt>
                <c:pt idx="50">
                  <c:v>1143.5</c:v>
                </c:pt>
                <c:pt idx="51">
                  <c:v>1163</c:v>
                </c:pt>
                <c:pt idx="52">
                  <c:v>1163.5</c:v>
                </c:pt>
                <c:pt idx="53">
                  <c:v>1165.5</c:v>
                </c:pt>
                <c:pt idx="54">
                  <c:v>1166</c:v>
                </c:pt>
                <c:pt idx="55">
                  <c:v>1168.5</c:v>
                </c:pt>
                <c:pt idx="56">
                  <c:v>1169</c:v>
                </c:pt>
                <c:pt idx="57">
                  <c:v>1174</c:v>
                </c:pt>
                <c:pt idx="58">
                  <c:v>1174.5</c:v>
                </c:pt>
                <c:pt idx="59">
                  <c:v>1180</c:v>
                </c:pt>
                <c:pt idx="60">
                  <c:v>1180</c:v>
                </c:pt>
                <c:pt idx="61">
                  <c:v>1180</c:v>
                </c:pt>
                <c:pt idx="62">
                  <c:v>1180</c:v>
                </c:pt>
                <c:pt idx="63">
                  <c:v>1182.5</c:v>
                </c:pt>
                <c:pt idx="64">
                  <c:v>1182.5</c:v>
                </c:pt>
                <c:pt idx="65">
                  <c:v>1182.5</c:v>
                </c:pt>
                <c:pt idx="66">
                  <c:v>1182.5</c:v>
                </c:pt>
                <c:pt idx="67">
                  <c:v>1182.5</c:v>
                </c:pt>
                <c:pt idx="68">
                  <c:v>1210.5</c:v>
                </c:pt>
                <c:pt idx="69">
                  <c:v>1235.5</c:v>
                </c:pt>
                <c:pt idx="70">
                  <c:v>1249.5</c:v>
                </c:pt>
                <c:pt idx="71">
                  <c:v>1249.5</c:v>
                </c:pt>
                <c:pt idx="72">
                  <c:v>1249.5</c:v>
                </c:pt>
                <c:pt idx="73">
                  <c:v>1249.5</c:v>
                </c:pt>
                <c:pt idx="74">
                  <c:v>1249.5</c:v>
                </c:pt>
                <c:pt idx="75">
                  <c:v>1252</c:v>
                </c:pt>
                <c:pt idx="76">
                  <c:v>1252</c:v>
                </c:pt>
                <c:pt idx="77">
                  <c:v>1252</c:v>
                </c:pt>
                <c:pt idx="78">
                  <c:v>1252</c:v>
                </c:pt>
                <c:pt idx="79">
                  <c:v>1252.5</c:v>
                </c:pt>
                <c:pt idx="80">
                  <c:v>1255</c:v>
                </c:pt>
                <c:pt idx="81">
                  <c:v>1255</c:v>
                </c:pt>
                <c:pt idx="82">
                  <c:v>1255</c:v>
                </c:pt>
                <c:pt idx="83">
                  <c:v>1255</c:v>
                </c:pt>
                <c:pt idx="84">
                  <c:v>1285.5</c:v>
                </c:pt>
                <c:pt idx="85">
                  <c:v>1285.5</c:v>
                </c:pt>
                <c:pt idx="86">
                  <c:v>1285.5</c:v>
                </c:pt>
                <c:pt idx="87">
                  <c:v>1285.5</c:v>
                </c:pt>
                <c:pt idx="88">
                  <c:v>1285.5</c:v>
                </c:pt>
                <c:pt idx="89">
                  <c:v>1285.5</c:v>
                </c:pt>
                <c:pt idx="90">
                  <c:v>1288.5</c:v>
                </c:pt>
                <c:pt idx="91">
                  <c:v>1978</c:v>
                </c:pt>
                <c:pt idx="92">
                  <c:v>1983.5</c:v>
                </c:pt>
                <c:pt idx="93">
                  <c:v>2047.5</c:v>
                </c:pt>
                <c:pt idx="94">
                  <c:v>2105.5</c:v>
                </c:pt>
                <c:pt idx="95">
                  <c:v>2181</c:v>
                </c:pt>
                <c:pt idx="96">
                  <c:v>2181.5</c:v>
                </c:pt>
                <c:pt idx="97">
                  <c:v>2223</c:v>
                </c:pt>
                <c:pt idx="98">
                  <c:v>2253.5</c:v>
                </c:pt>
                <c:pt idx="99">
                  <c:v>2256.5</c:v>
                </c:pt>
                <c:pt idx="100">
                  <c:v>2273</c:v>
                </c:pt>
                <c:pt idx="101">
                  <c:v>2295.5</c:v>
                </c:pt>
                <c:pt idx="102">
                  <c:v>2945.5</c:v>
                </c:pt>
                <c:pt idx="103">
                  <c:v>2946</c:v>
                </c:pt>
                <c:pt idx="104">
                  <c:v>3107.5</c:v>
                </c:pt>
                <c:pt idx="105">
                  <c:v>3163</c:v>
                </c:pt>
                <c:pt idx="106">
                  <c:v>3166</c:v>
                </c:pt>
                <c:pt idx="107">
                  <c:v>3168.5</c:v>
                </c:pt>
                <c:pt idx="108">
                  <c:v>3171.5</c:v>
                </c:pt>
                <c:pt idx="109">
                  <c:v>3205.5</c:v>
                </c:pt>
                <c:pt idx="110">
                  <c:v>3264</c:v>
                </c:pt>
                <c:pt idx="111">
                  <c:v>3285.5</c:v>
                </c:pt>
                <c:pt idx="112">
                  <c:v>3324.5</c:v>
                </c:pt>
                <c:pt idx="113">
                  <c:v>3937</c:v>
                </c:pt>
                <c:pt idx="114">
                  <c:v>3981.5</c:v>
                </c:pt>
                <c:pt idx="115">
                  <c:v>3992.5</c:v>
                </c:pt>
                <c:pt idx="116">
                  <c:v>4022</c:v>
                </c:pt>
                <c:pt idx="117">
                  <c:v>4022.5</c:v>
                </c:pt>
                <c:pt idx="118">
                  <c:v>4059.5</c:v>
                </c:pt>
                <c:pt idx="119">
                  <c:v>4106</c:v>
                </c:pt>
                <c:pt idx="120">
                  <c:v>4125.5</c:v>
                </c:pt>
                <c:pt idx="121">
                  <c:v>4147.5</c:v>
                </c:pt>
                <c:pt idx="122">
                  <c:v>4148</c:v>
                </c:pt>
                <c:pt idx="123">
                  <c:v>4234</c:v>
                </c:pt>
                <c:pt idx="124">
                  <c:v>4234</c:v>
                </c:pt>
                <c:pt idx="125">
                  <c:v>3171.5</c:v>
                </c:pt>
                <c:pt idx="126">
                  <c:v>4234</c:v>
                </c:pt>
                <c:pt idx="127">
                  <c:v>4234</c:v>
                </c:pt>
                <c:pt idx="128">
                  <c:v>5073.5</c:v>
                </c:pt>
                <c:pt idx="129">
                  <c:v>5074</c:v>
                </c:pt>
                <c:pt idx="130">
                  <c:v>5235</c:v>
                </c:pt>
                <c:pt idx="131">
                  <c:v>5261</c:v>
                </c:pt>
                <c:pt idx="132">
                  <c:v>5261.5</c:v>
                </c:pt>
                <c:pt idx="133">
                  <c:v>5946.5</c:v>
                </c:pt>
                <c:pt idx="134">
                  <c:v>6083</c:v>
                </c:pt>
                <c:pt idx="135">
                  <c:v>6083.5</c:v>
                </c:pt>
                <c:pt idx="136">
                  <c:v>6225.5</c:v>
                </c:pt>
                <c:pt idx="137">
                  <c:v>6231</c:v>
                </c:pt>
                <c:pt idx="138">
                  <c:v>6236.5</c:v>
                </c:pt>
                <c:pt idx="139">
                  <c:v>6237</c:v>
                </c:pt>
                <c:pt idx="140">
                  <c:v>6253.5</c:v>
                </c:pt>
                <c:pt idx="141">
                  <c:v>6256</c:v>
                </c:pt>
                <c:pt idx="142">
                  <c:v>6256.5</c:v>
                </c:pt>
                <c:pt idx="143">
                  <c:v>6267.5</c:v>
                </c:pt>
                <c:pt idx="144">
                  <c:v>6298</c:v>
                </c:pt>
                <c:pt idx="145">
                  <c:v>7074</c:v>
                </c:pt>
                <c:pt idx="146">
                  <c:v>7168</c:v>
                </c:pt>
                <c:pt idx="147">
                  <c:v>7168.5</c:v>
                </c:pt>
                <c:pt idx="148">
                  <c:v>7204.5</c:v>
                </c:pt>
                <c:pt idx="149">
                  <c:v>7283.5</c:v>
                </c:pt>
                <c:pt idx="150">
                  <c:v>7355</c:v>
                </c:pt>
                <c:pt idx="151">
                  <c:v>7355</c:v>
                </c:pt>
                <c:pt idx="152">
                  <c:v>7355</c:v>
                </c:pt>
                <c:pt idx="153">
                  <c:v>8166.5</c:v>
                </c:pt>
                <c:pt idx="154">
                  <c:v>8286.5</c:v>
                </c:pt>
                <c:pt idx="155">
                  <c:v>8300.5</c:v>
                </c:pt>
                <c:pt idx="156">
                  <c:v>8329.5</c:v>
                </c:pt>
                <c:pt idx="157">
                  <c:v>8392</c:v>
                </c:pt>
                <c:pt idx="158">
                  <c:v>8397.5</c:v>
                </c:pt>
                <c:pt idx="159">
                  <c:v>9125</c:v>
                </c:pt>
                <c:pt idx="160">
                  <c:v>9218</c:v>
                </c:pt>
                <c:pt idx="161">
                  <c:v>9218</c:v>
                </c:pt>
                <c:pt idx="162">
                  <c:v>9218</c:v>
                </c:pt>
                <c:pt idx="163">
                  <c:v>9218</c:v>
                </c:pt>
                <c:pt idx="164">
                  <c:v>9218</c:v>
                </c:pt>
                <c:pt idx="165">
                  <c:v>9218.5</c:v>
                </c:pt>
                <c:pt idx="166">
                  <c:v>9218.5</c:v>
                </c:pt>
                <c:pt idx="167">
                  <c:v>9219</c:v>
                </c:pt>
                <c:pt idx="168">
                  <c:v>9219</c:v>
                </c:pt>
                <c:pt idx="169">
                  <c:v>10143.5</c:v>
                </c:pt>
                <c:pt idx="170">
                  <c:v>10144</c:v>
                </c:pt>
                <c:pt idx="171">
                  <c:v>10272.5</c:v>
                </c:pt>
                <c:pt idx="172">
                  <c:v>10272.5</c:v>
                </c:pt>
                <c:pt idx="173">
                  <c:v>10272.5</c:v>
                </c:pt>
                <c:pt idx="174">
                  <c:v>10398</c:v>
                </c:pt>
                <c:pt idx="175">
                  <c:v>10401</c:v>
                </c:pt>
                <c:pt idx="176">
                  <c:v>11285.5</c:v>
                </c:pt>
                <c:pt idx="177">
                  <c:v>11285.5</c:v>
                </c:pt>
                <c:pt idx="178">
                  <c:v>11285.5</c:v>
                </c:pt>
                <c:pt idx="179">
                  <c:v>12022</c:v>
                </c:pt>
                <c:pt idx="180">
                  <c:v>12189</c:v>
                </c:pt>
                <c:pt idx="181">
                  <c:v>12189.5</c:v>
                </c:pt>
                <c:pt idx="182">
                  <c:v>12331</c:v>
                </c:pt>
                <c:pt idx="183">
                  <c:v>12356</c:v>
                </c:pt>
                <c:pt idx="184">
                  <c:v>12356</c:v>
                </c:pt>
                <c:pt idx="185">
                  <c:v>12356.5</c:v>
                </c:pt>
                <c:pt idx="186">
                  <c:v>12356.5</c:v>
                </c:pt>
                <c:pt idx="187">
                  <c:v>12373</c:v>
                </c:pt>
                <c:pt idx="188">
                  <c:v>12373</c:v>
                </c:pt>
                <c:pt idx="189">
                  <c:v>12428.5</c:v>
                </c:pt>
                <c:pt idx="190">
                  <c:v>12428.5</c:v>
                </c:pt>
                <c:pt idx="191">
                  <c:v>12428.5</c:v>
                </c:pt>
                <c:pt idx="192">
                  <c:v>12456.5</c:v>
                </c:pt>
                <c:pt idx="193">
                  <c:v>12456.5</c:v>
                </c:pt>
                <c:pt idx="194">
                  <c:v>12456.5</c:v>
                </c:pt>
                <c:pt idx="195">
                  <c:v>13421.5</c:v>
                </c:pt>
                <c:pt idx="196">
                  <c:v>13421.5</c:v>
                </c:pt>
                <c:pt idx="197">
                  <c:v>13432.5</c:v>
                </c:pt>
                <c:pt idx="198">
                  <c:v>13432.5</c:v>
                </c:pt>
                <c:pt idx="199">
                  <c:v>13433</c:v>
                </c:pt>
                <c:pt idx="200">
                  <c:v>13433</c:v>
                </c:pt>
                <c:pt idx="201">
                  <c:v>13435.5</c:v>
                </c:pt>
                <c:pt idx="202">
                  <c:v>13435.5</c:v>
                </c:pt>
                <c:pt idx="203">
                  <c:v>13460.5</c:v>
                </c:pt>
                <c:pt idx="204">
                  <c:v>13460.5</c:v>
                </c:pt>
                <c:pt idx="205">
                  <c:v>13463.5</c:v>
                </c:pt>
                <c:pt idx="206">
                  <c:v>13463.5</c:v>
                </c:pt>
                <c:pt idx="207">
                  <c:v>13469</c:v>
                </c:pt>
                <c:pt idx="208">
                  <c:v>13469</c:v>
                </c:pt>
                <c:pt idx="209">
                  <c:v>13477.5</c:v>
                </c:pt>
                <c:pt idx="210">
                  <c:v>13477.5</c:v>
                </c:pt>
                <c:pt idx="211">
                  <c:v>13480</c:v>
                </c:pt>
                <c:pt idx="212">
                  <c:v>13480</c:v>
                </c:pt>
                <c:pt idx="213">
                  <c:v>14256</c:v>
                </c:pt>
                <c:pt idx="214">
                  <c:v>15351.5</c:v>
                </c:pt>
                <c:pt idx="215">
                  <c:v>15360</c:v>
                </c:pt>
                <c:pt idx="216">
                  <c:v>15360.5</c:v>
                </c:pt>
                <c:pt idx="217">
                  <c:v>15363</c:v>
                </c:pt>
              </c:numCache>
            </c:numRef>
          </c:xVal>
          <c:yVal>
            <c:numRef>
              <c:f>'Inactive 2'!$N$21:$N$999</c:f>
              <c:numCache>
                <c:formatCode>General</c:formatCode>
                <c:ptCount val="9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96F-4F70-832E-4646C93B30F9}"/>
            </c:ext>
          </c:extLst>
        </c:ser>
        <c:ser>
          <c:idx val="7"/>
          <c:order val="6"/>
          <c:tx>
            <c:strRef>
              <c:f>'Inactive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'Inactive 2'!$F$21:$F$999</c:f>
              <c:numCache>
                <c:formatCode>General</c:formatCode>
                <c:ptCount val="979"/>
                <c:pt idx="0">
                  <c:v>-60930</c:v>
                </c:pt>
                <c:pt idx="1">
                  <c:v>-59247.5</c:v>
                </c:pt>
                <c:pt idx="2">
                  <c:v>-38736</c:v>
                </c:pt>
                <c:pt idx="3">
                  <c:v>-37534.5</c:v>
                </c:pt>
                <c:pt idx="4">
                  <c:v>-34497.5</c:v>
                </c:pt>
                <c:pt idx="5">
                  <c:v>-34394</c:v>
                </c:pt>
                <c:pt idx="6">
                  <c:v>-8995</c:v>
                </c:pt>
                <c:pt idx="7">
                  <c:v>-6116.5</c:v>
                </c:pt>
                <c:pt idx="8">
                  <c:v>-5048.5</c:v>
                </c:pt>
                <c:pt idx="9">
                  <c:v>-4903.5</c:v>
                </c:pt>
                <c:pt idx="10">
                  <c:v>-4000</c:v>
                </c:pt>
                <c:pt idx="11">
                  <c:v>-3972</c:v>
                </c:pt>
                <c:pt idx="12">
                  <c:v>-3090.5</c:v>
                </c:pt>
                <c:pt idx="13">
                  <c:v>-3012.5</c:v>
                </c:pt>
                <c:pt idx="14">
                  <c:v>-3012</c:v>
                </c:pt>
                <c:pt idx="15">
                  <c:v>-3006.5</c:v>
                </c:pt>
                <c:pt idx="16">
                  <c:v>-2889.5</c:v>
                </c:pt>
                <c:pt idx="17">
                  <c:v>-2209</c:v>
                </c:pt>
                <c:pt idx="18">
                  <c:v>-2200.5</c:v>
                </c:pt>
                <c:pt idx="19">
                  <c:v>-2105.5</c:v>
                </c:pt>
                <c:pt idx="20">
                  <c:v>-2017</c:v>
                </c:pt>
                <c:pt idx="21">
                  <c:v>-2002.5</c:v>
                </c:pt>
                <c:pt idx="22">
                  <c:v>-1964</c:v>
                </c:pt>
                <c:pt idx="23">
                  <c:v>-1963.5</c:v>
                </c:pt>
                <c:pt idx="24">
                  <c:v>-1955.5</c:v>
                </c:pt>
                <c:pt idx="25">
                  <c:v>-1944</c:v>
                </c:pt>
                <c:pt idx="26">
                  <c:v>-1204.5</c:v>
                </c:pt>
                <c:pt idx="27">
                  <c:v>-1107</c:v>
                </c:pt>
                <c:pt idx="28">
                  <c:v>-1015</c:v>
                </c:pt>
                <c:pt idx="29">
                  <c:v>-976.5</c:v>
                </c:pt>
                <c:pt idx="30">
                  <c:v>-973.5</c:v>
                </c:pt>
                <c:pt idx="31">
                  <c:v>-973.5</c:v>
                </c:pt>
                <c:pt idx="32">
                  <c:v>-973</c:v>
                </c:pt>
                <c:pt idx="33">
                  <c:v>-973</c:v>
                </c:pt>
                <c:pt idx="34">
                  <c:v>-859.5</c:v>
                </c:pt>
                <c:pt idx="35">
                  <c:v>-859.5</c:v>
                </c:pt>
                <c:pt idx="36">
                  <c:v>-859</c:v>
                </c:pt>
                <c:pt idx="37">
                  <c:v>-859</c:v>
                </c:pt>
                <c:pt idx="38">
                  <c:v>-108</c:v>
                </c:pt>
                <c:pt idx="39">
                  <c:v>-108</c:v>
                </c:pt>
                <c:pt idx="40">
                  <c:v>-108</c:v>
                </c:pt>
                <c:pt idx="41">
                  <c:v>-108</c:v>
                </c:pt>
                <c:pt idx="42">
                  <c:v>-108</c:v>
                </c:pt>
                <c:pt idx="43">
                  <c:v>-108</c:v>
                </c:pt>
                <c:pt idx="44">
                  <c:v>19.5</c:v>
                </c:pt>
                <c:pt idx="45">
                  <c:v>20</c:v>
                </c:pt>
                <c:pt idx="46">
                  <c:v>239.5</c:v>
                </c:pt>
                <c:pt idx="47">
                  <c:v>1143.5</c:v>
                </c:pt>
                <c:pt idx="48">
                  <c:v>1143.5</c:v>
                </c:pt>
                <c:pt idx="49">
                  <c:v>1143.5</c:v>
                </c:pt>
                <c:pt idx="50">
                  <c:v>1143.5</c:v>
                </c:pt>
                <c:pt idx="51">
                  <c:v>1163</c:v>
                </c:pt>
                <c:pt idx="52">
                  <c:v>1163.5</c:v>
                </c:pt>
                <c:pt idx="53">
                  <c:v>1165.5</c:v>
                </c:pt>
                <c:pt idx="54">
                  <c:v>1166</c:v>
                </c:pt>
                <c:pt idx="55">
                  <c:v>1168.5</c:v>
                </c:pt>
                <c:pt idx="56">
                  <c:v>1169</c:v>
                </c:pt>
                <c:pt idx="57">
                  <c:v>1174</c:v>
                </c:pt>
                <c:pt idx="58">
                  <c:v>1174.5</c:v>
                </c:pt>
                <c:pt idx="59">
                  <c:v>1180</c:v>
                </c:pt>
                <c:pt idx="60">
                  <c:v>1180</c:v>
                </c:pt>
                <c:pt idx="61">
                  <c:v>1180</c:v>
                </c:pt>
                <c:pt idx="62">
                  <c:v>1180</c:v>
                </c:pt>
                <c:pt idx="63">
                  <c:v>1182.5</c:v>
                </c:pt>
                <c:pt idx="64">
                  <c:v>1182.5</c:v>
                </c:pt>
                <c:pt idx="65">
                  <c:v>1182.5</c:v>
                </c:pt>
                <c:pt idx="66">
                  <c:v>1182.5</c:v>
                </c:pt>
                <c:pt idx="67">
                  <c:v>1182.5</c:v>
                </c:pt>
                <c:pt idx="68">
                  <c:v>1210.5</c:v>
                </c:pt>
                <c:pt idx="69">
                  <c:v>1235.5</c:v>
                </c:pt>
                <c:pt idx="70">
                  <c:v>1249.5</c:v>
                </c:pt>
                <c:pt idx="71">
                  <c:v>1249.5</c:v>
                </c:pt>
                <c:pt idx="72">
                  <c:v>1249.5</c:v>
                </c:pt>
                <c:pt idx="73">
                  <c:v>1249.5</c:v>
                </c:pt>
                <c:pt idx="74">
                  <c:v>1249.5</c:v>
                </c:pt>
                <c:pt idx="75">
                  <c:v>1252</c:v>
                </c:pt>
                <c:pt idx="76">
                  <c:v>1252</c:v>
                </c:pt>
                <c:pt idx="77">
                  <c:v>1252</c:v>
                </c:pt>
                <c:pt idx="78">
                  <c:v>1252</c:v>
                </c:pt>
                <c:pt idx="79">
                  <c:v>1252.5</c:v>
                </c:pt>
                <c:pt idx="80">
                  <c:v>1255</c:v>
                </c:pt>
                <c:pt idx="81">
                  <c:v>1255</c:v>
                </c:pt>
                <c:pt idx="82">
                  <c:v>1255</c:v>
                </c:pt>
                <c:pt idx="83">
                  <c:v>1255</c:v>
                </c:pt>
                <c:pt idx="84">
                  <c:v>1285.5</c:v>
                </c:pt>
                <c:pt idx="85">
                  <c:v>1285.5</c:v>
                </c:pt>
                <c:pt idx="86">
                  <c:v>1285.5</c:v>
                </c:pt>
                <c:pt idx="87">
                  <c:v>1285.5</c:v>
                </c:pt>
                <c:pt idx="88">
                  <c:v>1285.5</c:v>
                </c:pt>
                <c:pt idx="89">
                  <c:v>1285.5</c:v>
                </c:pt>
                <c:pt idx="90">
                  <c:v>1288.5</c:v>
                </c:pt>
                <c:pt idx="91">
                  <c:v>1978</c:v>
                </c:pt>
                <c:pt idx="92">
                  <c:v>1983.5</c:v>
                </c:pt>
                <c:pt idx="93">
                  <c:v>2047.5</c:v>
                </c:pt>
                <c:pt idx="94">
                  <c:v>2105.5</c:v>
                </c:pt>
                <c:pt idx="95">
                  <c:v>2181</c:v>
                </c:pt>
                <c:pt idx="96">
                  <c:v>2181.5</c:v>
                </c:pt>
                <c:pt idx="97">
                  <c:v>2223</c:v>
                </c:pt>
                <c:pt idx="98">
                  <c:v>2253.5</c:v>
                </c:pt>
                <c:pt idx="99">
                  <c:v>2256.5</c:v>
                </c:pt>
                <c:pt idx="100">
                  <c:v>2273</c:v>
                </c:pt>
                <c:pt idx="101">
                  <c:v>2295.5</c:v>
                </c:pt>
                <c:pt idx="102">
                  <c:v>2945.5</c:v>
                </c:pt>
                <c:pt idx="103">
                  <c:v>2946</c:v>
                </c:pt>
                <c:pt idx="104">
                  <c:v>3107.5</c:v>
                </c:pt>
                <c:pt idx="105">
                  <c:v>3163</c:v>
                </c:pt>
                <c:pt idx="106">
                  <c:v>3166</c:v>
                </c:pt>
                <c:pt idx="107">
                  <c:v>3168.5</c:v>
                </c:pt>
                <c:pt idx="108">
                  <c:v>3171.5</c:v>
                </c:pt>
                <c:pt idx="109">
                  <c:v>3205.5</c:v>
                </c:pt>
                <c:pt idx="110">
                  <c:v>3264</c:v>
                </c:pt>
                <c:pt idx="111">
                  <c:v>3285.5</c:v>
                </c:pt>
                <c:pt idx="112">
                  <c:v>3324.5</c:v>
                </c:pt>
                <c:pt idx="113">
                  <c:v>3937</c:v>
                </c:pt>
                <c:pt idx="114">
                  <c:v>3981.5</c:v>
                </c:pt>
                <c:pt idx="115">
                  <c:v>3992.5</c:v>
                </c:pt>
                <c:pt idx="116">
                  <c:v>4022</c:v>
                </c:pt>
                <c:pt idx="117">
                  <c:v>4022.5</c:v>
                </c:pt>
                <c:pt idx="118">
                  <c:v>4059.5</c:v>
                </c:pt>
                <c:pt idx="119">
                  <c:v>4106</c:v>
                </c:pt>
                <c:pt idx="120">
                  <c:v>4125.5</c:v>
                </c:pt>
                <c:pt idx="121">
                  <c:v>4147.5</c:v>
                </c:pt>
                <c:pt idx="122">
                  <c:v>4148</c:v>
                </c:pt>
                <c:pt idx="123">
                  <c:v>4234</c:v>
                </c:pt>
                <c:pt idx="124">
                  <c:v>4234</c:v>
                </c:pt>
                <c:pt idx="125">
                  <c:v>3171.5</c:v>
                </c:pt>
                <c:pt idx="126">
                  <c:v>4234</c:v>
                </c:pt>
                <c:pt idx="127">
                  <c:v>4234</c:v>
                </c:pt>
                <c:pt idx="128">
                  <c:v>5073.5</c:v>
                </c:pt>
                <c:pt idx="129">
                  <c:v>5074</c:v>
                </c:pt>
                <c:pt idx="130">
                  <c:v>5235</c:v>
                </c:pt>
                <c:pt idx="131">
                  <c:v>5261</c:v>
                </c:pt>
                <c:pt idx="132">
                  <c:v>5261.5</c:v>
                </c:pt>
                <c:pt idx="133">
                  <c:v>5946.5</c:v>
                </c:pt>
                <c:pt idx="134">
                  <c:v>6083</c:v>
                </c:pt>
                <c:pt idx="135">
                  <c:v>6083.5</c:v>
                </c:pt>
                <c:pt idx="136">
                  <c:v>6225.5</c:v>
                </c:pt>
                <c:pt idx="137">
                  <c:v>6231</c:v>
                </c:pt>
                <c:pt idx="138">
                  <c:v>6236.5</c:v>
                </c:pt>
                <c:pt idx="139">
                  <c:v>6237</c:v>
                </c:pt>
                <c:pt idx="140">
                  <c:v>6253.5</c:v>
                </c:pt>
                <c:pt idx="141">
                  <c:v>6256</c:v>
                </c:pt>
                <c:pt idx="142">
                  <c:v>6256.5</c:v>
                </c:pt>
                <c:pt idx="143">
                  <c:v>6267.5</c:v>
                </c:pt>
                <c:pt idx="144">
                  <c:v>6298</c:v>
                </c:pt>
                <c:pt idx="145">
                  <c:v>7074</c:v>
                </c:pt>
                <c:pt idx="146">
                  <c:v>7168</c:v>
                </c:pt>
                <c:pt idx="147">
                  <c:v>7168.5</c:v>
                </c:pt>
                <c:pt idx="148">
                  <c:v>7204.5</c:v>
                </c:pt>
                <c:pt idx="149">
                  <c:v>7283.5</c:v>
                </c:pt>
                <c:pt idx="150">
                  <c:v>7355</c:v>
                </c:pt>
                <c:pt idx="151">
                  <c:v>7355</c:v>
                </c:pt>
                <c:pt idx="152">
                  <c:v>7355</c:v>
                </c:pt>
                <c:pt idx="153">
                  <c:v>8166.5</c:v>
                </c:pt>
                <c:pt idx="154">
                  <c:v>8286.5</c:v>
                </c:pt>
                <c:pt idx="155">
                  <c:v>8300.5</c:v>
                </c:pt>
                <c:pt idx="156">
                  <c:v>8329.5</c:v>
                </c:pt>
                <c:pt idx="157">
                  <c:v>8392</c:v>
                </c:pt>
                <c:pt idx="158">
                  <c:v>8397.5</c:v>
                </c:pt>
                <c:pt idx="159">
                  <c:v>9125</c:v>
                </c:pt>
                <c:pt idx="160">
                  <c:v>9218</c:v>
                </c:pt>
                <c:pt idx="161">
                  <c:v>9218</c:v>
                </c:pt>
                <c:pt idx="162">
                  <c:v>9218</c:v>
                </c:pt>
                <c:pt idx="163">
                  <c:v>9218</c:v>
                </c:pt>
                <c:pt idx="164">
                  <c:v>9218</c:v>
                </c:pt>
                <c:pt idx="165">
                  <c:v>9218.5</c:v>
                </c:pt>
                <c:pt idx="166">
                  <c:v>9218.5</c:v>
                </c:pt>
                <c:pt idx="167">
                  <c:v>9219</c:v>
                </c:pt>
                <c:pt idx="168">
                  <c:v>9219</c:v>
                </c:pt>
                <c:pt idx="169">
                  <c:v>10143.5</c:v>
                </c:pt>
                <c:pt idx="170">
                  <c:v>10144</c:v>
                </c:pt>
                <c:pt idx="171">
                  <c:v>10272.5</c:v>
                </c:pt>
                <c:pt idx="172">
                  <c:v>10272.5</c:v>
                </c:pt>
                <c:pt idx="173">
                  <c:v>10272.5</c:v>
                </c:pt>
                <c:pt idx="174">
                  <c:v>10398</c:v>
                </c:pt>
                <c:pt idx="175">
                  <c:v>10401</c:v>
                </c:pt>
                <c:pt idx="176">
                  <c:v>11285.5</c:v>
                </c:pt>
                <c:pt idx="177">
                  <c:v>11285.5</c:v>
                </c:pt>
                <c:pt idx="178">
                  <c:v>11285.5</c:v>
                </c:pt>
                <c:pt idx="179">
                  <c:v>12022</c:v>
                </c:pt>
                <c:pt idx="180">
                  <c:v>12189</c:v>
                </c:pt>
                <c:pt idx="181">
                  <c:v>12189.5</c:v>
                </c:pt>
                <c:pt idx="182">
                  <c:v>12331</c:v>
                </c:pt>
                <c:pt idx="183">
                  <c:v>12356</c:v>
                </c:pt>
                <c:pt idx="184">
                  <c:v>12356</c:v>
                </c:pt>
                <c:pt idx="185">
                  <c:v>12356.5</c:v>
                </c:pt>
                <c:pt idx="186">
                  <c:v>12356.5</c:v>
                </c:pt>
                <c:pt idx="187">
                  <c:v>12373</c:v>
                </c:pt>
                <c:pt idx="188">
                  <c:v>12373</c:v>
                </c:pt>
                <c:pt idx="189">
                  <c:v>12428.5</c:v>
                </c:pt>
                <c:pt idx="190">
                  <c:v>12428.5</c:v>
                </c:pt>
                <c:pt idx="191">
                  <c:v>12428.5</c:v>
                </c:pt>
                <c:pt idx="192">
                  <c:v>12456.5</c:v>
                </c:pt>
                <c:pt idx="193">
                  <c:v>12456.5</c:v>
                </c:pt>
                <c:pt idx="194">
                  <c:v>12456.5</c:v>
                </c:pt>
                <c:pt idx="195">
                  <c:v>13421.5</c:v>
                </c:pt>
                <c:pt idx="196">
                  <c:v>13421.5</c:v>
                </c:pt>
                <c:pt idx="197">
                  <c:v>13432.5</c:v>
                </c:pt>
                <c:pt idx="198">
                  <c:v>13432.5</c:v>
                </c:pt>
                <c:pt idx="199">
                  <c:v>13433</c:v>
                </c:pt>
                <c:pt idx="200">
                  <c:v>13433</c:v>
                </c:pt>
                <c:pt idx="201">
                  <c:v>13435.5</c:v>
                </c:pt>
                <c:pt idx="202">
                  <c:v>13435.5</c:v>
                </c:pt>
                <c:pt idx="203">
                  <c:v>13460.5</c:v>
                </c:pt>
                <c:pt idx="204">
                  <c:v>13460.5</c:v>
                </c:pt>
                <c:pt idx="205">
                  <c:v>13463.5</c:v>
                </c:pt>
                <c:pt idx="206">
                  <c:v>13463.5</c:v>
                </c:pt>
                <c:pt idx="207">
                  <c:v>13469</c:v>
                </c:pt>
                <c:pt idx="208">
                  <c:v>13469</c:v>
                </c:pt>
                <c:pt idx="209">
                  <c:v>13477.5</c:v>
                </c:pt>
                <c:pt idx="210">
                  <c:v>13477.5</c:v>
                </c:pt>
                <c:pt idx="211">
                  <c:v>13480</c:v>
                </c:pt>
                <c:pt idx="212">
                  <c:v>13480</c:v>
                </c:pt>
                <c:pt idx="213">
                  <c:v>14256</c:v>
                </c:pt>
                <c:pt idx="214">
                  <c:v>15351.5</c:v>
                </c:pt>
                <c:pt idx="215">
                  <c:v>15360</c:v>
                </c:pt>
                <c:pt idx="216">
                  <c:v>15360.5</c:v>
                </c:pt>
                <c:pt idx="217">
                  <c:v>15363</c:v>
                </c:pt>
              </c:numCache>
            </c:numRef>
          </c:xVal>
          <c:yVal>
            <c:numRef>
              <c:f>'Inactive 2'!$O$21:$O$999</c:f>
              <c:numCache>
                <c:formatCode>General</c:formatCode>
                <c:ptCount val="979"/>
                <c:pt idx="131">
                  <c:v>-1.9875283230271577E-3</c:v>
                </c:pt>
                <c:pt idx="132">
                  <c:v>-1.9884963868759351E-3</c:v>
                </c:pt>
                <c:pt idx="133">
                  <c:v>-3.3147438597001932E-3</c:v>
                </c:pt>
                <c:pt idx="151">
                  <c:v>-6.0417797217045266E-3</c:v>
                </c:pt>
                <c:pt idx="154">
                  <c:v>-7.8452826719757635E-3</c:v>
                </c:pt>
                <c:pt idx="155">
                  <c:v>-7.872388459741515E-3</c:v>
                </c:pt>
                <c:pt idx="156">
                  <c:v>-7.9285361629705692E-3</c:v>
                </c:pt>
                <c:pt idx="157">
                  <c:v>-8.0495441440676749E-3</c:v>
                </c:pt>
                <c:pt idx="158">
                  <c:v>-8.06019284640422E-3</c:v>
                </c:pt>
                <c:pt idx="159">
                  <c:v>-9.4687257463745098E-3</c:v>
                </c:pt>
                <c:pt idx="160">
                  <c:v>-9.6487856222469987E-3</c:v>
                </c:pt>
                <c:pt idx="161">
                  <c:v>-9.6487856222469987E-3</c:v>
                </c:pt>
                <c:pt idx="162">
                  <c:v>-9.6487856222469987E-3</c:v>
                </c:pt>
                <c:pt idx="163">
                  <c:v>-9.6487856222469987E-3</c:v>
                </c:pt>
                <c:pt idx="164">
                  <c:v>-9.6487856222469987E-3</c:v>
                </c:pt>
                <c:pt idx="165">
                  <c:v>-9.6497536860957762E-3</c:v>
                </c:pt>
                <c:pt idx="166">
                  <c:v>-9.6497536860957762E-3</c:v>
                </c:pt>
                <c:pt idx="167">
                  <c:v>-9.6507217499445536E-3</c:v>
                </c:pt>
                <c:pt idx="168">
                  <c:v>-9.6507217499445536E-3</c:v>
                </c:pt>
                <c:pt idx="169">
                  <c:v>-1.1440671806332915E-2</c:v>
                </c:pt>
                <c:pt idx="170">
                  <c:v>-1.1441639870181692E-2</c:v>
                </c:pt>
                <c:pt idx="171">
                  <c:v>-1.1690432279317335E-2</c:v>
                </c:pt>
                <c:pt idx="172">
                  <c:v>-1.1690432279317335E-2</c:v>
                </c:pt>
                <c:pt idx="173">
                  <c:v>-1.1690432279317335E-2</c:v>
                </c:pt>
                <c:pt idx="174">
                  <c:v>-1.1933416305360321E-2</c:v>
                </c:pt>
                <c:pt idx="175">
                  <c:v>-1.1939224688452982E-2</c:v>
                </c:pt>
                <c:pt idx="176">
                  <c:v>-1.3651729636939195E-2</c:v>
                </c:pt>
                <c:pt idx="177">
                  <c:v>-1.3651729636939195E-2</c:v>
                </c:pt>
                <c:pt idx="178">
                  <c:v>-1.3651729636939195E-2</c:v>
                </c:pt>
                <c:pt idx="179">
                  <c:v>-1.5077687686187469E-2</c:v>
                </c:pt>
                <c:pt idx="180">
                  <c:v>-1.5401021011678931E-2</c:v>
                </c:pt>
                <c:pt idx="181">
                  <c:v>-1.5401989075527705E-2</c:v>
                </c:pt>
                <c:pt idx="182">
                  <c:v>-1.5675951144731554E-2</c:v>
                </c:pt>
                <c:pt idx="183">
                  <c:v>-1.5724354337170392E-2</c:v>
                </c:pt>
                <c:pt idx="184">
                  <c:v>-1.5724354337170392E-2</c:v>
                </c:pt>
                <c:pt idx="185">
                  <c:v>-1.5725322401019169E-2</c:v>
                </c:pt>
                <c:pt idx="186">
                  <c:v>-1.5725322401019169E-2</c:v>
                </c:pt>
                <c:pt idx="187">
                  <c:v>-1.5757268508028804E-2</c:v>
                </c:pt>
                <c:pt idx="188">
                  <c:v>-1.5757268508028804E-2</c:v>
                </c:pt>
                <c:pt idx="189">
                  <c:v>-1.5864723595243033E-2</c:v>
                </c:pt>
                <c:pt idx="190">
                  <c:v>-1.5864723595243033E-2</c:v>
                </c:pt>
                <c:pt idx="191">
                  <c:v>-1.5864723595243033E-2</c:v>
                </c:pt>
                <c:pt idx="192">
                  <c:v>-1.5918935170774536E-2</c:v>
                </c:pt>
                <c:pt idx="193">
                  <c:v>-1.5918935170774536E-2</c:v>
                </c:pt>
                <c:pt idx="194">
                  <c:v>-1.5918935170774536E-2</c:v>
                </c:pt>
                <c:pt idx="195">
                  <c:v>-1.7787298398913819E-2</c:v>
                </c:pt>
                <c:pt idx="196">
                  <c:v>-1.7787298398913819E-2</c:v>
                </c:pt>
                <c:pt idx="197">
                  <c:v>-1.7808595803586909E-2</c:v>
                </c:pt>
                <c:pt idx="198">
                  <c:v>-1.7808595803586909E-2</c:v>
                </c:pt>
                <c:pt idx="199">
                  <c:v>-1.7809563867435686E-2</c:v>
                </c:pt>
                <c:pt idx="200">
                  <c:v>-1.7809563867435686E-2</c:v>
                </c:pt>
                <c:pt idx="201">
                  <c:v>-1.7814404186679567E-2</c:v>
                </c:pt>
                <c:pt idx="202">
                  <c:v>-1.7814404186679567E-2</c:v>
                </c:pt>
                <c:pt idx="203">
                  <c:v>-1.7862807379118412E-2</c:v>
                </c:pt>
                <c:pt idx="204">
                  <c:v>-1.7862807379118412E-2</c:v>
                </c:pt>
                <c:pt idx="205">
                  <c:v>-1.7868615762211069E-2</c:v>
                </c:pt>
                <c:pt idx="206">
                  <c:v>-1.7868615762211069E-2</c:v>
                </c:pt>
                <c:pt idx="207">
                  <c:v>-1.7879264464547615E-2</c:v>
                </c:pt>
                <c:pt idx="208">
                  <c:v>-1.7879264464547615E-2</c:v>
                </c:pt>
                <c:pt idx="209">
                  <c:v>-1.7895721549976824E-2</c:v>
                </c:pt>
                <c:pt idx="210">
                  <c:v>-1.7895721549976824E-2</c:v>
                </c:pt>
                <c:pt idx="211">
                  <c:v>-1.7900561869220705E-2</c:v>
                </c:pt>
                <c:pt idx="212">
                  <c:v>-1.7900561869220705E-2</c:v>
                </c:pt>
                <c:pt idx="213">
                  <c:v>-1.9402996962522352E-2</c:v>
                </c:pt>
                <c:pt idx="214">
                  <c:v>-2.1524024855192385E-2</c:v>
                </c:pt>
                <c:pt idx="215">
                  <c:v>-2.1540481940621595E-2</c:v>
                </c:pt>
                <c:pt idx="216">
                  <c:v>-2.1541450004470372E-2</c:v>
                </c:pt>
                <c:pt idx="217">
                  <c:v>-2.1546290323714253E-2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96F-4F70-832E-4646C93B30F9}"/>
            </c:ext>
          </c:extLst>
        </c:ser>
        <c:ser>
          <c:idx val="2"/>
          <c:order val="7"/>
          <c:tx>
            <c:strRef>
              <c:f>'Inactive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69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2'!$F$21:$F$999</c:f>
              <c:numCache>
                <c:formatCode>General</c:formatCode>
                <c:ptCount val="979"/>
                <c:pt idx="0">
                  <c:v>-60930</c:v>
                </c:pt>
                <c:pt idx="1">
                  <c:v>-59247.5</c:v>
                </c:pt>
                <c:pt idx="2">
                  <c:v>-38736</c:v>
                </c:pt>
                <c:pt idx="3">
                  <c:v>-37534.5</c:v>
                </c:pt>
                <c:pt idx="4">
                  <c:v>-34497.5</c:v>
                </c:pt>
                <c:pt idx="5">
                  <c:v>-34394</c:v>
                </c:pt>
                <c:pt idx="6">
                  <c:v>-8995</c:v>
                </c:pt>
                <c:pt idx="7">
                  <c:v>-6116.5</c:v>
                </c:pt>
                <c:pt idx="8">
                  <c:v>-5048.5</c:v>
                </c:pt>
                <c:pt idx="9">
                  <c:v>-4903.5</c:v>
                </c:pt>
                <c:pt idx="10">
                  <c:v>-4000</c:v>
                </c:pt>
                <c:pt idx="11">
                  <c:v>-3972</c:v>
                </c:pt>
                <c:pt idx="12">
                  <c:v>-3090.5</c:v>
                </c:pt>
                <c:pt idx="13">
                  <c:v>-3012.5</c:v>
                </c:pt>
                <c:pt idx="14">
                  <c:v>-3012</c:v>
                </c:pt>
                <c:pt idx="15">
                  <c:v>-3006.5</c:v>
                </c:pt>
                <c:pt idx="16">
                  <c:v>-2889.5</c:v>
                </c:pt>
                <c:pt idx="17">
                  <c:v>-2209</c:v>
                </c:pt>
                <c:pt idx="18">
                  <c:v>-2200.5</c:v>
                </c:pt>
                <c:pt idx="19">
                  <c:v>-2105.5</c:v>
                </c:pt>
                <c:pt idx="20">
                  <c:v>-2017</c:v>
                </c:pt>
                <c:pt idx="21">
                  <c:v>-2002.5</c:v>
                </c:pt>
                <c:pt idx="22">
                  <c:v>-1964</c:v>
                </c:pt>
                <c:pt idx="23">
                  <c:v>-1963.5</c:v>
                </c:pt>
                <c:pt idx="24">
                  <c:v>-1955.5</c:v>
                </c:pt>
                <c:pt idx="25">
                  <c:v>-1944</c:v>
                </c:pt>
                <c:pt idx="26">
                  <c:v>-1204.5</c:v>
                </c:pt>
                <c:pt idx="27">
                  <c:v>-1107</c:v>
                </c:pt>
                <c:pt idx="28">
                  <c:v>-1015</c:v>
                </c:pt>
                <c:pt idx="29">
                  <c:v>-976.5</c:v>
                </c:pt>
                <c:pt idx="30">
                  <c:v>-973.5</c:v>
                </c:pt>
                <c:pt idx="31">
                  <c:v>-973.5</c:v>
                </c:pt>
                <c:pt idx="32">
                  <c:v>-973</c:v>
                </c:pt>
                <c:pt idx="33">
                  <c:v>-973</c:v>
                </c:pt>
                <c:pt idx="34">
                  <c:v>-859.5</c:v>
                </c:pt>
                <c:pt idx="35">
                  <c:v>-859.5</c:v>
                </c:pt>
                <c:pt idx="36">
                  <c:v>-859</c:v>
                </c:pt>
                <c:pt idx="37">
                  <c:v>-859</c:v>
                </c:pt>
                <c:pt idx="38">
                  <c:v>-108</c:v>
                </c:pt>
                <c:pt idx="39">
                  <c:v>-108</c:v>
                </c:pt>
                <c:pt idx="40">
                  <c:v>-108</c:v>
                </c:pt>
                <c:pt idx="41">
                  <c:v>-108</c:v>
                </c:pt>
                <c:pt idx="42">
                  <c:v>-108</c:v>
                </c:pt>
                <c:pt idx="43">
                  <c:v>-108</c:v>
                </c:pt>
                <c:pt idx="44">
                  <c:v>19.5</c:v>
                </c:pt>
                <c:pt idx="45">
                  <c:v>20</c:v>
                </c:pt>
                <c:pt idx="46">
                  <c:v>239.5</c:v>
                </c:pt>
                <c:pt idx="47">
                  <c:v>1143.5</c:v>
                </c:pt>
                <c:pt idx="48">
                  <c:v>1143.5</c:v>
                </c:pt>
                <c:pt idx="49">
                  <c:v>1143.5</c:v>
                </c:pt>
                <c:pt idx="50">
                  <c:v>1143.5</c:v>
                </c:pt>
                <c:pt idx="51">
                  <c:v>1163</c:v>
                </c:pt>
                <c:pt idx="52">
                  <c:v>1163.5</c:v>
                </c:pt>
                <c:pt idx="53">
                  <c:v>1165.5</c:v>
                </c:pt>
                <c:pt idx="54">
                  <c:v>1166</c:v>
                </c:pt>
                <c:pt idx="55">
                  <c:v>1168.5</c:v>
                </c:pt>
                <c:pt idx="56">
                  <c:v>1169</c:v>
                </c:pt>
                <c:pt idx="57">
                  <c:v>1174</c:v>
                </c:pt>
                <c:pt idx="58">
                  <c:v>1174.5</c:v>
                </c:pt>
                <c:pt idx="59">
                  <c:v>1180</c:v>
                </c:pt>
                <c:pt idx="60">
                  <c:v>1180</c:v>
                </c:pt>
                <c:pt idx="61">
                  <c:v>1180</c:v>
                </c:pt>
                <c:pt idx="62">
                  <c:v>1180</c:v>
                </c:pt>
                <c:pt idx="63">
                  <c:v>1182.5</c:v>
                </c:pt>
                <c:pt idx="64">
                  <c:v>1182.5</c:v>
                </c:pt>
                <c:pt idx="65">
                  <c:v>1182.5</c:v>
                </c:pt>
                <c:pt idx="66">
                  <c:v>1182.5</c:v>
                </c:pt>
                <c:pt idx="67">
                  <c:v>1182.5</c:v>
                </c:pt>
                <c:pt idx="68">
                  <c:v>1210.5</c:v>
                </c:pt>
                <c:pt idx="69">
                  <c:v>1235.5</c:v>
                </c:pt>
                <c:pt idx="70">
                  <c:v>1249.5</c:v>
                </c:pt>
                <c:pt idx="71">
                  <c:v>1249.5</c:v>
                </c:pt>
                <c:pt idx="72">
                  <c:v>1249.5</c:v>
                </c:pt>
                <c:pt idx="73">
                  <c:v>1249.5</c:v>
                </c:pt>
                <c:pt idx="74">
                  <c:v>1249.5</c:v>
                </c:pt>
                <c:pt idx="75">
                  <c:v>1252</c:v>
                </c:pt>
                <c:pt idx="76">
                  <c:v>1252</c:v>
                </c:pt>
                <c:pt idx="77">
                  <c:v>1252</c:v>
                </c:pt>
                <c:pt idx="78">
                  <c:v>1252</c:v>
                </c:pt>
                <c:pt idx="79">
                  <c:v>1252.5</c:v>
                </c:pt>
                <c:pt idx="80">
                  <c:v>1255</c:v>
                </c:pt>
                <c:pt idx="81">
                  <c:v>1255</c:v>
                </c:pt>
                <c:pt idx="82">
                  <c:v>1255</c:v>
                </c:pt>
                <c:pt idx="83">
                  <c:v>1255</c:v>
                </c:pt>
                <c:pt idx="84">
                  <c:v>1285.5</c:v>
                </c:pt>
                <c:pt idx="85">
                  <c:v>1285.5</c:v>
                </c:pt>
                <c:pt idx="86">
                  <c:v>1285.5</c:v>
                </c:pt>
                <c:pt idx="87">
                  <c:v>1285.5</c:v>
                </c:pt>
                <c:pt idx="88">
                  <c:v>1285.5</c:v>
                </c:pt>
                <c:pt idx="89">
                  <c:v>1285.5</c:v>
                </c:pt>
                <c:pt idx="90">
                  <c:v>1288.5</c:v>
                </c:pt>
                <c:pt idx="91">
                  <c:v>1978</c:v>
                </c:pt>
                <c:pt idx="92">
                  <c:v>1983.5</c:v>
                </c:pt>
                <c:pt idx="93">
                  <c:v>2047.5</c:v>
                </c:pt>
                <c:pt idx="94">
                  <c:v>2105.5</c:v>
                </c:pt>
                <c:pt idx="95">
                  <c:v>2181</c:v>
                </c:pt>
                <c:pt idx="96">
                  <c:v>2181.5</c:v>
                </c:pt>
                <c:pt idx="97">
                  <c:v>2223</c:v>
                </c:pt>
                <c:pt idx="98">
                  <c:v>2253.5</c:v>
                </c:pt>
                <c:pt idx="99">
                  <c:v>2256.5</c:v>
                </c:pt>
                <c:pt idx="100">
                  <c:v>2273</c:v>
                </c:pt>
                <c:pt idx="101">
                  <c:v>2295.5</c:v>
                </c:pt>
                <c:pt idx="102">
                  <c:v>2945.5</c:v>
                </c:pt>
                <c:pt idx="103">
                  <c:v>2946</c:v>
                </c:pt>
                <c:pt idx="104">
                  <c:v>3107.5</c:v>
                </c:pt>
                <c:pt idx="105">
                  <c:v>3163</c:v>
                </c:pt>
                <c:pt idx="106">
                  <c:v>3166</c:v>
                </c:pt>
                <c:pt idx="107">
                  <c:v>3168.5</c:v>
                </c:pt>
                <c:pt idx="108">
                  <c:v>3171.5</c:v>
                </c:pt>
                <c:pt idx="109">
                  <c:v>3205.5</c:v>
                </c:pt>
                <c:pt idx="110">
                  <c:v>3264</c:v>
                </c:pt>
                <c:pt idx="111">
                  <c:v>3285.5</c:v>
                </c:pt>
                <c:pt idx="112">
                  <c:v>3324.5</c:v>
                </c:pt>
                <c:pt idx="113">
                  <c:v>3937</c:v>
                </c:pt>
                <c:pt idx="114">
                  <c:v>3981.5</c:v>
                </c:pt>
                <c:pt idx="115">
                  <c:v>3992.5</c:v>
                </c:pt>
                <c:pt idx="116">
                  <c:v>4022</c:v>
                </c:pt>
                <c:pt idx="117">
                  <c:v>4022.5</c:v>
                </c:pt>
                <c:pt idx="118">
                  <c:v>4059.5</c:v>
                </c:pt>
                <c:pt idx="119">
                  <c:v>4106</c:v>
                </c:pt>
                <c:pt idx="120">
                  <c:v>4125.5</c:v>
                </c:pt>
                <c:pt idx="121">
                  <c:v>4147.5</c:v>
                </c:pt>
                <c:pt idx="122">
                  <c:v>4148</c:v>
                </c:pt>
                <c:pt idx="123">
                  <c:v>4234</c:v>
                </c:pt>
                <c:pt idx="124">
                  <c:v>4234</c:v>
                </c:pt>
                <c:pt idx="125">
                  <c:v>3171.5</c:v>
                </c:pt>
                <c:pt idx="126">
                  <c:v>4234</c:v>
                </c:pt>
                <c:pt idx="127">
                  <c:v>4234</c:v>
                </c:pt>
                <c:pt idx="128">
                  <c:v>5073.5</c:v>
                </c:pt>
                <c:pt idx="129">
                  <c:v>5074</c:v>
                </c:pt>
                <c:pt idx="130">
                  <c:v>5235</c:v>
                </c:pt>
                <c:pt idx="131">
                  <c:v>5261</c:v>
                </c:pt>
                <c:pt idx="132">
                  <c:v>5261.5</c:v>
                </c:pt>
                <c:pt idx="133">
                  <c:v>5946.5</c:v>
                </c:pt>
                <c:pt idx="134">
                  <c:v>6083</c:v>
                </c:pt>
                <c:pt idx="135">
                  <c:v>6083.5</c:v>
                </c:pt>
                <c:pt idx="136">
                  <c:v>6225.5</c:v>
                </c:pt>
                <c:pt idx="137">
                  <c:v>6231</c:v>
                </c:pt>
                <c:pt idx="138">
                  <c:v>6236.5</c:v>
                </c:pt>
                <c:pt idx="139">
                  <c:v>6237</c:v>
                </c:pt>
                <c:pt idx="140">
                  <c:v>6253.5</c:v>
                </c:pt>
                <c:pt idx="141">
                  <c:v>6256</c:v>
                </c:pt>
                <c:pt idx="142">
                  <c:v>6256.5</c:v>
                </c:pt>
                <c:pt idx="143">
                  <c:v>6267.5</c:v>
                </c:pt>
                <c:pt idx="144">
                  <c:v>6298</c:v>
                </c:pt>
                <c:pt idx="145">
                  <c:v>7074</c:v>
                </c:pt>
                <c:pt idx="146">
                  <c:v>7168</c:v>
                </c:pt>
                <c:pt idx="147">
                  <c:v>7168.5</c:v>
                </c:pt>
                <c:pt idx="148">
                  <c:v>7204.5</c:v>
                </c:pt>
                <c:pt idx="149">
                  <c:v>7283.5</c:v>
                </c:pt>
                <c:pt idx="150">
                  <c:v>7355</c:v>
                </c:pt>
                <c:pt idx="151">
                  <c:v>7355</c:v>
                </c:pt>
                <c:pt idx="152">
                  <c:v>7355</c:v>
                </c:pt>
                <c:pt idx="153">
                  <c:v>8166.5</c:v>
                </c:pt>
                <c:pt idx="154">
                  <c:v>8286.5</c:v>
                </c:pt>
                <c:pt idx="155">
                  <c:v>8300.5</c:v>
                </c:pt>
                <c:pt idx="156">
                  <c:v>8329.5</c:v>
                </c:pt>
                <c:pt idx="157">
                  <c:v>8392</c:v>
                </c:pt>
                <c:pt idx="158">
                  <c:v>8397.5</c:v>
                </c:pt>
                <c:pt idx="159">
                  <c:v>9125</c:v>
                </c:pt>
                <c:pt idx="160">
                  <c:v>9218</c:v>
                </c:pt>
                <c:pt idx="161">
                  <c:v>9218</c:v>
                </c:pt>
                <c:pt idx="162">
                  <c:v>9218</c:v>
                </c:pt>
                <c:pt idx="163">
                  <c:v>9218</c:v>
                </c:pt>
                <c:pt idx="164">
                  <c:v>9218</c:v>
                </c:pt>
                <c:pt idx="165">
                  <c:v>9218.5</c:v>
                </c:pt>
                <c:pt idx="166">
                  <c:v>9218.5</c:v>
                </c:pt>
                <c:pt idx="167">
                  <c:v>9219</c:v>
                </c:pt>
                <c:pt idx="168">
                  <c:v>9219</c:v>
                </c:pt>
                <c:pt idx="169">
                  <c:v>10143.5</c:v>
                </c:pt>
                <c:pt idx="170">
                  <c:v>10144</c:v>
                </c:pt>
                <c:pt idx="171">
                  <c:v>10272.5</c:v>
                </c:pt>
                <c:pt idx="172">
                  <c:v>10272.5</c:v>
                </c:pt>
                <c:pt idx="173">
                  <c:v>10272.5</c:v>
                </c:pt>
                <c:pt idx="174">
                  <c:v>10398</c:v>
                </c:pt>
                <c:pt idx="175">
                  <c:v>10401</c:v>
                </c:pt>
                <c:pt idx="176">
                  <c:v>11285.5</c:v>
                </c:pt>
                <c:pt idx="177">
                  <c:v>11285.5</c:v>
                </c:pt>
                <c:pt idx="178">
                  <c:v>11285.5</c:v>
                </c:pt>
                <c:pt idx="179">
                  <c:v>12022</c:v>
                </c:pt>
                <c:pt idx="180">
                  <c:v>12189</c:v>
                </c:pt>
                <c:pt idx="181">
                  <c:v>12189.5</c:v>
                </c:pt>
                <c:pt idx="182">
                  <c:v>12331</c:v>
                </c:pt>
                <c:pt idx="183">
                  <c:v>12356</c:v>
                </c:pt>
                <c:pt idx="184">
                  <c:v>12356</c:v>
                </c:pt>
                <c:pt idx="185">
                  <c:v>12356.5</c:v>
                </c:pt>
                <c:pt idx="186">
                  <c:v>12356.5</c:v>
                </c:pt>
                <c:pt idx="187">
                  <c:v>12373</c:v>
                </c:pt>
                <c:pt idx="188">
                  <c:v>12373</c:v>
                </c:pt>
                <c:pt idx="189">
                  <c:v>12428.5</c:v>
                </c:pt>
                <c:pt idx="190">
                  <c:v>12428.5</c:v>
                </c:pt>
                <c:pt idx="191">
                  <c:v>12428.5</c:v>
                </c:pt>
                <c:pt idx="192">
                  <c:v>12456.5</c:v>
                </c:pt>
                <c:pt idx="193">
                  <c:v>12456.5</c:v>
                </c:pt>
                <c:pt idx="194">
                  <c:v>12456.5</c:v>
                </c:pt>
                <c:pt idx="195">
                  <c:v>13421.5</c:v>
                </c:pt>
                <c:pt idx="196">
                  <c:v>13421.5</c:v>
                </c:pt>
                <c:pt idx="197">
                  <c:v>13432.5</c:v>
                </c:pt>
                <c:pt idx="198">
                  <c:v>13432.5</c:v>
                </c:pt>
                <c:pt idx="199">
                  <c:v>13433</c:v>
                </c:pt>
                <c:pt idx="200">
                  <c:v>13433</c:v>
                </c:pt>
                <c:pt idx="201">
                  <c:v>13435.5</c:v>
                </c:pt>
                <c:pt idx="202">
                  <c:v>13435.5</c:v>
                </c:pt>
                <c:pt idx="203">
                  <c:v>13460.5</c:v>
                </c:pt>
                <c:pt idx="204">
                  <c:v>13460.5</c:v>
                </c:pt>
                <c:pt idx="205">
                  <c:v>13463.5</c:v>
                </c:pt>
                <c:pt idx="206">
                  <c:v>13463.5</c:v>
                </c:pt>
                <c:pt idx="207">
                  <c:v>13469</c:v>
                </c:pt>
                <c:pt idx="208">
                  <c:v>13469</c:v>
                </c:pt>
                <c:pt idx="209">
                  <c:v>13477.5</c:v>
                </c:pt>
                <c:pt idx="210">
                  <c:v>13477.5</c:v>
                </c:pt>
                <c:pt idx="211">
                  <c:v>13480</c:v>
                </c:pt>
                <c:pt idx="212">
                  <c:v>13480</c:v>
                </c:pt>
                <c:pt idx="213">
                  <c:v>14256</c:v>
                </c:pt>
                <c:pt idx="214">
                  <c:v>15351.5</c:v>
                </c:pt>
                <c:pt idx="215">
                  <c:v>15360</c:v>
                </c:pt>
                <c:pt idx="216">
                  <c:v>15360.5</c:v>
                </c:pt>
                <c:pt idx="217">
                  <c:v>15363</c:v>
                </c:pt>
              </c:numCache>
            </c:numRef>
          </c:xVal>
          <c:yVal>
            <c:numRef>
              <c:f>'Inactive 2'!$U$21:$U$999</c:f>
              <c:numCache>
                <c:formatCode>General</c:formatCode>
                <c:ptCount val="979"/>
                <c:pt idx="6">
                  <c:v>-6.381199999304954E-2</c:v>
                </c:pt>
                <c:pt idx="7">
                  <c:v>-8.3840400002372917E-2</c:v>
                </c:pt>
                <c:pt idx="8">
                  <c:v>8.2836400004453026E-2</c:v>
                </c:pt>
                <c:pt idx="12">
                  <c:v>8.247720000508707E-2</c:v>
                </c:pt>
                <c:pt idx="17">
                  <c:v>-1.4918399996531662E-2</c:v>
                </c:pt>
                <c:pt idx="46">
                  <c:v>8.4685199995874427E-2</c:v>
                </c:pt>
                <c:pt idx="133">
                  <c:v>2.6748399999632966E-2</c:v>
                </c:pt>
                <c:pt idx="151">
                  <c:v>7.5480000014067627E-3</c:v>
                </c:pt>
                <c:pt idx="152">
                  <c:v>1.8548000000009779E-2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96F-4F70-832E-4646C93B3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558232"/>
        <c:axId val="1"/>
      </c:scatterChart>
      <c:valAx>
        <c:axId val="6495582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244493065184295"/>
              <c:y val="0.731732140039872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2400408753429249E-2"/>
              <c:y val="0.306243276967428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95582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670453148122235"/>
          <c:y val="0.82787114725413424"/>
          <c:w val="0.94022701928010199"/>
          <c:h val="0.9699479368357644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171450</xdr:colOff>
      <xdr:row>0</xdr:row>
      <xdr:rowOff>0</xdr:rowOff>
    </xdr:from>
    <xdr:to>
      <xdr:col>27</xdr:col>
      <xdr:colOff>28575</xdr:colOff>
      <xdr:row>18</xdr:row>
      <xdr:rowOff>9525</xdr:rowOff>
    </xdr:to>
    <xdr:graphicFrame macro="">
      <xdr:nvGraphicFramePr>
        <xdr:cNvPr id="1042" name="Chart 8">
          <a:extLst>
            <a:ext uri="{FF2B5EF4-FFF2-40B4-BE49-F238E27FC236}">
              <a16:creationId xmlns:a16="http://schemas.microsoft.com/office/drawing/2014/main" id="{68191B47-E073-EB41-922F-6D2985FA0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0</xdr:row>
      <xdr:rowOff>0</xdr:rowOff>
    </xdr:from>
    <xdr:to>
      <xdr:col>18</xdr:col>
      <xdr:colOff>76199</xdr:colOff>
      <xdr:row>17</xdr:row>
      <xdr:rowOff>152400</xdr:rowOff>
    </xdr:to>
    <xdr:graphicFrame macro="">
      <xdr:nvGraphicFramePr>
        <xdr:cNvPr id="1043" name="Chart 9">
          <a:extLst>
            <a:ext uri="{FF2B5EF4-FFF2-40B4-BE49-F238E27FC236}">
              <a16:creationId xmlns:a16="http://schemas.microsoft.com/office/drawing/2014/main" id="{8C7FF4F6-5781-004F-EA5B-3D43017DE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47625</xdr:colOff>
      <xdr:row>0</xdr:row>
      <xdr:rowOff>28574</xdr:rowOff>
    </xdr:from>
    <xdr:to>
      <xdr:col>23</xdr:col>
      <xdr:colOff>180975</xdr:colOff>
      <xdr:row>22</xdr:row>
      <xdr:rowOff>19049</xdr:rowOff>
    </xdr:to>
    <xdr:graphicFrame macro="">
      <xdr:nvGraphicFramePr>
        <xdr:cNvPr id="2" name="Chart 7">
          <a:extLst>
            <a:ext uri="{FF2B5EF4-FFF2-40B4-BE49-F238E27FC236}">
              <a16:creationId xmlns:a16="http://schemas.microsoft.com/office/drawing/2014/main" id="{4AFEB7F7-4759-6CAA-D527-D60B4CD763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22</xdr:row>
      <xdr:rowOff>123825</xdr:rowOff>
    </xdr:from>
    <xdr:to>
      <xdr:col>9</xdr:col>
      <xdr:colOff>571500</xdr:colOff>
      <xdr:row>44</xdr:row>
      <xdr:rowOff>66675</xdr:rowOff>
    </xdr:to>
    <xdr:graphicFrame macro="">
      <xdr:nvGraphicFramePr>
        <xdr:cNvPr id="3" name="Chart 11">
          <a:extLst>
            <a:ext uri="{FF2B5EF4-FFF2-40B4-BE49-F238E27FC236}">
              <a16:creationId xmlns:a16="http://schemas.microsoft.com/office/drawing/2014/main" id="{EF8CF6F6-ABD2-47F8-D190-B80B172E1F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0</xdr:row>
      <xdr:rowOff>38100</xdr:rowOff>
    </xdr:from>
    <xdr:to>
      <xdr:col>9</xdr:col>
      <xdr:colOff>552450</xdr:colOff>
      <xdr:row>21</xdr:row>
      <xdr:rowOff>133350</xdr:rowOff>
    </xdr:to>
    <xdr:graphicFrame macro="">
      <xdr:nvGraphicFramePr>
        <xdr:cNvPr id="4" name="Chart 10">
          <a:extLst>
            <a:ext uri="{FF2B5EF4-FFF2-40B4-BE49-F238E27FC236}">
              <a16:creationId xmlns:a16="http://schemas.microsoft.com/office/drawing/2014/main" id="{8676E354-AFA5-8449-3162-7B80036F73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104775</xdr:colOff>
      <xdr:row>0</xdr:row>
      <xdr:rowOff>0</xdr:rowOff>
    </xdr:from>
    <xdr:to>
      <xdr:col>43</xdr:col>
      <xdr:colOff>638175</xdr:colOff>
      <xdr:row>18</xdr:row>
      <xdr:rowOff>47625</xdr:rowOff>
    </xdr:to>
    <xdr:graphicFrame macro="">
      <xdr:nvGraphicFramePr>
        <xdr:cNvPr id="57352" name="Chart 2">
          <a:extLst>
            <a:ext uri="{FF2B5EF4-FFF2-40B4-BE49-F238E27FC236}">
              <a16:creationId xmlns:a16="http://schemas.microsoft.com/office/drawing/2014/main" id="{78D2EF3B-4E15-8923-012D-9A1F0A27A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238125</xdr:colOff>
      <xdr:row>0</xdr:row>
      <xdr:rowOff>0</xdr:rowOff>
    </xdr:from>
    <xdr:to>
      <xdr:col>21</xdr:col>
      <xdr:colOff>561975</xdr:colOff>
      <xdr:row>18</xdr:row>
      <xdr:rowOff>57150</xdr:rowOff>
    </xdr:to>
    <xdr:graphicFrame macro="">
      <xdr:nvGraphicFramePr>
        <xdr:cNvPr id="57353" name="Chart 3">
          <a:extLst>
            <a:ext uri="{FF2B5EF4-FFF2-40B4-BE49-F238E27FC236}">
              <a16:creationId xmlns:a16="http://schemas.microsoft.com/office/drawing/2014/main" id="{6D4AC507-DA1C-717E-E5A9-1E6968D6B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57150</xdr:colOff>
      <xdr:row>21</xdr:row>
      <xdr:rowOff>28575</xdr:rowOff>
    </xdr:from>
    <xdr:to>
      <xdr:col>22</xdr:col>
      <xdr:colOff>276225</xdr:colOff>
      <xdr:row>42</xdr:row>
      <xdr:rowOff>133350</xdr:rowOff>
    </xdr:to>
    <xdr:graphicFrame macro="">
      <xdr:nvGraphicFramePr>
        <xdr:cNvPr id="57354" name="Chart 4">
          <a:extLst>
            <a:ext uri="{FF2B5EF4-FFF2-40B4-BE49-F238E27FC236}">
              <a16:creationId xmlns:a16="http://schemas.microsoft.com/office/drawing/2014/main" id="{37DDE7EA-1014-01A1-A35B-8CBEED36B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561975</xdr:colOff>
      <xdr:row>48</xdr:row>
      <xdr:rowOff>76200</xdr:rowOff>
    </xdr:from>
    <xdr:to>
      <xdr:col>33</xdr:col>
      <xdr:colOff>171450</xdr:colOff>
      <xdr:row>70</xdr:row>
      <xdr:rowOff>0</xdr:rowOff>
    </xdr:to>
    <xdr:graphicFrame macro="">
      <xdr:nvGraphicFramePr>
        <xdr:cNvPr id="59405" name="Chart 1">
          <a:extLst>
            <a:ext uri="{FF2B5EF4-FFF2-40B4-BE49-F238E27FC236}">
              <a16:creationId xmlns:a16="http://schemas.microsoft.com/office/drawing/2014/main" id="{F01755B0-CCE1-9391-5856-93B851CCE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104775</xdr:colOff>
      <xdr:row>0</xdr:row>
      <xdr:rowOff>0</xdr:rowOff>
    </xdr:from>
    <xdr:to>
      <xdr:col>43</xdr:col>
      <xdr:colOff>638175</xdr:colOff>
      <xdr:row>18</xdr:row>
      <xdr:rowOff>47625</xdr:rowOff>
    </xdr:to>
    <xdr:graphicFrame macro="">
      <xdr:nvGraphicFramePr>
        <xdr:cNvPr id="59406" name="Chart 2">
          <a:extLst>
            <a:ext uri="{FF2B5EF4-FFF2-40B4-BE49-F238E27FC236}">
              <a16:creationId xmlns:a16="http://schemas.microsoft.com/office/drawing/2014/main" id="{C25752BD-4079-D41C-415A-AECB0E9B4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390525</xdr:colOff>
      <xdr:row>0</xdr:row>
      <xdr:rowOff>85725</xdr:rowOff>
    </xdr:from>
    <xdr:to>
      <xdr:col>23</xdr:col>
      <xdr:colOff>504825</xdr:colOff>
      <xdr:row>16</xdr:row>
      <xdr:rowOff>123825</xdr:rowOff>
    </xdr:to>
    <xdr:graphicFrame macro="">
      <xdr:nvGraphicFramePr>
        <xdr:cNvPr id="59407" name="Chart 3">
          <a:extLst>
            <a:ext uri="{FF2B5EF4-FFF2-40B4-BE49-F238E27FC236}">
              <a16:creationId xmlns:a16="http://schemas.microsoft.com/office/drawing/2014/main" id="{00208A34-089A-0F80-6FAF-96B234C41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1047750</xdr:colOff>
      <xdr:row>1</xdr:row>
      <xdr:rowOff>95250</xdr:rowOff>
    </xdr:from>
    <xdr:to>
      <xdr:col>16</xdr:col>
      <xdr:colOff>333375</xdr:colOff>
      <xdr:row>18</xdr:row>
      <xdr:rowOff>95250</xdr:rowOff>
    </xdr:to>
    <xdr:graphicFrame macro="">
      <xdr:nvGraphicFramePr>
        <xdr:cNvPr id="59408" name="Chart 4">
          <a:extLst>
            <a:ext uri="{FF2B5EF4-FFF2-40B4-BE49-F238E27FC236}">
              <a16:creationId xmlns:a16="http://schemas.microsoft.com/office/drawing/2014/main" id="{7783DA68-0987-E076-C8C2-999200340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vsolj.cetus-net.org/bulletin.html" TargetMode="External"/><Relationship Id="rId1" Type="http://schemas.openxmlformats.org/officeDocument/2006/relationships/hyperlink" Target="http://vsolj.cetus-net.org/bulletin.html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vsolj.cetus-net.org/bulletin.html" TargetMode="External"/><Relationship Id="rId1" Type="http://schemas.openxmlformats.org/officeDocument/2006/relationships/hyperlink" Target="http://vsolj.cetus-net.org/bulletin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://vsolj.cetus-net.org/bulletin.html" TargetMode="External"/><Relationship Id="rId1" Type="http://schemas.openxmlformats.org/officeDocument/2006/relationships/hyperlink" Target="http://vsolj.cetus-net.org/bulletin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://vsolj.cetus-net.org/bulletin.html" TargetMode="External"/><Relationship Id="rId1" Type="http://schemas.openxmlformats.org/officeDocument/2006/relationships/hyperlink" Target="http://vsolj.cetus-net.org/bulletin.html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konkoly.hu/cgi-bin/IBVS?5583" TargetMode="External"/><Relationship Id="rId117" Type="http://schemas.openxmlformats.org/officeDocument/2006/relationships/hyperlink" Target="http://www.bav-astro.de/sfs/BAVM_link.php?BAVMnr=228" TargetMode="External"/><Relationship Id="rId21" Type="http://schemas.openxmlformats.org/officeDocument/2006/relationships/hyperlink" Target="http://www.konkoly.hu/cgi-bin/IBVS?5583" TargetMode="External"/><Relationship Id="rId42" Type="http://schemas.openxmlformats.org/officeDocument/2006/relationships/hyperlink" Target="http://www.konkoly.hu/cgi-bin/IBVS?5583" TargetMode="External"/><Relationship Id="rId47" Type="http://schemas.openxmlformats.org/officeDocument/2006/relationships/hyperlink" Target="http://www.bav-astro.de/sfs/BAVM_link.php?BAVMnr=172" TargetMode="External"/><Relationship Id="rId63" Type="http://schemas.openxmlformats.org/officeDocument/2006/relationships/hyperlink" Target="http://www.bav-astro.de/sfs/BAVM_link.php?BAVMnr=173" TargetMode="External"/><Relationship Id="rId68" Type="http://schemas.openxmlformats.org/officeDocument/2006/relationships/hyperlink" Target="http://www.konkoly.hu/cgi-bin/IBVS?5741" TargetMode="External"/><Relationship Id="rId84" Type="http://schemas.openxmlformats.org/officeDocument/2006/relationships/hyperlink" Target="http://www.bav-astro.de/sfs/BAVM_link.php?BAVMnr=183" TargetMode="External"/><Relationship Id="rId89" Type="http://schemas.openxmlformats.org/officeDocument/2006/relationships/hyperlink" Target="http://www.bav-astro.de/sfs/BAVM_link.php?BAVMnr=201" TargetMode="External"/><Relationship Id="rId112" Type="http://schemas.openxmlformats.org/officeDocument/2006/relationships/hyperlink" Target="http://www.bav-astro.de/sfs/BAVM_link.php?BAVMnr=215" TargetMode="External"/><Relationship Id="rId16" Type="http://schemas.openxmlformats.org/officeDocument/2006/relationships/hyperlink" Target="http://www.konkoly.hu/cgi-bin/IBVS?5287" TargetMode="External"/><Relationship Id="rId107" Type="http://schemas.openxmlformats.org/officeDocument/2006/relationships/hyperlink" Target="http://www.konkoly.hu/cgi-bin/IBVS?5945" TargetMode="External"/><Relationship Id="rId11" Type="http://schemas.openxmlformats.org/officeDocument/2006/relationships/hyperlink" Target="http://www.konkoly.hu/cgi-bin/IBVS?5287" TargetMode="External"/><Relationship Id="rId32" Type="http://schemas.openxmlformats.org/officeDocument/2006/relationships/hyperlink" Target="http://www.bav-astro.de/sfs/BAVM_link.php?BAVMnr=158" TargetMode="External"/><Relationship Id="rId37" Type="http://schemas.openxmlformats.org/officeDocument/2006/relationships/hyperlink" Target="http://www.konkoly.hu/cgi-bin/IBVS?5583" TargetMode="External"/><Relationship Id="rId53" Type="http://schemas.openxmlformats.org/officeDocument/2006/relationships/hyperlink" Target="http://www.bav-astro.de/sfs/BAVM_link.php?BAVMnr=172" TargetMode="External"/><Relationship Id="rId58" Type="http://schemas.openxmlformats.org/officeDocument/2006/relationships/hyperlink" Target="http://www.konkoly.hu/cgi-bin/IBVS?5741" TargetMode="External"/><Relationship Id="rId74" Type="http://schemas.openxmlformats.org/officeDocument/2006/relationships/hyperlink" Target="http://www.konkoly.hu/cgi-bin/IBVS?5677" TargetMode="External"/><Relationship Id="rId79" Type="http://schemas.openxmlformats.org/officeDocument/2006/relationships/hyperlink" Target="http://var.astro.cz/oejv/issues/oejv0074.pdf" TargetMode="External"/><Relationship Id="rId102" Type="http://schemas.openxmlformats.org/officeDocument/2006/relationships/hyperlink" Target="http://www.bav-astro.de/sfs/BAVM_link.php?BAVMnr=212" TargetMode="External"/><Relationship Id="rId123" Type="http://schemas.openxmlformats.org/officeDocument/2006/relationships/hyperlink" Target="http://www.bav-astro.de/sfs/BAVM_link.php?BAVMnr=234" TargetMode="External"/><Relationship Id="rId5" Type="http://schemas.openxmlformats.org/officeDocument/2006/relationships/hyperlink" Target="http://www.konkoly.hu/cgi-bin/IBVS?5263" TargetMode="External"/><Relationship Id="rId61" Type="http://schemas.openxmlformats.org/officeDocument/2006/relationships/hyperlink" Target="http://www.bav-astro.de/sfs/BAVM_link.php?BAVMnr=173" TargetMode="External"/><Relationship Id="rId82" Type="http://schemas.openxmlformats.org/officeDocument/2006/relationships/hyperlink" Target="http://var.astro.cz/oejv/issues/oejv0074.pdf" TargetMode="External"/><Relationship Id="rId90" Type="http://schemas.openxmlformats.org/officeDocument/2006/relationships/hyperlink" Target="http://www.bav-astro.de/sfs/BAVM_link.php?BAVMnr=201" TargetMode="External"/><Relationship Id="rId95" Type="http://schemas.openxmlformats.org/officeDocument/2006/relationships/hyperlink" Target="http://www.bav-astro.de/sfs/BAVM_link.php?BAVMnr=201" TargetMode="External"/><Relationship Id="rId19" Type="http://schemas.openxmlformats.org/officeDocument/2006/relationships/hyperlink" Target="http://www.konkoly.hu/cgi-bin/IBVS?5583" TargetMode="External"/><Relationship Id="rId14" Type="http://schemas.openxmlformats.org/officeDocument/2006/relationships/hyperlink" Target="http://www.konkoly.hu/cgi-bin/IBVS?5287" TargetMode="External"/><Relationship Id="rId22" Type="http://schemas.openxmlformats.org/officeDocument/2006/relationships/hyperlink" Target="http://www.konkoly.hu/cgi-bin/IBVS?5583" TargetMode="External"/><Relationship Id="rId27" Type="http://schemas.openxmlformats.org/officeDocument/2006/relationships/hyperlink" Target="http://www.bav-astro.de/sfs/BAVM_link.php?BAVMnr=158" TargetMode="External"/><Relationship Id="rId30" Type="http://schemas.openxmlformats.org/officeDocument/2006/relationships/hyperlink" Target="http://www.bav-astro.de/sfs/BAVM_link.php?BAVMnr=158" TargetMode="External"/><Relationship Id="rId35" Type="http://schemas.openxmlformats.org/officeDocument/2006/relationships/hyperlink" Target="http://www.konkoly.hu/cgi-bin/IBVS?5583" TargetMode="External"/><Relationship Id="rId43" Type="http://schemas.openxmlformats.org/officeDocument/2006/relationships/hyperlink" Target="http://www.bav-astro.de/sfs/BAVM_link.php?BAVMnr=173" TargetMode="External"/><Relationship Id="rId48" Type="http://schemas.openxmlformats.org/officeDocument/2006/relationships/hyperlink" Target="http://www.bav-astro.de/sfs/BAVM_link.php?BAVMnr=172" TargetMode="External"/><Relationship Id="rId56" Type="http://schemas.openxmlformats.org/officeDocument/2006/relationships/hyperlink" Target="http://www.bav-astro.de/sfs/BAVM_link.php?BAVMnr=173" TargetMode="External"/><Relationship Id="rId64" Type="http://schemas.openxmlformats.org/officeDocument/2006/relationships/hyperlink" Target="http://www.bav-astro.de/sfs/BAVM_link.php?BAVMnr=178" TargetMode="External"/><Relationship Id="rId69" Type="http://schemas.openxmlformats.org/officeDocument/2006/relationships/hyperlink" Target="http://www.konkoly.hu/cgi-bin/IBVS?5677" TargetMode="External"/><Relationship Id="rId77" Type="http://schemas.openxmlformats.org/officeDocument/2006/relationships/hyperlink" Target="http://www.bav-astro.de/sfs/BAVM_link.php?BAVMnr=178" TargetMode="External"/><Relationship Id="rId100" Type="http://schemas.openxmlformats.org/officeDocument/2006/relationships/hyperlink" Target="http://www.bav-astro.de/sfs/BAVM_link.php?BAVMnr=209" TargetMode="External"/><Relationship Id="rId105" Type="http://schemas.openxmlformats.org/officeDocument/2006/relationships/hyperlink" Target="http://www.bav-astro.de/sfs/BAVM_link.php?BAVMnr=214" TargetMode="External"/><Relationship Id="rId113" Type="http://schemas.openxmlformats.org/officeDocument/2006/relationships/hyperlink" Target="http://www.bav-astro.de/sfs/BAVM_link.php?BAVMnr=215" TargetMode="External"/><Relationship Id="rId118" Type="http://schemas.openxmlformats.org/officeDocument/2006/relationships/hyperlink" Target="http://www.bav-astro.de/sfs/BAVM_link.php?BAVMnr=228" TargetMode="External"/><Relationship Id="rId8" Type="http://schemas.openxmlformats.org/officeDocument/2006/relationships/hyperlink" Target="http://www.konkoly.hu/cgi-bin/IBVS?5263" TargetMode="External"/><Relationship Id="rId51" Type="http://schemas.openxmlformats.org/officeDocument/2006/relationships/hyperlink" Target="http://www.bav-astro.de/sfs/BAVM_link.php?BAVMnr=172" TargetMode="External"/><Relationship Id="rId72" Type="http://schemas.openxmlformats.org/officeDocument/2006/relationships/hyperlink" Target="http://www.konkoly.hu/cgi-bin/IBVS?5741" TargetMode="External"/><Relationship Id="rId80" Type="http://schemas.openxmlformats.org/officeDocument/2006/relationships/hyperlink" Target="http://var.astro.cz/oejv/issues/oejv0074.pdf" TargetMode="External"/><Relationship Id="rId85" Type="http://schemas.openxmlformats.org/officeDocument/2006/relationships/hyperlink" Target="http://www.bav-astro.de/sfs/BAVM_link.php?BAVMnr=186" TargetMode="External"/><Relationship Id="rId93" Type="http://schemas.openxmlformats.org/officeDocument/2006/relationships/hyperlink" Target="http://www.bav-astro.de/sfs/BAVM_link.php?BAVMnr=201" TargetMode="External"/><Relationship Id="rId98" Type="http://schemas.openxmlformats.org/officeDocument/2006/relationships/hyperlink" Target="http://www.bav-astro.de/sfs/BAVM_link.php?BAVMnr=209" TargetMode="External"/><Relationship Id="rId121" Type="http://schemas.openxmlformats.org/officeDocument/2006/relationships/hyperlink" Target="http://var.astro.cz/oejv/issues/oejv0160.pdf" TargetMode="External"/><Relationship Id="rId3" Type="http://schemas.openxmlformats.org/officeDocument/2006/relationships/hyperlink" Target="http://www.konkoly.hu/cgi-bin/IBVS?4888" TargetMode="External"/><Relationship Id="rId12" Type="http://schemas.openxmlformats.org/officeDocument/2006/relationships/hyperlink" Target="http://www.konkoly.hu/cgi-bin/IBVS?5287" TargetMode="External"/><Relationship Id="rId17" Type="http://schemas.openxmlformats.org/officeDocument/2006/relationships/hyperlink" Target="http://www.konkoly.hu/cgi-bin/IBVS?5287" TargetMode="External"/><Relationship Id="rId25" Type="http://schemas.openxmlformats.org/officeDocument/2006/relationships/hyperlink" Target="http://www.bav-astro.de/sfs/BAVM_link.php?BAVMnr=152" TargetMode="External"/><Relationship Id="rId33" Type="http://schemas.openxmlformats.org/officeDocument/2006/relationships/hyperlink" Target="http://www.bav-astro.de/sfs/BAVM_link.php?BAVMnr=158" TargetMode="External"/><Relationship Id="rId38" Type="http://schemas.openxmlformats.org/officeDocument/2006/relationships/hyperlink" Target="http://www.bav-astro.de/sfs/BAVM_link.php?BAVMnr=158" TargetMode="External"/><Relationship Id="rId46" Type="http://schemas.openxmlformats.org/officeDocument/2006/relationships/hyperlink" Target="http://www.bav-astro.de/sfs/BAVM_link.php?BAVMnr=172" TargetMode="External"/><Relationship Id="rId59" Type="http://schemas.openxmlformats.org/officeDocument/2006/relationships/hyperlink" Target="http://www.konkoly.hu/cgi-bin/IBVS?5741" TargetMode="External"/><Relationship Id="rId67" Type="http://schemas.openxmlformats.org/officeDocument/2006/relationships/hyperlink" Target="http://www.konkoly.hu/cgi-bin/IBVS?5741" TargetMode="External"/><Relationship Id="rId103" Type="http://schemas.openxmlformats.org/officeDocument/2006/relationships/hyperlink" Target="http://www.bav-astro.de/sfs/BAVM_link.php?BAVMnr=212" TargetMode="External"/><Relationship Id="rId108" Type="http://schemas.openxmlformats.org/officeDocument/2006/relationships/hyperlink" Target="http://www.konkoly.hu/cgi-bin/IBVS?5960" TargetMode="External"/><Relationship Id="rId116" Type="http://schemas.openxmlformats.org/officeDocument/2006/relationships/hyperlink" Target="http://var.astro.cz/oejv/issues/oejv0160.pdf" TargetMode="External"/><Relationship Id="rId20" Type="http://schemas.openxmlformats.org/officeDocument/2006/relationships/hyperlink" Target="http://www.konkoly.hu/cgi-bin/IBVS?5583" TargetMode="External"/><Relationship Id="rId41" Type="http://schemas.openxmlformats.org/officeDocument/2006/relationships/hyperlink" Target="http://www.konkoly.hu/cgi-bin/IBVS?5583" TargetMode="External"/><Relationship Id="rId54" Type="http://schemas.openxmlformats.org/officeDocument/2006/relationships/hyperlink" Target="http://www.bav-astro.de/sfs/BAVM_link.php?BAVMnr=172" TargetMode="External"/><Relationship Id="rId62" Type="http://schemas.openxmlformats.org/officeDocument/2006/relationships/hyperlink" Target="http://www.bav-astro.de/sfs/BAVM_link.php?BAVMnr=178" TargetMode="External"/><Relationship Id="rId70" Type="http://schemas.openxmlformats.org/officeDocument/2006/relationships/hyperlink" Target="http://www.konkoly.hu/cgi-bin/IBVS?5677" TargetMode="External"/><Relationship Id="rId75" Type="http://schemas.openxmlformats.org/officeDocument/2006/relationships/hyperlink" Target="http://www.bav-astro.de/sfs/BAVM_link.php?BAVMnr=178" TargetMode="External"/><Relationship Id="rId83" Type="http://schemas.openxmlformats.org/officeDocument/2006/relationships/hyperlink" Target="http://www.bav-astro.de/sfs/BAVM_link.php?BAVMnr=183" TargetMode="External"/><Relationship Id="rId88" Type="http://schemas.openxmlformats.org/officeDocument/2006/relationships/hyperlink" Target="http://www.bav-astro.de/sfs/BAVM_link.php?BAVMnr=201" TargetMode="External"/><Relationship Id="rId91" Type="http://schemas.openxmlformats.org/officeDocument/2006/relationships/hyperlink" Target="http://www.bav-astro.de/sfs/BAVM_link.php?BAVMnr=201" TargetMode="External"/><Relationship Id="rId96" Type="http://schemas.openxmlformats.org/officeDocument/2006/relationships/hyperlink" Target="http://www.bav-astro.de/sfs/BAVM_link.php?BAVMnr=201" TargetMode="External"/><Relationship Id="rId111" Type="http://schemas.openxmlformats.org/officeDocument/2006/relationships/hyperlink" Target="http://www.bav-astro.de/sfs/BAVM_link.php?BAVMnr=215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konkoly.hu/cgi-bin/IBVS?5263" TargetMode="External"/><Relationship Id="rId15" Type="http://schemas.openxmlformats.org/officeDocument/2006/relationships/hyperlink" Target="http://www.konkoly.hu/cgi-bin/IBVS?5287" TargetMode="External"/><Relationship Id="rId23" Type="http://schemas.openxmlformats.org/officeDocument/2006/relationships/hyperlink" Target="http://www.konkoly.hu/cgi-bin/IBVS?5583" TargetMode="External"/><Relationship Id="rId28" Type="http://schemas.openxmlformats.org/officeDocument/2006/relationships/hyperlink" Target="http://www.bav-astro.de/sfs/BAVM_link.php?BAVMnr=158" TargetMode="External"/><Relationship Id="rId36" Type="http://schemas.openxmlformats.org/officeDocument/2006/relationships/hyperlink" Target="http://www.bav-astro.de/sfs/BAVM_link.php?BAVMnr=158" TargetMode="External"/><Relationship Id="rId49" Type="http://schemas.openxmlformats.org/officeDocument/2006/relationships/hyperlink" Target="http://www.bav-astro.de/sfs/BAVM_link.php?BAVMnr=172" TargetMode="External"/><Relationship Id="rId57" Type="http://schemas.openxmlformats.org/officeDocument/2006/relationships/hyperlink" Target="http://www.bav-astro.de/sfs/BAVM_link.php?BAVMnr=173" TargetMode="External"/><Relationship Id="rId106" Type="http://schemas.openxmlformats.org/officeDocument/2006/relationships/hyperlink" Target="http://var.astro.cz/oejv/issues/oejv0137.pdf" TargetMode="External"/><Relationship Id="rId114" Type="http://schemas.openxmlformats.org/officeDocument/2006/relationships/hyperlink" Target="http://var.astro.cz/oejv/issues/oejv0160.pdf" TargetMode="External"/><Relationship Id="rId119" Type="http://schemas.openxmlformats.org/officeDocument/2006/relationships/hyperlink" Target="http://var.astro.cz/oejv/issues/oejv0160.pdf" TargetMode="External"/><Relationship Id="rId10" Type="http://schemas.openxmlformats.org/officeDocument/2006/relationships/hyperlink" Target="http://www.konkoly.hu/cgi-bin/IBVS?5263" TargetMode="External"/><Relationship Id="rId31" Type="http://schemas.openxmlformats.org/officeDocument/2006/relationships/hyperlink" Target="http://www.bav-astro.de/sfs/BAVM_link.php?BAVMnr=158" TargetMode="External"/><Relationship Id="rId44" Type="http://schemas.openxmlformats.org/officeDocument/2006/relationships/hyperlink" Target="http://www.konkoly.hu/cgi-bin/IBVS?5583" TargetMode="External"/><Relationship Id="rId52" Type="http://schemas.openxmlformats.org/officeDocument/2006/relationships/hyperlink" Target="http://www.bav-astro.de/sfs/BAVM_link.php?BAVMnr=172" TargetMode="External"/><Relationship Id="rId60" Type="http://schemas.openxmlformats.org/officeDocument/2006/relationships/hyperlink" Target="http://www.bav-astro.de/sfs/BAVM_link.php?BAVMnr=173" TargetMode="External"/><Relationship Id="rId65" Type="http://schemas.openxmlformats.org/officeDocument/2006/relationships/hyperlink" Target="http://www.konkoly.hu/cgi-bin/IBVS?5677" TargetMode="External"/><Relationship Id="rId73" Type="http://schemas.openxmlformats.org/officeDocument/2006/relationships/hyperlink" Target="http://www.konkoly.hu/cgi-bin/IBVS?5741" TargetMode="External"/><Relationship Id="rId78" Type="http://schemas.openxmlformats.org/officeDocument/2006/relationships/hyperlink" Target="http://www.bav-astro.de/sfs/BAVM_link.php?BAVMnr=178" TargetMode="External"/><Relationship Id="rId81" Type="http://schemas.openxmlformats.org/officeDocument/2006/relationships/hyperlink" Target="http://var.astro.cz/oejv/issues/oejv0074.pdf" TargetMode="External"/><Relationship Id="rId86" Type="http://schemas.openxmlformats.org/officeDocument/2006/relationships/hyperlink" Target="http://www.bav-astro.de/sfs/BAVM_link.php?BAVMnr=201" TargetMode="External"/><Relationship Id="rId94" Type="http://schemas.openxmlformats.org/officeDocument/2006/relationships/hyperlink" Target="http://www.bav-astro.de/sfs/BAVM_link.php?BAVMnr=201" TargetMode="External"/><Relationship Id="rId99" Type="http://schemas.openxmlformats.org/officeDocument/2006/relationships/hyperlink" Target="http://www.bav-astro.de/sfs/BAVM_link.php?BAVMnr=209" TargetMode="External"/><Relationship Id="rId101" Type="http://schemas.openxmlformats.org/officeDocument/2006/relationships/hyperlink" Target="http://www.konkoly.hu/cgi-bin/IBVS?5894" TargetMode="External"/><Relationship Id="rId122" Type="http://schemas.openxmlformats.org/officeDocument/2006/relationships/hyperlink" Target="http://www.bav-astro.de/sfs/BAVM_link.php?BAVMnr=234" TargetMode="External"/><Relationship Id="rId4" Type="http://schemas.openxmlformats.org/officeDocument/2006/relationships/hyperlink" Target="http://www.konkoly.hu/cgi-bin/IBVS?5263" TargetMode="External"/><Relationship Id="rId9" Type="http://schemas.openxmlformats.org/officeDocument/2006/relationships/hyperlink" Target="http://www.konkoly.hu/cgi-bin/IBVS?5263" TargetMode="External"/><Relationship Id="rId13" Type="http://schemas.openxmlformats.org/officeDocument/2006/relationships/hyperlink" Target="http://www.konkoly.hu/cgi-bin/IBVS?5287" TargetMode="External"/><Relationship Id="rId18" Type="http://schemas.openxmlformats.org/officeDocument/2006/relationships/hyperlink" Target="http://var.astro.cz/oejv/issues/oejv0074.pdf" TargetMode="External"/><Relationship Id="rId39" Type="http://schemas.openxmlformats.org/officeDocument/2006/relationships/hyperlink" Target="http://www.bav-astro.de/sfs/BAVM_link.php?BAVMnr=158" TargetMode="External"/><Relationship Id="rId109" Type="http://schemas.openxmlformats.org/officeDocument/2006/relationships/hyperlink" Target="http://var.astro.cz/oejv/issues/oejv0137.pdf" TargetMode="External"/><Relationship Id="rId34" Type="http://schemas.openxmlformats.org/officeDocument/2006/relationships/hyperlink" Target="http://www.bav-astro.de/sfs/BAVM_link.php?BAVMnr=158" TargetMode="External"/><Relationship Id="rId50" Type="http://schemas.openxmlformats.org/officeDocument/2006/relationships/hyperlink" Target="http://www.bav-astro.de/sfs/BAVM_link.php?BAVMnr=172" TargetMode="External"/><Relationship Id="rId55" Type="http://schemas.openxmlformats.org/officeDocument/2006/relationships/hyperlink" Target="http://www.bav-astro.de/sfs/BAVM_link.php?BAVMnr=172" TargetMode="External"/><Relationship Id="rId76" Type="http://schemas.openxmlformats.org/officeDocument/2006/relationships/hyperlink" Target="http://www.bav-astro.de/sfs/BAVM_link.php?BAVMnr=178" TargetMode="External"/><Relationship Id="rId97" Type="http://schemas.openxmlformats.org/officeDocument/2006/relationships/hyperlink" Target="http://www.bav-astro.de/sfs/BAVM_link.php?BAVMnr=203" TargetMode="External"/><Relationship Id="rId104" Type="http://schemas.openxmlformats.org/officeDocument/2006/relationships/hyperlink" Target="http://www.bav-astro.de/sfs/BAVM_link.php?BAVMnr=214" TargetMode="External"/><Relationship Id="rId120" Type="http://schemas.openxmlformats.org/officeDocument/2006/relationships/hyperlink" Target="http://var.astro.cz/oejv/issues/oejv0160.pdf" TargetMode="External"/><Relationship Id="rId7" Type="http://schemas.openxmlformats.org/officeDocument/2006/relationships/hyperlink" Target="http://www.konkoly.hu/cgi-bin/IBVS?5263" TargetMode="External"/><Relationship Id="rId71" Type="http://schemas.openxmlformats.org/officeDocument/2006/relationships/hyperlink" Target="http://www.konkoly.hu/cgi-bin/IBVS?5672" TargetMode="External"/><Relationship Id="rId92" Type="http://schemas.openxmlformats.org/officeDocument/2006/relationships/hyperlink" Target="http://www.bav-astro.de/sfs/BAVM_link.php?BAVMnr=201" TargetMode="External"/><Relationship Id="rId2" Type="http://schemas.openxmlformats.org/officeDocument/2006/relationships/hyperlink" Target="http://www.konkoly.hu/cgi-bin/IBVS?4888" TargetMode="External"/><Relationship Id="rId29" Type="http://schemas.openxmlformats.org/officeDocument/2006/relationships/hyperlink" Target="http://www.bav-astro.de/sfs/BAVM_link.php?BAVMnr=158" TargetMode="External"/><Relationship Id="rId24" Type="http://schemas.openxmlformats.org/officeDocument/2006/relationships/hyperlink" Target="http://www.bav-astro.de/sfs/BAVM_link.php?BAVMnr=152" TargetMode="External"/><Relationship Id="rId40" Type="http://schemas.openxmlformats.org/officeDocument/2006/relationships/hyperlink" Target="http://www.bav-astro.de/sfs/BAVM_link.php?BAVMnr=158" TargetMode="External"/><Relationship Id="rId45" Type="http://schemas.openxmlformats.org/officeDocument/2006/relationships/hyperlink" Target="http://www.konkoly.hu/cgi-bin/IBVS?5583" TargetMode="External"/><Relationship Id="rId66" Type="http://schemas.openxmlformats.org/officeDocument/2006/relationships/hyperlink" Target="http://www.konkoly.hu/cgi-bin/IBVS?5677" TargetMode="External"/><Relationship Id="rId87" Type="http://schemas.openxmlformats.org/officeDocument/2006/relationships/hyperlink" Target="http://www.bav-astro.de/sfs/BAVM_link.php?BAVMnr=201" TargetMode="External"/><Relationship Id="rId110" Type="http://schemas.openxmlformats.org/officeDocument/2006/relationships/hyperlink" Target="http://var.astro.cz/oejv/issues/oejv0137.pdf" TargetMode="External"/><Relationship Id="rId115" Type="http://schemas.openxmlformats.org/officeDocument/2006/relationships/hyperlink" Target="http://var.astro.cz/oejv/issues/oejv0160.pdf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2"/>
  </sheetPr>
  <dimension ref="A1:BL2542"/>
  <sheetViews>
    <sheetView tabSelected="1" zoomScaleNormal="100" workbookViewId="0">
      <pane xSplit="14" ySplit="22" topLeftCell="O227" activePane="bottomRight" state="frozen"/>
      <selection pane="topRight" activeCell="O1" sqref="O1"/>
      <selection pane="bottomLeft" activeCell="A23" sqref="A23"/>
      <selection pane="bottomRight" activeCell="F12" sqref="F12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style="18" customWidth="1"/>
    <col min="4" max="4" width="9.42578125" style="18" customWidth="1"/>
    <col min="5" max="5" width="8.7109375" customWidth="1"/>
    <col min="6" max="6" width="15.8554687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20" width="10.28515625" customWidth="1"/>
    <col min="21" max="21" width="10.28515625" style="52" customWidth="1"/>
    <col min="22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>
      <c r="A1" s="1" t="s">
        <v>582</v>
      </c>
      <c r="F1" s="104" t="s">
        <v>594</v>
      </c>
      <c r="G1" s="105"/>
      <c r="AA1" s="62" t="s">
        <v>17</v>
      </c>
      <c r="AB1" s="63"/>
      <c r="AC1" s="63" t="s">
        <v>18</v>
      </c>
      <c r="AD1" s="63" t="s">
        <v>19</v>
      </c>
      <c r="AE1" s="64"/>
      <c r="AF1" t="s">
        <v>747</v>
      </c>
      <c r="AG1" t="s">
        <v>599</v>
      </c>
      <c r="AH1" s="122" t="s">
        <v>744</v>
      </c>
      <c r="AW1" s="65" t="s">
        <v>59</v>
      </c>
      <c r="AX1" s="66" t="s">
        <v>2</v>
      </c>
      <c r="AY1" s="5" t="s">
        <v>20</v>
      </c>
      <c r="AZ1" s="67" t="s">
        <v>21</v>
      </c>
      <c r="BA1" s="68" t="s">
        <v>22</v>
      </c>
      <c r="BB1" s="67" t="s">
        <v>23</v>
      </c>
      <c r="BC1" s="68" t="s">
        <v>24</v>
      </c>
      <c r="BD1" s="67" t="s">
        <v>25</v>
      </c>
      <c r="BE1" s="69" t="s">
        <v>26</v>
      </c>
      <c r="BF1" s="68" t="s">
        <v>27</v>
      </c>
      <c r="BG1" s="67" t="s">
        <v>28</v>
      </c>
      <c r="BH1" s="69" t="s">
        <v>29</v>
      </c>
      <c r="BI1" s="68" t="s">
        <v>30</v>
      </c>
      <c r="BJ1" s="67" t="s">
        <v>31</v>
      </c>
      <c r="BK1" s="69" t="s">
        <v>32</v>
      </c>
      <c r="BL1" s="68" t="s">
        <v>592</v>
      </c>
    </row>
    <row r="2" spans="1:64" ht="12.95" customHeight="1" thickBot="1">
      <c r="A2" t="s">
        <v>73</v>
      </c>
      <c r="B2" s="161" t="s">
        <v>86</v>
      </c>
      <c r="C2" s="162" t="s">
        <v>885</v>
      </c>
      <c r="AA2" s="70" t="s">
        <v>3</v>
      </c>
      <c r="AB2" s="71">
        <f>C7</f>
        <v>51876.534</v>
      </c>
      <c r="AC2" s="72" t="s">
        <v>4</v>
      </c>
      <c r="AD2" s="71">
        <f>C8</f>
        <v>0.35851899999999998</v>
      </c>
      <c r="AE2" s="73" t="s">
        <v>14</v>
      </c>
      <c r="AF2" s="109" t="s">
        <v>597</v>
      </c>
      <c r="AG2" s="109" t="s">
        <v>598</v>
      </c>
      <c r="AH2" s="123" t="s">
        <v>745</v>
      </c>
      <c r="AW2">
        <v>-60000</v>
      </c>
      <c r="AX2">
        <f t="shared" ref="AX2:AX42" si="0">AB$3+AB$4*AW2+AB$5*AW2^2+AZ2</f>
        <v>-0.32004388720104732</v>
      </c>
      <c r="AY2">
        <f t="shared" ref="AY2:AY42" si="1">AB$3+AB$4*AW2+AB$5*AW2^2</f>
        <v>-0.31436626426840375</v>
      </c>
      <c r="AZ2" s="74">
        <f t="shared" ref="AZ2:AZ42" si="2">$AB$6*($AB$11/BA2*BB2+$AB$12)</f>
        <v>-5.6776229326435737E-3</v>
      </c>
      <c r="BA2">
        <f t="shared" ref="BA2:BA42" si="3">1+$AB$7*COS(BC2)</f>
        <v>9.3747512091398422E-2</v>
      </c>
      <c r="BB2">
        <f t="shared" ref="BB2:BB42" si="4">SIN(BC2+RADIANS($AB$9))</f>
        <v>-0.62066274616487893</v>
      </c>
      <c r="BC2">
        <f t="shared" ref="BC2:BC42" si="5">2*ATAN(BD2)</f>
        <v>2.9797122518427344</v>
      </c>
      <c r="BD2">
        <f t="shared" ref="BD2:BD42" si="6">SQRT((1+$AB$7)/(1-$AB$7))*TAN(BE2/2)</f>
        <v>12.327808219211239</v>
      </c>
      <c r="BE2">
        <f t="shared" ref="BE2:BK17" si="7">$BL2+$AB$7*SIN(BF2)</f>
        <v>2.3927531790073968</v>
      </c>
      <c r="BF2">
        <f t="shared" si="7"/>
        <v>2.3361678974436231</v>
      </c>
      <c r="BG2">
        <f t="shared" si="7"/>
        <v>2.4214358517962733</v>
      </c>
      <c r="BH2">
        <f t="shared" si="7"/>
        <v>2.28995389361131</v>
      </c>
      <c r="BI2">
        <f t="shared" si="7"/>
        <v>2.4865732496835369</v>
      </c>
      <c r="BJ2">
        <f t="shared" si="7"/>
        <v>2.1743976665501412</v>
      </c>
      <c r="BK2">
        <f t="shared" si="7"/>
        <v>2.63713612917776</v>
      </c>
      <c r="BL2">
        <f t="shared" ref="BL2:BL42" si="8">RADIANS($AB$9)+$AB$18*(AW2-AB$15)</f>
        <v>1.7305745176915286</v>
      </c>
    </row>
    <row r="3" spans="1:64" ht="12.95" customHeight="1" thickBot="1">
      <c r="C3" s="55" t="s">
        <v>589</v>
      </c>
      <c r="AA3" s="75" t="s">
        <v>33</v>
      </c>
      <c r="AB3" s="76">
        <f t="shared" ref="AB3:AB10" si="9">AC3*AD3</f>
        <v>-8.3550719942555342E-4</v>
      </c>
      <c r="AC3" s="77">
        <v>-8.3550719942555335E-2</v>
      </c>
      <c r="AD3">
        <v>0.01</v>
      </c>
      <c r="AE3" s="78"/>
      <c r="AF3" s="77">
        <v>7.1161049876425686E-2</v>
      </c>
      <c r="AG3" s="77">
        <v>7.8932356889388655E-2</v>
      </c>
      <c r="AH3" s="77">
        <v>-8.3550719942555335E-2</v>
      </c>
      <c r="AW3">
        <v>-58000</v>
      </c>
      <c r="AX3">
        <f t="shared" si="0"/>
        <v>-0.30556182754650207</v>
      </c>
      <c r="AY3">
        <f t="shared" si="1"/>
        <v>-0.29986285227850429</v>
      </c>
      <c r="AZ3" s="74">
        <f t="shared" si="2"/>
        <v>-5.6989752679978047E-3</v>
      </c>
      <c r="BA3">
        <f t="shared" si="3"/>
        <v>8.7288493401705858E-2</v>
      </c>
      <c r="BB3">
        <f t="shared" si="4"/>
        <v>-0.57913903698107294</v>
      </c>
      <c r="BC3">
        <f t="shared" si="5"/>
        <v>3.0316277342079418</v>
      </c>
      <c r="BD3">
        <f t="shared" si="6"/>
        <v>18.169287299586173</v>
      </c>
      <c r="BE3">
        <f t="shared" si="7"/>
        <v>2.6204752423260138</v>
      </c>
      <c r="BF3">
        <f t="shared" si="7"/>
        <v>2.4761168777650839</v>
      </c>
      <c r="BG3">
        <f t="shared" si="7"/>
        <v>2.6633446086273622</v>
      </c>
      <c r="BH3">
        <f t="shared" si="7"/>
        <v>2.4152778448586654</v>
      </c>
      <c r="BI3">
        <f t="shared" si="7"/>
        <v>2.7366460918530731</v>
      </c>
      <c r="BJ3">
        <f t="shared" si="7"/>
        <v>2.3026369384338343</v>
      </c>
      <c r="BK3">
        <f t="shared" si="7"/>
        <v>2.8668475754492828</v>
      </c>
      <c r="BL3">
        <f t="shared" si="8"/>
        <v>2.053512133456004</v>
      </c>
    </row>
    <row r="4" spans="1:64" ht="12.95" customHeight="1" thickBot="1">
      <c r="A4" s="4" t="s">
        <v>50</v>
      </c>
      <c r="C4" s="48">
        <v>31028.618999999999</v>
      </c>
      <c r="D4" s="51">
        <v>0.21854670000000001</v>
      </c>
      <c r="AA4" s="79" t="s">
        <v>34</v>
      </c>
      <c r="AB4" s="80">
        <f t="shared" si="9"/>
        <v>3.1294505035403617E-6</v>
      </c>
      <c r="AC4" s="81">
        <v>31.294505035403617</v>
      </c>
      <c r="AD4" s="82">
        <v>9.9999999999999995E-8</v>
      </c>
      <c r="AE4" s="78"/>
      <c r="AF4" s="81">
        <v>16.781927458816391</v>
      </c>
      <c r="AG4" s="81">
        <v>17.872605243719928</v>
      </c>
      <c r="AH4" s="81">
        <v>31.294505035403617</v>
      </c>
      <c r="AW4">
        <v>-56000</v>
      </c>
      <c r="AX4">
        <f t="shared" si="0"/>
        <v>-0.29108978969189597</v>
      </c>
      <c r="AY4">
        <f t="shared" si="1"/>
        <v>-0.285638915237175</v>
      </c>
      <c r="AZ4" s="74">
        <f t="shared" si="2"/>
        <v>-5.4508744547210027E-3</v>
      </c>
      <c r="BA4">
        <f t="shared" si="3"/>
        <v>8.3616542148058137E-2</v>
      </c>
      <c r="BB4">
        <f t="shared" si="4"/>
        <v>-0.54098869723620113</v>
      </c>
      <c r="BC4">
        <f t="shared" si="5"/>
        <v>3.07768768358588</v>
      </c>
      <c r="BD4">
        <f t="shared" si="6"/>
        <v>31.285818813163658</v>
      </c>
      <c r="BE4">
        <f t="shared" si="7"/>
        <v>2.8343527458804427</v>
      </c>
      <c r="BF4">
        <f t="shared" si="7"/>
        <v>2.6195347746853139</v>
      </c>
      <c r="BG4">
        <f t="shared" si="7"/>
        <v>2.8736747959475952</v>
      </c>
      <c r="BH4">
        <f t="shared" si="7"/>
        <v>2.5693873274014605</v>
      </c>
      <c r="BI4">
        <f t="shared" si="7"/>
        <v>2.9299024822278246</v>
      </c>
      <c r="BJ4">
        <f t="shared" si="7"/>
        <v>2.4946866831188159</v>
      </c>
      <c r="BK4">
        <f t="shared" si="7"/>
        <v>3.0124719270845199</v>
      </c>
      <c r="BL4">
        <f t="shared" si="8"/>
        <v>2.3764497492204804</v>
      </c>
    </row>
    <row r="5" spans="1:64" ht="12.95" customHeight="1">
      <c r="A5" s="56" t="s">
        <v>89</v>
      </c>
      <c r="B5" s="17"/>
      <c r="C5" s="166">
        <v>-9.5</v>
      </c>
      <c r="D5" s="58" t="s">
        <v>90</v>
      </c>
      <c r="AA5" s="79" t="s">
        <v>16</v>
      </c>
      <c r="AB5" s="80">
        <f t="shared" si="9"/>
        <v>-3.4934368571265688E-11</v>
      </c>
      <c r="AC5" s="81">
        <v>-3.4934368571265688</v>
      </c>
      <c r="AD5">
        <v>9.9999999999999994E-12</v>
      </c>
      <c r="AE5" s="78"/>
      <c r="AF5" s="81">
        <v>4.0384226752774257</v>
      </c>
      <c r="AG5" s="81">
        <v>6.8358336396913089</v>
      </c>
      <c r="AH5" s="81">
        <v>-3.4934368571265688</v>
      </c>
      <c r="AW5">
        <v>-54000</v>
      </c>
      <c r="AX5">
        <f t="shared" si="0"/>
        <v>-0.27677761382394783</v>
      </c>
      <c r="AY5">
        <f t="shared" si="1"/>
        <v>-0.27169445314441582</v>
      </c>
      <c r="AZ5" s="74">
        <f t="shared" si="2"/>
        <v>-5.0831606795320424E-3</v>
      </c>
      <c r="BA5">
        <f t="shared" si="3"/>
        <v>8.2127478226881712E-2</v>
      </c>
      <c r="BB5">
        <f t="shared" si="4"/>
        <v>-0.5112834700293325</v>
      </c>
      <c r="BC5">
        <f t="shared" si="5"/>
        <v>3.1126223724896951</v>
      </c>
      <c r="BD5">
        <f t="shared" si="6"/>
        <v>69.031436443514039</v>
      </c>
      <c r="BE5">
        <f t="shared" si="7"/>
        <v>3.0014720138693058</v>
      </c>
      <c r="BF5">
        <f t="shared" si="7"/>
        <v>2.8063738014863331</v>
      </c>
      <c r="BG5">
        <f t="shared" si="7"/>
        <v>3.0248171970661679</v>
      </c>
      <c r="BH5">
        <f t="shared" si="7"/>
        <v>2.7793211768467763</v>
      </c>
      <c r="BI5">
        <f t="shared" si="7"/>
        <v>3.0544329191116026</v>
      </c>
      <c r="BJ5">
        <f t="shared" si="7"/>
        <v>2.7445949782129238</v>
      </c>
      <c r="BK5">
        <f t="shared" si="7"/>
        <v>3.0923408052711117</v>
      </c>
      <c r="BL5">
        <f t="shared" si="8"/>
        <v>2.6993873649849558</v>
      </c>
    </row>
    <row r="6" spans="1:64" ht="12.95" customHeight="1">
      <c r="A6" s="4" t="s">
        <v>51</v>
      </c>
      <c r="AA6" s="79" t="s">
        <v>35</v>
      </c>
      <c r="AB6" s="80">
        <f t="shared" si="9"/>
        <v>9.5956105638273365E-3</v>
      </c>
      <c r="AC6" s="81">
        <v>0.95956105638273359</v>
      </c>
      <c r="AD6">
        <v>0.01</v>
      </c>
      <c r="AE6" s="78" t="s">
        <v>14</v>
      </c>
      <c r="AF6" s="81">
        <v>0.91337684018841203</v>
      </c>
      <c r="AG6" s="81">
        <v>0.76710241026795689</v>
      </c>
      <c r="AH6" s="81">
        <v>0.95956105638273359</v>
      </c>
      <c r="AW6">
        <v>-52000</v>
      </c>
      <c r="AX6">
        <f t="shared" si="0"/>
        <v>-0.26279629187820652</v>
      </c>
      <c r="AY6">
        <f t="shared" si="1"/>
        <v>-0.2580294660002268</v>
      </c>
      <c r="AZ6">
        <f t="shared" si="2"/>
        <v>-4.7668258779797112E-3</v>
      </c>
      <c r="BA6">
        <f t="shared" si="3"/>
        <v>8.1761359530768463E-2</v>
      </c>
      <c r="BB6">
        <f t="shared" si="4"/>
        <v>-0.4918144624019572</v>
      </c>
      <c r="BC6">
        <f t="shared" si="5"/>
        <v>3.1351274867489662</v>
      </c>
      <c r="BD6">
        <f t="shared" si="6"/>
        <v>309.3490211216631</v>
      </c>
      <c r="BE6">
        <f t="shared" si="7"/>
        <v>3.1102759410851646</v>
      </c>
      <c r="BF6">
        <f t="shared" si="7"/>
        <v>3.045665354707884</v>
      </c>
      <c r="BG6">
        <f t="shared" si="7"/>
        <v>3.116171810786406</v>
      </c>
      <c r="BH6">
        <f t="shared" si="7"/>
        <v>3.039212938667279</v>
      </c>
      <c r="BI6">
        <f t="shared" si="7"/>
        <v>3.123200313749503</v>
      </c>
      <c r="BJ6">
        <f t="shared" si="7"/>
        <v>3.031515357391378</v>
      </c>
      <c r="BK6">
        <f t="shared" si="7"/>
        <v>3.1315839939635657</v>
      </c>
      <c r="BL6">
        <f t="shared" si="8"/>
        <v>3.0223249807494321</v>
      </c>
    </row>
    <row r="7" spans="1:64" ht="12.95" customHeight="1">
      <c r="A7" t="s">
        <v>52</v>
      </c>
      <c r="C7" s="158">
        <v>51876.534</v>
      </c>
      <c r="D7" s="103" t="s">
        <v>584</v>
      </c>
      <c r="AA7" s="83" t="s">
        <v>41</v>
      </c>
      <c r="AB7" s="84">
        <f t="shared" si="9"/>
        <v>0.91825783124831706</v>
      </c>
      <c r="AC7" s="81">
        <v>0.91825783124831706</v>
      </c>
      <c r="AD7">
        <v>1</v>
      </c>
      <c r="AE7" s="78"/>
      <c r="AF7" s="81">
        <v>0.45742760740728788</v>
      </c>
      <c r="AG7" s="81">
        <v>0.25480707438491074</v>
      </c>
      <c r="AH7" s="81">
        <v>0.91825783124831706</v>
      </c>
      <c r="AW7">
        <v>-50000</v>
      </c>
      <c r="AX7">
        <f t="shared" si="0"/>
        <v>-0.24911844539729108</v>
      </c>
      <c r="AY7">
        <f t="shared" si="1"/>
        <v>-0.24464395380460785</v>
      </c>
      <c r="AZ7">
        <f t="shared" si="2"/>
        <v>-4.4744915926832364E-3</v>
      </c>
      <c r="BA7">
        <f t="shared" si="3"/>
        <v>8.1802026716350396E-2</v>
      </c>
      <c r="BB7">
        <f t="shared" si="4"/>
        <v>-0.47616563955227581</v>
      </c>
      <c r="BC7">
        <f t="shared" si="5"/>
        <v>-3.1301744966130056</v>
      </c>
      <c r="BD7">
        <f t="shared" si="6"/>
        <v>-175.15771371571827</v>
      </c>
      <c r="BE7">
        <f t="shared" si="7"/>
        <v>3.1968920570515347</v>
      </c>
      <c r="BF7">
        <f t="shared" si="7"/>
        <v>3.3038824131927647</v>
      </c>
      <c r="BG7">
        <f t="shared" si="7"/>
        <v>3.1866717154445068</v>
      </c>
      <c r="BH7">
        <f t="shared" si="7"/>
        <v>3.3151714281624489</v>
      </c>
      <c r="BI7">
        <f t="shared" si="7"/>
        <v>3.1743683681688495</v>
      </c>
      <c r="BJ7">
        <f t="shared" si="7"/>
        <v>3.3287910998199544</v>
      </c>
      <c r="BK7">
        <f t="shared" si="7"/>
        <v>3.1595313845023223</v>
      </c>
      <c r="BL7">
        <f t="shared" si="8"/>
        <v>3.3452625965139076</v>
      </c>
    </row>
    <row r="8" spans="1:64" ht="12.95" customHeight="1">
      <c r="A8" t="s">
        <v>53</v>
      </c>
      <c r="C8" s="158">
        <v>0.35851899999999998</v>
      </c>
      <c r="D8" s="103" t="s">
        <v>584</v>
      </c>
      <c r="AA8" s="79" t="s">
        <v>5</v>
      </c>
      <c r="AB8" s="84">
        <f t="shared" si="9"/>
        <v>38.196402030934863</v>
      </c>
      <c r="AC8" s="81">
        <v>3.8196402030934866</v>
      </c>
      <c r="AD8">
        <v>10</v>
      </c>
      <c r="AE8" s="78" t="s">
        <v>15</v>
      </c>
      <c r="AF8" s="81">
        <v>3.2278142787652064</v>
      </c>
      <c r="AG8" s="81">
        <v>2.1317974720508208</v>
      </c>
      <c r="AH8" s="81">
        <v>3.8196402030934866</v>
      </c>
      <c r="AW8">
        <v>-48000</v>
      </c>
      <c r="AX8">
        <f t="shared" si="0"/>
        <v>-0.2355418745838363</v>
      </c>
      <c r="AY8">
        <f t="shared" si="1"/>
        <v>-0.23153791655755906</v>
      </c>
      <c r="AZ8">
        <f t="shared" si="2"/>
        <v>-4.0039580262772418E-3</v>
      </c>
      <c r="BA8">
        <f t="shared" si="3"/>
        <v>8.2364379763692375E-2</v>
      </c>
      <c r="BB8">
        <f t="shared" si="4"/>
        <v>-0.45368153478712892</v>
      </c>
      <c r="BC8">
        <f t="shared" si="5"/>
        <v>-3.104777548024928</v>
      </c>
      <c r="BD8">
        <f t="shared" si="6"/>
        <v>-54.31939070157091</v>
      </c>
      <c r="BE8">
        <f t="shared" si="7"/>
        <v>3.3194853421333317</v>
      </c>
      <c r="BF8">
        <f t="shared" si="7"/>
        <v>3.5311262940986468</v>
      </c>
      <c r="BG8">
        <f t="shared" si="7"/>
        <v>3.2914287503620967</v>
      </c>
      <c r="BH8">
        <f t="shared" si="7"/>
        <v>3.5643879252106556</v>
      </c>
      <c r="BI8">
        <f t="shared" si="7"/>
        <v>3.2548884016630812</v>
      </c>
      <c r="BJ8">
        <f t="shared" si="7"/>
        <v>3.6084748046058408</v>
      </c>
      <c r="BK8">
        <f t="shared" si="7"/>
        <v>3.2066806900136466</v>
      </c>
      <c r="BL8">
        <f t="shared" si="8"/>
        <v>3.6682002122783839</v>
      </c>
    </row>
    <row r="9" spans="1:64" ht="12.95" customHeight="1">
      <c r="A9" s="56" t="s">
        <v>95</v>
      </c>
      <c r="B9" s="13"/>
      <c r="C9" s="25">
        <v>160</v>
      </c>
      <c r="D9" s="24" t="str">
        <f>"F"&amp;C9</f>
        <v>F160</v>
      </c>
      <c r="E9" s="50" t="str">
        <f>"G"&amp;C9</f>
        <v>G160</v>
      </c>
      <c r="AA9" s="85" t="s">
        <v>6</v>
      </c>
      <c r="AB9" s="84">
        <f t="shared" si="9"/>
        <v>510.91051592864551</v>
      </c>
      <c r="AC9" s="81">
        <v>51.091051592864552</v>
      </c>
      <c r="AD9">
        <v>10</v>
      </c>
      <c r="AE9" s="78" t="s">
        <v>46</v>
      </c>
      <c r="AF9" s="81">
        <v>6.0049583909072348</v>
      </c>
      <c r="AG9" s="81">
        <v>10.942353715230844</v>
      </c>
      <c r="AH9" s="81">
        <v>51.091051592864552</v>
      </c>
      <c r="AW9">
        <v>-46000</v>
      </c>
      <c r="AX9">
        <f t="shared" si="0"/>
        <v>-0.22190825899638975</v>
      </c>
      <c r="AY9">
        <f t="shared" si="1"/>
        <v>-0.21871135425908036</v>
      </c>
      <c r="AZ9">
        <f t="shared" si="2"/>
        <v>-3.196904737309385E-3</v>
      </c>
      <c r="BA9">
        <f t="shared" si="3"/>
        <v>8.4328340094370624E-2</v>
      </c>
      <c r="BB9">
        <f t="shared" si="4"/>
        <v>-0.41926703037100216</v>
      </c>
      <c r="BC9">
        <f t="shared" si="5"/>
        <v>-3.0665231911287734</v>
      </c>
      <c r="BD9">
        <f t="shared" si="6"/>
        <v>-26.629479003446946</v>
      </c>
      <c r="BE9">
        <f t="shared" si="7"/>
        <v>3.5014864667447574</v>
      </c>
      <c r="BF9">
        <f t="shared" si="7"/>
        <v>3.7040179941283733</v>
      </c>
      <c r="BG9">
        <f t="shared" si="7"/>
        <v>3.4596046786196992</v>
      </c>
      <c r="BH9">
        <f t="shared" si="7"/>
        <v>3.7589098161592824</v>
      </c>
      <c r="BI9">
        <f t="shared" si="7"/>
        <v>3.3972698618690194</v>
      </c>
      <c r="BJ9">
        <f t="shared" si="7"/>
        <v>3.8448863588909488</v>
      </c>
      <c r="BK9">
        <f t="shared" si="7"/>
        <v>3.301544423965542</v>
      </c>
      <c r="BL9">
        <f t="shared" si="8"/>
        <v>3.9911378280428602</v>
      </c>
    </row>
    <row r="10" spans="1:64" ht="12.95" customHeight="1" thickBot="1">
      <c r="C10" s="49" t="s">
        <v>69</v>
      </c>
      <c r="D10" s="49" t="s">
        <v>70</v>
      </c>
      <c r="AA10" s="86" t="s">
        <v>43</v>
      </c>
      <c r="AB10" s="87">
        <f t="shared" si="9"/>
        <v>46322.007872143338</v>
      </c>
      <c r="AC10" s="88">
        <v>4.6322007872143338</v>
      </c>
      <c r="AD10">
        <v>10000</v>
      </c>
      <c r="AE10" s="78" t="s">
        <v>42</v>
      </c>
      <c r="AF10" s="88">
        <v>1.9949186861574124</v>
      </c>
      <c r="AG10" s="88">
        <v>3.3128309583573481</v>
      </c>
      <c r="AH10" s="88">
        <v>4.6322007872143338</v>
      </c>
      <c r="AW10">
        <v>-44000</v>
      </c>
      <c r="AX10">
        <f t="shared" si="0"/>
        <v>-0.20824387433128458</v>
      </c>
      <c r="AY10">
        <f t="shared" si="1"/>
        <v>-0.20616426690917183</v>
      </c>
      <c r="AZ10">
        <f t="shared" si="2"/>
        <v>-2.0796074221127569E-3</v>
      </c>
      <c r="BA10">
        <f t="shared" si="3"/>
        <v>8.8698754392991574E-2</v>
      </c>
      <c r="BB10">
        <f t="shared" si="4"/>
        <v>-0.37513014760819535</v>
      </c>
      <c r="BC10">
        <f t="shared" si="5"/>
        <v>-3.0184225501203823</v>
      </c>
      <c r="BD10">
        <f t="shared" si="6"/>
        <v>-16.217173040531183</v>
      </c>
      <c r="BE10">
        <f t="shared" si="7"/>
        <v>3.7221453757378873</v>
      </c>
      <c r="BF10">
        <f t="shared" si="7"/>
        <v>3.8421226308017289</v>
      </c>
      <c r="BG10">
        <f t="shared" si="7"/>
        <v>3.6813938486350222</v>
      </c>
      <c r="BH10">
        <f t="shared" si="7"/>
        <v>3.9017039644731781</v>
      </c>
      <c r="BI10">
        <f t="shared" si="7"/>
        <v>3.6073283652246637</v>
      </c>
      <c r="BJ10">
        <f t="shared" si="7"/>
        <v>4.019902387593989</v>
      </c>
      <c r="BK10">
        <f t="shared" si="7"/>
        <v>3.4677021195909874</v>
      </c>
      <c r="BL10">
        <f t="shared" si="8"/>
        <v>4.3140754438073357</v>
      </c>
    </row>
    <row r="11" spans="1:64" ht="12.95" customHeight="1">
      <c r="A11" s="58" t="s">
        <v>65</v>
      </c>
      <c r="B11" s="17"/>
      <c r="C11" s="24">
        <f ca="1">INTERCEPT(INDIRECT($E$9):G8995,INDIRECT($D$9):F8995)</f>
        <v>1.3604672954198736E-2</v>
      </c>
      <c r="AA11" s="89" t="s">
        <v>7</v>
      </c>
      <c r="AB11" s="16">
        <f>1-AB7^2</f>
        <v>0.1568025553511373</v>
      </c>
      <c r="AC11" s="16">
        <f>SUM(AE21:AE3200)</f>
        <v>4.4419312447056423E-4</v>
      </c>
      <c r="AD11" s="89" t="s">
        <v>8</v>
      </c>
      <c r="AE11" s="78"/>
      <c r="AF11" s="16">
        <v>2.6545871408733401E-4</v>
      </c>
      <c r="AG11" s="16">
        <v>2.3075758841611355E-4</v>
      </c>
      <c r="AH11" s="16">
        <v>3.8723323896340805E-4</v>
      </c>
      <c r="AW11">
        <v>-42000</v>
      </c>
      <c r="AX11">
        <f t="shared" si="0"/>
        <v>-0.19472214838375723</v>
      </c>
      <c r="AY11">
        <f t="shared" si="1"/>
        <v>-0.19389665450783339</v>
      </c>
      <c r="AZ11">
        <f t="shared" si="2"/>
        <v>-8.2549387592385716E-4</v>
      </c>
      <c r="BA11">
        <f t="shared" si="3"/>
        <v>9.5917985851030951E-2</v>
      </c>
      <c r="BB11">
        <f t="shared" si="4"/>
        <v>-0.32571350422225576</v>
      </c>
      <c r="BC11">
        <f t="shared" si="5"/>
        <v>-2.9656516657039926</v>
      </c>
      <c r="BD11">
        <f t="shared" si="6"/>
        <v>-11.33810918686345</v>
      </c>
      <c r="BE11">
        <f t="shared" si="7"/>
        <v>3.9491552205596099</v>
      </c>
      <c r="BF11">
        <f t="shared" si="7"/>
        <v>3.9882801447461369</v>
      </c>
      <c r="BG11">
        <f t="shared" si="7"/>
        <v>3.9261080724561586</v>
      </c>
      <c r="BH11">
        <f t="shared" si="7"/>
        <v>4.0270252348338831</v>
      </c>
      <c r="BI11">
        <f t="shared" si="7"/>
        <v>3.8681337725361047</v>
      </c>
      <c r="BJ11">
        <f t="shared" si="7"/>
        <v>4.1339625426828857</v>
      </c>
      <c r="BK11">
        <f t="shared" si="7"/>
        <v>3.7213625479592629</v>
      </c>
      <c r="BL11">
        <f t="shared" si="8"/>
        <v>4.637013059571812</v>
      </c>
    </row>
    <row r="12" spans="1:64" ht="12.95" customHeight="1">
      <c r="A12" s="58" t="s">
        <v>66</v>
      </c>
      <c r="B12" s="17"/>
      <c r="C12" s="24">
        <f ca="1">SLOPE(INDIRECT($E$9):G1981,INDIRECT($D$9):F1981)</f>
        <v>1.2568999495369489E-6</v>
      </c>
      <c r="AA12" s="90" t="s">
        <v>37</v>
      </c>
      <c r="AB12" s="16">
        <f>AB7*SIN(RADIANS(AB9))</f>
        <v>0.44643400312256387</v>
      </c>
      <c r="AE12" s="78"/>
      <c r="AW12">
        <v>-40000</v>
      </c>
      <c r="AX12">
        <f t="shared" si="0"/>
        <v>-0.18146603854840837</v>
      </c>
      <c r="AY12">
        <f t="shared" si="1"/>
        <v>-0.18190851705506511</v>
      </c>
      <c r="AZ12">
        <f t="shared" si="2"/>
        <v>4.4247850665673301E-4</v>
      </c>
      <c r="BA12">
        <f t="shared" si="3"/>
        <v>0.10644628212674223</v>
      </c>
      <c r="BB12">
        <f t="shared" si="4"/>
        <v>-0.27176040226032883</v>
      </c>
      <c r="BC12">
        <f t="shared" si="5"/>
        <v>-2.9091071851523869</v>
      </c>
      <c r="BD12">
        <f t="shared" si="6"/>
        <v>-8.5639056893792986</v>
      </c>
      <c r="BE12">
        <f t="shared" si="7"/>
        <v>4.1711720930305844</v>
      </c>
      <c r="BF12">
        <f t="shared" si="7"/>
        <v>4.1748954842063055</v>
      </c>
      <c r="BG12">
        <f t="shared" si="7"/>
        <v>4.1670274802848137</v>
      </c>
      <c r="BH12">
        <f t="shared" si="7"/>
        <v>4.18377759724134</v>
      </c>
      <c r="BI12">
        <f t="shared" si="7"/>
        <v>4.1486573743612407</v>
      </c>
      <c r="BJ12">
        <f t="shared" si="7"/>
        <v>4.224903829735422</v>
      </c>
      <c r="BK12">
        <f t="shared" si="7"/>
        <v>4.0696879660088365</v>
      </c>
      <c r="BL12">
        <f t="shared" si="8"/>
        <v>4.9599506753362874</v>
      </c>
    </row>
    <row r="13" spans="1:64" ht="12.95" customHeight="1">
      <c r="A13" s="58" t="s">
        <v>68</v>
      </c>
      <c r="B13" s="17"/>
      <c r="C13" s="18" t="s">
        <v>63</v>
      </c>
      <c r="AA13" s="91" t="s">
        <v>9</v>
      </c>
      <c r="AB13" s="92">
        <f>AB6*86400*300000/149600000</f>
        <v>1.6625549853904047</v>
      </c>
      <c r="AC13" t="s">
        <v>591</v>
      </c>
      <c r="AE13" s="78"/>
      <c r="AW13">
        <v>-38000</v>
      </c>
      <c r="AX13">
        <f t="shared" si="0"/>
        <v>-0.16843500400237155</v>
      </c>
      <c r="AY13">
        <f t="shared" si="1"/>
        <v>-0.17019985455086695</v>
      </c>
      <c r="AZ13">
        <f t="shared" si="2"/>
        <v>1.7648505484954011E-3</v>
      </c>
      <c r="BA13">
        <f t="shared" si="3"/>
        <v>0.12288872334791501</v>
      </c>
      <c r="BB13">
        <f t="shared" si="4"/>
        <v>-0.20573439974575755</v>
      </c>
      <c r="BC13">
        <f t="shared" si="5"/>
        <v>-2.841099480527852</v>
      </c>
      <c r="BD13">
        <f t="shared" si="6"/>
        <v>-6.6055675235886824</v>
      </c>
      <c r="BE13">
        <f t="shared" si="7"/>
        <v>4.4071317192294828</v>
      </c>
      <c r="BF13">
        <f t="shared" si="7"/>
        <v>4.4069509762883268</v>
      </c>
      <c r="BG13">
        <f t="shared" si="7"/>
        <v>4.4076062141802792</v>
      </c>
      <c r="BH13">
        <f t="shared" si="7"/>
        <v>4.4052372584176105</v>
      </c>
      <c r="BI13">
        <f t="shared" si="7"/>
        <v>4.4138880972212879</v>
      </c>
      <c r="BJ13">
        <f t="shared" si="7"/>
        <v>4.3833629693743301</v>
      </c>
      <c r="BK13">
        <f t="shared" si="7"/>
        <v>4.5100536430036167</v>
      </c>
      <c r="BL13">
        <f t="shared" si="8"/>
        <v>5.2828882911007637</v>
      </c>
    </row>
    <row r="14" spans="1:64" ht="12.95" customHeight="1">
      <c r="A14" s="58"/>
      <c r="B14" s="17"/>
      <c r="C14" s="58"/>
      <c r="AA14" s="91" t="s">
        <v>38</v>
      </c>
      <c r="AB14" s="16">
        <f>2*AB5*365.24/C8</f>
        <v>-7.1178536016049808E-8</v>
      </c>
      <c r="AC14" t="s">
        <v>593</v>
      </c>
      <c r="AD14">
        <v>-7.1178536016049808E-8</v>
      </c>
      <c r="AE14" s="78"/>
      <c r="AF14" s="52">
        <v>8.2282584628336408E-8</v>
      </c>
      <c r="AG14" s="52">
        <v>1.3927964088714147E-7</v>
      </c>
      <c r="AH14">
        <v>-7.1178536016049808E-8</v>
      </c>
      <c r="AW14">
        <v>-36000</v>
      </c>
      <c r="AX14">
        <f t="shared" si="0"/>
        <v>-0.15556574801809187</v>
      </c>
      <c r="AY14">
        <f t="shared" si="1"/>
        <v>-0.15877066699523892</v>
      </c>
      <c r="AZ14">
        <f t="shared" si="2"/>
        <v>3.2049189771470648E-3</v>
      </c>
      <c r="BA14">
        <f t="shared" si="3"/>
        <v>0.15334676952542703</v>
      </c>
      <c r="BB14">
        <f t="shared" si="4"/>
        <v>-0.10995758365449272</v>
      </c>
      <c r="BC14">
        <f t="shared" si="5"/>
        <v>-2.7440657536097737</v>
      </c>
      <c r="BD14">
        <f t="shared" si="6"/>
        <v>-4.9646764281532709</v>
      </c>
      <c r="BE14">
        <f t="shared" si="7"/>
        <v>4.6878446520163966</v>
      </c>
      <c r="BF14">
        <f t="shared" si="7"/>
        <v>4.6878446528399209</v>
      </c>
      <c r="BG14">
        <f t="shared" si="7"/>
        <v>4.6878446162969629</v>
      </c>
      <c r="BH14">
        <f t="shared" si="7"/>
        <v>4.6878462379024972</v>
      </c>
      <c r="BI14">
        <f t="shared" si="7"/>
        <v>4.687774381426669</v>
      </c>
      <c r="BJ14">
        <f t="shared" si="7"/>
        <v>4.7335870609290804</v>
      </c>
      <c r="BK14">
        <f t="shared" si="7"/>
        <v>5.0303192196431041</v>
      </c>
      <c r="BL14">
        <f t="shared" si="8"/>
        <v>5.6058259068652401</v>
      </c>
    </row>
    <row r="15" spans="1:64" ht="12.95" customHeight="1">
      <c r="A15" s="59" t="s">
        <v>67</v>
      </c>
      <c r="B15" s="17"/>
      <c r="C15" s="50">
        <f ca="1">(C7+C11)+(C8+C12)*INT(MAX(F21:F3522))</f>
        <v>57781.376235815122</v>
      </c>
      <c r="E15" s="20" t="s">
        <v>98</v>
      </c>
      <c r="F15" s="19">
        <v>1</v>
      </c>
      <c r="AA15" s="90" t="s">
        <v>10</v>
      </c>
      <c r="AB15" s="93">
        <f>(AB10-AB2)/AD2</f>
        <v>-15492.975624323011</v>
      </c>
      <c r="AC15" t="s">
        <v>44</v>
      </c>
      <c r="AE15" s="78"/>
      <c r="AW15">
        <v>-34000</v>
      </c>
      <c r="AX15">
        <f t="shared" si="0"/>
        <v>-0.1428788413676183</v>
      </c>
      <c r="AY15">
        <f t="shared" si="1"/>
        <v>-0.14762095438818099</v>
      </c>
      <c r="AZ15">
        <f t="shared" si="2"/>
        <v>4.7421130205626914E-3</v>
      </c>
      <c r="BA15">
        <f t="shared" si="3"/>
        <v>0.23096570982140918</v>
      </c>
      <c r="BB15">
        <f t="shared" si="4"/>
        <v>7.0352166325213975E-2</v>
      </c>
      <c r="BC15">
        <f t="shared" si="5"/>
        <v>-2.5634750490533476</v>
      </c>
      <c r="BD15">
        <f t="shared" si="6"/>
        <v>-3.3626097549814498</v>
      </c>
      <c r="BE15">
        <f t="shared" si="7"/>
        <v>5.069623012934616</v>
      </c>
      <c r="BF15">
        <f t="shared" si="7"/>
        <v>5.073173617726586</v>
      </c>
      <c r="BG15">
        <f t="shared" si="7"/>
        <v>5.0839727724127126</v>
      </c>
      <c r="BH15">
        <f t="shared" si="7"/>
        <v>5.1151227567154889</v>
      </c>
      <c r="BI15">
        <f t="shared" si="7"/>
        <v>5.1943879821766625</v>
      </c>
      <c r="BJ15">
        <f t="shared" si="7"/>
        <v>5.3563087446042266</v>
      </c>
      <c r="BK15">
        <f t="shared" si="7"/>
        <v>5.6100838452280843</v>
      </c>
      <c r="BL15">
        <f t="shared" si="8"/>
        <v>5.9287635226297155</v>
      </c>
    </row>
    <row r="16" spans="1:64" ht="12.95" customHeight="1">
      <c r="A16" s="60" t="s">
        <v>54</v>
      </c>
      <c r="B16" s="17"/>
      <c r="C16" s="54">
        <f ca="1">+C8+C12</f>
        <v>0.35852025689994954</v>
      </c>
      <c r="E16" s="20" t="s">
        <v>91</v>
      </c>
      <c r="F16" s="21">
        <f ca="1">NOW()+15018.5+$C$5/24</f>
        <v>60317.75798425926</v>
      </c>
      <c r="AA16" s="89" t="s">
        <v>11</v>
      </c>
      <c r="AB16" s="93">
        <f>365.24*AB8</f>
        <v>13950.853877778649</v>
      </c>
      <c r="AC16" t="s">
        <v>14</v>
      </c>
      <c r="AD16" s="16"/>
      <c r="AE16" s="78"/>
      <c r="AF16" s="118" t="s">
        <v>748</v>
      </c>
      <c r="AG16" s="118" t="s">
        <v>748</v>
      </c>
      <c r="AH16" s="122" t="s">
        <v>746</v>
      </c>
      <c r="AW16">
        <v>-32000</v>
      </c>
      <c r="AX16">
        <f t="shared" si="0"/>
        <v>-0.13154573529638847</v>
      </c>
      <c r="AY16">
        <f t="shared" si="1"/>
        <v>-0.13675071672969319</v>
      </c>
      <c r="AZ16">
        <f t="shared" si="2"/>
        <v>5.2049814333047324E-3</v>
      </c>
      <c r="BA16">
        <f t="shared" si="3"/>
        <v>1.5995756105336087</v>
      </c>
      <c r="BB16">
        <f t="shared" si="4"/>
        <v>0.9793117758776414</v>
      </c>
      <c r="BC16">
        <f t="shared" si="5"/>
        <v>-0.85932470743579437</v>
      </c>
      <c r="BD16">
        <f t="shared" si="6"/>
        <v>-0.45821242222295488</v>
      </c>
      <c r="BE16">
        <f t="shared" si="7"/>
        <v>6.094570302239684</v>
      </c>
      <c r="BF16">
        <f t="shared" si="7"/>
        <v>6.111220578915205</v>
      </c>
      <c r="BG16">
        <f t="shared" si="7"/>
        <v>6.1295962038054554</v>
      </c>
      <c r="BH16">
        <f t="shared" si="7"/>
        <v>6.1498157106947184</v>
      </c>
      <c r="BI16">
        <f t="shared" si="7"/>
        <v>6.172001232746795</v>
      </c>
      <c r="BJ16">
        <f t="shared" si="7"/>
        <v>6.1962812687364703</v>
      </c>
      <c r="BK16">
        <f t="shared" si="7"/>
        <v>6.2227953298933238</v>
      </c>
      <c r="BL16">
        <f t="shared" si="8"/>
        <v>6.2517011383941909</v>
      </c>
    </row>
    <row r="17" spans="1:64" ht="12.95" customHeight="1" thickBot="1">
      <c r="A17" s="61" t="s">
        <v>88</v>
      </c>
      <c r="B17" s="17"/>
      <c r="C17" s="167">
        <f>COUNT(C21:C9180)</f>
        <v>228</v>
      </c>
      <c r="E17" s="20" t="s">
        <v>99</v>
      </c>
      <c r="F17" s="21">
        <f ca="1">ROUND(2*(F16-$C$7)/$C$8,0)/2+F15</f>
        <v>23545.5</v>
      </c>
      <c r="AA17" s="89" t="s">
        <v>12</v>
      </c>
      <c r="AB17" s="94">
        <f>AB13^3/AB8^2</f>
        <v>3.1498011779444121E-3</v>
      </c>
      <c r="AE17" s="78"/>
      <c r="AW17">
        <v>-30000</v>
      </c>
      <c r="AX17">
        <f t="shared" si="0"/>
        <v>-0.12706027964164579</v>
      </c>
      <c r="AY17">
        <f t="shared" si="1"/>
        <v>-0.12615995401977553</v>
      </c>
      <c r="AZ17">
        <f t="shared" si="2"/>
        <v>-9.003256218702647E-4</v>
      </c>
      <c r="BA17">
        <f t="shared" si="3"/>
        <v>0.26496742076440272</v>
      </c>
      <c r="BB17">
        <f t="shared" si="4"/>
        <v>-0.91294122363864671</v>
      </c>
      <c r="BC17">
        <f t="shared" si="5"/>
        <v>2.4988657181024987</v>
      </c>
      <c r="BD17">
        <f t="shared" si="6"/>
        <v>3.0038753670320673</v>
      </c>
      <c r="BE17">
        <f t="shared" si="7"/>
        <v>7.3933001146946724</v>
      </c>
      <c r="BF17">
        <f t="shared" si="7"/>
        <v>7.383913822987088</v>
      </c>
      <c r="BG17">
        <f t="shared" si="7"/>
        <v>7.3618247630814713</v>
      </c>
      <c r="BH17">
        <f t="shared" si="7"/>
        <v>7.3131102137477253</v>
      </c>
      <c r="BI17">
        <f t="shared" si="7"/>
        <v>7.2175291545274458</v>
      </c>
      <c r="BJ17">
        <f t="shared" si="7"/>
        <v>7.0587504357136037</v>
      </c>
      <c r="BK17">
        <f t="shared" si="7"/>
        <v>6.8384952561405443</v>
      </c>
      <c r="BL17">
        <f t="shared" si="8"/>
        <v>6.5746387541586673</v>
      </c>
    </row>
    <row r="18" spans="1:64" ht="12.95" customHeight="1" thickTop="1" thickBot="1">
      <c r="A18" s="60" t="s">
        <v>590</v>
      </c>
      <c r="B18" s="17"/>
      <c r="C18" s="110">
        <f ca="1">+C15</f>
        <v>57781.376235815122</v>
      </c>
      <c r="D18" s="111">
        <f ca="1">+C16</f>
        <v>0.35852025689994954</v>
      </c>
      <c r="E18" s="20" t="s">
        <v>92</v>
      </c>
      <c r="F18" s="16">
        <f ca="1">ROUND(2*(F16-$C$15)/$C$16,0)/2+F15</f>
        <v>7075.5</v>
      </c>
      <c r="P18" t="s">
        <v>883</v>
      </c>
      <c r="Q18">
        <f>MAX(Q21:Q300)-MIN(Q21:Q486)</f>
        <v>27353.028560000101</v>
      </c>
      <c r="R18" t="s">
        <v>14</v>
      </c>
      <c r="AA18" s="95" t="s">
        <v>13</v>
      </c>
      <c r="AB18" s="96">
        <f>2*PI()/(AB8*365.2422)*AD2</f>
        <v>1.6146880788223795E-4</v>
      </c>
      <c r="AC18" s="97" t="s">
        <v>36</v>
      </c>
      <c r="AD18" s="97"/>
      <c r="AE18" s="98"/>
      <c r="AW18">
        <v>-28000</v>
      </c>
      <c r="AX18">
        <f t="shared" si="0"/>
        <v>-0.11898542394989287</v>
      </c>
      <c r="AY18">
        <f t="shared" si="1"/>
        <v>-0.11584866625842799</v>
      </c>
      <c r="AZ18">
        <f t="shared" si="2"/>
        <v>-3.1367576914648684E-3</v>
      </c>
      <c r="BA18">
        <f t="shared" si="3"/>
        <v>0.16260025302922976</v>
      </c>
      <c r="BB18">
        <f t="shared" si="4"/>
        <v>-0.80192252648495377</v>
      </c>
      <c r="BC18">
        <f t="shared" si="5"/>
        <v>2.7187936199514486</v>
      </c>
      <c r="BD18">
        <f t="shared" si="6"/>
        <v>4.6597024354195113</v>
      </c>
      <c r="BE18">
        <f t="shared" ref="BE18:BK33" si="10">$BL18+$AB$7*SIN(BF18)</f>
        <v>7.8151416622729775</v>
      </c>
      <c r="BF18">
        <f t="shared" si="10"/>
        <v>7.8151413799111005</v>
      </c>
      <c r="BG18">
        <f t="shared" si="10"/>
        <v>7.8151334617503947</v>
      </c>
      <c r="BH18">
        <f t="shared" si="10"/>
        <v>7.8149120690979386</v>
      </c>
      <c r="BI18">
        <f t="shared" si="10"/>
        <v>7.8091622800405371</v>
      </c>
      <c r="BJ18">
        <f t="shared" si="10"/>
        <v>7.7333610462924094</v>
      </c>
      <c r="BK18">
        <f t="shared" si="10"/>
        <v>7.4269162449321744</v>
      </c>
      <c r="BL18">
        <f t="shared" si="8"/>
        <v>6.8975763699231436</v>
      </c>
    </row>
    <row r="19" spans="1:64" ht="12.95" customHeight="1" thickTop="1">
      <c r="E19" s="20" t="s">
        <v>93</v>
      </c>
      <c r="F19" s="22">
        <f ca="1">+$C$15+$C$16*F18-15018.5-$C$5/24</f>
        <v>45299.98214684405</v>
      </c>
      <c r="Q19">
        <f>Q18/AB16</f>
        <v>1.9606705653744141</v>
      </c>
      <c r="R19" t="s">
        <v>884</v>
      </c>
      <c r="AA19" s="99"/>
      <c r="AC19" s="99"/>
      <c r="AW19">
        <v>-26000</v>
      </c>
      <c r="AX19">
        <f t="shared" si="0"/>
        <v>-0.11020688086121801</v>
      </c>
      <c r="AY19">
        <f t="shared" si="1"/>
        <v>-0.10581685344565056</v>
      </c>
      <c r="AZ19">
        <f t="shared" si="2"/>
        <v>-4.390027415567448E-3</v>
      </c>
      <c r="BA19">
        <f t="shared" si="3"/>
        <v>0.12730776016882561</v>
      </c>
      <c r="BB19">
        <f t="shared" si="4"/>
        <v>-0.73390567586866362</v>
      </c>
      <c r="BC19">
        <f t="shared" si="5"/>
        <v>2.8252457265087911</v>
      </c>
      <c r="BD19">
        <f t="shared" si="6"/>
        <v>6.269360358464998</v>
      </c>
      <c r="BE19">
        <f t="shared" si="10"/>
        <v>8.1090432228515716</v>
      </c>
      <c r="BF19">
        <f t="shared" si="10"/>
        <v>8.1091333951431821</v>
      </c>
      <c r="BG19">
        <f t="shared" si="10"/>
        <v>8.1087440303195208</v>
      </c>
      <c r="BH19">
        <f t="shared" si="10"/>
        <v>8.1104211685239349</v>
      </c>
      <c r="BI19">
        <f t="shared" si="10"/>
        <v>8.1031184649552372</v>
      </c>
      <c r="BJ19">
        <f t="shared" si="10"/>
        <v>8.1335565312089031</v>
      </c>
      <c r="BK19">
        <f t="shared" si="10"/>
        <v>7.9606111639295731</v>
      </c>
      <c r="BL19">
        <f t="shared" si="8"/>
        <v>7.220513985687619</v>
      </c>
    </row>
    <row r="20" spans="1:64" ht="12.95" customHeight="1" thickBot="1">
      <c r="A20" s="3" t="s">
        <v>55</v>
      </c>
      <c r="B20" s="3" t="s">
        <v>56</v>
      </c>
      <c r="C20" s="49" t="s">
        <v>57</v>
      </c>
      <c r="D20" s="49" t="s">
        <v>62</v>
      </c>
      <c r="E20" s="3" t="s">
        <v>58</v>
      </c>
      <c r="F20" s="3" t="s">
        <v>59</v>
      </c>
      <c r="G20" s="3" t="s">
        <v>60</v>
      </c>
      <c r="H20" s="6" t="s">
        <v>108</v>
      </c>
      <c r="I20" s="6" t="s">
        <v>111</v>
      </c>
      <c r="J20" s="6" t="s">
        <v>105</v>
      </c>
      <c r="K20" s="6" t="s">
        <v>103</v>
      </c>
      <c r="L20" s="6" t="s">
        <v>74</v>
      </c>
      <c r="M20" s="6" t="s">
        <v>75</v>
      </c>
      <c r="N20" s="6" t="s">
        <v>76</v>
      </c>
      <c r="O20" s="6" t="s">
        <v>72</v>
      </c>
      <c r="P20" s="5" t="s">
        <v>71</v>
      </c>
      <c r="Q20" s="3" t="s">
        <v>64</v>
      </c>
      <c r="R20" s="5" t="s">
        <v>585</v>
      </c>
      <c r="S20" s="5" t="s">
        <v>583</v>
      </c>
      <c r="T20" s="5" t="s">
        <v>586</v>
      </c>
      <c r="U20" s="53" t="s">
        <v>587</v>
      </c>
      <c r="Z20" s="3" t="s">
        <v>59</v>
      </c>
      <c r="AA20" s="5" t="s">
        <v>45</v>
      </c>
      <c r="AB20" s="5" t="s">
        <v>47</v>
      </c>
      <c r="AC20" s="5" t="s">
        <v>48</v>
      </c>
      <c r="AD20" s="5" t="s">
        <v>39</v>
      </c>
      <c r="AE20" s="5" t="s">
        <v>586</v>
      </c>
      <c r="AF20" s="5" t="s">
        <v>49</v>
      </c>
      <c r="AG20" s="68"/>
      <c r="AH20" s="5" t="s">
        <v>21</v>
      </c>
      <c r="AI20" s="5" t="s">
        <v>22</v>
      </c>
      <c r="AJ20" s="5" t="s">
        <v>23</v>
      </c>
      <c r="AK20" s="5" t="s">
        <v>40</v>
      </c>
      <c r="AL20" s="5" t="s">
        <v>24</v>
      </c>
      <c r="AM20" s="5" t="s">
        <v>25</v>
      </c>
      <c r="AN20" s="3" t="s">
        <v>26</v>
      </c>
      <c r="AO20" s="3" t="s">
        <v>27</v>
      </c>
      <c r="AP20" s="3" t="s">
        <v>28</v>
      </c>
      <c r="AQ20" s="3" t="s">
        <v>29</v>
      </c>
      <c r="AR20" s="3" t="s">
        <v>30</v>
      </c>
      <c r="AS20" s="3" t="s">
        <v>31</v>
      </c>
      <c r="AT20" s="3" t="s">
        <v>32</v>
      </c>
      <c r="AU20" s="3" t="s">
        <v>592</v>
      </c>
      <c r="AV20" s="100"/>
      <c r="AW20">
        <v>-24000</v>
      </c>
      <c r="AX20">
        <f t="shared" si="0"/>
        <v>-0.10120810119221951</v>
      </c>
      <c r="AY20">
        <f t="shared" si="1"/>
        <v>-9.6064515581443272E-2</v>
      </c>
      <c r="AZ20">
        <f t="shared" si="2"/>
        <v>-5.1435856107762351E-3</v>
      </c>
      <c r="BA20">
        <f t="shared" si="3"/>
        <v>0.10904164126830429</v>
      </c>
      <c r="BB20">
        <f t="shared" si="4"/>
        <v>-0.6832162957421879</v>
      </c>
      <c r="BC20">
        <f t="shared" si="5"/>
        <v>2.8971417372358479</v>
      </c>
      <c r="BD20">
        <f t="shared" si="6"/>
        <v>8.1408191122735598</v>
      </c>
      <c r="BE20">
        <f t="shared" si="10"/>
        <v>8.3512163663449162</v>
      </c>
      <c r="BF20">
        <f t="shared" si="10"/>
        <v>8.3496080317236192</v>
      </c>
      <c r="BG20">
        <f t="shared" si="10"/>
        <v>8.3532784444795478</v>
      </c>
      <c r="BH20">
        <f t="shared" si="10"/>
        <v>8.3448653378482121</v>
      </c>
      <c r="BI20">
        <f t="shared" si="10"/>
        <v>8.3639609819364953</v>
      </c>
      <c r="BJ20">
        <f t="shared" si="10"/>
        <v>8.3195866392877829</v>
      </c>
      <c r="BK20">
        <f t="shared" si="10"/>
        <v>8.4177907631047315</v>
      </c>
      <c r="BL20">
        <f t="shared" si="8"/>
        <v>7.5434516014520954</v>
      </c>
    </row>
    <row r="21" spans="1:64" ht="12.95" customHeight="1">
      <c r="A21" s="125" t="s">
        <v>710</v>
      </c>
      <c r="B21" s="126" t="s">
        <v>79</v>
      </c>
      <c r="C21" s="127">
        <v>30428.35</v>
      </c>
      <c r="E21">
        <f t="shared" ref="E21:E84" si="11">+(C21-C$7)/C$8</f>
        <v>-59824.399822603555</v>
      </c>
      <c r="F21" s="121">
        <f>ROUND(2*E21,0)/2+1</f>
        <v>-59823.5</v>
      </c>
      <c r="G21">
        <f t="shared" ref="G21:G26" si="12">+C21-(C$7+F21*C$8)</f>
        <v>-0.32260350000069593</v>
      </c>
      <c r="I21">
        <f t="shared" ref="I21:I26" si="13">G21</f>
        <v>-0.32260350000069593</v>
      </c>
      <c r="Q21" s="2">
        <f t="shared" ref="Q21:Q84" si="14">+C21-15018.5</f>
        <v>15409.849999999999</v>
      </c>
      <c r="S21" s="13">
        <v>0.1</v>
      </c>
      <c r="Z21">
        <f t="shared" ref="Z21:Z84" si="15">F21</f>
        <v>-59823.5</v>
      </c>
      <c r="AA21" s="74">
        <f t="shared" ref="AA21:AA84" si="16">AB$3+AB$4*Z21+AB$5*Z21^2+AH21</f>
        <v>-0.3187664306258069</v>
      </c>
      <c r="AB21" s="74">
        <f t="shared" ref="AB21:AB26" si="17">IF(S21&lt;&gt;0,G21-AH21, -9999)</f>
        <v>-0.31691216398726185</v>
      </c>
      <c r="AC21" s="74">
        <f>+G21-(AB$3+AB$4*Z21+AB$5*Z21^2)</f>
        <v>-9.5284053883231135E-3</v>
      </c>
      <c r="AD21" s="74">
        <f t="shared" ref="AD21:AD26" si="18">IF(S21&lt;&gt;0,G21-AA21, -9999)</f>
        <v>-3.837069374889035E-3</v>
      </c>
      <c r="AE21" s="74">
        <f t="shared" ref="AE21:AE26" si="19">+(G21-AA21)^2*S21</f>
        <v>1.4723101387711331E-6</v>
      </c>
      <c r="AF21">
        <f t="shared" ref="AF21:AF26" si="20">IF(S21&lt;&gt;0,G21-P21, -9999)</f>
        <v>-0.32260350000069593</v>
      </c>
      <c r="AG21" s="101"/>
      <c r="AH21">
        <f t="shared" ref="AH21:AH84" si="21">$AB$6*($AB$11/AI21*AJ21+$AB$12)</f>
        <v>-5.6913360134340993E-3</v>
      </c>
      <c r="AI21">
        <f t="shared" ref="AI21:AI84" si="22">1+$AB$7*COS(AL21)</f>
        <v>9.3060888060840896E-2</v>
      </c>
      <c r="AJ21">
        <f t="shared" ref="AJ21:AJ84" si="23">SIN(AL21+RADIANS($AB$9))</f>
        <v>-0.61696505543645297</v>
      </c>
      <c r="AK21">
        <f t="shared" ref="AK21:AK84" si="24">$AB$7*SIN(AL21)</f>
        <v>0.14373201412306258</v>
      </c>
      <c r="AL21">
        <f t="shared" ref="AL21:AL84" si="25">2*ATAN(AM21)</f>
        <v>2.984419474504771</v>
      </c>
      <c r="AM21">
        <f t="shared" ref="AM21:AM84" si="26">SQRT((1+$AB$7)/(1-$AB$7))*TAN(AN21/2)</f>
        <v>12.698611052821899</v>
      </c>
      <c r="AN21" s="74">
        <f t="shared" ref="AN21:AT30" si="27">$AU21+$AB$7*SIN(AO21)</f>
        <v>2.4127096912967723</v>
      </c>
      <c r="AO21" s="74">
        <f t="shared" si="27"/>
        <v>2.3495040361893516</v>
      </c>
      <c r="AP21" s="74">
        <f t="shared" si="27"/>
        <v>2.4431971895316948</v>
      </c>
      <c r="AQ21" s="74">
        <f t="shared" si="27"/>
        <v>2.3010229682646961</v>
      </c>
      <c r="AR21" s="74">
        <f t="shared" si="27"/>
        <v>2.5102949404565589</v>
      </c>
      <c r="AS21" s="74">
        <f t="shared" si="27"/>
        <v>2.1835038699163727</v>
      </c>
      <c r="AT21" s="74">
        <f t="shared" si="27"/>
        <v>2.6611042326614323</v>
      </c>
      <c r="AU21" s="74">
        <f t="shared" ref="AU21:AU84" si="28">RADIANS($AB$9)+$AB$18*(F21-AB$15)</f>
        <v>1.7590737622827435</v>
      </c>
      <c r="AW21">
        <v>-22000</v>
      </c>
      <c r="AX21">
        <f t="shared" si="0"/>
        <v>-9.2163788379407668E-2</v>
      </c>
      <c r="AY21">
        <f t="shared" si="1"/>
        <v>-8.659165266580611E-2</v>
      </c>
      <c r="AZ21">
        <f t="shared" si="2"/>
        <v>-5.5721357136015569E-3</v>
      </c>
      <c r="BA21">
        <f t="shared" si="3"/>
        <v>9.767612972257067E-2</v>
      </c>
      <c r="BB21">
        <f t="shared" si="4"/>
        <v>-0.63982448604734787</v>
      </c>
      <c r="BC21">
        <f t="shared" si="5"/>
        <v>2.95503006327665</v>
      </c>
      <c r="BD21">
        <f t="shared" si="6"/>
        <v>10.689150999823587</v>
      </c>
      <c r="BE21">
        <f t="shared" si="10"/>
        <v>8.5737589188713379</v>
      </c>
      <c r="BF21">
        <f t="shared" si="10"/>
        <v>8.5454055284244852</v>
      </c>
      <c r="BG21">
        <f t="shared" si="10"/>
        <v>8.5925078698385899</v>
      </c>
      <c r="BH21">
        <f t="shared" si="10"/>
        <v>8.5127335604345085</v>
      </c>
      <c r="BI21">
        <f t="shared" si="10"/>
        <v>8.6439312406191853</v>
      </c>
      <c r="BJ21">
        <f t="shared" si="10"/>
        <v>8.4149170766431478</v>
      </c>
      <c r="BK21">
        <f t="shared" si="10"/>
        <v>8.7845763673373884</v>
      </c>
      <c r="BL21">
        <f t="shared" si="8"/>
        <v>7.8663892172165708</v>
      </c>
    </row>
    <row r="22" spans="1:64" ht="12.95" customHeight="1">
      <c r="A22" s="125" t="s">
        <v>710</v>
      </c>
      <c r="B22" s="126" t="s">
        <v>78</v>
      </c>
      <c r="C22" s="127">
        <v>31031.58</v>
      </c>
      <c r="E22">
        <f t="shared" si="11"/>
        <v>-58141.839065711996</v>
      </c>
      <c r="F22" s="121">
        <f>ROUND(2*E22,0)/2+1</f>
        <v>-58141</v>
      </c>
      <c r="G22">
        <f t="shared" si="12"/>
        <v>-0.30082100000072387</v>
      </c>
      <c r="I22">
        <f t="shared" si="13"/>
        <v>-0.30082100000072387</v>
      </c>
      <c r="Q22" s="2">
        <f t="shared" si="14"/>
        <v>16013.080000000002</v>
      </c>
      <c r="S22" s="13">
        <v>0.1</v>
      </c>
      <c r="Z22">
        <f t="shared" si="15"/>
        <v>-58141</v>
      </c>
      <c r="AA22" s="74">
        <f t="shared" si="16"/>
        <v>-0.30658333249376912</v>
      </c>
      <c r="AB22" s="74">
        <f t="shared" si="17"/>
        <v>-0.29511385336899143</v>
      </c>
      <c r="AC22" s="74">
        <f t="shared" ref="AC22:AC85" si="29">+G22-(AB$3+AB$4*Z22+AB$5*Z22^2)</f>
        <v>5.5185861312812001E-5</v>
      </c>
      <c r="AD22" s="74">
        <f t="shared" si="18"/>
        <v>5.7623324930452524E-3</v>
      </c>
      <c r="AE22" s="74">
        <f t="shared" si="19"/>
        <v>3.3204475760405117E-6</v>
      </c>
      <c r="AF22">
        <f t="shared" si="20"/>
        <v>-0.30082100000072387</v>
      </c>
      <c r="AG22" s="101"/>
      <c r="AH22">
        <f t="shared" si="21"/>
        <v>-5.7071466317324578E-3</v>
      </c>
      <c r="AI22">
        <f t="shared" si="22"/>
        <v>8.7649710394837377E-2</v>
      </c>
      <c r="AJ22">
        <f t="shared" si="23"/>
        <v>-0.58201164199305833</v>
      </c>
      <c r="AK22">
        <f t="shared" si="24"/>
        <v>0.1039922771470972</v>
      </c>
      <c r="AL22">
        <f t="shared" si="25"/>
        <v>3.0280996259639714</v>
      </c>
      <c r="AM22">
        <f t="shared" si="26"/>
        <v>17.603308352062356</v>
      </c>
      <c r="AN22" s="74">
        <f t="shared" si="27"/>
        <v>2.6045028812775102</v>
      </c>
      <c r="AO22" s="74">
        <f t="shared" si="27"/>
        <v>2.4666749578659721</v>
      </c>
      <c r="AP22" s="74">
        <f t="shared" si="27"/>
        <v>2.6469287551878149</v>
      </c>
      <c r="AQ22" s="74">
        <f t="shared" si="27"/>
        <v>2.4059879355081977</v>
      </c>
      <c r="AR22" s="74">
        <f t="shared" si="27"/>
        <v>2.7206219932671392</v>
      </c>
      <c r="AS22" s="74">
        <f t="shared" si="27"/>
        <v>2.2915797066463774</v>
      </c>
      <c r="AT22" s="74">
        <f t="shared" si="27"/>
        <v>2.853573164486046</v>
      </c>
      <c r="AU22" s="74">
        <f t="shared" si="28"/>
        <v>2.0307450315446083</v>
      </c>
      <c r="AW22">
        <v>-20000</v>
      </c>
      <c r="AX22">
        <f t="shared" si="0"/>
        <v>-8.3124284631817411E-2</v>
      </c>
      <c r="AY22">
        <f t="shared" si="1"/>
        <v>-7.7398264698739075E-2</v>
      </c>
      <c r="AZ22">
        <f t="shared" si="2"/>
        <v>-5.7260199330783383E-3</v>
      </c>
      <c r="BA22">
        <f t="shared" si="3"/>
        <v>8.9878385780941539E-2</v>
      </c>
      <c r="BB22">
        <f t="shared" si="4"/>
        <v>-0.5979378915154735</v>
      </c>
      <c r="BC22">
        <f t="shared" si="5"/>
        <v>3.008373971223961</v>
      </c>
      <c r="BD22">
        <f t="shared" si="6"/>
        <v>14.990699650456083</v>
      </c>
      <c r="BE22">
        <f t="shared" si="10"/>
        <v>8.7996566439685537</v>
      </c>
      <c r="BF22">
        <f t="shared" si="10"/>
        <v>8.6977384824555983</v>
      </c>
      <c r="BG22">
        <f t="shared" si="10"/>
        <v>8.8380132031425784</v>
      </c>
      <c r="BH22">
        <f t="shared" si="10"/>
        <v>8.6403341598226522</v>
      </c>
      <c r="BI22">
        <f t="shared" si="10"/>
        <v>8.9113622483978361</v>
      </c>
      <c r="BJ22">
        <f t="shared" si="10"/>
        <v>8.5199641918851405</v>
      </c>
      <c r="BK22">
        <f t="shared" si="10"/>
        <v>9.0564347302379637</v>
      </c>
      <c r="BL22">
        <f t="shared" si="8"/>
        <v>8.1893268329810471</v>
      </c>
    </row>
    <row r="23" spans="1:64" ht="12.95" customHeight="1">
      <c r="A23" s="125" t="s">
        <v>710</v>
      </c>
      <c r="B23" s="126" t="s">
        <v>78</v>
      </c>
      <c r="C23" s="127">
        <v>38385.480000000003</v>
      </c>
      <c r="E23">
        <f t="shared" si="11"/>
        <v>-37629.95545563833</v>
      </c>
      <c r="F23" s="120">
        <f t="shared" ref="F23:F29" si="30">ROUND(2*E23,0)/2+0.5</f>
        <v>-37629.5</v>
      </c>
      <c r="G23">
        <f t="shared" si="12"/>
        <v>-0.16328950000024633</v>
      </c>
      <c r="I23">
        <f t="shared" si="13"/>
        <v>-0.16328950000024633</v>
      </c>
      <c r="Q23" s="2">
        <f t="shared" si="14"/>
        <v>23366.980000000003</v>
      </c>
      <c r="S23" s="13">
        <v>0.1</v>
      </c>
      <c r="Z23">
        <f t="shared" si="15"/>
        <v>-37629.5</v>
      </c>
      <c r="AA23" s="74">
        <f t="shared" si="16"/>
        <v>-0.16603920967144864</v>
      </c>
      <c r="AB23" s="74">
        <f t="shared" si="17"/>
        <v>-0.1653117969673806</v>
      </c>
      <c r="AC23" s="74">
        <f t="shared" si="29"/>
        <v>4.7720066383365733E-3</v>
      </c>
      <c r="AD23" s="74">
        <f t="shared" si="18"/>
        <v>2.749709671202305E-3</v>
      </c>
      <c r="AE23" s="74">
        <f t="shared" si="19"/>
        <v>7.5609032759034894E-7</v>
      </c>
      <c r="AF23">
        <f t="shared" si="20"/>
        <v>-0.16328950000024633</v>
      </c>
      <c r="AG23" s="101"/>
      <c r="AH23">
        <f t="shared" si="21"/>
        <v>2.0222969671342722E-3</v>
      </c>
      <c r="AI23">
        <f t="shared" si="22"/>
        <v>0.12707412462125789</v>
      </c>
      <c r="AJ23">
        <f t="shared" si="23"/>
        <v>-0.19099845937973009</v>
      </c>
      <c r="AK23">
        <f t="shared" si="24"/>
        <v>-0.2849523832908219</v>
      </c>
      <c r="AL23">
        <f t="shared" si="25"/>
        <v>-2.8260646103226765</v>
      </c>
      <c r="AM23">
        <f t="shared" si="26"/>
        <v>-6.285905335976711</v>
      </c>
      <c r="AN23" s="74">
        <f t="shared" si="27"/>
        <v>4.4547779622919776</v>
      </c>
      <c r="AO23" s="74">
        <f t="shared" si="27"/>
        <v>4.4546836475635407</v>
      </c>
      <c r="AP23" s="74">
        <f t="shared" si="27"/>
        <v>4.4550869600270335</v>
      </c>
      <c r="AQ23" s="74">
        <f t="shared" si="27"/>
        <v>4.4533666002189722</v>
      </c>
      <c r="AR23" s="74">
        <f t="shared" si="27"/>
        <v>4.4607850121744557</v>
      </c>
      <c r="AS23" s="74">
        <f t="shared" si="27"/>
        <v>4.4301546054060799</v>
      </c>
      <c r="AT23" s="74">
        <f t="shared" si="27"/>
        <v>4.6009099472816528</v>
      </c>
      <c r="AU23" s="74">
        <f t="shared" si="28"/>
        <v>5.3427124844211331</v>
      </c>
      <c r="AW23">
        <v>-18000</v>
      </c>
      <c r="AX23">
        <f t="shared" si="0"/>
        <v>-7.4075465501932697E-2</v>
      </c>
      <c r="AY23">
        <f t="shared" si="1"/>
        <v>-6.8484351680242153E-2</v>
      </c>
      <c r="AZ23">
        <f t="shared" si="2"/>
        <v>-5.5911138216905376E-3</v>
      </c>
      <c r="BA23">
        <f t="shared" si="3"/>
        <v>8.4968289862452751E-2</v>
      </c>
      <c r="BB23">
        <f t="shared" si="4"/>
        <v>-0.55765389825279355</v>
      </c>
      <c r="BC23">
        <f t="shared" si="5"/>
        <v>3.0577431986739674</v>
      </c>
      <c r="BD23">
        <f t="shared" si="6"/>
        <v>23.83829538498258</v>
      </c>
      <c r="BE23">
        <f t="shared" si="10"/>
        <v>9.0238084798360365</v>
      </c>
      <c r="BF23">
        <f t="shared" si="10"/>
        <v>8.8339111961895611</v>
      </c>
      <c r="BG23">
        <f t="shared" si="10"/>
        <v>9.0669086387580737</v>
      </c>
      <c r="BH23">
        <f t="shared" si="10"/>
        <v>8.7762449291913907</v>
      </c>
      <c r="BI23">
        <f t="shared" si="10"/>
        <v>9.1331835512856649</v>
      </c>
      <c r="BJ23">
        <f t="shared" si="10"/>
        <v>8.6821957432996175</v>
      </c>
      <c r="BK23">
        <f t="shared" si="10"/>
        <v>9.2386467061105453</v>
      </c>
      <c r="BL23">
        <f t="shared" si="8"/>
        <v>8.5122644487455226</v>
      </c>
    </row>
    <row r="24" spans="1:64" ht="12.95" customHeight="1">
      <c r="A24" s="125" t="s">
        <v>710</v>
      </c>
      <c r="B24" s="126" t="s">
        <v>78</v>
      </c>
      <c r="C24" s="127">
        <v>38816.400000000001</v>
      </c>
      <c r="E24">
        <f t="shared" si="11"/>
        <v>-36428.010788828484</v>
      </c>
      <c r="F24" s="120">
        <f t="shared" si="30"/>
        <v>-36427.5</v>
      </c>
      <c r="G24">
        <f t="shared" si="12"/>
        <v>-0.18312750000040978</v>
      </c>
      <c r="I24">
        <f t="shared" si="13"/>
        <v>-0.18312750000040978</v>
      </c>
      <c r="Q24" s="2">
        <f t="shared" si="14"/>
        <v>23797.9</v>
      </c>
      <c r="S24" s="13">
        <v>0.1</v>
      </c>
      <c r="Z24">
        <f t="shared" si="15"/>
        <v>-36427.5</v>
      </c>
      <c r="AA24" s="74">
        <f t="shared" si="16"/>
        <v>-0.15830310106140943</v>
      </c>
      <c r="AB24" s="74">
        <f t="shared" si="17"/>
        <v>-0.18601457036332253</v>
      </c>
      <c r="AC24" s="74">
        <f t="shared" si="29"/>
        <v>-2.19373285760876E-2</v>
      </c>
      <c r="AD24" s="74">
        <f t="shared" si="18"/>
        <v>-2.4824398939000347E-2</v>
      </c>
      <c r="AE24" s="74">
        <f t="shared" si="19"/>
        <v>6.1625078268264164E-5</v>
      </c>
      <c r="AF24">
        <f t="shared" si="20"/>
        <v>-0.18312750000040978</v>
      </c>
      <c r="AG24" s="101"/>
      <c r="AH24">
        <f t="shared" si="21"/>
        <v>2.887070362912747E-3</v>
      </c>
      <c r="AI24">
        <f t="shared" si="22"/>
        <v>0.14483303687421811</v>
      </c>
      <c r="AJ24">
        <f t="shared" si="23"/>
        <v>-0.13444862388528703</v>
      </c>
      <c r="AK24">
        <f t="shared" si="24"/>
        <v>-0.33449500717811959</v>
      </c>
      <c r="AL24">
        <f t="shared" si="25"/>
        <v>-2.7687423921025811</v>
      </c>
      <c r="AM24">
        <f t="shared" si="26"/>
        <v>-5.3017975046477925</v>
      </c>
      <c r="AN24" s="74">
        <f t="shared" si="27"/>
        <v>4.6222666416727183</v>
      </c>
      <c r="AO24" s="74">
        <f t="shared" si="27"/>
        <v>4.6222673295075145</v>
      </c>
      <c r="AP24" s="74">
        <f t="shared" si="27"/>
        <v>4.6222590069193084</v>
      </c>
      <c r="AQ24" s="74">
        <f t="shared" si="27"/>
        <v>4.6223597591856036</v>
      </c>
      <c r="AR24" s="74">
        <f t="shared" si="27"/>
        <v>4.6211475225330192</v>
      </c>
      <c r="AS24" s="74">
        <f t="shared" si="27"/>
        <v>4.6370124427905584</v>
      </c>
      <c r="AT24" s="74">
        <f t="shared" si="27"/>
        <v>4.9133092281798394</v>
      </c>
      <c r="AU24" s="74">
        <f t="shared" si="28"/>
        <v>5.5367979914955825</v>
      </c>
      <c r="AW24">
        <v>-16000</v>
      </c>
      <c r="AX24">
        <f t="shared" si="0"/>
        <v>-6.5102226494699572E-2</v>
      </c>
      <c r="AY24">
        <f t="shared" si="1"/>
        <v>-5.9849913610315351E-2</v>
      </c>
      <c r="AZ24">
        <f t="shared" si="2"/>
        <v>-5.2523128843842241E-3</v>
      </c>
      <c r="BA24">
        <f t="shared" si="3"/>
        <v>8.2601764265594735E-2</v>
      </c>
      <c r="BB24">
        <f t="shared" si="4"/>
        <v>-0.52352239964861547</v>
      </c>
      <c r="BC24">
        <f t="shared" si="5"/>
        <v>3.0983199895911566</v>
      </c>
      <c r="BD24">
        <f t="shared" si="6"/>
        <v>46.2113426407291</v>
      </c>
      <c r="BE24">
        <f t="shared" si="10"/>
        <v>9.2158827396068173</v>
      </c>
      <c r="BF24">
        <f t="shared" si="10"/>
        <v>8.9973094910472948</v>
      </c>
      <c r="BG24">
        <f t="shared" si="10"/>
        <v>9.2473098410691037</v>
      </c>
      <c r="BH24">
        <f t="shared" si="10"/>
        <v>8.9593636333984801</v>
      </c>
      <c r="BI24">
        <f t="shared" si="10"/>
        <v>9.2891482382642394</v>
      </c>
      <c r="BJ24">
        <f t="shared" si="10"/>
        <v>8.9076842643849208</v>
      </c>
      <c r="BK24">
        <f t="shared" si="10"/>
        <v>9.3457612861688215</v>
      </c>
      <c r="BL24">
        <f t="shared" si="8"/>
        <v>8.835202064509998</v>
      </c>
    </row>
    <row r="25" spans="1:64" ht="12.95" customHeight="1">
      <c r="A25" s="125" t="s">
        <v>710</v>
      </c>
      <c r="B25" s="126" t="s">
        <v>78</v>
      </c>
      <c r="C25" s="127">
        <v>39905.26</v>
      </c>
      <c r="E25">
        <f t="shared" si="11"/>
        <v>-33390.905363453538</v>
      </c>
      <c r="F25" s="120">
        <f t="shared" si="30"/>
        <v>-33390.5</v>
      </c>
      <c r="G25">
        <f t="shared" si="12"/>
        <v>-0.1453304999959073</v>
      </c>
      <c r="I25">
        <f t="shared" si="13"/>
        <v>-0.1453304999959073</v>
      </c>
      <c r="Q25" s="2">
        <f t="shared" si="14"/>
        <v>24886.760000000002</v>
      </c>
      <c r="S25" s="13">
        <v>0.1</v>
      </c>
      <c r="Z25">
        <f t="shared" si="15"/>
        <v>-33390.5</v>
      </c>
      <c r="AA25" s="74">
        <f t="shared" si="16"/>
        <v>-0.13905791870554574</v>
      </c>
      <c r="AB25" s="74">
        <f t="shared" si="17"/>
        <v>-0.15055122353414416</v>
      </c>
      <c r="AC25" s="74">
        <f t="shared" si="29"/>
        <v>-1.051857752124713E-3</v>
      </c>
      <c r="AD25" s="74">
        <f t="shared" si="18"/>
        <v>-6.2725812903615674E-3</v>
      </c>
      <c r="AE25" s="74">
        <f t="shared" si="19"/>
        <v>3.9345276044193982E-6</v>
      </c>
      <c r="AF25">
        <f t="shared" si="20"/>
        <v>-0.1453304999959073</v>
      </c>
      <c r="AG25" s="101"/>
      <c r="AH25">
        <f t="shared" si="21"/>
        <v>5.220723538236844E-3</v>
      </c>
      <c r="AI25">
        <f t="shared" si="22"/>
        <v>0.29219000867491618</v>
      </c>
      <c r="AJ25">
        <f t="shared" si="23"/>
        <v>0.18194519568634276</v>
      </c>
      <c r="AK25">
        <f t="shared" si="24"/>
        <v>-0.58498073543429407</v>
      </c>
      <c r="AL25">
        <f t="shared" si="25"/>
        <v>-2.4509210735035452</v>
      </c>
      <c r="AM25">
        <f t="shared" si="26"/>
        <v>-2.7796946533054552</v>
      </c>
      <c r="AN25" s="74">
        <f t="shared" si="27"/>
        <v>5.2413091487516494</v>
      </c>
      <c r="AO25" s="74">
        <f t="shared" si="27"/>
        <v>5.2560382633956948</v>
      </c>
      <c r="AP25" s="74">
        <f t="shared" si="27"/>
        <v>5.2862955160790657</v>
      </c>
      <c r="AQ25" s="74">
        <f t="shared" si="27"/>
        <v>5.3444090468688827</v>
      </c>
      <c r="AR25" s="74">
        <f t="shared" si="27"/>
        <v>5.4448229982727048</v>
      </c>
      <c r="AS25" s="74">
        <f t="shared" si="27"/>
        <v>5.5962166532603614</v>
      </c>
      <c r="AT25" s="74">
        <f t="shared" si="27"/>
        <v>5.7946581755731321</v>
      </c>
      <c r="AU25" s="74">
        <f t="shared" si="28"/>
        <v>6.0271787610339391</v>
      </c>
      <c r="AW25">
        <v>-14000</v>
      </c>
      <c r="AX25">
        <f t="shared" si="0"/>
        <v>-5.6395475539669032E-2</v>
      </c>
      <c r="AY25">
        <f t="shared" si="1"/>
        <v>-5.1494950488958691E-2</v>
      </c>
      <c r="AZ25">
        <f t="shared" si="2"/>
        <v>-4.9005250507103398E-3</v>
      </c>
      <c r="BA25">
        <f t="shared" si="3"/>
        <v>8.1852015704950709E-2</v>
      </c>
      <c r="BB25">
        <f t="shared" si="4"/>
        <v>-0.4996330955388732</v>
      </c>
      <c r="BC25">
        <f t="shared" si="5"/>
        <v>3.126124765732377</v>
      </c>
      <c r="BD25">
        <f t="shared" si="6"/>
        <v>129.29755777588667</v>
      </c>
      <c r="BE25">
        <f t="shared" si="10"/>
        <v>9.3498805162222087</v>
      </c>
      <c r="BF25">
        <f t="shared" si="10"/>
        <v>9.2144206306699505</v>
      </c>
      <c r="BG25">
        <f t="shared" si="10"/>
        <v>9.363448511054564</v>
      </c>
      <c r="BH25">
        <f t="shared" si="10"/>
        <v>9.1992867472374549</v>
      </c>
      <c r="BI25">
        <f t="shared" si="10"/>
        <v>9.3799530237109483</v>
      </c>
      <c r="BJ25">
        <f t="shared" si="10"/>
        <v>9.180805965463616</v>
      </c>
      <c r="BK25">
        <f t="shared" si="10"/>
        <v>9.4000914437459606</v>
      </c>
      <c r="BL25">
        <f t="shared" si="8"/>
        <v>9.1581396802744752</v>
      </c>
    </row>
    <row r="26" spans="1:64" ht="12.95" customHeight="1">
      <c r="A26" s="125" t="s">
        <v>710</v>
      </c>
      <c r="B26" s="126" t="s">
        <v>79</v>
      </c>
      <c r="C26" s="127">
        <v>39942.400000000001</v>
      </c>
      <c r="E26">
        <f t="shared" si="11"/>
        <v>-33287.312527369533</v>
      </c>
      <c r="F26" s="120">
        <f t="shared" si="30"/>
        <v>-33287</v>
      </c>
      <c r="G26">
        <f t="shared" si="12"/>
        <v>-0.11204699999507284</v>
      </c>
      <c r="I26">
        <f t="shared" si="13"/>
        <v>-0.11204699999507284</v>
      </c>
      <c r="Q26" s="2">
        <f t="shared" si="14"/>
        <v>24923.9</v>
      </c>
      <c r="S26" s="13">
        <v>0.1</v>
      </c>
      <c r="Z26">
        <f t="shared" si="15"/>
        <v>-33287</v>
      </c>
      <c r="AA26" s="74">
        <f t="shared" si="16"/>
        <v>-0.13841231085236216</v>
      </c>
      <c r="AB26" s="74">
        <f t="shared" si="17"/>
        <v>-0.11734834694607436</v>
      </c>
      <c r="AC26" s="74">
        <f t="shared" si="29"/>
        <v>3.1666657808290838E-2</v>
      </c>
      <c r="AD26" s="74">
        <f t="shared" si="18"/>
        <v>2.6365310857289326E-2</v>
      </c>
      <c r="AE26" s="74">
        <f t="shared" si="19"/>
        <v>6.9512961660149849E-5</v>
      </c>
      <c r="AF26">
        <f t="shared" si="20"/>
        <v>-0.11204699999507284</v>
      </c>
      <c r="AG26" s="101"/>
      <c r="AH26">
        <f t="shared" si="21"/>
        <v>5.3013469510015251E-3</v>
      </c>
      <c r="AI26">
        <f t="shared" si="22"/>
        <v>0.30827401780934172</v>
      </c>
      <c r="AJ26">
        <f t="shared" si="23"/>
        <v>0.20847919064927417</v>
      </c>
      <c r="AK26">
        <f t="shared" si="24"/>
        <v>-0.60391440636172256</v>
      </c>
      <c r="AL26">
        <f t="shared" si="25"/>
        <v>-2.4238656546726096</v>
      </c>
      <c r="AM26">
        <f t="shared" si="26"/>
        <v>-2.6659139051480989</v>
      </c>
      <c r="AN26" s="74">
        <f t="shared" si="27"/>
        <v>5.2770067884008549</v>
      </c>
      <c r="AO26" s="74">
        <f t="shared" si="27"/>
        <v>5.2947779485302338</v>
      </c>
      <c r="AP26" s="74">
        <f t="shared" si="27"/>
        <v>5.3290777617683016</v>
      </c>
      <c r="AQ26" s="74">
        <f t="shared" si="27"/>
        <v>5.391000897921395</v>
      </c>
      <c r="AR26" s="74">
        <f t="shared" si="27"/>
        <v>5.4922527644091304</v>
      </c>
      <c r="AS26" s="74">
        <f t="shared" si="27"/>
        <v>5.6387536888816596</v>
      </c>
      <c r="AT26" s="74">
        <f t="shared" si="27"/>
        <v>5.8262477795644205</v>
      </c>
      <c r="AU26" s="74">
        <f t="shared" si="28"/>
        <v>6.0438907826497514</v>
      </c>
      <c r="AW26">
        <v>-12000</v>
      </c>
      <c r="AX26">
        <f t="shared" si="0"/>
        <v>-4.80357236731302E-2</v>
      </c>
      <c r="AY26">
        <f t="shared" si="1"/>
        <v>-4.341946231617215E-2</v>
      </c>
      <c r="AZ26">
        <f t="shared" si="2"/>
        <v>-4.6162613569580508E-3</v>
      </c>
      <c r="BA26">
        <f t="shared" si="3"/>
        <v>8.1746324339963872E-2</v>
      </c>
      <c r="BB26">
        <f t="shared" si="4"/>
        <v>-0.48354379929765073</v>
      </c>
      <c r="BC26">
        <f t="shared" si="5"/>
        <v>-3.1385841599505575</v>
      </c>
      <c r="BD26">
        <f t="shared" si="6"/>
        <v>-664.78401862343981</v>
      </c>
      <c r="BE26">
        <f t="shared" si="10"/>
        <v>9.4393517387847901</v>
      </c>
      <c r="BF26">
        <f t="shared" si="10"/>
        <v>9.4702335270040905</v>
      </c>
      <c r="BG26">
        <f t="shared" si="10"/>
        <v>9.4365873031090821</v>
      </c>
      <c r="BH26">
        <f t="shared" si="10"/>
        <v>9.4732473733120361</v>
      </c>
      <c r="BI26">
        <f t="shared" si="10"/>
        <v>9.4333049968014464</v>
      </c>
      <c r="BJ26">
        <f t="shared" si="10"/>
        <v>9.4768263876182441</v>
      </c>
      <c r="BK26">
        <f t="shared" si="10"/>
        <v>9.4294072962996012</v>
      </c>
      <c r="BL26">
        <f t="shared" si="8"/>
        <v>9.4810772960389507</v>
      </c>
    </row>
    <row r="27" spans="1:64" ht="12.95" customHeight="1">
      <c r="A27" s="52" t="s">
        <v>731</v>
      </c>
      <c r="B27" s="118" t="s">
        <v>79</v>
      </c>
      <c r="C27" s="119">
        <v>49048.446000000004</v>
      </c>
      <c r="E27">
        <f t="shared" si="11"/>
        <v>-7888.2513897450244</v>
      </c>
      <c r="F27" s="120">
        <f t="shared" si="30"/>
        <v>-7888</v>
      </c>
      <c r="Q27" s="2">
        <f t="shared" si="14"/>
        <v>34029.946000000004</v>
      </c>
      <c r="S27" s="13"/>
      <c r="U27" s="52">
        <f>+C27-(C$7+F27*C$8)</f>
        <v>-9.0127999996184371E-2</v>
      </c>
      <c r="Z27">
        <f t="shared" si="15"/>
        <v>-7888</v>
      </c>
      <c r="AA27" s="74">
        <f t="shared" si="16"/>
        <v>-3.1257627552628287E-2</v>
      </c>
      <c r="AB27" s="74">
        <f>IF(S27&lt;&gt;0,U27-AH27, -9999)</f>
        <v>-9999</v>
      </c>
      <c r="AC27" s="74">
        <f t="shared" si="29"/>
        <v>2.7694248188152578E-2</v>
      </c>
      <c r="AD27" s="74">
        <f>IF(S27&lt;&gt;0,U27-AA27, -9999)</f>
        <v>-9999</v>
      </c>
      <c r="AE27" s="74">
        <f>+(U27-AA27)^2*S27</f>
        <v>0</v>
      </c>
      <c r="AF27">
        <f>IF(S27&lt;&gt;0,U27-P27, -9999)</f>
        <v>-9999</v>
      </c>
      <c r="AG27" s="101"/>
      <c r="AH27">
        <f t="shared" si="21"/>
        <v>-3.5633793644757068E-3</v>
      </c>
      <c r="AI27">
        <f t="shared" si="22"/>
        <v>8.3301193067777057E-2</v>
      </c>
      <c r="AJ27">
        <f t="shared" si="23"/>
        <v>-0.43444962787560382</v>
      </c>
      <c r="AK27">
        <f t="shared" si="24"/>
        <v>-5.3485904852603447E-2</v>
      </c>
      <c r="AL27">
        <f t="shared" si="25"/>
        <v>-3.0833125135469963</v>
      </c>
      <c r="AM27">
        <f t="shared" si="26"/>
        <v>-34.307293542800153</v>
      </c>
      <c r="AN27" s="74">
        <f t="shared" si="27"/>
        <v>9.7053292206948623</v>
      </c>
      <c r="AO27" s="74">
        <f t="shared" si="27"/>
        <v>9.9241223185135468</v>
      </c>
      <c r="AP27" s="74">
        <f t="shared" si="27"/>
        <v>9.667741594627822</v>
      </c>
      <c r="AQ27" s="74">
        <f t="shared" si="27"/>
        <v>9.9713756841801473</v>
      </c>
      <c r="AR27" s="74">
        <f t="shared" si="27"/>
        <v>9.6150443330677327</v>
      </c>
      <c r="AS27" s="74">
        <f t="shared" si="27"/>
        <v>10.040039341352671</v>
      </c>
      <c r="AT27" s="74">
        <f t="shared" si="27"/>
        <v>9.5393730639016194</v>
      </c>
      <c r="AU27" s="74">
        <f t="shared" si="28"/>
        <v>10.145037034050713</v>
      </c>
      <c r="AW27">
        <v>-10000</v>
      </c>
      <c r="AX27">
        <f t="shared" si="0"/>
        <v>-3.987776676588916E-2</v>
      </c>
      <c r="AY27">
        <f t="shared" si="1"/>
        <v>-3.5623449091955736E-2</v>
      </c>
      <c r="AZ27">
        <f t="shared" si="2"/>
        <v>-4.2543176739334252E-3</v>
      </c>
      <c r="BA27">
        <f t="shared" si="3"/>
        <v>8.2000278943798355E-2</v>
      </c>
      <c r="BB27">
        <f t="shared" si="4"/>
        <v>-0.46532036886598682</v>
      </c>
      <c r="BC27">
        <f t="shared" si="5"/>
        <v>-3.1178818961444561</v>
      </c>
      <c r="BD27">
        <f t="shared" si="6"/>
        <v>-84.345947350248224</v>
      </c>
      <c r="BE27">
        <f t="shared" si="10"/>
        <v>9.5395191492716052</v>
      </c>
      <c r="BF27">
        <f t="shared" si="10"/>
        <v>9.7169583057409863</v>
      </c>
      <c r="BG27">
        <f t="shared" si="10"/>
        <v>9.5197268384767995</v>
      </c>
      <c r="BH27">
        <f t="shared" si="10"/>
        <v>9.7395450831459236</v>
      </c>
      <c r="BI27">
        <f t="shared" si="10"/>
        <v>9.4950446215025845</v>
      </c>
      <c r="BJ27">
        <f t="shared" si="10"/>
        <v>9.7679484885272867</v>
      </c>
      <c r="BK27">
        <f t="shared" si="10"/>
        <v>9.4640650778208162</v>
      </c>
      <c r="BL27">
        <f t="shared" si="8"/>
        <v>9.8040149118034261</v>
      </c>
    </row>
    <row r="28" spans="1:64" ht="12.95" customHeight="1">
      <c r="A28" s="52" t="s">
        <v>715</v>
      </c>
      <c r="B28" s="118" t="s">
        <v>78</v>
      </c>
      <c r="C28" s="119">
        <v>50080.432699999998</v>
      </c>
      <c r="E28">
        <f t="shared" si="11"/>
        <v>-5009.7799558740326</v>
      </c>
      <c r="F28" s="120">
        <f t="shared" si="30"/>
        <v>-5009.5</v>
      </c>
      <c r="Q28" s="2">
        <f t="shared" si="14"/>
        <v>35061.932699999998</v>
      </c>
      <c r="S28" s="13"/>
      <c r="U28" s="52">
        <f>+C28-(C$7+F28*C$8)</f>
        <v>-0.10036950000358047</v>
      </c>
      <c r="Z28">
        <f t="shared" si="15"/>
        <v>-5009.5</v>
      </c>
      <c r="AA28" s="74">
        <f t="shared" si="16"/>
        <v>-1.9421288112184524E-2</v>
      </c>
      <c r="AB28" s="74">
        <f>IF(S28&lt;&gt;0,U28-AH28, -9999)</f>
        <v>-9999</v>
      </c>
      <c r="AC28" s="74">
        <f t="shared" si="29"/>
        <v>1.7389170629033671E-2</v>
      </c>
      <c r="AD28" s="74">
        <f>IF(S28&lt;&gt;0,U28-AA28, -9999)</f>
        <v>-9999</v>
      </c>
      <c r="AE28" s="74">
        <f>+(U28-AA28)^2*S28</f>
        <v>0</v>
      </c>
      <c r="AF28">
        <f>IF(S28&lt;&gt;0,U28-P28, -9999)</f>
        <v>-9999</v>
      </c>
      <c r="AG28" s="101"/>
      <c r="AH28">
        <f t="shared" si="21"/>
        <v>-2.0321174831508517E-3</v>
      </c>
      <c r="AI28">
        <f t="shared" si="22"/>
        <v>8.8925403939436487E-2</v>
      </c>
      <c r="AJ28">
        <f t="shared" si="23"/>
        <v>-0.37328197068096786</v>
      </c>
      <c r="AK28">
        <f t="shared" si="24"/>
        <v>-0.11463212927423029</v>
      </c>
      <c r="AL28">
        <f t="shared" si="25"/>
        <v>-3.0164295742311587</v>
      </c>
      <c r="AM28">
        <f t="shared" si="26"/>
        <v>-15.95828707789798</v>
      </c>
      <c r="AN28" s="74">
        <f t="shared" si="27"/>
        <v>10.014216723366779</v>
      </c>
      <c r="AO28" s="74">
        <f t="shared" si="27"/>
        <v>10.130559132424469</v>
      </c>
      <c r="AP28" s="74">
        <f t="shared" si="27"/>
        <v>9.9738894150260897</v>
      </c>
      <c r="AQ28" s="74">
        <f t="shared" si="27"/>
        <v>10.189790128671202</v>
      </c>
      <c r="AR28" s="74">
        <f t="shared" si="27"/>
        <v>9.8998762466418579</v>
      </c>
      <c r="AS28" s="74">
        <f t="shared" si="27"/>
        <v>10.308566958320306</v>
      </c>
      <c r="AT28" s="74">
        <f t="shared" si="27"/>
        <v>9.7590437178733449</v>
      </c>
      <c r="AU28" s="74">
        <f t="shared" si="28"/>
        <v>10.609824997539734</v>
      </c>
      <c r="AW28">
        <v>-8000</v>
      </c>
      <c r="AX28">
        <f t="shared" si="0"/>
        <v>-3.1717022307792629E-2</v>
      </c>
      <c r="AY28">
        <f t="shared" si="1"/>
        <v>-2.8106910816309449E-2</v>
      </c>
      <c r="AZ28">
        <f t="shared" si="2"/>
        <v>-3.610111491483181E-3</v>
      </c>
      <c r="BA28">
        <f t="shared" si="3"/>
        <v>8.3185695061381848E-2</v>
      </c>
      <c r="BB28">
        <f t="shared" si="4"/>
        <v>-0.43643093712425529</v>
      </c>
      <c r="BC28">
        <f t="shared" si="5"/>
        <v>-3.0855134368447334</v>
      </c>
      <c r="BD28">
        <f t="shared" si="6"/>
        <v>-35.654489170018948</v>
      </c>
      <c r="BE28">
        <f t="shared" si="10"/>
        <v>9.6948595400215201</v>
      </c>
      <c r="BF28">
        <f t="shared" si="10"/>
        <v>9.9147003035876971</v>
      </c>
      <c r="BG28">
        <f t="shared" si="10"/>
        <v>9.6580340485549385</v>
      </c>
      <c r="BH28">
        <f t="shared" si="10"/>
        <v>9.9607313961642863</v>
      </c>
      <c r="BI28">
        <f t="shared" si="10"/>
        <v>9.606799342058471</v>
      </c>
      <c r="BJ28">
        <f t="shared" si="10"/>
        <v>10.02697763381058</v>
      </c>
      <c r="BK28">
        <f t="shared" si="10"/>
        <v>9.5338687442817438</v>
      </c>
      <c r="BL28">
        <f t="shared" si="8"/>
        <v>10.126952527567902</v>
      </c>
    </row>
    <row r="29" spans="1:64" ht="12.95" customHeight="1">
      <c r="A29" s="52" t="s">
        <v>716</v>
      </c>
      <c r="B29" s="118" t="s">
        <v>78</v>
      </c>
      <c r="C29" s="119">
        <v>50463.501300000004</v>
      </c>
      <c r="E29">
        <f t="shared" si="11"/>
        <v>-3941.3049238673439</v>
      </c>
      <c r="F29" s="120">
        <f t="shared" si="30"/>
        <v>-3941</v>
      </c>
      <c r="Q29" s="2">
        <f t="shared" si="14"/>
        <v>35445.001300000004</v>
      </c>
      <c r="S29" s="13"/>
      <c r="U29" s="52">
        <f>+C29-(C$7+F29*C$8)</f>
        <v>-0.10932099999627098</v>
      </c>
      <c r="Z29">
        <f t="shared" si="15"/>
        <v>-3941</v>
      </c>
      <c r="AA29" s="74">
        <f t="shared" si="16"/>
        <v>-1.507716310867885E-2</v>
      </c>
      <c r="AB29" s="74">
        <f>IF(S29&lt;&gt;0,U29-AH29, -9999)</f>
        <v>-9999</v>
      </c>
      <c r="AC29" s="74">
        <f t="shared" si="29"/>
        <v>1.3711254115589728E-2</v>
      </c>
      <c r="AD29" s="74">
        <f>IF(S29&lt;&gt;0,U29-AA29, -9999)</f>
        <v>-9999</v>
      </c>
      <c r="AE29" s="74">
        <f>+(U29-AA29)^2*S29</f>
        <v>0</v>
      </c>
      <c r="AF29">
        <f>IF(S29&lt;&gt;0,U29-P29, -9999)</f>
        <v>-9999</v>
      </c>
      <c r="AG29" s="101"/>
      <c r="AH29">
        <f t="shared" si="21"/>
        <v>-1.3659089930891228E-3</v>
      </c>
      <c r="AI29">
        <f t="shared" si="22"/>
        <v>9.2478740637036316E-2</v>
      </c>
      <c r="AJ29">
        <f t="shared" si="23"/>
        <v>-0.3472504052716463</v>
      </c>
      <c r="AK29">
        <f t="shared" si="24"/>
        <v>-0.14000931559408125</v>
      </c>
      <c r="AL29">
        <f t="shared" si="25"/>
        <v>-2.9885228358836406</v>
      </c>
      <c r="AM29">
        <f t="shared" si="26"/>
        <v>-13.040411510221439</v>
      </c>
      <c r="AN29" s="74">
        <f t="shared" si="27"/>
        <v>10.136145645194055</v>
      </c>
      <c r="AO29" s="74">
        <f t="shared" si="27"/>
        <v>10.205416854660443</v>
      </c>
      <c r="AP29" s="74">
        <f t="shared" si="27"/>
        <v>10.104138704929085</v>
      </c>
      <c r="AQ29" s="74">
        <f t="shared" si="27"/>
        <v>10.255753862729284</v>
      </c>
      <c r="AR29" s="74">
        <f t="shared" si="27"/>
        <v>10.03552289117232</v>
      </c>
      <c r="AS29" s="74">
        <f t="shared" si="27"/>
        <v>10.374602689984512</v>
      </c>
      <c r="AT29" s="74">
        <f t="shared" si="27"/>
        <v>9.884890873593573</v>
      </c>
      <c r="AU29" s="74">
        <f t="shared" si="28"/>
        <v>10.782354418761907</v>
      </c>
      <c r="AW29">
        <v>-6000</v>
      </c>
      <c r="AX29">
        <f t="shared" si="0"/>
        <v>-2.34882577020218E-2</v>
      </c>
      <c r="AY29">
        <f t="shared" si="1"/>
        <v>-2.086984748923329E-2</v>
      </c>
      <c r="AZ29">
        <f t="shared" si="2"/>
        <v>-2.6184102127885093E-3</v>
      </c>
      <c r="BA29">
        <f t="shared" si="3"/>
        <v>8.6362574596267061E-2</v>
      </c>
      <c r="BB29">
        <f t="shared" si="4"/>
        <v>-0.39617625570076465</v>
      </c>
      <c r="BC29">
        <f t="shared" si="5"/>
        <v>-3.0412339571781835</v>
      </c>
      <c r="BD29">
        <f t="shared" si="6"/>
        <v>-19.911787866336617</v>
      </c>
      <c r="BE29">
        <f t="shared" si="10"/>
        <v>9.9020805541279309</v>
      </c>
      <c r="BF29">
        <f t="shared" si="10"/>
        <v>10.064004554240746</v>
      </c>
      <c r="BG29">
        <f t="shared" si="10"/>
        <v>9.8584840541035419</v>
      </c>
      <c r="BH29">
        <f t="shared" si="10"/>
        <v>10.12456177330513</v>
      </c>
      <c r="BI29">
        <f t="shared" si="10"/>
        <v>9.7869312765798941</v>
      </c>
      <c r="BJ29">
        <f t="shared" si="10"/>
        <v>10.231429904328126</v>
      </c>
      <c r="BK29">
        <f t="shared" si="10"/>
        <v>9.6649886766245672</v>
      </c>
      <c r="BL29">
        <f t="shared" si="8"/>
        <v>10.449890143332379</v>
      </c>
    </row>
    <row r="30" spans="1:64" ht="12.95" customHeight="1">
      <c r="A30" s="16" t="s">
        <v>117</v>
      </c>
      <c r="B30" s="16" t="s">
        <v>78</v>
      </c>
      <c r="C30" s="50">
        <v>50515.402300000002</v>
      </c>
      <c r="D30" s="50" t="s">
        <v>111</v>
      </c>
      <c r="E30">
        <f t="shared" si="11"/>
        <v>-3796.5399323327306</v>
      </c>
      <c r="F30">
        <f>ROUND(2*E30,0)/2</f>
        <v>-3796.5</v>
      </c>
      <c r="G30">
        <f>+C30-(C$7+F30*C$8)</f>
        <v>-1.4316499997221399E-2</v>
      </c>
      <c r="K30">
        <f>G30</f>
        <v>-1.4316499997221399E-2</v>
      </c>
      <c r="Q30" s="2">
        <f t="shared" si="14"/>
        <v>35496.902300000002</v>
      </c>
      <c r="S30" s="13">
        <v>1</v>
      </c>
      <c r="Z30">
        <f t="shared" si="15"/>
        <v>-3796.5</v>
      </c>
      <c r="AA30" s="74">
        <f t="shared" si="16"/>
        <v>-1.4494599687545731E-2</v>
      </c>
      <c r="AB30" s="74">
        <f>IF(S30&lt;&gt;0,G30-AH30, -9999)</f>
        <v>-1.30418898017033E-2</v>
      </c>
      <c r="AC30" s="74">
        <f t="shared" si="29"/>
        <v>-1.0965105051937672E-3</v>
      </c>
      <c r="AD30" s="74">
        <f>IF(S30&lt;&gt;0,G30-AA30, -9999)</f>
        <v>1.7809969032433169E-4</v>
      </c>
      <c r="AE30" s="74">
        <f>+(G30-AA30)^2*S30</f>
        <v>3.1719499693622844E-8</v>
      </c>
      <c r="AF30">
        <f>IF(S30&lt;&gt;0,G30-P30, -9999)</f>
        <v>-1.4316499997221399E-2</v>
      </c>
      <c r="AG30" s="101"/>
      <c r="AH30">
        <f t="shared" si="21"/>
        <v>-1.2746101955180991E-3</v>
      </c>
      <c r="AI30">
        <f t="shared" si="22"/>
        <v>9.3022779059222516E-2</v>
      </c>
      <c r="AJ30">
        <f t="shared" si="23"/>
        <v>-0.34364868598574722</v>
      </c>
      <c r="AK30">
        <f t="shared" si="24"/>
        <v>-0.14349134239878969</v>
      </c>
      <c r="AL30">
        <f t="shared" si="25"/>
        <v>-2.984684835942339</v>
      </c>
      <c r="AM30">
        <f t="shared" si="26"/>
        <v>-12.720175459202402</v>
      </c>
      <c r="AN30" s="74">
        <f t="shared" si="27"/>
        <v>10.152531553315711</v>
      </c>
      <c r="AO30" s="74">
        <f t="shared" si="27"/>
        <v>10.216121340414475</v>
      </c>
      <c r="AP30" s="74">
        <f t="shared" si="27"/>
        <v>10.121944158397131</v>
      </c>
      <c r="AQ30" s="74">
        <f t="shared" si="27"/>
        <v>10.2647259584593</v>
      </c>
      <c r="AR30" s="74">
        <f t="shared" si="27"/>
        <v>10.054742805605741</v>
      </c>
      <c r="AS30" s="74">
        <f t="shared" si="27"/>
        <v>10.382341784366812</v>
      </c>
      <c r="AT30" s="74">
        <f t="shared" si="27"/>
        <v>9.9039340999606171</v>
      </c>
      <c r="AU30" s="74">
        <f t="shared" si="28"/>
        <v>10.805686661500889</v>
      </c>
      <c r="AW30">
        <v>-4000</v>
      </c>
      <c r="AX30">
        <f t="shared" si="0"/>
        <v>-1.5315401541364435E-2</v>
      </c>
      <c r="AY30">
        <f t="shared" si="1"/>
        <v>-1.391225911072725E-2</v>
      </c>
      <c r="AZ30">
        <f t="shared" si="2"/>
        <v>-1.4031424306371861E-3</v>
      </c>
      <c r="BA30">
        <f t="shared" si="3"/>
        <v>9.2260991339223497E-2</v>
      </c>
      <c r="BB30">
        <f t="shared" si="4"/>
        <v>-0.34871587674639465</v>
      </c>
      <c r="BC30">
        <f t="shared" si="5"/>
        <v>-2.990086004362341</v>
      </c>
      <c r="BD30">
        <f t="shared" si="6"/>
        <v>-13.175479987041223</v>
      </c>
      <c r="BE30">
        <f t="shared" si="10"/>
        <v>10.12944443696076</v>
      </c>
      <c r="BF30">
        <f t="shared" si="10"/>
        <v>10.201095162031313</v>
      </c>
      <c r="BG30">
        <f t="shared" si="10"/>
        <v>10.096873972231945</v>
      </c>
      <c r="BH30">
        <f t="shared" si="10"/>
        <v>10.252107261407843</v>
      </c>
      <c r="BI30">
        <f t="shared" si="10"/>
        <v>10.027727517603942</v>
      </c>
      <c r="BJ30">
        <f t="shared" si="10"/>
        <v>10.371369495795587</v>
      </c>
      <c r="BK30">
        <f t="shared" si="10"/>
        <v>9.8772560427365033</v>
      </c>
      <c r="BL30">
        <f t="shared" si="8"/>
        <v>10.772827759096854</v>
      </c>
    </row>
    <row r="31" spans="1:64" ht="12.95" customHeight="1">
      <c r="A31" s="15" t="s">
        <v>85</v>
      </c>
      <c r="B31" s="10"/>
      <c r="C31" s="15">
        <v>50839.330300000001</v>
      </c>
      <c r="D31" s="15">
        <v>2.8E-3</v>
      </c>
      <c r="E31">
        <f t="shared" si="11"/>
        <v>-2893.0229639154363</v>
      </c>
      <c r="F31">
        <f>ROUND(2*E31,0)/2</f>
        <v>-2893</v>
      </c>
      <c r="G31">
        <f>+C31-(C$7+F31*C$8)</f>
        <v>-8.2330000004731119E-3</v>
      </c>
      <c r="K31">
        <f>G31</f>
        <v>-8.2330000004731119E-3</v>
      </c>
      <c r="Q31" s="2">
        <f t="shared" si="14"/>
        <v>35820.830300000001</v>
      </c>
      <c r="S31" s="13">
        <v>1</v>
      </c>
      <c r="Z31">
        <f t="shared" si="15"/>
        <v>-2893</v>
      </c>
      <c r="AA31" s="74">
        <f t="shared" si="16"/>
        <v>-1.0883810109911305E-2</v>
      </c>
      <c r="AB31" s="74">
        <f>IF(S31&lt;&gt;0,G31-AH31, -9999)</f>
        <v>-7.5305788128340375E-3</v>
      </c>
      <c r="AC31" s="74">
        <f t="shared" si="29"/>
        <v>1.9483889217991185E-3</v>
      </c>
      <c r="AD31" s="74">
        <f>IF(S31&lt;&gt;0,G31-AA31, -9999)</f>
        <v>2.6508101094381929E-3</v>
      </c>
      <c r="AE31" s="74">
        <f>+(G31-AA31)^2*S31</f>
        <v>7.0267942362997244E-6</v>
      </c>
      <c r="AF31">
        <f>IF(S31&lt;&gt;0,G31-P31, -9999)</f>
        <v>-8.2330000004731119E-3</v>
      </c>
      <c r="AG31" s="101"/>
      <c r="AH31">
        <f t="shared" si="21"/>
        <v>-7.0242118763907458E-4</v>
      </c>
      <c r="AI31">
        <f t="shared" si="22"/>
        <v>9.677867899500614E-2</v>
      </c>
      <c r="AJ31">
        <f t="shared" si="23"/>
        <v>-0.32072002361470653</v>
      </c>
      <c r="AK31">
        <f t="shared" si="24"/>
        <v>-0.16549528673305622</v>
      </c>
      <c r="AL31">
        <f t="shared" si="25"/>
        <v>-2.9603749492935365</v>
      </c>
      <c r="AM31">
        <f t="shared" si="26"/>
        <v>-11.006229773729796</v>
      </c>
      <c r="AN31" s="74">
        <f t="shared" ref="AN31:AT40" si="31">$AU31+$AB$7*SIN(AO31)</f>
        <v>10.254027976167979</v>
      </c>
      <c r="AO31" s="74">
        <f t="shared" si="31"/>
        <v>10.2875379701409</v>
      </c>
      <c r="AP31" s="74">
        <f t="shared" si="31"/>
        <v>10.233126338051548</v>
      </c>
      <c r="AQ31" s="74">
        <f t="shared" si="31"/>
        <v>10.323292524180696</v>
      </c>
      <c r="AR31" s="74">
        <f t="shared" si="31"/>
        <v>10.17829787736882</v>
      </c>
      <c r="AS31" s="74">
        <f t="shared" si="31"/>
        <v>10.425965284990351</v>
      </c>
      <c r="AT31" s="74">
        <f t="shared" si="31"/>
        <v>10.034204650902801</v>
      </c>
      <c r="AU31" s="74">
        <f t="shared" si="28"/>
        <v>10.951573729422492</v>
      </c>
      <c r="AW31">
        <v>-2000</v>
      </c>
      <c r="AX31">
        <f t="shared" si="0"/>
        <v>-7.3715387660479945E-3</v>
      </c>
      <c r="AY31">
        <f t="shared" si="1"/>
        <v>-7.2341456807913391E-3</v>
      </c>
      <c r="AZ31">
        <f t="shared" si="2"/>
        <v>-1.3739308525665577E-4</v>
      </c>
      <c r="BA31">
        <f t="shared" si="3"/>
        <v>0.10114559223221664</v>
      </c>
      <c r="BB31">
        <f t="shared" si="4"/>
        <v>-0.29720859554988815</v>
      </c>
      <c r="BC31">
        <f t="shared" si="5"/>
        <v>-2.9356531868923352</v>
      </c>
      <c r="BD31">
        <f t="shared" si="6"/>
        <v>-9.6772440944288203</v>
      </c>
      <c r="BE31">
        <f t="shared" si="10"/>
        <v>10.35301059002043</v>
      </c>
      <c r="BF31">
        <f t="shared" si="10"/>
        <v>10.367012335503649</v>
      </c>
      <c r="BG31">
        <f t="shared" si="10"/>
        <v>10.341523393535834</v>
      </c>
      <c r="BH31">
        <f t="shared" si="10"/>
        <v>10.388610638259559</v>
      </c>
      <c r="BI31">
        <f t="shared" si="10"/>
        <v>10.303783334857309</v>
      </c>
      <c r="BJ31">
        <f t="shared" si="10"/>
        <v>10.464934174062153</v>
      </c>
      <c r="BK31">
        <f t="shared" si="10"/>
        <v>10.182112542161772</v>
      </c>
      <c r="BL31">
        <f t="shared" si="8"/>
        <v>11.09576537486133</v>
      </c>
    </row>
    <row r="32" spans="1:64" ht="12.95" customHeight="1">
      <c r="A32" s="15" t="s">
        <v>85</v>
      </c>
      <c r="B32" s="10"/>
      <c r="C32" s="15">
        <v>50849.368000000002</v>
      </c>
      <c r="D32" s="15">
        <v>2.8E-3</v>
      </c>
      <c r="E32">
        <f t="shared" si="11"/>
        <v>-2865.0252845734744</v>
      </c>
      <c r="F32">
        <f>ROUND(2*E32,0)/2</f>
        <v>-2865</v>
      </c>
      <c r="G32">
        <f>+C32-(C$7+F32*C$8)</f>
        <v>-9.0649999983725138E-3</v>
      </c>
      <c r="K32">
        <f>G32</f>
        <v>-9.0649999983725138E-3</v>
      </c>
      <c r="Q32" s="2">
        <f t="shared" si="14"/>
        <v>35830.868000000002</v>
      </c>
      <c r="S32" s="13">
        <v>1</v>
      </c>
      <c r="Z32">
        <f t="shared" si="15"/>
        <v>-2865</v>
      </c>
      <c r="AA32" s="74">
        <f t="shared" si="16"/>
        <v>-1.0772823235265072E-2</v>
      </c>
      <c r="AB32" s="74">
        <f>IF(S32&lt;&gt;0,G32-AH32, -9999)</f>
        <v>-8.380308812642007E-3</v>
      </c>
      <c r="AC32" s="74">
        <f t="shared" si="29"/>
        <v>1.0231320511620515E-3</v>
      </c>
      <c r="AD32" s="74">
        <f>IF(S32&lt;&gt;0,G32-AA32, -9999)</f>
        <v>1.7078232368925583E-3</v>
      </c>
      <c r="AE32" s="74">
        <f>+(G32-AA32)^2*S32</f>
        <v>2.9166602084701753E-6</v>
      </c>
      <c r="AF32">
        <f>IF(S32&lt;&gt;0,G32-P32, -9999)</f>
        <v>-9.0649999983725138E-3</v>
      </c>
      <c r="AG32" s="101"/>
      <c r="AH32">
        <f t="shared" si="21"/>
        <v>-6.846911857305069E-4</v>
      </c>
      <c r="AI32">
        <f t="shared" si="22"/>
        <v>9.6905190887748072E-2</v>
      </c>
      <c r="AJ32">
        <f t="shared" si="23"/>
        <v>-0.31999737285928526</v>
      </c>
      <c r="AK32">
        <f t="shared" si="24"/>
        <v>-0.16618426641342449</v>
      </c>
      <c r="AL32">
        <f t="shared" si="25"/>
        <v>-2.9596120931849428</v>
      </c>
      <c r="AM32">
        <f t="shared" si="26"/>
        <v>-10.959838013963989</v>
      </c>
      <c r="AN32" s="74">
        <f t="shared" si="31"/>
        <v>10.257147267914656</v>
      </c>
      <c r="AO32" s="74">
        <f t="shared" si="31"/>
        <v>10.289888612488838</v>
      </c>
      <c r="AP32" s="74">
        <f t="shared" si="31"/>
        <v>10.236554706380081</v>
      </c>
      <c r="AQ32" s="74">
        <f t="shared" si="31"/>
        <v>10.325205688583594</v>
      </c>
      <c r="AR32" s="74">
        <f t="shared" si="31"/>
        <v>10.182199417083153</v>
      </c>
      <c r="AS32" s="74">
        <f t="shared" si="31"/>
        <v>10.427217646916239</v>
      </c>
      <c r="AT32" s="74">
        <f t="shared" si="31"/>
        <v>10.03855254189412</v>
      </c>
      <c r="AU32" s="74">
        <f t="shared" si="28"/>
        <v>10.956094856043194</v>
      </c>
      <c r="AW32">
        <v>0</v>
      </c>
      <c r="AX32">
        <f t="shared" si="0"/>
        <v>3.1321516303454739E-4</v>
      </c>
      <c r="AY32">
        <f t="shared" si="1"/>
        <v>-8.3550719942555342E-4</v>
      </c>
      <c r="AZ32">
        <f t="shared" si="2"/>
        <v>1.1487223624601008E-3</v>
      </c>
      <c r="BA32">
        <f t="shared" si="3"/>
        <v>0.11432380935966902</v>
      </c>
      <c r="BB32">
        <f t="shared" si="4"/>
        <v>-0.2382101071709016</v>
      </c>
      <c r="BC32">
        <f t="shared" si="5"/>
        <v>-2.874407867637947</v>
      </c>
      <c r="BD32">
        <f t="shared" si="6"/>
        <v>-7.4408722826306546</v>
      </c>
      <c r="BE32">
        <f t="shared" si="10"/>
        <v>10.578987582503052</v>
      </c>
      <c r="BF32">
        <f t="shared" si="10"/>
        <v>10.578963865522862</v>
      </c>
      <c r="BG32">
        <f t="shared" si="10"/>
        <v>10.579027696638835</v>
      </c>
      <c r="BH32">
        <f t="shared" si="10"/>
        <v>10.578855924582188</v>
      </c>
      <c r="BI32">
        <f t="shared" si="10"/>
        <v>10.579318321819157</v>
      </c>
      <c r="BJ32">
        <f t="shared" si="10"/>
        <v>10.578074681832842</v>
      </c>
      <c r="BK32">
        <f t="shared" si="10"/>
        <v>10.581427500226981</v>
      </c>
      <c r="BL32">
        <f t="shared" si="8"/>
        <v>11.418702990625807</v>
      </c>
    </row>
    <row r="33" spans="1:64" ht="12.95" customHeight="1">
      <c r="A33" s="52" t="s">
        <v>709</v>
      </c>
      <c r="B33" s="118" t="s">
        <v>78</v>
      </c>
      <c r="C33" s="119">
        <v>51165.487800000003</v>
      </c>
      <c r="E33">
        <f t="shared" si="11"/>
        <v>-1983.2873571554007</v>
      </c>
      <c r="F33" s="120">
        <f>ROUND(2*E33,0)/2+0.5</f>
        <v>-1983</v>
      </c>
      <c r="Q33" s="2">
        <f t="shared" si="14"/>
        <v>36146.987800000003</v>
      </c>
      <c r="S33" s="13"/>
      <c r="U33" s="52">
        <f>+C33-(C$7+F33*C$8)</f>
        <v>-0.10302299999602837</v>
      </c>
      <c r="Z33">
        <f t="shared" si="15"/>
        <v>-1983</v>
      </c>
      <c r="AA33" s="74">
        <f t="shared" si="16"/>
        <v>-7.3052147613293043E-3</v>
      </c>
      <c r="AB33" s="74">
        <f>IF(S33&lt;&gt;0,U33-AH33, -9999)</f>
        <v>-9999</v>
      </c>
      <c r="AC33" s="74">
        <f t="shared" si="29"/>
        <v>7.1785795812008245E-3</v>
      </c>
      <c r="AD33" s="74">
        <f>IF(S33&lt;&gt;0,U33-AA33, -9999)</f>
        <v>-9999</v>
      </c>
      <c r="AE33" s="74">
        <f>+(U33-AA33)^2*S33</f>
        <v>0</v>
      </c>
      <c r="AF33">
        <f>IF(S33&lt;&gt;0,U33-P33, -9999)</f>
        <v>-9999</v>
      </c>
      <c r="AG33" s="101"/>
      <c r="AH33">
        <f t="shared" si="21"/>
        <v>-1.2663518012847994E-4</v>
      </c>
      <c r="AI33">
        <f t="shared" si="22"/>
        <v>0.10123586859127498</v>
      </c>
      <c r="AJ33">
        <f t="shared" si="23"/>
        <v>-0.29675003607648981</v>
      </c>
      <c r="AK33">
        <f t="shared" si="24"/>
        <v>-0.18820329631008798</v>
      </c>
      <c r="AL33">
        <f t="shared" si="25"/>
        <v>-2.935172961523393</v>
      </c>
      <c r="AM33">
        <f t="shared" si="26"/>
        <v>-9.654570341123442</v>
      </c>
      <c r="AN33" s="74">
        <f t="shared" si="31"/>
        <v>10.354889824789545</v>
      </c>
      <c r="AO33" s="74">
        <f t="shared" si="31"/>
        <v>10.368617561315954</v>
      </c>
      <c r="AP33" s="74">
        <f t="shared" si="31"/>
        <v>10.343566204955025</v>
      </c>
      <c r="AQ33" s="74">
        <f t="shared" si="31"/>
        <v>10.389952565780041</v>
      </c>
      <c r="AR33" s="74">
        <f t="shared" si="31"/>
        <v>10.306182009264331</v>
      </c>
      <c r="AS33" s="74">
        <f t="shared" si="31"/>
        <v>10.465679822541709</v>
      </c>
      <c r="AT33" s="74">
        <f t="shared" si="31"/>
        <v>10.185113072048576</v>
      </c>
      <c r="AU33" s="74">
        <f t="shared" si="28"/>
        <v>11.098510344595327</v>
      </c>
      <c r="AW33">
        <v>2000</v>
      </c>
      <c r="AX33">
        <f t="shared" si="0"/>
        <v>7.8163436274287443E-3</v>
      </c>
      <c r="AY33">
        <f t="shared" si="1"/>
        <v>5.283656333370107E-3</v>
      </c>
      <c r="AZ33">
        <f t="shared" si="2"/>
        <v>2.5326872940586364E-3</v>
      </c>
      <c r="BA33">
        <f t="shared" si="3"/>
        <v>0.13674714092613527</v>
      </c>
      <c r="BB33">
        <f t="shared" si="4"/>
        <v>-0.15915060720142801</v>
      </c>
      <c r="BC33">
        <f t="shared" si="5"/>
        <v>-2.7937156133539665</v>
      </c>
      <c r="BD33">
        <f t="shared" si="6"/>
        <v>-5.691061014135264</v>
      </c>
      <c r="BE33">
        <f t="shared" si="10"/>
        <v>10.835171215274832</v>
      </c>
      <c r="BF33">
        <f t="shared" si="10"/>
        <v>10.835166088622922</v>
      </c>
      <c r="BG33">
        <f t="shared" si="10"/>
        <v>10.835201047188473</v>
      </c>
      <c r="BH33">
        <f t="shared" si="10"/>
        <v>10.834962814898601</v>
      </c>
      <c r="BI33">
        <f t="shared" si="10"/>
        <v>10.836593309497985</v>
      </c>
      <c r="BJ33">
        <f t="shared" si="10"/>
        <v>10.825744090291071</v>
      </c>
      <c r="BK33">
        <f t="shared" si="10"/>
        <v>11.067304606899986</v>
      </c>
      <c r="BL33">
        <f t="shared" si="8"/>
        <v>11.741640606390282</v>
      </c>
    </row>
    <row r="34" spans="1:64" ht="12.95" customHeight="1">
      <c r="A34" s="7" t="s">
        <v>77</v>
      </c>
      <c r="B34" s="8" t="s">
        <v>78</v>
      </c>
      <c r="C34" s="9">
        <v>51193.368799999997</v>
      </c>
      <c r="D34" s="9">
        <v>1.6000000000000001E-3</v>
      </c>
      <c r="E34">
        <f t="shared" si="11"/>
        <v>-1905.5202095286529</v>
      </c>
      <c r="F34">
        <f t="shared" ref="F34:F97" si="32">ROUND(2*E34,0)/2</f>
        <v>-1905.5</v>
      </c>
      <c r="G34">
        <f>+C34-(C$7+F34*C$8)</f>
        <v>-7.245500004501082E-3</v>
      </c>
      <c r="K34">
        <f>G34</f>
        <v>-7.245500004501082E-3</v>
      </c>
      <c r="Q34" s="2">
        <f t="shared" si="14"/>
        <v>36174.868799999997</v>
      </c>
      <c r="S34" s="13">
        <v>1</v>
      </c>
      <c r="Z34">
        <f t="shared" si="15"/>
        <v>-1905.5</v>
      </c>
      <c r="AA34" s="74">
        <f t="shared" si="16"/>
        <v>-7.0031017537152355E-3</v>
      </c>
      <c r="AB34" s="74">
        <f t="shared" ref="AB34:AB97" si="33">IF(S34&lt;&gt;0,G34-AH34, -9999)</f>
        <v>-7.167917640317616E-3</v>
      </c>
      <c r="AC34" s="74">
        <f t="shared" si="29"/>
        <v>-3.1998061496931168E-4</v>
      </c>
      <c r="AD34" s="74">
        <f t="shared" ref="AD34:AD97" si="34">IF(S34&lt;&gt;0,G34-AA34, -9999)</f>
        <v>-2.4239825078584652E-4</v>
      </c>
      <c r="AE34" s="74">
        <f t="shared" ref="AE34:AE97" si="35">+(G34-AA34)^2*S34</f>
        <v>5.8756911984038147E-8</v>
      </c>
      <c r="AF34">
        <f t="shared" ref="AF34:AF97" si="36">IF(S34&lt;&gt;0,G34-P34, -9999)</f>
        <v>-7.245500004501082E-3</v>
      </c>
      <c r="AG34" s="101"/>
      <c r="AH34">
        <f t="shared" si="21"/>
        <v>-7.7582364183465587E-5</v>
      </c>
      <c r="AI34">
        <f t="shared" si="22"/>
        <v>0.10165112339837401</v>
      </c>
      <c r="AJ34">
        <f t="shared" si="23"/>
        <v>-0.29465327779403516</v>
      </c>
      <c r="AK34">
        <f t="shared" si="24"/>
        <v>-0.19017555194466823</v>
      </c>
      <c r="AL34">
        <f t="shared" si="25"/>
        <v>-2.9329780468641746</v>
      </c>
      <c r="AM34">
        <f t="shared" si="26"/>
        <v>-9.5522620508996141</v>
      </c>
      <c r="AN34" s="74">
        <f t="shared" si="31"/>
        <v>10.363457680621744</v>
      </c>
      <c r="AO34" s="74">
        <f t="shared" si="31"/>
        <v>10.375979676945892</v>
      </c>
      <c r="AP34" s="74">
        <f t="shared" si="31"/>
        <v>10.352869011786719</v>
      </c>
      <c r="AQ34" s="74">
        <f t="shared" si="31"/>
        <v>10.396122782380138</v>
      </c>
      <c r="AR34" s="74">
        <f t="shared" si="31"/>
        <v>10.317115704468428</v>
      </c>
      <c r="AS34" s="74">
        <f t="shared" si="31"/>
        <v>10.469094322363903</v>
      </c>
      <c r="AT34" s="74">
        <f t="shared" si="31"/>
        <v>10.198879132843286</v>
      </c>
      <c r="AU34" s="74">
        <f t="shared" si="28"/>
        <v>11.1110241772062</v>
      </c>
      <c r="AW34">
        <v>4000</v>
      </c>
      <c r="AX34">
        <f t="shared" si="0"/>
        <v>1.5156487713841132E-2</v>
      </c>
      <c r="AY34">
        <f t="shared" si="1"/>
        <v>1.1123344917595642E-2</v>
      </c>
      <c r="AZ34">
        <f t="shared" si="2"/>
        <v>4.0331427962454888E-3</v>
      </c>
      <c r="BA34">
        <f t="shared" si="3"/>
        <v>0.18424485620293396</v>
      </c>
      <c r="BB34">
        <f t="shared" si="4"/>
        <v>-3.0694577328120261E-2</v>
      </c>
      <c r="BC34">
        <f t="shared" si="5"/>
        <v>-2.6645847780631655</v>
      </c>
      <c r="BD34">
        <f t="shared" si="6"/>
        <v>-4.1129984458409456</v>
      </c>
      <c r="BE34">
        <f t="shared" ref="BE34:BK42" si="37">$BL34+$AB$7*SIN(BF34)</f>
        <v>11.15849771325237</v>
      </c>
      <c r="BF34">
        <f t="shared" si="37"/>
        <v>11.158612608238592</v>
      </c>
      <c r="BG34">
        <f t="shared" si="37"/>
        <v>11.159381665208288</v>
      </c>
      <c r="BH34">
        <f t="shared" si="37"/>
        <v>11.164440041347659</v>
      </c>
      <c r="BI34">
        <f t="shared" si="37"/>
        <v>11.194561116291686</v>
      </c>
      <c r="BJ34">
        <f t="shared" si="37"/>
        <v>11.32115560885194</v>
      </c>
      <c r="BK34">
        <f t="shared" si="37"/>
        <v>11.622898280782739</v>
      </c>
      <c r="BL34">
        <f t="shared" si="8"/>
        <v>12.064578222154758</v>
      </c>
    </row>
    <row r="35" spans="1:64" ht="12.95" customHeight="1">
      <c r="A35" s="7" t="s">
        <v>77</v>
      </c>
      <c r="B35" s="8" t="s">
        <v>79</v>
      </c>
      <c r="C35" s="9">
        <v>51193.549299999999</v>
      </c>
      <c r="D35" s="9">
        <v>2.8999999999999998E-3</v>
      </c>
      <c r="E35">
        <f t="shared" si="11"/>
        <v>-1905.0167494609796</v>
      </c>
      <c r="F35">
        <f t="shared" si="32"/>
        <v>-1905</v>
      </c>
      <c r="G35">
        <f>+C35-(C$7+F35*C$8)</f>
        <v>-6.0050000029150397E-3</v>
      </c>
      <c r="K35">
        <f>G35</f>
        <v>-6.0050000029150397E-3</v>
      </c>
      <c r="Q35" s="2">
        <f t="shared" si="14"/>
        <v>36175.049299999999</v>
      </c>
      <c r="S35" s="13">
        <v>1</v>
      </c>
      <c r="Z35">
        <f t="shared" si="15"/>
        <v>-1905</v>
      </c>
      <c r="AA35" s="74">
        <f t="shared" si="16"/>
        <v>-7.0011539437560598E-3</v>
      </c>
      <c r="AB35" s="74">
        <f t="shared" si="33"/>
        <v>-5.9277341647332605E-3</v>
      </c>
      <c r="AC35" s="74">
        <f t="shared" si="29"/>
        <v>9.18888102659241E-4</v>
      </c>
      <c r="AD35" s="74">
        <f t="shared" si="34"/>
        <v>9.9615394084102016E-4</v>
      </c>
      <c r="AE35" s="74">
        <f t="shared" si="35"/>
        <v>9.9232267385309473E-7</v>
      </c>
      <c r="AF35">
        <f t="shared" si="36"/>
        <v>-6.0050000029150397E-3</v>
      </c>
      <c r="AG35" s="101"/>
      <c r="AH35">
        <f t="shared" si="21"/>
        <v>-7.7265838181779368E-5</v>
      </c>
      <c r="AI35">
        <f t="shared" si="22"/>
        <v>0.10165382236512244</v>
      </c>
      <c r="AJ35">
        <f t="shared" si="23"/>
        <v>-0.29463971630722352</v>
      </c>
      <c r="AK35">
        <f t="shared" si="24"/>
        <v>-0.19018830084331631</v>
      </c>
      <c r="AL35">
        <f t="shared" si="25"/>
        <v>-2.9329638553644899</v>
      </c>
      <c r="AM35">
        <f t="shared" si="26"/>
        <v>-9.5516075427782194</v>
      </c>
      <c r="AN35" s="74">
        <f t="shared" si="31"/>
        <v>10.363512963024652</v>
      </c>
      <c r="AO35" s="74">
        <f t="shared" si="31"/>
        <v>10.376027409659699</v>
      </c>
      <c r="AP35" s="74">
        <f t="shared" si="31"/>
        <v>10.352928976933205</v>
      </c>
      <c r="AQ35" s="74">
        <f t="shared" si="31"/>
        <v>10.396162873105949</v>
      </c>
      <c r="AR35" s="74">
        <f t="shared" si="31"/>
        <v>10.317186233639115</v>
      </c>
      <c r="AS35" s="74">
        <f t="shared" si="31"/>
        <v>10.469116439885081</v>
      </c>
      <c r="AT35" s="74">
        <f t="shared" si="31"/>
        <v>10.198968410096917</v>
      </c>
      <c r="AU35" s="74">
        <f t="shared" si="28"/>
        <v>11.111104911610143</v>
      </c>
      <c r="AW35">
        <v>6000</v>
      </c>
      <c r="AX35">
        <f t="shared" si="0"/>
        <v>2.2256625425678619E-2</v>
      </c>
      <c r="AY35">
        <f t="shared" si="1"/>
        <v>1.668355855325105E-2</v>
      </c>
      <c r="AZ35">
        <f t="shared" si="2"/>
        <v>5.5730668724275683E-3</v>
      </c>
      <c r="BA35">
        <f t="shared" si="3"/>
        <v>0.39779365804085975</v>
      </c>
      <c r="BB35">
        <f t="shared" si="4"/>
        <v>0.3408573206986269</v>
      </c>
      <c r="BC35">
        <f t="shared" si="5"/>
        <v>-2.2860567002026886</v>
      </c>
      <c r="BD35">
        <f t="shared" si="6"/>
        <v>-2.1933562427013364</v>
      </c>
      <c r="BE35">
        <f t="shared" si="37"/>
        <v>11.716058534527768</v>
      </c>
      <c r="BF35">
        <f t="shared" si="37"/>
        <v>11.746247820980333</v>
      </c>
      <c r="BG35">
        <f t="shared" si="37"/>
        <v>11.793276923660938</v>
      </c>
      <c r="BH35">
        <f t="shared" si="37"/>
        <v>11.862547144246351</v>
      </c>
      <c r="BI35">
        <f t="shared" si="37"/>
        <v>11.957793331893873</v>
      </c>
      <c r="BJ35">
        <f t="shared" si="37"/>
        <v>12.079371641035824</v>
      </c>
      <c r="BK35">
        <f t="shared" si="37"/>
        <v>12.224155258035228</v>
      </c>
      <c r="BL35">
        <f t="shared" si="8"/>
        <v>12.387515837919233</v>
      </c>
    </row>
    <row r="36" spans="1:64" ht="12.95" customHeight="1">
      <c r="A36" s="7" t="s">
        <v>77</v>
      </c>
      <c r="B36" s="8" t="s">
        <v>78</v>
      </c>
      <c r="C36" s="9">
        <v>51195.519899999999</v>
      </c>
      <c r="D36" s="9">
        <v>1.6999999999999999E-3</v>
      </c>
      <c r="E36">
        <f t="shared" si="11"/>
        <v>-1899.5202485781797</v>
      </c>
      <c r="F36">
        <f t="shared" si="32"/>
        <v>-1899.5</v>
      </c>
      <c r="G36">
        <f>+C36-(C$7+F36*C$8)</f>
        <v>-7.259500001964625E-3</v>
      </c>
      <c r="K36">
        <f>G36</f>
        <v>-7.259500001964625E-3</v>
      </c>
      <c r="Q36" s="2">
        <f t="shared" si="14"/>
        <v>36177.019899999999</v>
      </c>
      <c r="S36" s="13">
        <v>1</v>
      </c>
      <c r="Z36">
        <f t="shared" si="15"/>
        <v>-1899.5</v>
      </c>
      <c r="AA36" s="74">
        <f t="shared" si="16"/>
        <v>-6.9797291348802472E-3</v>
      </c>
      <c r="AB36" s="74">
        <f t="shared" si="33"/>
        <v>-7.185716001960424E-3</v>
      </c>
      <c r="AC36" s="74">
        <f t="shared" si="29"/>
        <v>-3.5355486708857874E-4</v>
      </c>
      <c r="AD36" s="74">
        <f t="shared" si="34"/>
        <v>-2.7977086708437775E-4</v>
      </c>
      <c r="AE36" s="74">
        <f t="shared" si="35"/>
        <v>7.827173806914456E-8</v>
      </c>
      <c r="AF36">
        <f t="shared" si="36"/>
        <v>-7.259500001964625E-3</v>
      </c>
      <c r="AG36" s="101"/>
      <c r="AH36">
        <f t="shared" si="21"/>
        <v>-7.3784000004201185E-5</v>
      </c>
      <c r="AI36">
        <f t="shared" si="22"/>
        <v>0.10168352798925417</v>
      </c>
      <c r="AJ36">
        <f t="shared" si="23"/>
        <v>-0.29449051068544324</v>
      </c>
      <c r="AK36">
        <f t="shared" si="24"/>
        <v>-0.190328560029833</v>
      </c>
      <c r="AL36">
        <f t="shared" si="25"/>
        <v>-2.9328077223405642</v>
      </c>
      <c r="AM36">
        <f t="shared" si="26"/>
        <v>-9.5444125830318089</v>
      </c>
      <c r="AN36" s="74">
        <f t="shared" si="31"/>
        <v>10.364121075881567</v>
      </c>
      <c r="AO36" s="74">
        <f t="shared" si="31"/>
        <v>10.376552668470552</v>
      </c>
      <c r="AP36" s="74">
        <f t="shared" si="31"/>
        <v>10.353588549020129</v>
      </c>
      <c r="AQ36" s="74">
        <f t="shared" si="31"/>
        <v>10.396604112459622</v>
      </c>
      <c r="AR36" s="74">
        <f t="shared" si="31"/>
        <v>10.317962043045004</v>
      </c>
      <c r="AS36" s="74">
        <f t="shared" si="31"/>
        <v>10.469359813070692</v>
      </c>
      <c r="AT36" s="74">
        <f t="shared" si="31"/>
        <v>10.199950852267383</v>
      </c>
      <c r="AU36" s="74">
        <f t="shared" si="28"/>
        <v>11.111992990053494</v>
      </c>
      <c r="AW36">
        <v>8000</v>
      </c>
      <c r="AX36">
        <f t="shared" si="0"/>
        <v>2.3199511323505499E-2</v>
      </c>
      <c r="AY36">
        <f t="shared" si="1"/>
        <v>2.1964297240336335E-2</v>
      </c>
      <c r="AZ36">
        <f t="shared" si="2"/>
        <v>1.2352140831691661E-3</v>
      </c>
      <c r="BA36">
        <f t="shared" si="3"/>
        <v>0.49202515973970817</v>
      </c>
      <c r="BB36">
        <f t="shared" si="4"/>
        <v>-0.99692152723633687</v>
      </c>
      <c r="BC36">
        <f t="shared" si="5"/>
        <v>2.1569899514513176</v>
      </c>
      <c r="BD36">
        <f t="shared" si="6"/>
        <v>1.8644615605730981</v>
      </c>
      <c r="BE36">
        <f t="shared" si="37"/>
        <v>13.301175687726037</v>
      </c>
      <c r="BF36">
        <f t="shared" si="37"/>
        <v>13.265181297027677</v>
      </c>
      <c r="BG36">
        <f t="shared" si="37"/>
        <v>13.215017958784491</v>
      </c>
      <c r="BH36">
        <f t="shared" si="37"/>
        <v>13.148112598311934</v>
      </c>
      <c r="BI36">
        <f t="shared" si="37"/>
        <v>13.063175383018425</v>
      </c>
      <c r="BJ36">
        <f t="shared" si="37"/>
        <v>12.960625989805749</v>
      </c>
      <c r="BK36">
        <f t="shared" si="37"/>
        <v>12.842301351181748</v>
      </c>
      <c r="BL36">
        <f t="shared" si="8"/>
        <v>12.710453453683709</v>
      </c>
    </row>
    <row r="37" spans="1:64" ht="12.95" customHeight="1">
      <c r="A37" s="7" t="s">
        <v>77</v>
      </c>
      <c r="B37" s="8" t="s">
        <v>79</v>
      </c>
      <c r="C37" s="9">
        <v>51237.468999999997</v>
      </c>
      <c r="D37" s="9">
        <v>1.9E-3</v>
      </c>
      <c r="E37">
        <f t="shared" si="11"/>
        <v>-1782.5136185251058</v>
      </c>
      <c r="F37">
        <f t="shared" si="32"/>
        <v>-1782.5</v>
      </c>
      <c r="G37">
        <f>+C37-(C$7+F37*C$8)</f>
        <v>-4.8825000048964284E-3</v>
      </c>
      <c r="K37">
        <f>G37</f>
        <v>-4.8825000048964284E-3</v>
      </c>
      <c r="Q37" s="2">
        <f t="shared" si="14"/>
        <v>36218.968999999997</v>
      </c>
      <c r="S37" s="13">
        <v>1</v>
      </c>
      <c r="Z37">
        <f t="shared" si="15"/>
        <v>-1782.5</v>
      </c>
      <c r="AA37" s="74">
        <f t="shared" si="16"/>
        <v>-6.5244400039339134E-3</v>
      </c>
      <c r="AB37" s="74">
        <f t="shared" si="33"/>
        <v>-4.8828099105500487E-3</v>
      </c>
      <c r="AC37" s="74">
        <f t="shared" si="29"/>
        <v>1.6422499046911052E-3</v>
      </c>
      <c r="AD37" s="74">
        <f t="shared" si="34"/>
        <v>1.6419399990374849E-3</v>
      </c>
      <c r="AE37" s="74">
        <f t="shared" si="35"/>
        <v>2.6959669604392159E-6</v>
      </c>
      <c r="AF37">
        <f t="shared" si="36"/>
        <v>-4.8825000048964284E-3</v>
      </c>
      <c r="AG37" s="101"/>
      <c r="AH37">
        <f t="shared" si="21"/>
        <v>3.0990565362056001E-7</v>
      </c>
      <c r="AI37">
        <f t="shared" si="22"/>
        <v>0.10232292508058061</v>
      </c>
      <c r="AJ37">
        <f t="shared" si="23"/>
        <v>-0.29130346931815704</v>
      </c>
      <c r="AK37">
        <f t="shared" si="24"/>
        <v>-0.19332178825206914</v>
      </c>
      <c r="AL37">
        <f t="shared" si="25"/>
        <v>-2.9294744971672064</v>
      </c>
      <c r="AM37">
        <f t="shared" si="26"/>
        <v>-9.3933276874098102</v>
      </c>
      <c r="AN37" s="74">
        <f t="shared" si="31"/>
        <v>10.377061016209383</v>
      </c>
      <c r="AO37" s="74">
        <f t="shared" si="31"/>
        <v>10.387812709755101</v>
      </c>
      <c r="AP37" s="74">
        <f t="shared" si="31"/>
        <v>10.367600339011904</v>
      </c>
      <c r="AQ37" s="74">
        <f t="shared" si="31"/>
        <v>10.406096559439906</v>
      </c>
      <c r="AR37" s="74">
        <f t="shared" si="31"/>
        <v>10.334459151014288</v>
      </c>
      <c r="AS37" s="74">
        <f t="shared" si="31"/>
        <v>10.47457558751883</v>
      </c>
      <c r="AT37" s="74">
        <f t="shared" si="31"/>
        <v>10.221020357893217</v>
      </c>
      <c r="AU37" s="74">
        <f t="shared" si="28"/>
        <v>11.130884840575717</v>
      </c>
      <c r="AW37">
        <v>10000</v>
      </c>
      <c r="AX37">
        <f t="shared" si="0"/>
        <v>2.4663088677917642E-2</v>
      </c>
      <c r="AY37">
        <f t="shared" si="1"/>
        <v>2.6965560978851496E-2</v>
      </c>
      <c r="AZ37">
        <f t="shared" si="2"/>
        <v>-2.3024723009338549E-3</v>
      </c>
      <c r="BA37">
        <f t="shared" si="3"/>
        <v>0.19280061714839303</v>
      </c>
      <c r="BB37">
        <f t="shared" si="4"/>
        <v>-0.84396182538496012</v>
      </c>
      <c r="BC37">
        <f t="shared" si="5"/>
        <v>2.6446731552368421</v>
      </c>
      <c r="BD37">
        <f t="shared" si="6"/>
        <v>3.9416340095381743</v>
      </c>
      <c r="BE37">
        <f t="shared" si="37"/>
        <v>13.932406968918693</v>
      </c>
      <c r="BF37">
        <f t="shared" si="37"/>
        <v>13.932089295263532</v>
      </c>
      <c r="BG37">
        <f t="shared" si="37"/>
        <v>13.930397358405127</v>
      </c>
      <c r="BH37">
        <f t="shared" si="37"/>
        <v>13.921606498937631</v>
      </c>
      <c r="BI37">
        <f t="shared" si="37"/>
        <v>13.880664662646838</v>
      </c>
      <c r="BJ37">
        <f t="shared" si="37"/>
        <v>13.741388757461266</v>
      </c>
      <c r="BK37">
        <f t="shared" si="37"/>
        <v>13.446816282986839</v>
      </c>
      <c r="BL37">
        <f t="shared" si="8"/>
        <v>13.033391069448186</v>
      </c>
    </row>
    <row r="38" spans="1:64" ht="12.95" customHeight="1">
      <c r="A38" s="7" t="s">
        <v>77</v>
      </c>
      <c r="B38" s="8" t="s">
        <v>79</v>
      </c>
      <c r="C38" s="9">
        <v>51481.427900000002</v>
      </c>
      <c r="D38" s="9">
        <v>1.2999999999999999E-3</v>
      </c>
      <c r="E38">
        <f t="shared" si="11"/>
        <v>-1102.0506584030338</v>
      </c>
      <c r="F38">
        <f t="shared" si="32"/>
        <v>-1102</v>
      </c>
      <c r="Q38" s="2">
        <f t="shared" si="14"/>
        <v>36462.927900000002</v>
      </c>
      <c r="S38" s="13"/>
      <c r="U38" s="52">
        <f>+C38-(C$7+F38*C$8)</f>
        <v>-1.8162000000302214E-2</v>
      </c>
      <c r="Z38">
        <f t="shared" si="15"/>
        <v>-1102</v>
      </c>
      <c r="AA38" s="74">
        <f t="shared" si="16"/>
        <v>-3.8935006192769798E-3</v>
      </c>
      <c r="AB38" s="74">
        <f t="shared" si="33"/>
        <v>-9999</v>
      </c>
      <c r="AC38" s="74">
        <f t="shared" si="29"/>
        <v>4.3265860912574507E-3</v>
      </c>
      <c r="AD38" s="74">
        <f t="shared" si="34"/>
        <v>-9999</v>
      </c>
      <c r="AE38" s="74">
        <f t="shared" si="35"/>
        <v>0</v>
      </c>
      <c r="AF38">
        <f t="shared" si="36"/>
        <v>-9999</v>
      </c>
      <c r="AG38" s="101"/>
      <c r="AH38">
        <f t="shared" si="21"/>
        <v>4.3308547198047092E-4</v>
      </c>
      <c r="AI38">
        <f t="shared" si="22"/>
        <v>0.10635284586136529</v>
      </c>
      <c r="AJ38">
        <f t="shared" si="23"/>
        <v>-0.27218579750186239</v>
      </c>
      <c r="AK38">
        <f t="shared" si="24"/>
        <v>-0.21116867321831118</v>
      </c>
      <c r="AL38">
        <f t="shared" si="25"/>
        <v>-2.909549243865746</v>
      </c>
      <c r="AM38">
        <f t="shared" si="26"/>
        <v>-8.5803682798809877</v>
      </c>
      <c r="AN38" s="74">
        <f t="shared" si="31"/>
        <v>10.452712207553818</v>
      </c>
      <c r="AO38" s="74">
        <f t="shared" si="31"/>
        <v>10.456537642094478</v>
      </c>
      <c r="AP38" s="74">
        <f t="shared" si="31"/>
        <v>10.448475980199259</v>
      </c>
      <c r="AQ38" s="74">
        <f t="shared" si="31"/>
        <v>10.465593750597748</v>
      </c>
      <c r="AR38" s="74">
        <f t="shared" si="31"/>
        <v>10.42980290089201</v>
      </c>
      <c r="AS38" s="74">
        <f t="shared" si="31"/>
        <v>10.507318192101989</v>
      </c>
      <c r="AT38" s="74">
        <f t="shared" si="31"/>
        <v>10.349970520046108</v>
      </c>
      <c r="AU38" s="74">
        <f t="shared" si="28"/>
        <v>11.240764364339579</v>
      </c>
      <c r="AW38">
        <v>12000</v>
      </c>
      <c r="AX38">
        <f t="shared" si="0"/>
        <v>2.7791428044420849E-2</v>
      </c>
      <c r="AY38">
        <f t="shared" si="1"/>
        <v>3.168734976879653E-2</v>
      </c>
      <c r="AZ38">
        <f t="shared" si="2"/>
        <v>-3.8959217243756819E-3</v>
      </c>
      <c r="BA38">
        <f t="shared" si="3"/>
        <v>0.14015620160992071</v>
      </c>
      <c r="BB38">
        <f t="shared" si="4"/>
        <v>-0.76194822452586752</v>
      </c>
      <c r="BC38">
        <f t="shared" si="5"/>
        <v>2.7829839132059897</v>
      </c>
      <c r="BD38">
        <f t="shared" si="6"/>
        <v>5.517212286516207</v>
      </c>
      <c r="BE38">
        <f t="shared" si="37"/>
        <v>14.266873095157013</v>
      </c>
      <c r="BF38">
        <f t="shared" si="37"/>
        <v>14.266873124873591</v>
      </c>
      <c r="BG38">
        <f t="shared" si="37"/>
        <v>14.266872874670705</v>
      </c>
      <c r="BH38">
        <f t="shared" si="37"/>
        <v>14.266874981273908</v>
      </c>
      <c r="BI38">
        <f t="shared" si="37"/>
        <v>14.266857243496956</v>
      </c>
      <c r="BJ38">
        <f t="shared" si="37"/>
        <v>14.267006521804195</v>
      </c>
      <c r="BK38">
        <f t="shared" si="37"/>
        <v>14.008589040701182</v>
      </c>
      <c r="BL38">
        <f t="shared" si="8"/>
        <v>13.356328685212661</v>
      </c>
    </row>
    <row r="39" spans="1:64" ht="12.95" customHeight="1">
      <c r="A39" s="159" t="s">
        <v>858</v>
      </c>
      <c r="B39" s="159" t="s">
        <v>78</v>
      </c>
      <c r="C39" s="160">
        <v>51484.4879</v>
      </c>
      <c r="D39" s="160">
        <v>1.2999999999999999E-3</v>
      </c>
      <c r="E39">
        <f t="shared" si="11"/>
        <v>-1093.5155458985425</v>
      </c>
      <c r="F39">
        <f t="shared" si="32"/>
        <v>-1093.5</v>
      </c>
      <c r="G39">
        <f t="shared" ref="G39:G68" si="38">+C39-(C$7+F39*C$8)</f>
        <v>-5.5734999987180345E-3</v>
      </c>
      <c r="K39">
        <f t="shared" ref="K39:K66" si="39">G39</f>
        <v>-5.5734999987180345E-3</v>
      </c>
      <c r="O39">
        <f ca="1">+C$11+C$12*$F39</f>
        <v>1.2230252859380081E-2</v>
      </c>
      <c r="Q39" s="2">
        <f t="shared" si="14"/>
        <v>36465.9879</v>
      </c>
      <c r="S39" s="13">
        <v>1</v>
      </c>
      <c r="Z39">
        <f t="shared" si="15"/>
        <v>-1093.5</v>
      </c>
      <c r="AA39" s="74">
        <f t="shared" si="16"/>
        <v>-3.8608128377709242E-3</v>
      </c>
      <c r="AB39" s="74">
        <f t="shared" si="33"/>
        <v>-6.0120209864717843E-3</v>
      </c>
      <c r="AC39" s="74">
        <f t="shared" si="29"/>
        <v>-1.2741661731933609E-3</v>
      </c>
      <c r="AD39" s="74">
        <f t="shared" si="34"/>
        <v>-1.7126871609471103E-3</v>
      </c>
      <c r="AE39" s="74">
        <f t="shared" si="35"/>
        <v>2.9332973112730729E-6</v>
      </c>
      <c r="AF39">
        <f t="shared" si="36"/>
        <v>-5.5734999987180345E-3</v>
      </c>
      <c r="AG39" s="101"/>
      <c r="AH39">
        <f t="shared" si="21"/>
        <v>4.3852098775374942E-4</v>
      </c>
      <c r="AI39">
        <f t="shared" si="22"/>
        <v>0.10640688237619411</v>
      </c>
      <c r="AJ39">
        <f t="shared" si="23"/>
        <v>-0.27193969041388222</v>
      </c>
      <c r="AK39">
        <f t="shared" si="24"/>
        <v>-0.21139722037962014</v>
      </c>
      <c r="AL39">
        <f t="shared" si="25"/>
        <v>-2.9092934896018408</v>
      </c>
      <c r="AM39">
        <f t="shared" si="26"/>
        <v>-8.5708361993523905</v>
      </c>
      <c r="AN39" s="74">
        <f t="shared" si="31"/>
        <v>10.453664214350344</v>
      </c>
      <c r="AO39" s="74">
        <f t="shared" si="31"/>
        <v>10.45743037946416</v>
      </c>
      <c r="AP39" s="74">
        <f t="shared" si="31"/>
        <v>10.449481120923783</v>
      </c>
      <c r="AQ39" s="74">
        <f t="shared" si="31"/>
        <v>10.46638564403429</v>
      </c>
      <c r="AR39" s="74">
        <f t="shared" si="31"/>
        <v>10.43098346823459</v>
      </c>
      <c r="AS39" s="74">
        <f t="shared" si="31"/>
        <v>10.507763929801678</v>
      </c>
      <c r="AT39" s="74">
        <f t="shared" si="31"/>
        <v>10.351649768729125</v>
      </c>
      <c r="AU39" s="74">
        <f t="shared" si="28"/>
        <v>11.242136849206579</v>
      </c>
      <c r="AW39">
        <v>14000</v>
      </c>
      <c r="AX39">
        <f t="shared" si="0"/>
        <v>3.1281915979504533E-2</v>
      </c>
      <c r="AY39">
        <f t="shared" si="1"/>
        <v>3.6129663610171434E-2</v>
      </c>
      <c r="AZ39">
        <f t="shared" si="2"/>
        <v>-4.847747630666901E-3</v>
      </c>
      <c r="BA39">
        <f t="shared" si="3"/>
        <v>0.11615382150423326</v>
      </c>
      <c r="BB39">
        <f t="shared" si="4"/>
        <v>-0.70494050758750004</v>
      </c>
      <c r="BC39">
        <f t="shared" si="5"/>
        <v>2.8669606647873183</v>
      </c>
      <c r="BD39">
        <f t="shared" si="6"/>
        <v>7.2366432028682768</v>
      </c>
      <c r="BE39">
        <f t="shared" si="37"/>
        <v>14.52816216022514</v>
      </c>
      <c r="BF39">
        <f t="shared" si="37"/>
        <v>14.528337189900322</v>
      </c>
      <c r="BG39">
        <f t="shared" si="37"/>
        <v>14.527836951195605</v>
      </c>
      <c r="BH39">
        <f t="shared" si="37"/>
        <v>14.529265037245905</v>
      </c>
      <c r="BI39">
        <f t="shared" si="37"/>
        <v>14.525174925959863</v>
      </c>
      <c r="BJ39">
        <f t="shared" si="37"/>
        <v>14.536783211687569</v>
      </c>
      <c r="BK39">
        <f t="shared" si="37"/>
        <v>14.502927532788236</v>
      </c>
      <c r="BL39">
        <f t="shared" si="8"/>
        <v>13.679266300977137</v>
      </c>
    </row>
    <row r="40" spans="1:64" ht="12.95" customHeight="1">
      <c r="A40" s="7" t="s">
        <v>77</v>
      </c>
      <c r="B40" s="8" t="s">
        <v>78</v>
      </c>
      <c r="C40" s="9">
        <v>51484.489699999998</v>
      </c>
      <c r="D40" s="9">
        <v>4.4000000000000003E-3</v>
      </c>
      <c r="E40">
        <f t="shared" si="11"/>
        <v>-1093.5105252441333</v>
      </c>
      <c r="F40">
        <f t="shared" si="32"/>
        <v>-1093.5</v>
      </c>
      <c r="G40">
        <f t="shared" si="38"/>
        <v>-3.7735000005341135E-3</v>
      </c>
      <c r="K40">
        <f t="shared" si="39"/>
        <v>-3.7735000005341135E-3</v>
      </c>
      <c r="Q40" s="2">
        <f t="shared" si="14"/>
        <v>36465.989699999998</v>
      </c>
      <c r="S40" s="13">
        <v>1</v>
      </c>
      <c r="Z40">
        <f t="shared" si="15"/>
        <v>-1093.5</v>
      </c>
      <c r="AA40" s="74">
        <f t="shared" si="16"/>
        <v>-3.8608128377709242E-3</v>
      </c>
      <c r="AB40" s="74">
        <f t="shared" si="33"/>
        <v>-4.2120209882878634E-3</v>
      </c>
      <c r="AC40" s="74">
        <f t="shared" si="29"/>
        <v>5.258338249905601E-4</v>
      </c>
      <c r="AD40" s="74">
        <f t="shared" si="34"/>
        <v>8.7312837236810676E-5</v>
      </c>
      <c r="AE40" s="74">
        <f t="shared" si="35"/>
        <v>7.6235315463417934E-9</v>
      </c>
      <c r="AF40">
        <f t="shared" si="36"/>
        <v>-3.7735000005341135E-3</v>
      </c>
      <c r="AG40" s="101"/>
      <c r="AH40">
        <f t="shared" si="21"/>
        <v>4.3852098775374942E-4</v>
      </c>
      <c r="AI40">
        <f t="shared" si="22"/>
        <v>0.10640688237619411</v>
      </c>
      <c r="AJ40">
        <f t="shared" si="23"/>
        <v>-0.27193969041388222</v>
      </c>
      <c r="AK40">
        <f t="shared" si="24"/>
        <v>-0.21139722037962014</v>
      </c>
      <c r="AL40">
        <f t="shared" si="25"/>
        <v>-2.9092934896018408</v>
      </c>
      <c r="AM40">
        <f t="shared" si="26"/>
        <v>-8.5708361993523905</v>
      </c>
      <c r="AN40" s="74">
        <f t="shared" si="31"/>
        <v>10.453664214350344</v>
      </c>
      <c r="AO40" s="74">
        <f t="shared" si="31"/>
        <v>10.45743037946416</v>
      </c>
      <c r="AP40" s="74">
        <f t="shared" si="31"/>
        <v>10.449481120923783</v>
      </c>
      <c r="AQ40" s="74">
        <f t="shared" si="31"/>
        <v>10.46638564403429</v>
      </c>
      <c r="AR40" s="74">
        <f t="shared" si="31"/>
        <v>10.43098346823459</v>
      </c>
      <c r="AS40" s="74">
        <f t="shared" si="31"/>
        <v>10.507763929801678</v>
      </c>
      <c r="AT40" s="74">
        <f t="shared" si="31"/>
        <v>10.351649768729125</v>
      </c>
      <c r="AU40" s="74">
        <f t="shared" si="28"/>
        <v>11.242136849206579</v>
      </c>
      <c r="AW40">
        <v>16000</v>
      </c>
      <c r="AX40">
        <f t="shared" si="0"/>
        <v>3.4881814225467107E-2</v>
      </c>
      <c r="AY40">
        <f t="shared" si="1"/>
        <v>4.0292502502976217E-2</v>
      </c>
      <c r="AZ40">
        <f t="shared" si="2"/>
        <v>-5.4106882775091089E-3</v>
      </c>
      <c r="BA40">
        <f t="shared" si="3"/>
        <v>0.10231103227435634</v>
      </c>
      <c r="BB40">
        <f t="shared" si="4"/>
        <v>-0.65920715541799824</v>
      </c>
      <c r="BC40">
        <f t="shared" si="5"/>
        <v>2.9295360241448356</v>
      </c>
      <c r="BD40">
        <f t="shared" si="6"/>
        <v>9.3960736486894216</v>
      </c>
      <c r="BE40">
        <f t="shared" si="37"/>
        <v>14.755918331725081</v>
      </c>
      <c r="BF40">
        <f t="shared" si="37"/>
        <v>14.745137143261042</v>
      </c>
      <c r="BG40">
        <f t="shared" si="37"/>
        <v>14.765398321056068</v>
      </c>
      <c r="BH40">
        <f t="shared" si="37"/>
        <v>14.726821139673072</v>
      </c>
      <c r="BI40">
        <f t="shared" si="37"/>
        <v>14.798585416571102</v>
      </c>
      <c r="BJ40">
        <f t="shared" si="37"/>
        <v>14.658262315683666</v>
      </c>
      <c r="BK40">
        <f t="shared" si="37"/>
        <v>14.912111393253925</v>
      </c>
      <c r="BL40">
        <f t="shared" si="8"/>
        <v>14.002203916741614</v>
      </c>
    </row>
    <row r="41" spans="1:64" ht="12.95" customHeight="1">
      <c r="A41" s="7" t="s">
        <v>77</v>
      </c>
      <c r="B41" s="8" t="s">
        <v>78</v>
      </c>
      <c r="C41" s="9">
        <v>51518.551200000002</v>
      </c>
      <c r="D41" s="9">
        <v>6.0000000000000001E-3</v>
      </c>
      <c r="E41">
        <f t="shared" si="11"/>
        <v>-998.50440283499051</v>
      </c>
      <c r="F41">
        <f t="shared" si="32"/>
        <v>-998.5</v>
      </c>
      <c r="G41">
        <f t="shared" si="38"/>
        <v>-1.578499999595806E-3</v>
      </c>
      <c r="K41">
        <f t="shared" si="39"/>
        <v>-1.578499999595806E-3</v>
      </c>
      <c r="Q41" s="2">
        <f t="shared" si="14"/>
        <v>36500.051200000002</v>
      </c>
      <c r="S41" s="13">
        <v>1</v>
      </c>
      <c r="Z41">
        <f t="shared" si="15"/>
        <v>-998.5</v>
      </c>
      <c r="AA41" s="74">
        <f t="shared" si="16"/>
        <v>-3.4957548667757885E-3</v>
      </c>
      <c r="AB41" s="74">
        <f t="shared" si="33"/>
        <v>-2.0778383040985036E-3</v>
      </c>
      <c r="AC41" s="74">
        <f t="shared" si="29"/>
        <v>2.4165931716826801E-3</v>
      </c>
      <c r="AD41" s="74">
        <f t="shared" si="34"/>
        <v>1.9172548671799825E-3</v>
      </c>
      <c r="AE41" s="74">
        <f t="shared" si="35"/>
        <v>3.6758662257253325E-6</v>
      </c>
      <c r="AF41">
        <f t="shared" si="36"/>
        <v>-1.578499999595806E-3</v>
      </c>
      <c r="AG41" s="101"/>
      <c r="AH41">
        <f t="shared" si="21"/>
        <v>4.9933830450269768E-4</v>
      </c>
      <c r="AI41">
        <f t="shared" si="22"/>
        <v>0.10701766864644591</v>
      </c>
      <c r="AJ41">
        <f t="shared" si="23"/>
        <v>-0.26917494582727702</v>
      </c>
      <c r="AK41">
        <f t="shared" si="24"/>
        <v>-0.21396261481678072</v>
      </c>
      <c r="AL41">
        <f t="shared" si="25"/>
        <v>-2.9064216347630834</v>
      </c>
      <c r="AM41">
        <f t="shared" si="26"/>
        <v>-8.4652179267525867</v>
      </c>
      <c r="AN41" s="74">
        <f t="shared" ref="AN41:AT50" si="40">$AU41+$AB$7*SIN(AO41)</f>
        <v>10.464321052148474</v>
      </c>
      <c r="AO41" s="74">
        <f t="shared" si="40"/>
        <v>10.467464380966227</v>
      </c>
      <c r="AP41" s="74">
        <f t="shared" si="40"/>
        <v>10.460710150774243</v>
      </c>
      <c r="AQ41" s="74">
        <f t="shared" si="40"/>
        <v>10.47532115096892</v>
      </c>
      <c r="AR41" s="74">
        <f t="shared" si="40"/>
        <v>10.444154808966047</v>
      </c>
      <c r="AS41" s="74">
        <f t="shared" si="40"/>
        <v>10.512825953492795</v>
      </c>
      <c r="AT41" s="74">
        <f t="shared" si="40"/>
        <v>10.370531846706813</v>
      </c>
      <c r="AU41" s="74">
        <f t="shared" si="28"/>
        <v>11.257476385955391</v>
      </c>
      <c r="AW41">
        <v>18000</v>
      </c>
      <c r="AX41">
        <f t="shared" si="0"/>
        <v>3.8484664453329959E-2</v>
      </c>
      <c r="AY41">
        <f t="shared" si="1"/>
        <v>4.4175866447210881E-2</v>
      </c>
      <c r="AZ41">
        <f t="shared" si="2"/>
        <v>-5.6912019938809219E-3</v>
      </c>
      <c r="BA41">
        <f t="shared" si="3"/>
        <v>9.3068063747763885E-2</v>
      </c>
      <c r="BB41">
        <f t="shared" si="4"/>
        <v>-0.61700433825127454</v>
      </c>
      <c r="BC41">
        <f t="shared" si="5"/>
        <v>2.9843695582972209</v>
      </c>
      <c r="BD41">
        <f t="shared" si="6"/>
        <v>12.694562765651471</v>
      </c>
      <c r="BE41">
        <f t="shared" si="37"/>
        <v>14.978867915582574</v>
      </c>
      <c r="BF41">
        <f t="shared" si="37"/>
        <v>14.915734390347176</v>
      </c>
      <c r="BG41">
        <f t="shared" si="37"/>
        <v>15.009336598836983</v>
      </c>
      <c r="BH41">
        <f t="shared" si="37"/>
        <v>14.867276615762441</v>
      </c>
      <c r="BI41">
        <f t="shared" si="37"/>
        <v>15.076414778331422</v>
      </c>
      <c r="BJ41">
        <f t="shared" si="37"/>
        <v>14.749775878562046</v>
      </c>
      <c r="BK41">
        <f t="shared" si="37"/>
        <v>15.227224010616954</v>
      </c>
      <c r="BL41">
        <f t="shared" si="8"/>
        <v>14.325141532506088</v>
      </c>
    </row>
    <row r="42" spans="1:64" ht="12.95" customHeight="1">
      <c r="A42" s="7" t="s">
        <v>80</v>
      </c>
      <c r="B42" s="8" t="s">
        <v>79</v>
      </c>
      <c r="C42" s="9">
        <v>51550.2765</v>
      </c>
      <c r="D42" s="9">
        <v>1.2999999999999999E-3</v>
      </c>
      <c r="E42">
        <f t="shared" si="11"/>
        <v>-910.01453200527646</v>
      </c>
      <c r="F42">
        <f t="shared" si="32"/>
        <v>-910</v>
      </c>
      <c r="G42">
        <f t="shared" si="38"/>
        <v>-5.2100000029895455E-3</v>
      </c>
      <c r="K42">
        <f t="shared" si="39"/>
        <v>-5.2100000029895455E-3</v>
      </c>
      <c r="Q42" s="2">
        <f t="shared" si="14"/>
        <v>36531.7765</v>
      </c>
      <c r="S42" s="13">
        <v>1</v>
      </c>
      <c r="Z42">
        <f t="shared" si="15"/>
        <v>-910</v>
      </c>
      <c r="AA42" s="74">
        <f t="shared" si="16"/>
        <v>-3.1561233056093415E-3</v>
      </c>
      <c r="AB42" s="74">
        <f t="shared" si="33"/>
        <v>-5.7661130056413518E-3</v>
      </c>
      <c r="AC42" s="74">
        <f t="shared" si="29"/>
        <v>-1.4977636947283977E-3</v>
      </c>
      <c r="AD42" s="74">
        <f t="shared" si="34"/>
        <v>-2.053876697380204E-3</v>
      </c>
      <c r="AE42" s="74">
        <f t="shared" si="35"/>
        <v>4.2184094880414138E-6</v>
      </c>
      <c r="AF42">
        <f t="shared" si="36"/>
        <v>-5.2100000029895455E-3</v>
      </c>
      <c r="AG42" s="101"/>
      <c r="AH42">
        <f t="shared" si="21"/>
        <v>5.5611300265180619E-4</v>
      </c>
      <c r="AI42">
        <f t="shared" si="22"/>
        <v>0.10759826571399622</v>
      </c>
      <c r="AJ42">
        <f t="shared" si="23"/>
        <v>-0.26657520804805629</v>
      </c>
      <c r="AK42">
        <f t="shared" si="24"/>
        <v>-0.21637141514579866</v>
      </c>
      <c r="AL42">
        <f t="shared" si="25"/>
        <v>-2.9037232810432156</v>
      </c>
      <c r="AM42">
        <f t="shared" si="26"/>
        <v>-8.3682937707563401</v>
      </c>
      <c r="AN42" s="74">
        <f t="shared" si="40"/>
        <v>10.474278469982147</v>
      </c>
      <c r="AO42" s="74">
        <f t="shared" si="40"/>
        <v>10.47690433453614</v>
      </c>
      <c r="AP42" s="74">
        <f t="shared" si="40"/>
        <v>10.471164613891723</v>
      </c>
      <c r="AQ42" s="74">
        <f t="shared" si="40"/>
        <v>10.483786453683976</v>
      </c>
      <c r="AR42" s="74">
        <f t="shared" si="40"/>
        <v>10.456384410531884</v>
      </c>
      <c r="AS42" s="74">
        <f t="shared" si="40"/>
        <v>10.517682005644547</v>
      </c>
      <c r="AT42" s="74">
        <f t="shared" si="40"/>
        <v>10.38830977584564</v>
      </c>
      <c r="AU42" s="74">
        <f t="shared" si="28"/>
        <v>11.27176637545297</v>
      </c>
      <c r="AW42">
        <v>20000</v>
      </c>
      <c r="AX42">
        <f t="shared" si="0"/>
        <v>4.2092856574063586E-2</v>
      </c>
      <c r="AY42">
        <f t="shared" si="1"/>
        <v>4.777975544287541E-2</v>
      </c>
      <c r="AZ42">
        <f t="shared" si="2"/>
        <v>-5.6868988688118204E-3</v>
      </c>
      <c r="BA42">
        <f t="shared" si="3"/>
        <v>8.686065869796189E-2</v>
      </c>
      <c r="BB42">
        <f t="shared" si="4"/>
        <v>-0.57560328852097709</v>
      </c>
      <c r="BC42">
        <f t="shared" si="5"/>
        <v>3.0359582108200214</v>
      </c>
      <c r="BD42">
        <f t="shared" si="6"/>
        <v>18.915609616120797</v>
      </c>
      <c r="BE42">
        <f t="shared" si="37"/>
        <v>15.206539627806434</v>
      </c>
      <c r="BF42">
        <f t="shared" si="37"/>
        <v>15.054205106921628</v>
      </c>
      <c r="BG42">
        <f t="shared" si="37"/>
        <v>15.249825382558637</v>
      </c>
      <c r="BH42">
        <f t="shared" si="37"/>
        <v>14.993366434891588</v>
      </c>
      <c r="BI42">
        <f t="shared" si="37"/>
        <v>15.322461280127671</v>
      </c>
      <c r="BJ42">
        <f t="shared" si="37"/>
        <v>14.883159240628489</v>
      </c>
      <c r="BK42">
        <f t="shared" si="37"/>
        <v>15.449074376281295</v>
      </c>
      <c r="BL42">
        <f t="shared" si="8"/>
        <v>14.648079148270565</v>
      </c>
    </row>
    <row r="43" spans="1:64" ht="12.95" customHeight="1">
      <c r="A43" s="16" t="s">
        <v>117</v>
      </c>
      <c r="B43" s="16" t="s">
        <v>79</v>
      </c>
      <c r="C43" s="50">
        <v>51555.476699999999</v>
      </c>
      <c r="D43" s="50" t="s">
        <v>111</v>
      </c>
      <c r="E43">
        <f t="shared" si="11"/>
        <v>-895.50986140204679</v>
      </c>
      <c r="F43">
        <f t="shared" si="32"/>
        <v>-895.5</v>
      </c>
      <c r="G43">
        <f t="shared" si="38"/>
        <v>-3.5354999999981374E-3</v>
      </c>
      <c r="K43">
        <f t="shared" si="39"/>
        <v>-3.5354999999981374E-3</v>
      </c>
      <c r="Q43" s="2">
        <f t="shared" si="14"/>
        <v>36536.976699999999</v>
      </c>
      <c r="S43" s="13">
        <v>1</v>
      </c>
      <c r="Z43">
        <f t="shared" si="15"/>
        <v>-895.5</v>
      </c>
      <c r="AA43" s="74">
        <f t="shared" si="16"/>
        <v>-3.1005180466083348E-3</v>
      </c>
      <c r="AB43" s="74">
        <f t="shared" si="33"/>
        <v>-4.1009266563140113E-3</v>
      </c>
      <c r="AC43" s="74">
        <f t="shared" si="29"/>
        <v>1.3044470292607148E-4</v>
      </c>
      <c r="AD43" s="74">
        <f t="shared" si="34"/>
        <v>-4.3498195338980252E-4</v>
      </c>
      <c r="AE43" s="74">
        <f t="shared" si="35"/>
        <v>1.8920929977480834E-7</v>
      </c>
      <c r="AF43">
        <f t="shared" si="36"/>
        <v>-3.5354999999981374E-3</v>
      </c>
      <c r="AG43" s="101"/>
      <c r="AH43">
        <f t="shared" si="21"/>
        <v>5.6542665631587388E-4</v>
      </c>
      <c r="AI43">
        <f t="shared" si="22"/>
        <v>0.10769448694993378</v>
      </c>
      <c r="AJ43">
        <f t="shared" si="23"/>
        <v>-0.26614696208016292</v>
      </c>
      <c r="AK43">
        <f t="shared" si="24"/>
        <v>-0.21676788514288914</v>
      </c>
      <c r="AL43">
        <f t="shared" si="25"/>
        <v>-2.9032789840962958</v>
      </c>
      <c r="AM43">
        <f t="shared" si="26"/>
        <v>-8.3525442115417459</v>
      </c>
      <c r="AN43" s="74">
        <f t="shared" si="40"/>
        <v>10.475912840690446</v>
      </c>
      <c r="AO43" s="74">
        <f t="shared" si="40"/>
        <v>10.478459443750438</v>
      </c>
      <c r="AP43" s="74">
        <f t="shared" si="40"/>
        <v>10.472877096638452</v>
      </c>
      <c r="AQ43" s="74">
        <f t="shared" si="40"/>
        <v>10.485186483256154</v>
      </c>
      <c r="AR43" s="74">
        <f t="shared" si="40"/>
        <v>10.45838420269887</v>
      </c>
      <c r="AS43" s="74">
        <f t="shared" si="40"/>
        <v>10.518491289829029</v>
      </c>
      <c r="AT43" s="74">
        <f t="shared" si="40"/>
        <v>10.391239763428862</v>
      </c>
      <c r="AU43" s="74">
        <f t="shared" si="28"/>
        <v>11.274107673167261</v>
      </c>
    </row>
    <row r="44" spans="1:64" ht="12.95" customHeight="1">
      <c r="A44" s="7" t="s">
        <v>80</v>
      </c>
      <c r="B44" s="8" t="s">
        <v>79</v>
      </c>
      <c r="C44" s="9">
        <v>51569.2791</v>
      </c>
      <c r="D44" s="9">
        <v>2.3999999999999998E-3</v>
      </c>
      <c r="E44">
        <f t="shared" si="11"/>
        <v>-857.01148335234654</v>
      </c>
      <c r="F44">
        <f t="shared" si="32"/>
        <v>-857</v>
      </c>
      <c r="G44">
        <f t="shared" si="38"/>
        <v>-4.116999996767845E-3</v>
      </c>
      <c r="K44">
        <f t="shared" si="39"/>
        <v>-4.116999996767845E-3</v>
      </c>
      <c r="Q44" s="2">
        <f t="shared" si="14"/>
        <v>36550.7791</v>
      </c>
      <c r="S44" s="13">
        <v>1</v>
      </c>
      <c r="Z44">
        <f t="shared" si="15"/>
        <v>-857</v>
      </c>
      <c r="AA44" s="74">
        <f t="shared" si="16"/>
        <v>-2.9529312915666101E-3</v>
      </c>
      <c r="AB44" s="74">
        <f t="shared" si="33"/>
        <v>-4.7071724982236758E-3</v>
      </c>
      <c r="AC44" s="74">
        <f t="shared" si="29"/>
        <v>-5.7389620374540418E-4</v>
      </c>
      <c r="AD44" s="74">
        <f t="shared" si="34"/>
        <v>-1.164068705201235E-3</v>
      </c>
      <c r="AE44" s="74">
        <f t="shared" si="35"/>
        <v>1.3550559504288797E-6</v>
      </c>
      <c r="AF44">
        <f t="shared" si="36"/>
        <v>-4.116999996767845E-3</v>
      </c>
      <c r="AG44" s="101"/>
      <c r="AH44">
        <f t="shared" si="21"/>
        <v>5.9017250145583077E-4</v>
      </c>
      <c r="AI44">
        <f t="shared" si="22"/>
        <v>0.10795149559962469</v>
      </c>
      <c r="AJ44">
        <f t="shared" si="23"/>
        <v>-0.26500667457088783</v>
      </c>
      <c r="AK44">
        <f t="shared" si="24"/>
        <v>-0.21782311733587045</v>
      </c>
      <c r="AL44">
        <f t="shared" si="25"/>
        <v>-2.9020962232095595</v>
      </c>
      <c r="AM44">
        <f t="shared" si="26"/>
        <v>-8.3109008712666057</v>
      </c>
      <c r="AN44" s="74">
        <f t="shared" si="40"/>
        <v>10.480256570174058</v>
      </c>
      <c r="AO44" s="74">
        <f t="shared" si="40"/>
        <v>10.482600016932137</v>
      </c>
      <c r="AP44" s="74">
        <f t="shared" si="40"/>
        <v>10.477423678696031</v>
      </c>
      <c r="AQ44" s="74">
        <f t="shared" si="40"/>
        <v>10.488921709596399</v>
      </c>
      <c r="AR44" s="74">
        <f t="shared" si="40"/>
        <v>10.463688441804797</v>
      </c>
      <c r="AS44" s="74">
        <f t="shared" si="40"/>
        <v>10.520659481358793</v>
      </c>
      <c r="AT44" s="74">
        <f t="shared" si="40"/>
        <v>10.399042861307422</v>
      </c>
      <c r="AU44" s="74">
        <f t="shared" si="28"/>
        <v>11.280324222270728</v>
      </c>
    </row>
    <row r="45" spans="1:64" ht="12.95" customHeight="1">
      <c r="A45" s="7" t="s">
        <v>80</v>
      </c>
      <c r="B45" s="8" t="s">
        <v>78</v>
      </c>
      <c r="C45" s="9">
        <v>51569.457900000001</v>
      </c>
      <c r="D45" s="9">
        <v>1.6000000000000001E-3</v>
      </c>
      <c r="E45">
        <f t="shared" si="11"/>
        <v>-856.51276501384427</v>
      </c>
      <c r="F45">
        <f t="shared" si="32"/>
        <v>-856.5</v>
      </c>
      <c r="G45">
        <f t="shared" si="38"/>
        <v>-4.5764999958919361E-3</v>
      </c>
      <c r="K45">
        <f t="shared" si="39"/>
        <v>-4.5764999958919361E-3</v>
      </c>
      <c r="Q45" s="2">
        <f t="shared" si="14"/>
        <v>36550.957900000001</v>
      </c>
      <c r="S45" s="13">
        <v>1</v>
      </c>
      <c r="Z45">
        <f t="shared" si="15"/>
        <v>-856.5</v>
      </c>
      <c r="AA45" s="74">
        <f t="shared" si="16"/>
        <v>-2.9510151017257168E-3</v>
      </c>
      <c r="AB45" s="74">
        <f t="shared" si="33"/>
        <v>-5.1669940319166163E-3</v>
      </c>
      <c r="AC45" s="74">
        <f t="shared" si="29"/>
        <v>-1.0349908581415387E-3</v>
      </c>
      <c r="AD45" s="74">
        <f t="shared" si="34"/>
        <v>-1.6254848941662193E-3</v>
      </c>
      <c r="AE45" s="74">
        <f t="shared" si="35"/>
        <v>2.6422011411625652E-6</v>
      </c>
      <c r="AF45">
        <f t="shared" si="36"/>
        <v>-4.5764999958919361E-3</v>
      </c>
      <c r="AG45" s="101"/>
      <c r="AH45">
        <f t="shared" si="21"/>
        <v>5.9049403602468064E-4</v>
      </c>
      <c r="AI45">
        <f t="shared" si="22"/>
        <v>0.10795484804936095</v>
      </c>
      <c r="AJ45">
        <f t="shared" si="23"/>
        <v>-0.26499183457964531</v>
      </c>
      <c r="AK45">
        <f t="shared" si="24"/>
        <v>-0.21783684612623314</v>
      </c>
      <c r="AL45">
        <f t="shared" si="25"/>
        <v>-2.9020808329969285</v>
      </c>
      <c r="AM45">
        <f t="shared" si="26"/>
        <v>-8.3103617013896436</v>
      </c>
      <c r="AN45" s="74">
        <f t="shared" si="40"/>
        <v>10.48031302301224</v>
      </c>
      <c r="AO45" s="74">
        <f t="shared" si="40"/>
        <v>10.482653900215386</v>
      </c>
      <c r="AP45" s="74">
        <f t="shared" si="40"/>
        <v>10.477482722513278</v>
      </c>
      <c r="AQ45" s="74">
        <f t="shared" si="40"/>
        <v>10.488970390363376</v>
      </c>
      <c r="AR45" s="74">
        <f t="shared" si="40"/>
        <v>10.463757274290906</v>
      </c>
      <c r="AS45" s="74">
        <f t="shared" si="40"/>
        <v>10.520687827798399</v>
      </c>
      <c r="AT45" s="74">
        <f t="shared" si="40"/>
        <v>10.399144424399308</v>
      </c>
      <c r="AU45" s="74">
        <f t="shared" si="28"/>
        <v>11.280404956674669</v>
      </c>
    </row>
    <row r="46" spans="1:64" ht="12.95" customHeight="1">
      <c r="A46" s="16" t="s">
        <v>117</v>
      </c>
      <c r="B46" s="16" t="s">
        <v>78</v>
      </c>
      <c r="C46" s="50">
        <v>51572.3272</v>
      </c>
      <c r="D46" s="50" t="s">
        <v>111</v>
      </c>
      <c r="E46">
        <f t="shared" si="11"/>
        <v>-848.50956295203309</v>
      </c>
      <c r="F46">
        <f t="shared" si="32"/>
        <v>-848.5</v>
      </c>
      <c r="G46">
        <f t="shared" si="38"/>
        <v>-3.4285000001545995E-3</v>
      </c>
      <c r="K46">
        <f t="shared" si="39"/>
        <v>-3.4285000001545995E-3</v>
      </c>
      <c r="Q46" s="2">
        <f t="shared" si="14"/>
        <v>36553.8272</v>
      </c>
      <c r="S46" s="13">
        <v>1</v>
      </c>
      <c r="Z46">
        <f t="shared" si="15"/>
        <v>-848.5</v>
      </c>
      <c r="AA46" s="74">
        <f t="shared" si="16"/>
        <v>-2.9203578747307103E-3</v>
      </c>
      <c r="AB46" s="74">
        <f t="shared" si="33"/>
        <v>-4.0241391543586512E-3</v>
      </c>
      <c r="AC46" s="74">
        <f t="shared" si="29"/>
        <v>8.7497028780162897E-5</v>
      </c>
      <c r="AD46" s="74">
        <f t="shared" si="34"/>
        <v>-5.0814212542388921E-4</v>
      </c>
      <c r="AE46" s="74">
        <f t="shared" si="35"/>
        <v>2.5820841963030757E-7</v>
      </c>
      <c r="AF46">
        <f t="shared" si="36"/>
        <v>-3.4285000001545995E-3</v>
      </c>
      <c r="AG46" s="101"/>
      <c r="AH46">
        <f t="shared" si="21"/>
        <v>5.95639154204052E-4</v>
      </c>
      <c r="AI46">
        <f t="shared" si="22"/>
        <v>0.10800853874236438</v>
      </c>
      <c r="AJ46">
        <f t="shared" si="23"/>
        <v>-0.26475428552292046</v>
      </c>
      <c r="AK46">
        <f t="shared" si="24"/>
        <v>-0.21805659286600537</v>
      </c>
      <c r="AL46">
        <f t="shared" si="25"/>
        <v>-2.9018344852067162</v>
      </c>
      <c r="AM46">
        <f t="shared" si="26"/>
        <v>-8.3017407027832437</v>
      </c>
      <c r="AN46" s="74">
        <f t="shared" si="40"/>
        <v>10.481216412706905</v>
      </c>
      <c r="AO46" s="74">
        <f t="shared" si="40"/>
        <v>10.483516414350547</v>
      </c>
      <c r="AP46" s="74">
        <f t="shared" si="40"/>
        <v>10.478427416297666</v>
      </c>
      <c r="AQ46" s="74">
        <f t="shared" si="40"/>
        <v>10.489749880726524</v>
      </c>
      <c r="AR46" s="74">
        <f t="shared" si="40"/>
        <v>10.464858404681571</v>
      </c>
      <c r="AS46" s="74">
        <f t="shared" si="40"/>
        <v>10.521142035055536</v>
      </c>
      <c r="AT46" s="74">
        <f t="shared" si="40"/>
        <v>10.400770214973958</v>
      </c>
      <c r="AU46" s="74">
        <f t="shared" si="28"/>
        <v>11.281696707137726</v>
      </c>
    </row>
    <row r="47" spans="1:64" ht="12.95" customHeight="1">
      <c r="A47" s="7" t="s">
        <v>80</v>
      </c>
      <c r="B47" s="8" t="s">
        <v>79</v>
      </c>
      <c r="C47" s="9">
        <v>51576.454400000002</v>
      </c>
      <c r="D47" s="9">
        <v>3.3999999999999998E-3</v>
      </c>
      <c r="E47">
        <f t="shared" si="11"/>
        <v>-836.99776023027323</v>
      </c>
      <c r="F47">
        <f t="shared" si="32"/>
        <v>-837</v>
      </c>
      <c r="G47">
        <f t="shared" si="38"/>
        <v>8.0300000263378024E-4</v>
      </c>
      <c r="K47">
        <f t="shared" si="39"/>
        <v>8.0300000263378024E-4</v>
      </c>
      <c r="Q47" s="2">
        <f t="shared" si="14"/>
        <v>36557.954400000002</v>
      </c>
      <c r="S47" s="13">
        <v>1</v>
      </c>
      <c r="Z47">
        <f t="shared" si="15"/>
        <v>-837</v>
      </c>
      <c r="AA47" s="74">
        <f t="shared" si="16"/>
        <v>-2.8762940712514693E-3</v>
      </c>
      <c r="AB47" s="74">
        <f t="shared" si="33"/>
        <v>1.9996286734081054E-4</v>
      </c>
      <c r="AC47" s="74">
        <f t="shared" si="29"/>
        <v>4.2823312091782193E-3</v>
      </c>
      <c r="AD47" s="74">
        <f t="shared" si="34"/>
        <v>3.6792940738852495E-3</v>
      </c>
      <c r="AE47" s="74">
        <f t="shared" si="35"/>
        <v>1.3537204882127115E-5</v>
      </c>
      <c r="AF47">
        <f t="shared" si="36"/>
        <v>8.0300000263378024E-4</v>
      </c>
      <c r="AG47" s="101"/>
      <c r="AH47">
        <f t="shared" si="21"/>
        <v>6.0303713529296971E-4</v>
      </c>
      <c r="AI47">
        <f t="shared" si="22"/>
        <v>0.10808588939688624</v>
      </c>
      <c r="AJ47">
        <f t="shared" si="23"/>
        <v>-0.26441244741018682</v>
      </c>
      <c r="AK47">
        <f t="shared" si="24"/>
        <v>-0.21837276376855963</v>
      </c>
      <c r="AL47">
        <f t="shared" si="25"/>
        <v>-2.9014800147636266</v>
      </c>
      <c r="AM47">
        <f t="shared" si="26"/>
        <v>-8.289366817603339</v>
      </c>
      <c r="AN47" s="74">
        <f t="shared" si="40"/>
        <v>10.482515514190771</v>
      </c>
      <c r="AO47" s="74">
        <f t="shared" si="40"/>
        <v>10.484757536010779</v>
      </c>
      <c r="AP47" s="74">
        <f t="shared" si="40"/>
        <v>10.479785392594767</v>
      </c>
      <c r="AQ47" s="74">
        <f t="shared" si="40"/>
        <v>10.490872371336968</v>
      </c>
      <c r="AR47" s="74">
        <f t="shared" si="40"/>
        <v>10.466440652283804</v>
      </c>
      <c r="AS47" s="74">
        <f t="shared" si="40"/>
        <v>10.521797160074051</v>
      </c>
      <c r="AT47" s="74">
        <f t="shared" si="40"/>
        <v>10.403109864031768</v>
      </c>
      <c r="AU47" s="74">
        <f t="shared" si="28"/>
        <v>11.283553598428373</v>
      </c>
    </row>
    <row r="48" spans="1:64" ht="12.95" customHeight="1">
      <c r="A48" s="7" t="s">
        <v>80</v>
      </c>
      <c r="B48" s="8" t="s">
        <v>78</v>
      </c>
      <c r="C48" s="9">
        <v>51841.577799999999</v>
      </c>
      <c r="D48" s="9">
        <v>3.3E-3</v>
      </c>
      <c r="E48">
        <f t="shared" si="11"/>
        <v>-97.50166657834184</v>
      </c>
      <c r="F48">
        <f t="shared" si="32"/>
        <v>-97.5</v>
      </c>
      <c r="G48">
        <f t="shared" si="38"/>
        <v>-5.9750000218627974E-4</v>
      </c>
      <c r="K48">
        <f t="shared" si="39"/>
        <v>-5.9750000218627974E-4</v>
      </c>
      <c r="Q48" s="2">
        <f t="shared" si="14"/>
        <v>36823.077799999999</v>
      </c>
      <c r="S48" s="13">
        <v>1</v>
      </c>
      <c r="Z48">
        <f t="shared" si="15"/>
        <v>-97.5</v>
      </c>
      <c r="AA48" s="74">
        <f t="shared" si="16"/>
        <v>-5.6647192521084959E-5</v>
      </c>
      <c r="AB48" s="74">
        <f t="shared" si="33"/>
        <v>-1.6818135280271642E-3</v>
      </c>
      <c r="AC48" s="74">
        <f t="shared" si="29"/>
        <v>5.4346071617568967E-4</v>
      </c>
      <c r="AD48" s="74">
        <f t="shared" si="34"/>
        <v>-5.4085280966519479E-4</v>
      </c>
      <c r="AE48" s="74">
        <f t="shared" si="35"/>
        <v>2.9252176172273543E-7</v>
      </c>
      <c r="AF48">
        <f t="shared" si="36"/>
        <v>-5.9750000218627974E-4</v>
      </c>
      <c r="AG48" s="101"/>
      <c r="AH48">
        <f t="shared" si="21"/>
        <v>1.0843135258408845E-3</v>
      </c>
      <c r="AI48">
        <f t="shared" si="22"/>
        <v>0.11352872004118142</v>
      </c>
      <c r="AJ48">
        <f t="shared" si="23"/>
        <v>-0.24141330305683112</v>
      </c>
      <c r="AK48">
        <f t="shared" si="24"/>
        <v>-0.23951224281242217</v>
      </c>
      <c r="AL48">
        <f t="shared" si="25"/>
        <v>-2.8777073459334783</v>
      </c>
      <c r="AM48">
        <f t="shared" si="26"/>
        <v>-7.5350182104074648</v>
      </c>
      <c r="AN48" s="74">
        <f t="shared" si="40"/>
        <v>10.56751918301814</v>
      </c>
      <c r="AO48" s="74">
        <f t="shared" si="40"/>
        <v>10.567605147124535</v>
      </c>
      <c r="AP48" s="74">
        <f t="shared" si="40"/>
        <v>10.567379633904441</v>
      </c>
      <c r="AQ48" s="74">
        <f t="shared" si="40"/>
        <v>10.567971469708333</v>
      </c>
      <c r="AR48" s="74">
        <f t="shared" si="40"/>
        <v>10.566419890892158</v>
      </c>
      <c r="AS48" s="74">
        <f t="shared" si="40"/>
        <v>10.5704988610069</v>
      </c>
      <c r="AT48" s="74">
        <f t="shared" si="40"/>
        <v>10.559852306098183</v>
      </c>
      <c r="AU48" s="74">
        <f t="shared" si="28"/>
        <v>11.402959781857287</v>
      </c>
    </row>
    <row r="49" spans="1:47" ht="12.95" customHeight="1">
      <c r="A49" s="7" t="s">
        <v>80</v>
      </c>
      <c r="B49" s="8" t="s">
        <v>79</v>
      </c>
      <c r="C49" s="9">
        <v>51876.5337</v>
      </c>
      <c r="D49" s="9">
        <v>2.0999999999999999E-3</v>
      </c>
      <c r="E49">
        <f t="shared" si="11"/>
        <v>-8.3677573489081519E-4</v>
      </c>
      <c r="F49">
        <f t="shared" si="32"/>
        <v>0</v>
      </c>
      <c r="G49">
        <f t="shared" si="38"/>
        <v>-2.9999999969732016E-4</v>
      </c>
      <c r="K49">
        <f t="shared" si="39"/>
        <v>-2.9999999969732016E-4</v>
      </c>
      <c r="Q49" s="2">
        <f t="shared" si="14"/>
        <v>36858.0337</v>
      </c>
      <c r="S49" s="13">
        <v>1</v>
      </c>
      <c r="Z49">
        <f t="shared" si="15"/>
        <v>0</v>
      </c>
      <c r="AA49" s="74">
        <f t="shared" si="16"/>
        <v>3.1321516303454739E-4</v>
      </c>
      <c r="AB49" s="74">
        <f t="shared" si="33"/>
        <v>-1.448722362157421E-3</v>
      </c>
      <c r="AC49" s="74">
        <f t="shared" si="29"/>
        <v>5.3550719972823325E-4</v>
      </c>
      <c r="AD49" s="74">
        <f t="shared" si="34"/>
        <v>-6.1321516273186755E-4</v>
      </c>
      <c r="AE49" s="74">
        <f t="shared" si="35"/>
        <v>3.7603283580427078E-7</v>
      </c>
      <c r="AF49">
        <f t="shared" si="36"/>
        <v>-2.9999999969732016E-4</v>
      </c>
      <c r="AG49" s="101"/>
      <c r="AH49">
        <f t="shared" si="21"/>
        <v>1.1487223624601008E-3</v>
      </c>
      <c r="AI49">
        <f t="shared" si="22"/>
        <v>0.11432380935966902</v>
      </c>
      <c r="AJ49">
        <f t="shared" si="23"/>
        <v>-0.2382101071709016</v>
      </c>
      <c r="AK49">
        <f t="shared" si="24"/>
        <v>-0.24243582652259738</v>
      </c>
      <c r="AL49">
        <f t="shared" si="25"/>
        <v>-2.874407867637947</v>
      </c>
      <c r="AM49">
        <f t="shared" si="26"/>
        <v>-7.4408722826306546</v>
      </c>
      <c r="AN49" s="74">
        <f t="shared" si="40"/>
        <v>10.578987582503052</v>
      </c>
      <c r="AO49" s="74">
        <f t="shared" si="40"/>
        <v>10.578963865522862</v>
      </c>
      <c r="AP49" s="74">
        <f t="shared" si="40"/>
        <v>10.579027696638835</v>
      </c>
      <c r="AQ49" s="74">
        <f t="shared" si="40"/>
        <v>10.578855924582188</v>
      </c>
      <c r="AR49" s="74">
        <f t="shared" si="40"/>
        <v>10.579318321819157</v>
      </c>
      <c r="AS49" s="74">
        <f t="shared" si="40"/>
        <v>10.578074681832842</v>
      </c>
      <c r="AT49" s="74">
        <f t="shared" si="40"/>
        <v>10.581427500226981</v>
      </c>
      <c r="AU49" s="74">
        <f t="shared" si="28"/>
        <v>11.418702990625807</v>
      </c>
    </row>
    <row r="50" spans="1:47" ht="12.95" customHeight="1">
      <c r="A50" s="7" t="s">
        <v>80</v>
      </c>
      <c r="B50" s="8" t="s">
        <v>79</v>
      </c>
      <c r="C50" s="9">
        <v>51909.517800000001</v>
      </c>
      <c r="D50" s="9">
        <v>2.3E-3</v>
      </c>
      <c r="E50">
        <f t="shared" si="11"/>
        <v>92.000145041132541</v>
      </c>
      <c r="F50">
        <f t="shared" si="32"/>
        <v>92</v>
      </c>
      <c r="G50">
        <f t="shared" si="38"/>
        <v>5.2000003051944077E-5</v>
      </c>
      <c r="K50">
        <f t="shared" si="39"/>
        <v>5.2000003051944077E-5</v>
      </c>
      <c r="Q50" s="2">
        <f t="shared" si="14"/>
        <v>36891.017800000001</v>
      </c>
      <c r="S50" s="13">
        <v>1</v>
      </c>
      <c r="Z50">
        <f t="shared" si="15"/>
        <v>92</v>
      </c>
      <c r="AA50" s="74">
        <f t="shared" si="16"/>
        <v>6.618368913291669E-4</v>
      </c>
      <c r="AB50" s="74">
        <f t="shared" si="33"/>
        <v>-1.1577303258726501E-3</v>
      </c>
      <c r="AC50" s="74">
        <f t="shared" si="29"/>
        <v>5.9989344064737134E-4</v>
      </c>
      <c r="AD50" s="74">
        <f t="shared" si="34"/>
        <v>-6.0983688827722282E-4</v>
      </c>
      <c r="AE50" s="74">
        <f t="shared" si="35"/>
        <v>3.7190103030364593E-7</v>
      </c>
      <c r="AF50">
        <f t="shared" si="36"/>
        <v>5.2000003051944077E-5</v>
      </c>
      <c r="AG50" s="101"/>
      <c r="AH50">
        <f t="shared" si="21"/>
        <v>1.2097303289245942E-3</v>
      </c>
      <c r="AI50">
        <f t="shared" si="22"/>
        <v>0.11509283686068572</v>
      </c>
      <c r="AJ50">
        <f t="shared" si="23"/>
        <v>-0.23514579510268546</v>
      </c>
      <c r="AK50">
        <f t="shared" si="24"/>
        <v>-0.24522797000667321</v>
      </c>
      <c r="AL50">
        <f t="shared" si="25"/>
        <v>-2.8712539453291122</v>
      </c>
      <c r="AM50">
        <f t="shared" si="26"/>
        <v>-7.3530152141232596</v>
      </c>
      <c r="AN50" s="74">
        <f t="shared" si="40"/>
        <v>10.589875304749187</v>
      </c>
      <c r="AO50" s="74">
        <f t="shared" si="40"/>
        <v>10.589773076416913</v>
      </c>
      <c r="AP50" s="74">
        <f t="shared" si="40"/>
        <v>10.590055188426273</v>
      </c>
      <c r="AQ50" s="74">
        <f t="shared" si="40"/>
        <v>10.589277113881367</v>
      </c>
      <c r="AR50" s="74">
        <f t="shared" si="40"/>
        <v>10.591426499975373</v>
      </c>
      <c r="AS50" s="74">
        <f t="shared" si="40"/>
        <v>10.58551485112811</v>
      </c>
      <c r="AT50" s="74">
        <f t="shared" si="40"/>
        <v>10.601975942338404</v>
      </c>
      <c r="AU50" s="74">
        <f t="shared" si="28"/>
        <v>11.433558120950972</v>
      </c>
    </row>
    <row r="51" spans="1:47" ht="12.95" customHeight="1">
      <c r="A51" s="159" t="s">
        <v>860</v>
      </c>
      <c r="B51" s="159" t="s">
        <v>78</v>
      </c>
      <c r="C51" s="160">
        <v>51923.321799999998</v>
      </c>
      <c r="D51" s="160">
        <v>3.5000000000000001E-3</v>
      </c>
      <c r="E51">
        <f t="shared" si="11"/>
        <v>130.50298589474545</v>
      </c>
      <c r="F51">
        <f t="shared" si="32"/>
        <v>130.5</v>
      </c>
      <c r="G51">
        <f t="shared" si="38"/>
        <v>1.0704999949666671E-3</v>
      </c>
      <c r="K51">
        <f t="shared" si="39"/>
        <v>1.0704999949666671E-3</v>
      </c>
      <c r="O51">
        <f ca="1">+C$11+C$12*$F51</f>
        <v>1.3768698397613308E-2</v>
      </c>
      <c r="Q51" s="2">
        <f t="shared" si="14"/>
        <v>36904.821799999998</v>
      </c>
      <c r="S51" s="13">
        <v>1</v>
      </c>
      <c r="Z51">
        <f t="shared" si="15"/>
        <v>130.5</v>
      </c>
      <c r="AA51" s="74">
        <f t="shared" si="16"/>
        <v>8.0762066160275294E-4</v>
      </c>
      <c r="AB51" s="74">
        <f t="shared" si="33"/>
        <v>-1.6482951637998284E-4</v>
      </c>
      <c r="AC51" s="74">
        <f t="shared" si="29"/>
        <v>1.4982088447105641E-3</v>
      </c>
      <c r="AD51" s="74">
        <f t="shared" si="34"/>
        <v>2.6287933336391421E-4</v>
      </c>
      <c r="AE51" s="74">
        <f t="shared" si="35"/>
        <v>6.9105543909855932E-8</v>
      </c>
      <c r="AF51">
        <f t="shared" si="36"/>
        <v>1.0704999949666671E-3</v>
      </c>
      <c r="AG51" s="101"/>
      <c r="AH51">
        <f t="shared" si="21"/>
        <v>1.23532951134665E-3</v>
      </c>
      <c r="AI51">
        <f t="shared" si="22"/>
        <v>0.11542024961991104</v>
      </c>
      <c r="AJ51">
        <f t="shared" si="23"/>
        <v>-0.23385099840928597</v>
      </c>
      <c r="AK51">
        <f t="shared" si="24"/>
        <v>-0.24640639169137282</v>
      </c>
      <c r="AL51">
        <f t="shared" si="25"/>
        <v>-2.8699220094990352</v>
      </c>
      <c r="AM51">
        <f t="shared" si="26"/>
        <v>-7.316521171603716</v>
      </c>
      <c r="AN51" s="74">
        <f t="shared" ref="AN51:AT60" si="41">$AU51+$AB$7*SIN(AO51)</f>
        <v>10.594451400094936</v>
      </c>
      <c r="AO51" s="74">
        <f t="shared" si="41"/>
        <v>10.594322734086706</v>
      </c>
      <c r="AP51" s="74">
        <f t="shared" si="41"/>
        <v>10.594681642107938</v>
      </c>
      <c r="AQ51" s="74">
        <f t="shared" si="41"/>
        <v>10.593681240976537</v>
      </c>
      <c r="AR51" s="74">
        <f t="shared" si="41"/>
        <v>10.596475613314038</v>
      </c>
      <c r="AS51" s="74">
        <f t="shared" si="41"/>
        <v>10.588715692296779</v>
      </c>
      <c r="AT51" s="74">
        <f t="shared" si="41"/>
        <v>10.610629557123382</v>
      </c>
      <c r="AU51" s="74">
        <f t="shared" si="28"/>
        <v>11.439774670054438</v>
      </c>
    </row>
    <row r="52" spans="1:47" ht="12.95" customHeight="1">
      <c r="A52" s="16" t="s">
        <v>185</v>
      </c>
      <c r="B52" s="16" t="s">
        <v>78</v>
      </c>
      <c r="C52" s="50">
        <v>51923.321830000001</v>
      </c>
      <c r="D52" s="50" t="s">
        <v>111</v>
      </c>
      <c r="E52">
        <f t="shared" si="11"/>
        <v>130.50306957232706</v>
      </c>
      <c r="F52">
        <f t="shared" si="32"/>
        <v>130.5</v>
      </c>
      <c r="G52">
        <f t="shared" si="38"/>
        <v>1.1004999978467822E-3</v>
      </c>
      <c r="K52">
        <f t="shared" si="39"/>
        <v>1.1004999978467822E-3</v>
      </c>
      <c r="Q52" s="2">
        <f t="shared" si="14"/>
        <v>36904.821830000001</v>
      </c>
      <c r="S52" s="13">
        <v>1</v>
      </c>
      <c r="Z52">
        <f t="shared" si="15"/>
        <v>130.5</v>
      </c>
      <c r="AA52" s="74">
        <f t="shared" si="16"/>
        <v>8.0762066160275294E-4</v>
      </c>
      <c r="AB52" s="74">
        <f t="shared" si="33"/>
        <v>-1.3482951349986778E-4</v>
      </c>
      <c r="AC52" s="74">
        <f t="shared" si="29"/>
        <v>1.5282088475906792E-3</v>
      </c>
      <c r="AD52" s="74">
        <f t="shared" si="34"/>
        <v>2.9287933624402927E-4</v>
      </c>
      <c r="AE52" s="74">
        <f t="shared" si="35"/>
        <v>8.5778305598743156E-8</v>
      </c>
      <c r="AF52">
        <f t="shared" si="36"/>
        <v>1.1004999978467822E-3</v>
      </c>
      <c r="AG52" s="101"/>
      <c r="AH52">
        <f t="shared" si="21"/>
        <v>1.23532951134665E-3</v>
      </c>
      <c r="AI52">
        <f t="shared" si="22"/>
        <v>0.11542024961991104</v>
      </c>
      <c r="AJ52">
        <f t="shared" si="23"/>
        <v>-0.23385099840928597</v>
      </c>
      <c r="AK52">
        <f t="shared" si="24"/>
        <v>-0.24640639169137282</v>
      </c>
      <c r="AL52">
        <f t="shared" si="25"/>
        <v>-2.8699220094990352</v>
      </c>
      <c r="AM52">
        <f t="shared" si="26"/>
        <v>-7.316521171603716</v>
      </c>
      <c r="AN52" s="74">
        <f t="shared" si="41"/>
        <v>10.594451400094936</v>
      </c>
      <c r="AO52" s="74">
        <f t="shared" si="41"/>
        <v>10.594322734086706</v>
      </c>
      <c r="AP52" s="74">
        <f t="shared" si="41"/>
        <v>10.594681642107938</v>
      </c>
      <c r="AQ52" s="74">
        <f t="shared" si="41"/>
        <v>10.593681240976537</v>
      </c>
      <c r="AR52" s="74">
        <f t="shared" si="41"/>
        <v>10.596475613314038</v>
      </c>
      <c r="AS52" s="74">
        <f t="shared" si="41"/>
        <v>10.588715692296779</v>
      </c>
      <c r="AT52" s="74">
        <f t="shared" si="41"/>
        <v>10.610629557123382</v>
      </c>
      <c r="AU52" s="74">
        <f t="shared" si="28"/>
        <v>11.439774670054438</v>
      </c>
    </row>
    <row r="53" spans="1:47" ht="12.95" customHeight="1">
      <c r="A53" s="9" t="s">
        <v>81</v>
      </c>
      <c r="B53" s="8" t="s">
        <v>78</v>
      </c>
      <c r="C53" s="9">
        <v>51924.395700000001</v>
      </c>
      <c r="D53" s="9">
        <v>2E-3</v>
      </c>
      <c r="E53">
        <f t="shared" si="11"/>
        <v>133.49836410344025</v>
      </c>
      <c r="F53">
        <f t="shared" si="32"/>
        <v>133.5</v>
      </c>
      <c r="G53">
        <f t="shared" si="38"/>
        <v>-5.8649999846238643E-4</v>
      </c>
      <c r="K53">
        <f t="shared" si="39"/>
        <v>-5.8649999846238643E-4</v>
      </c>
      <c r="Q53" s="2">
        <f t="shared" si="14"/>
        <v>36905.895700000001</v>
      </c>
      <c r="S53" s="13">
        <v>1</v>
      </c>
      <c r="Z53">
        <f t="shared" si="15"/>
        <v>133.5</v>
      </c>
      <c r="AA53" s="74">
        <f t="shared" si="16"/>
        <v>8.1897781150903903E-4</v>
      </c>
      <c r="AB53" s="74">
        <f t="shared" si="33"/>
        <v>-1.8238259762246099E-3</v>
      </c>
      <c r="AC53" s="74">
        <f t="shared" si="29"/>
        <v>-1.6815183220920206E-4</v>
      </c>
      <c r="AD53" s="74">
        <f t="shared" si="34"/>
        <v>-1.4054778099714255E-3</v>
      </c>
      <c r="AE53" s="74">
        <f t="shared" si="35"/>
        <v>1.9753678743220744E-6</v>
      </c>
      <c r="AF53">
        <f t="shared" si="36"/>
        <v>-5.8649999846238643E-4</v>
      </c>
      <c r="AG53" s="101"/>
      <c r="AH53">
        <f t="shared" si="21"/>
        <v>1.2373259777622235E-3</v>
      </c>
      <c r="AI53">
        <f t="shared" si="22"/>
        <v>0.11544590349019368</v>
      </c>
      <c r="AJ53">
        <f t="shared" si="23"/>
        <v>-0.23374979079132177</v>
      </c>
      <c r="AK53">
        <f t="shared" si="24"/>
        <v>-0.24649846854814941</v>
      </c>
      <c r="AL53">
        <f t="shared" si="25"/>
        <v>-2.8698179169151357</v>
      </c>
      <c r="AM53">
        <f t="shared" si="26"/>
        <v>-7.3136840905199065</v>
      </c>
      <c r="AN53" s="74">
        <f t="shared" si="41"/>
        <v>10.594808480559573</v>
      </c>
      <c r="AO53" s="74">
        <f t="shared" si="41"/>
        <v>10.594677902535064</v>
      </c>
      <c r="AP53" s="74">
        <f t="shared" si="41"/>
        <v>10.595042451815054</v>
      </c>
      <c r="AQ53" s="74">
        <f t="shared" si="41"/>
        <v>10.594025481806145</v>
      </c>
      <c r="AR53" s="74">
        <f t="shared" si="41"/>
        <v>10.596868610823034</v>
      </c>
      <c r="AS53" s="74">
        <f t="shared" si="41"/>
        <v>10.588967318464833</v>
      </c>
      <c r="AT53" s="74">
        <f t="shared" si="41"/>
        <v>10.611305211685325</v>
      </c>
      <c r="AU53" s="74">
        <f t="shared" si="28"/>
        <v>11.440259076478085</v>
      </c>
    </row>
    <row r="54" spans="1:47" ht="12.95" customHeight="1">
      <c r="A54" s="9" t="s">
        <v>81</v>
      </c>
      <c r="B54" s="8" t="s">
        <v>78</v>
      </c>
      <c r="C54" s="9">
        <v>51924.395700000001</v>
      </c>
      <c r="D54" s="9">
        <v>2E-3</v>
      </c>
      <c r="E54">
        <f t="shared" si="11"/>
        <v>133.49836410344025</v>
      </c>
      <c r="F54">
        <f t="shared" si="32"/>
        <v>133.5</v>
      </c>
      <c r="G54">
        <f t="shared" si="38"/>
        <v>-5.8649999846238643E-4</v>
      </c>
      <c r="K54">
        <f t="shared" si="39"/>
        <v>-5.8649999846238643E-4</v>
      </c>
      <c r="Q54" s="2">
        <f t="shared" si="14"/>
        <v>36905.895700000001</v>
      </c>
      <c r="S54" s="13">
        <v>1</v>
      </c>
      <c r="Z54">
        <f t="shared" si="15"/>
        <v>133.5</v>
      </c>
      <c r="AA54" s="74">
        <f t="shared" si="16"/>
        <v>8.1897781150903903E-4</v>
      </c>
      <c r="AB54" s="74">
        <f t="shared" si="33"/>
        <v>-1.8238259762246099E-3</v>
      </c>
      <c r="AC54" s="74">
        <f t="shared" si="29"/>
        <v>-1.6815183220920206E-4</v>
      </c>
      <c r="AD54" s="74">
        <f t="shared" si="34"/>
        <v>-1.4054778099714255E-3</v>
      </c>
      <c r="AE54" s="74">
        <f t="shared" si="35"/>
        <v>1.9753678743220744E-6</v>
      </c>
      <c r="AF54">
        <f t="shared" si="36"/>
        <v>-5.8649999846238643E-4</v>
      </c>
      <c r="AG54" s="101"/>
      <c r="AH54">
        <f t="shared" si="21"/>
        <v>1.2373259777622235E-3</v>
      </c>
      <c r="AI54">
        <f t="shared" si="22"/>
        <v>0.11544590349019368</v>
      </c>
      <c r="AJ54">
        <f t="shared" si="23"/>
        <v>-0.23374979079132177</v>
      </c>
      <c r="AK54">
        <f t="shared" si="24"/>
        <v>-0.24649846854814941</v>
      </c>
      <c r="AL54">
        <f t="shared" si="25"/>
        <v>-2.8698179169151357</v>
      </c>
      <c r="AM54">
        <f t="shared" si="26"/>
        <v>-7.3136840905199065</v>
      </c>
      <c r="AN54" s="74">
        <f t="shared" si="41"/>
        <v>10.594808480559573</v>
      </c>
      <c r="AO54" s="74">
        <f t="shared" si="41"/>
        <v>10.594677902535064</v>
      </c>
      <c r="AP54" s="74">
        <f t="shared" si="41"/>
        <v>10.595042451815054</v>
      </c>
      <c r="AQ54" s="74">
        <f t="shared" si="41"/>
        <v>10.594025481806145</v>
      </c>
      <c r="AR54" s="74">
        <f t="shared" si="41"/>
        <v>10.596868610823034</v>
      </c>
      <c r="AS54" s="74">
        <f t="shared" si="41"/>
        <v>10.588967318464833</v>
      </c>
      <c r="AT54" s="74">
        <f t="shared" si="41"/>
        <v>10.611305211685325</v>
      </c>
      <c r="AU54" s="74">
        <f t="shared" si="28"/>
        <v>11.440259076478085</v>
      </c>
    </row>
    <row r="55" spans="1:47" ht="12.95" customHeight="1">
      <c r="A55" s="9" t="s">
        <v>81</v>
      </c>
      <c r="B55" s="8" t="s">
        <v>79</v>
      </c>
      <c r="C55" s="9">
        <v>51924.574399999998</v>
      </c>
      <c r="D55" s="9">
        <v>1.4E-3</v>
      </c>
      <c r="E55">
        <f t="shared" si="11"/>
        <v>133.99680351668405</v>
      </c>
      <c r="F55">
        <f t="shared" si="32"/>
        <v>134</v>
      </c>
      <c r="G55">
        <f t="shared" si="38"/>
        <v>-1.1460000023362227E-3</v>
      </c>
      <c r="K55">
        <f t="shared" si="39"/>
        <v>-1.1460000023362227E-3</v>
      </c>
      <c r="Q55" s="2">
        <f t="shared" si="14"/>
        <v>36906.074399999998</v>
      </c>
      <c r="S55" s="13">
        <v>1</v>
      </c>
      <c r="Z55">
        <f t="shared" si="15"/>
        <v>134</v>
      </c>
      <c r="AA55" s="74">
        <f t="shared" si="16"/>
        <v>8.2087063303675173E-4</v>
      </c>
      <c r="AB55" s="74">
        <f t="shared" si="33"/>
        <v>-2.383658748846185E-3</v>
      </c>
      <c r="AC55" s="74">
        <f t="shared" si="29"/>
        <v>-7.2921188886301207E-4</v>
      </c>
      <c r="AD55" s="74">
        <f t="shared" si="34"/>
        <v>-1.9668706353729746E-3</v>
      </c>
      <c r="AE55" s="74">
        <f t="shared" si="35"/>
        <v>3.8685800962924893E-6</v>
      </c>
      <c r="AF55">
        <f t="shared" si="36"/>
        <v>-1.1460000023362227E-3</v>
      </c>
      <c r="AG55" s="101"/>
      <c r="AH55">
        <f t="shared" si="21"/>
        <v>1.2376587465099623E-3</v>
      </c>
      <c r="AI55">
        <f t="shared" si="22"/>
        <v>0.11545018113163064</v>
      </c>
      <c r="AJ55">
        <f t="shared" si="23"/>
        <v>-0.23373291840985388</v>
      </c>
      <c r="AK55">
        <f t="shared" si="24"/>
        <v>-0.24651381825122459</v>
      </c>
      <c r="AL55">
        <f t="shared" si="25"/>
        <v>-2.8698005638326611</v>
      </c>
      <c r="AM55">
        <f t="shared" si="26"/>
        <v>-7.3132113360048097</v>
      </c>
      <c r="AN55" s="74">
        <f t="shared" si="41"/>
        <v>10.594868001067152</v>
      </c>
      <c r="AO55" s="74">
        <f t="shared" si="41"/>
        <v>10.594737106406988</v>
      </c>
      <c r="AP55" s="74">
        <f t="shared" si="41"/>
        <v>10.595102591155577</v>
      </c>
      <c r="AQ55" s="74">
        <f t="shared" si="41"/>
        <v>10.594082870181049</v>
      </c>
      <c r="AR55" s="74">
        <f t="shared" si="41"/>
        <v>10.596934104243758</v>
      </c>
      <c r="AS55" s="74">
        <f t="shared" si="41"/>
        <v>10.589009287430869</v>
      </c>
      <c r="AT55" s="74">
        <f t="shared" si="41"/>
        <v>10.611417839691246</v>
      </c>
      <c r="AU55" s="74">
        <f t="shared" si="28"/>
        <v>11.440339810882026</v>
      </c>
    </row>
    <row r="56" spans="1:47" ht="12.95" customHeight="1">
      <c r="A56" s="9" t="s">
        <v>81</v>
      </c>
      <c r="B56" s="8" t="s">
        <v>79</v>
      </c>
      <c r="C56" s="9">
        <v>51924.574399999998</v>
      </c>
      <c r="D56" s="9">
        <v>1.4E-3</v>
      </c>
      <c r="E56">
        <f t="shared" si="11"/>
        <v>133.99680351668405</v>
      </c>
      <c r="F56">
        <f t="shared" si="32"/>
        <v>134</v>
      </c>
      <c r="G56">
        <f t="shared" si="38"/>
        <v>-1.1460000023362227E-3</v>
      </c>
      <c r="K56">
        <f t="shared" si="39"/>
        <v>-1.1460000023362227E-3</v>
      </c>
      <c r="Q56" s="2">
        <f t="shared" si="14"/>
        <v>36906.074399999998</v>
      </c>
      <c r="S56" s="13">
        <v>1</v>
      </c>
      <c r="Z56">
        <f t="shared" si="15"/>
        <v>134</v>
      </c>
      <c r="AA56" s="74">
        <f t="shared" si="16"/>
        <v>8.2087063303675173E-4</v>
      </c>
      <c r="AB56" s="74">
        <f t="shared" si="33"/>
        <v>-2.383658748846185E-3</v>
      </c>
      <c r="AC56" s="74">
        <f t="shared" si="29"/>
        <v>-7.2921188886301207E-4</v>
      </c>
      <c r="AD56" s="74">
        <f t="shared" si="34"/>
        <v>-1.9668706353729746E-3</v>
      </c>
      <c r="AE56" s="74">
        <f t="shared" si="35"/>
        <v>3.8685800962924893E-6</v>
      </c>
      <c r="AF56">
        <f t="shared" si="36"/>
        <v>-1.1460000023362227E-3</v>
      </c>
      <c r="AG56" s="101"/>
      <c r="AH56">
        <f t="shared" si="21"/>
        <v>1.2376587465099623E-3</v>
      </c>
      <c r="AI56">
        <f t="shared" si="22"/>
        <v>0.11545018113163064</v>
      </c>
      <c r="AJ56">
        <f t="shared" si="23"/>
        <v>-0.23373291840985388</v>
      </c>
      <c r="AK56">
        <f t="shared" si="24"/>
        <v>-0.24651381825122459</v>
      </c>
      <c r="AL56">
        <f t="shared" si="25"/>
        <v>-2.8698005638326611</v>
      </c>
      <c r="AM56">
        <f t="shared" si="26"/>
        <v>-7.3132113360048097</v>
      </c>
      <c r="AN56" s="74">
        <f t="shared" si="41"/>
        <v>10.594868001067152</v>
      </c>
      <c r="AO56" s="74">
        <f t="shared" si="41"/>
        <v>10.594737106406988</v>
      </c>
      <c r="AP56" s="74">
        <f t="shared" si="41"/>
        <v>10.595102591155577</v>
      </c>
      <c r="AQ56" s="74">
        <f t="shared" si="41"/>
        <v>10.594082870181049</v>
      </c>
      <c r="AR56" s="74">
        <f t="shared" si="41"/>
        <v>10.596934104243758</v>
      </c>
      <c r="AS56" s="74">
        <f t="shared" si="41"/>
        <v>10.589009287430869</v>
      </c>
      <c r="AT56" s="74">
        <f t="shared" si="41"/>
        <v>10.611417839691246</v>
      </c>
      <c r="AU56" s="74">
        <f t="shared" si="28"/>
        <v>11.440339810882026</v>
      </c>
    </row>
    <row r="57" spans="1:47" ht="12.95" customHeight="1">
      <c r="A57" s="9" t="s">
        <v>81</v>
      </c>
      <c r="B57" s="8" t="s">
        <v>78</v>
      </c>
      <c r="C57" s="9">
        <v>51965.269</v>
      </c>
      <c r="D57" s="9">
        <v>6.4999999999999997E-3</v>
      </c>
      <c r="E57">
        <f t="shared" si="11"/>
        <v>247.5043163681718</v>
      </c>
      <c r="F57">
        <f t="shared" si="32"/>
        <v>247.5</v>
      </c>
      <c r="G57">
        <f t="shared" si="38"/>
        <v>1.5475000036531128E-3</v>
      </c>
      <c r="K57">
        <f t="shared" si="39"/>
        <v>1.5475000036531128E-3</v>
      </c>
      <c r="Q57" s="2">
        <f t="shared" si="14"/>
        <v>36946.769</v>
      </c>
      <c r="S57" s="13">
        <v>1</v>
      </c>
      <c r="Z57">
        <f t="shared" si="15"/>
        <v>247.5</v>
      </c>
      <c r="AA57" s="74">
        <f t="shared" si="16"/>
        <v>1.2502710668644526E-3</v>
      </c>
      <c r="AB57" s="74">
        <f t="shared" si="33"/>
        <v>2.3412078857455265E-4</v>
      </c>
      <c r="AC57" s="74">
        <f t="shared" si="29"/>
        <v>1.6106081518672203E-3</v>
      </c>
      <c r="AD57" s="74">
        <f t="shared" si="34"/>
        <v>2.9722893678866017E-4</v>
      </c>
      <c r="AE57" s="74">
        <f t="shared" si="35"/>
        <v>8.8345040864517349E-8</v>
      </c>
      <c r="AF57">
        <f t="shared" si="36"/>
        <v>1.5475000036531128E-3</v>
      </c>
      <c r="AG57" s="101"/>
      <c r="AH57">
        <f t="shared" si="21"/>
        <v>1.3133792150785601E-3</v>
      </c>
      <c r="AI57">
        <f t="shared" si="22"/>
        <v>0.11643621449746777</v>
      </c>
      <c r="AJ57">
        <f t="shared" si="23"/>
        <v>-0.22986947413240361</v>
      </c>
      <c r="AK57">
        <f t="shared" si="24"/>
        <v>-0.25002496194839835</v>
      </c>
      <c r="AL57">
        <f t="shared" si="25"/>
        <v>-2.8658289422432346</v>
      </c>
      <c r="AM57">
        <f t="shared" si="26"/>
        <v>-7.2065669071983347</v>
      </c>
      <c r="AN57" s="74">
        <f t="shared" si="41"/>
        <v>10.608432574058485</v>
      </c>
      <c r="AO57" s="74">
        <f t="shared" si="41"/>
        <v>10.608243887326113</v>
      </c>
      <c r="AP57" s="74">
        <f t="shared" si="41"/>
        <v>10.608788263386401</v>
      </c>
      <c r="AQ57" s="74">
        <f t="shared" si="41"/>
        <v>10.607219665993874</v>
      </c>
      <c r="AR57" s="74">
        <f t="shared" si="41"/>
        <v>10.611756013410172</v>
      </c>
      <c r="AS57" s="74">
        <f t="shared" si="41"/>
        <v>10.598771729086153</v>
      </c>
      <c r="AT57" s="74">
        <f t="shared" si="41"/>
        <v>10.637123805383636</v>
      </c>
      <c r="AU57" s="74">
        <f t="shared" si="28"/>
        <v>11.45866652057666</v>
      </c>
    </row>
    <row r="58" spans="1:47" ht="12.95" customHeight="1">
      <c r="A58" s="9" t="s">
        <v>81</v>
      </c>
      <c r="B58" s="8" t="s">
        <v>78</v>
      </c>
      <c r="C58" s="9">
        <v>51965.269</v>
      </c>
      <c r="D58" s="9">
        <v>6.4999999999999997E-3</v>
      </c>
      <c r="E58">
        <f t="shared" si="11"/>
        <v>247.5043163681718</v>
      </c>
      <c r="F58">
        <f t="shared" si="32"/>
        <v>247.5</v>
      </c>
      <c r="G58">
        <f t="shared" si="38"/>
        <v>1.5475000036531128E-3</v>
      </c>
      <c r="K58">
        <f t="shared" si="39"/>
        <v>1.5475000036531128E-3</v>
      </c>
      <c r="Q58" s="2">
        <f t="shared" si="14"/>
        <v>36946.769</v>
      </c>
      <c r="S58" s="13">
        <v>1</v>
      </c>
      <c r="Z58">
        <f t="shared" si="15"/>
        <v>247.5</v>
      </c>
      <c r="AA58" s="74">
        <f t="shared" si="16"/>
        <v>1.2502710668644526E-3</v>
      </c>
      <c r="AB58" s="74">
        <f t="shared" si="33"/>
        <v>2.3412078857455265E-4</v>
      </c>
      <c r="AC58" s="74">
        <f t="shared" si="29"/>
        <v>1.6106081518672203E-3</v>
      </c>
      <c r="AD58" s="74">
        <f t="shared" si="34"/>
        <v>2.9722893678866017E-4</v>
      </c>
      <c r="AE58" s="74">
        <f t="shared" si="35"/>
        <v>8.8345040864517349E-8</v>
      </c>
      <c r="AF58">
        <f t="shared" si="36"/>
        <v>1.5475000036531128E-3</v>
      </c>
      <c r="AG58" s="101"/>
      <c r="AH58">
        <f t="shared" si="21"/>
        <v>1.3133792150785601E-3</v>
      </c>
      <c r="AI58">
        <f t="shared" si="22"/>
        <v>0.11643621449746777</v>
      </c>
      <c r="AJ58">
        <f t="shared" si="23"/>
        <v>-0.22986947413240361</v>
      </c>
      <c r="AK58">
        <f t="shared" si="24"/>
        <v>-0.25002496194839835</v>
      </c>
      <c r="AL58">
        <f t="shared" si="25"/>
        <v>-2.8658289422432346</v>
      </c>
      <c r="AM58">
        <f t="shared" si="26"/>
        <v>-7.2065669071983347</v>
      </c>
      <c r="AN58" s="74">
        <f t="shared" si="41"/>
        <v>10.608432574058485</v>
      </c>
      <c r="AO58" s="74">
        <f t="shared" si="41"/>
        <v>10.608243887326113</v>
      </c>
      <c r="AP58" s="74">
        <f t="shared" si="41"/>
        <v>10.608788263386401</v>
      </c>
      <c r="AQ58" s="74">
        <f t="shared" si="41"/>
        <v>10.607219665993874</v>
      </c>
      <c r="AR58" s="74">
        <f t="shared" si="41"/>
        <v>10.611756013410172</v>
      </c>
      <c r="AS58" s="74">
        <f t="shared" si="41"/>
        <v>10.598771729086153</v>
      </c>
      <c r="AT58" s="74">
        <f t="shared" si="41"/>
        <v>10.637123805383636</v>
      </c>
      <c r="AU58" s="74">
        <f t="shared" si="28"/>
        <v>11.45866652057666</v>
      </c>
    </row>
    <row r="59" spans="1:47" ht="12.95" customHeight="1">
      <c r="A59" s="9" t="s">
        <v>81</v>
      </c>
      <c r="B59" s="8" t="s">
        <v>79</v>
      </c>
      <c r="C59" s="9">
        <v>51965.445599999999</v>
      </c>
      <c r="D59" s="9">
        <v>5.4000000000000003E-3</v>
      </c>
      <c r="E59">
        <f t="shared" si="11"/>
        <v>247.99689835127137</v>
      </c>
      <c r="F59">
        <f t="shared" si="32"/>
        <v>248</v>
      </c>
      <c r="G59">
        <f t="shared" si="38"/>
        <v>-1.1119999981019646E-3</v>
      </c>
      <c r="K59">
        <f t="shared" si="39"/>
        <v>-1.1119999981019646E-3</v>
      </c>
      <c r="Q59" s="2">
        <f t="shared" si="14"/>
        <v>36946.945599999999</v>
      </c>
      <c r="S59" s="13">
        <v>1</v>
      </c>
      <c r="Z59">
        <f t="shared" si="15"/>
        <v>248</v>
      </c>
      <c r="AA59" s="74">
        <f t="shared" si="16"/>
        <v>1.2521615172631313E-3</v>
      </c>
      <c r="AB59" s="74">
        <f t="shared" si="33"/>
        <v>-2.4257135933172468E-3</v>
      </c>
      <c r="AC59" s="74">
        <f t="shared" si="29"/>
        <v>-1.0504479201498137E-3</v>
      </c>
      <c r="AD59" s="74">
        <f t="shared" si="34"/>
        <v>-2.3641615153650961E-3</v>
      </c>
      <c r="AE59" s="74">
        <f t="shared" si="35"/>
        <v>5.5892596707333878E-6</v>
      </c>
      <c r="AF59">
        <f t="shared" si="36"/>
        <v>-1.1119999981019646E-3</v>
      </c>
      <c r="AG59" s="101"/>
      <c r="AH59">
        <f t="shared" si="21"/>
        <v>1.3137135952152822E-3</v>
      </c>
      <c r="AI59">
        <f t="shared" si="22"/>
        <v>0.11644062545888501</v>
      </c>
      <c r="AJ59">
        <f t="shared" si="23"/>
        <v>-0.2298523049768014</v>
      </c>
      <c r="AK59">
        <f t="shared" si="24"/>
        <v>-0.2500405493302566</v>
      </c>
      <c r="AL59">
        <f t="shared" si="25"/>
        <v>-2.8658113007090051</v>
      </c>
      <c r="AM59">
        <f t="shared" si="26"/>
        <v>-7.2061000130405688</v>
      </c>
      <c r="AN59" s="74">
        <f t="shared" si="41"/>
        <v>10.608492569273784</v>
      </c>
      <c r="AO59" s="74">
        <f t="shared" si="41"/>
        <v>10.608303685972993</v>
      </c>
      <c r="AP59" s="74">
        <f t="shared" si="41"/>
        <v>10.608848709538487</v>
      </c>
      <c r="AQ59" s="74">
        <f t="shared" si="41"/>
        <v>10.607278017834433</v>
      </c>
      <c r="AR59" s="74">
        <f t="shared" si="41"/>
        <v>10.611821111840563</v>
      </c>
      <c r="AS59" s="74">
        <f t="shared" si="41"/>
        <v>10.598815791253173</v>
      </c>
      <c r="AT59" s="74">
        <f t="shared" si="41"/>
        <v>10.637237659813094</v>
      </c>
      <c r="AU59" s="74">
        <f t="shared" si="28"/>
        <v>11.458747254980601</v>
      </c>
    </row>
    <row r="60" spans="1:47" ht="12.95" customHeight="1">
      <c r="A60" s="9" t="s">
        <v>81</v>
      </c>
      <c r="B60" s="8" t="s">
        <v>79</v>
      </c>
      <c r="C60" s="9">
        <v>51965.445599999999</v>
      </c>
      <c r="D60" s="9">
        <v>5.4000000000000003E-3</v>
      </c>
      <c r="E60">
        <f t="shared" si="11"/>
        <v>247.99689835127137</v>
      </c>
      <c r="F60">
        <f t="shared" si="32"/>
        <v>248</v>
      </c>
      <c r="G60">
        <f t="shared" si="38"/>
        <v>-1.1119999981019646E-3</v>
      </c>
      <c r="K60">
        <f t="shared" si="39"/>
        <v>-1.1119999981019646E-3</v>
      </c>
      <c r="Q60" s="2">
        <f t="shared" si="14"/>
        <v>36946.945599999999</v>
      </c>
      <c r="S60" s="13">
        <v>1</v>
      </c>
      <c r="Z60">
        <f t="shared" si="15"/>
        <v>248</v>
      </c>
      <c r="AA60" s="74">
        <f t="shared" si="16"/>
        <v>1.2521615172631313E-3</v>
      </c>
      <c r="AB60" s="74">
        <f t="shared" si="33"/>
        <v>-2.4257135933172468E-3</v>
      </c>
      <c r="AC60" s="74">
        <f t="shared" si="29"/>
        <v>-1.0504479201498137E-3</v>
      </c>
      <c r="AD60" s="74">
        <f t="shared" si="34"/>
        <v>-2.3641615153650961E-3</v>
      </c>
      <c r="AE60" s="74">
        <f t="shared" si="35"/>
        <v>5.5892596707333878E-6</v>
      </c>
      <c r="AF60">
        <f t="shared" si="36"/>
        <v>-1.1119999981019646E-3</v>
      </c>
      <c r="AG60" s="101"/>
      <c r="AH60">
        <f t="shared" si="21"/>
        <v>1.3137135952152822E-3</v>
      </c>
      <c r="AI60">
        <f t="shared" si="22"/>
        <v>0.11644062545888501</v>
      </c>
      <c r="AJ60">
        <f t="shared" si="23"/>
        <v>-0.2298523049768014</v>
      </c>
      <c r="AK60">
        <f t="shared" si="24"/>
        <v>-0.2500405493302566</v>
      </c>
      <c r="AL60">
        <f t="shared" si="25"/>
        <v>-2.8658113007090051</v>
      </c>
      <c r="AM60">
        <f t="shared" si="26"/>
        <v>-7.2061000130405688</v>
      </c>
      <c r="AN60" s="74">
        <f t="shared" si="41"/>
        <v>10.608492569273784</v>
      </c>
      <c r="AO60" s="74">
        <f t="shared" si="41"/>
        <v>10.608303685972993</v>
      </c>
      <c r="AP60" s="74">
        <f t="shared" si="41"/>
        <v>10.608848709538487</v>
      </c>
      <c r="AQ60" s="74">
        <f t="shared" si="41"/>
        <v>10.607278017834433</v>
      </c>
      <c r="AR60" s="74">
        <f t="shared" si="41"/>
        <v>10.611821111840563</v>
      </c>
      <c r="AS60" s="74">
        <f t="shared" si="41"/>
        <v>10.598815791253173</v>
      </c>
      <c r="AT60" s="74">
        <f t="shared" si="41"/>
        <v>10.637237659813094</v>
      </c>
      <c r="AU60" s="74">
        <f t="shared" si="28"/>
        <v>11.458747254980601</v>
      </c>
    </row>
    <row r="61" spans="1:47" ht="12.95" customHeight="1">
      <c r="A61" s="9" t="s">
        <v>81</v>
      </c>
      <c r="B61" s="8" t="s">
        <v>79</v>
      </c>
      <c r="C61" s="9">
        <v>52234.697500000002</v>
      </c>
      <c r="D61" s="9">
        <v>2.8E-3</v>
      </c>
      <c r="E61">
        <f t="shared" si="11"/>
        <v>999.00842075316064</v>
      </c>
      <c r="F61">
        <f t="shared" si="32"/>
        <v>999</v>
      </c>
      <c r="G61">
        <f t="shared" si="38"/>
        <v>3.019000003405381E-3</v>
      </c>
      <c r="K61">
        <f t="shared" si="39"/>
        <v>3.019000003405381E-3</v>
      </c>
      <c r="Q61" s="2">
        <f t="shared" si="14"/>
        <v>37216.197500000002</v>
      </c>
      <c r="S61" s="13">
        <v>1</v>
      </c>
      <c r="Z61">
        <f t="shared" si="15"/>
        <v>999</v>
      </c>
      <c r="AA61" s="74">
        <f t="shared" si="16"/>
        <v>4.0803858114848192E-3</v>
      </c>
      <c r="AB61" s="74">
        <f t="shared" si="33"/>
        <v>1.1945635107633379E-3</v>
      </c>
      <c r="AC61" s="74">
        <f t="shared" si="29"/>
        <v>7.6305068456260445E-4</v>
      </c>
      <c r="AD61" s="74">
        <f t="shared" si="34"/>
        <v>-1.0613858080794382E-3</v>
      </c>
      <c r="AE61" s="74">
        <f t="shared" si="35"/>
        <v>1.1265398335924421E-6</v>
      </c>
      <c r="AF61">
        <f t="shared" si="36"/>
        <v>3.019000003405381E-3</v>
      </c>
      <c r="AG61" s="101"/>
      <c r="AH61">
        <f t="shared" si="21"/>
        <v>1.8244364926420431E-3</v>
      </c>
      <c r="AI61">
        <f t="shared" si="22"/>
        <v>0.12382163393137813</v>
      </c>
      <c r="AJ61">
        <f t="shared" si="23"/>
        <v>-0.20239263870777197</v>
      </c>
      <c r="AK61">
        <f t="shared" si="24"/>
        <v>-0.2747888561826749</v>
      </c>
      <c r="AL61">
        <f t="shared" si="25"/>
        <v>-2.8376858876388762</v>
      </c>
      <c r="AM61">
        <f t="shared" si="26"/>
        <v>-6.5302364231394758</v>
      </c>
      <c r="AN61" s="74">
        <f t="shared" ref="AN61:AT70" si="42">$AU61+$AB$7*SIN(AO61)</f>
        <v>10.701275144432111</v>
      </c>
      <c r="AO61" s="74">
        <f t="shared" si="42"/>
        <v>10.701114614748004</v>
      </c>
      <c r="AP61" s="74">
        <f t="shared" si="42"/>
        <v>10.701717578377389</v>
      </c>
      <c r="AQ61" s="74">
        <f t="shared" si="42"/>
        <v>10.699458964499575</v>
      </c>
      <c r="AR61" s="74">
        <f t="shared" si="42"/>
        <v>10.708007960512244</v>
      </c>
      <c r="AS61" s="74">
        <f t="shared" si="42"/>
        <v>10.676821255193913</v>
      </c>
      <c r="AT61" s="74">
        <f t="shared" si="42"/>
        <v>10.814161838317991</v>
      </c>
      <c r="AU61" s="74">
        <f t="shared" si="28"/>
        <v>11.580010329700162</v>
      </c>
    </row>
    <row r="62" spans="1:47" ht="12.95" customHeight="1">
      <c r="A62" s="9" t="s">
        <v>81</v>
      </c>
      <c r="B62" s="8" t="s">
        <v>79</v>
      </c>
      <c r="C62" s="9">
        <v>52234.697500000002</v>
      </c>
      <c r="D62" s="9">
        <v>2.8E-3</v>
      </c>
      <c r="E62">
        <f t="shared" si="11"/>
        <v>999.00842075316064</v>
      </c>
      <c r="F62">
        <f t="shared" si="32"/>
        <v>999</v>
      </c>
      <c r="G62">
        <f t="shared" si="38"/>
        <v>3.019000003405381E-3</v>
      </c>
      <c r="K62">
        <f t="shared" si="39"/>
        <v>3.019000003405381E-3</v>
      </c>
      <c r="Q62" s="2">
        <f t="shared" si="14"/>
        <v>37216.197500000002</v>
      </c>
      <c r="S62" s="13">
        <v>1</v>
      </c>
      <c r="Z62">
        <f t="shared" si="15"/>
        <v>999</v>
      </c>
      <c r="AA62" s="74">
        <f t="shared" si="16"/>
        <v>4.0803858114848192E-3</v>
      </c>
      <c r="AB62" s="74">
        <f t="shared" si="33"/>
        <v>1.1945635107633379E-3</v>
      </c>
      <c r="AC62" s="74">
        <f t="shared" si="29"/>
        <v>7.6305068456260445E-4</v>
      </c>
      <c r="AD62" s="74">
        <f t="shared" si="34"/>
        <v>-1.0613858080794382E-3</v>
      </c>
      <c r="AE62" s="74">
        <f t="shared" si="35"/>
        <v>1.1265398335924421E-6</v>
      </c>
      <c r="AF62">
        <f t="shared" si="36"/>
        <v>3.019000003405381E-3</v>
      </c>
      <c r="AG62" s="101"/>
      <c r="AH62">
        <f t="shared" si="21"/>
        <v>1.8244364926420431E-3</v>
      </c>
      <c r="AI62">
        <f t="shared" si="22"/>
        <v>0.12382163393137813</v>
      </c>
      <c r="AJ62">
        <f t="shared" si="23"/>
        <v>-0.20239263870777197</v>
      </c>
      <c r="AK62">
        <f t="shared" si="24"/>
        <v>-0.2747888561826749</v>
      </c>
      <c r="AL62">
        <f t="shared" si="25"/>
        <v>-2.8376858876388762</v>
      </c>
      <c r="AM62">
        <f t="shared" si="26"/>
        <v>-6.5302364231394758</v>
      </c>
      <c r="AN62" s="74">
        <f t="shared" si="42"/>
        <v>10.701275144432111</v>
      </c>
      <c r="AO62" s="74">
        <f t="shared" si="42"/>
        <v>10.701114614748004</v>
      </c>
      <c r="AP62" s="74">
        <f t="shared" si="42"/>
        <v>10.701717578377389</v>
      </c>
      <c r="AQ62" s="74">
        <f t="shared" si="42"/>
        <v>10.699458964499575</v>
      </c>
      <c r="AR62" s="74">
        <f t="shared" si="42"/>
        <v>10.708007960512244</v>
      </c>
      <c r="AS62" s="74">
        <f t="shared" si="42"/>
        <v>10.676821255193913</v>
      </c>
      <c r="AT62" s="74">
        <f t="shared" si="42"/>
        <v>10.814161838317991</v>
      </c>
      <c r="AU62" s="74">
        <f t="shared" si="28"/>
        <v>11.580010329700162</v>
      </c>
    </row>
    <row r="63" spans="1:47" ht="12.95" customHeight="1">
      <c r="A63" s="9" t="s">
        <v>81</v>
      </c>
      <c r="B63" s="8" t="s">
        <v>79</v>
      </c>
      <c r="C63" s="9">
        <v>52234.697899999999</v>
      </c>
      <c r="D63" s="9">
        <v>1.6000000000000001E-3</v>
      </c>
      <c r="E63">
        <f t="shared" si="11"/>
        <v>999.00953645413381</v>
      </c>
      <c r="F63">
        <f t="shared" si="32"/>
        <v>999</v>
      </c>
      <c r="G63">
        <f t="shared" si="38"/>
        <v>3.4190000005764887E-3</v>
      </c>
      <c r="K63">
        <f t="shared" si="39"/>
        <v>3.4190000005764887E-3</v>
      </c>
      <c r="Q63" s="2">
        <f t="shared" si="14"/>
        <v>37216.197899999999</v>
      </c>
      <c r="S63" s="13">
        <v>1</v>
      </c>
      <c r="Z63">
        <f t="shared" si="15"/>
        <v>999</v>
      </c>
      <c r="AA63" s="74">
        <f t="shared" si="16"/>
        <v>4.0803858114848192E-3</v>
      </c>
      <c r="AB63" s="74">
        <f t="shared" si="33"/>
        <v>1.5945635079344456E-3</v>
      </c>
      <c r="AC63" s="74">
        <f t="shared" si="29"/>
        <v>1.1630506817337121E-3</v>
      </c>
      <c r="AD63" s="74">
        <f t="shared" si="34"/>
        <v>-6.6138581090833051E-4</v>
      </c>
      <c r="AE63" s="74">
        <f t="shared" si="35"/>
        <v>4.3743119087086993E-7</v>
      </c>
      <c r="AF63">
        <f t="shared" si="36"/>
        <v>3.4190000005764887E-3</v>
      </c>
      <c r="AG63" s="101"/>
      <c r="AH63">
        <f t="shared" si="21"/>
        <v>1.8244364926420431E-3</v>
      </c>
      <c r="AI63">
        <f t="shared" si="22"/>
        <v>0.12382163393137813</v>
      </c>
      <c r="AJ63">
        <f t="shared" si="23"/>
        <v>-0.20239263870777197</v>
      </c>
      <c r="AK63">
        <f t="shared" si="24"/>
        <v>-0.2747888561826749</v>
      </c>
      <c r="AL63">
        <f t="shared" si="25"/>
        <v>-2.8376858876388762</v>
      </c>
      <c r="AM63">
        <f t="shared" si="26"/>
        <v>-6.5302364231394758</v>
      </c>
      <c r="AN63" s="74">
        <f t="shared" si="42"/>
        <v>10.701275144432111</v>
      </c>
      <c r="AO63" s="74">
        <f t="shared" si="42"/>
        <v>10.701114614748004</v>
      </c>
      <c r="AP63" s="74">
        <f t="shared" si="42"/>
        <v>10.701717578377389</v>
      </c>
      <c r="AQ63" s="74">
        <f t="shared" si="42"/>
        <v>10.699458964499575</v>
      </c>
      <c r="AR63" s="74">
        <f t="shared" si="42"/>
        <v>10.708007960512244</v>
      </c>
      <c r="AS63" s="74">
        <f t="shared" si="42"/>
        <v>10.676821255193913</v>
      </c>
      <c r="AT63" s="74">
        <f t="shared" si="42"/>
        <v>10.814161838317991</v>
      </c>
      <c r="AU63" s="74">
        <f t="shared" si="28"/>
        <v>11.580010329700162</v>
      </c>
    </row>
    <row r="64" spans="1:47" ht="12.95" customHeight="1">
      <c r="A64" s="9" t="s">
        <v>81</v>
      </c>
      <c r="B64" s="8" t="s">
        <v>79</v>
      </c>
      <c r="C64" s="9">
        <v>52234.697899999999</v>
      </c>
      <c r="D64" s="9">
        <v>1.6000000000000001E-3</v>
      </c>
      <c r="E64">
        <f t="shared" si="11"/>
        <v>999.00953645413381</v>
      </c>
      <c r="F64">
        <f t="shared" si="32"/>
        <v>999</v>
      </c>
      <c r="G64">
        <f t="shared" si="38"/>
        <v>3.4190000005764887E-3</v>
      </c>
      <c r="K64">
        <f t="shared" si="39"/>
        <v>3.4190000005764887E-3</v>
      </c>
      <c r="Q64" s="2">
        <f t="shared" si="14"/>
        <v>37216.197899999999</v>
      </c>
      <c r="S64" s="13">
        <v>1</v>
      </c>
      <c r="Z64">
        <f t="shared" si="15"/>
        <v>999</v>
      </c>
      <c r="AA64" s="74">
        <f t="shared" si="16"/>
        <v>4.0803858114848192E-3</v>
      </c>
      <c r="AB64" s="74">
        <f t="shared" si="33"/>
        <v>1.5945635079344456E-3</v>
      </c>
      <c r="AC64" s="74">
        <f t="shared" si="29"/>
        <v>1.1630506817337121E-3</v>
      </c>
      <c r="AD64" s="74">
        <f t="shared" si="34"/>
        <v>-6.6138581090833051E-4</v>
      </c>
      <c r="AE64" s="74">
        <f t="shared" si="35"/>
        <v>4.3743119087086993E-7</v>
      </c>
      <c r="AF64">
        <f t="shared" si="36"/>
        <v>3.4190000005764887E-3</v>
      </c>
      <c r="AG64" s="101"/>
      <c r="AH64">
        <f t="shared" si="21"/>
        <v>1.8244364926420431E-3</v>
      </c>
      <c r="AI64">
        <f t="shared" si="22"/>
        <v>0.12382163393137813</v>
      </c>
      <c r="AJ64">
        <f t="shared" si="23"/>
        <v>-0.20239263870777197</v>
      </c>
      <c r="AK64">
        <f t="shared" si="24"/>
        <v>-0.2747888561826749</v>
      </c>
      <c r="AL64">
        <f t="shared" si="25"/>
        <v>-2.8376858876388762</v>
      </c>
      <c r="AM64">
        <f t="shared" si="26"/>
        <v>-6.5302364231394758</v>
      </c>
      <c r="AN64" s="74">
        <f t="shared" si="42"/>
        <v>10.701275144432111</v>
      </c>
      <c r="AO64" s="74">
        <f t="shared" si="42"/>
        <v>10.701114614748004</v>
      </c>
      <c r="AP64" s="74">
        <f t="shared" si="42"/>
        <v>10.701717578377389</v>
      </c>
      <c r="AQ64" s="74">
        <f t="shared" si="42"/>
        <v>10.699458964499575</v>
      </c>
      <c r="AR64" s="74">
        <f t="shared" si="42"/>
        <v>10.708007960512244</v>
      </c>
      <c r="AS64" s="74">
        <f t="shared" si="42"/>
        <v>10.676821255193913</v>
      </c>
      <c r="AT64" s="74">
        <f t="shared" si="42"/>
        <v>10.814161838317991</v>
      </c>
      <c r="AU64" s="74">
        <f t="shared" si="28"/>
        <v>11.580010329700162</v>
      </c>
    </row>
    <row r="65" spans="1:47" ht="12.95" customHeight="1">
      <c r="A65" s="9" t="s">
        <v>81</v>
      </c>
      <c r="B65" s="8" t="s">
        <v>79</v>
      </c>
      <c r="C65" s="9">
        <v>52234.698199999999</v>
      </c>
      <c r="D65" s="9">
        <v>1.6000000000000001E-3</v>
      </c>
      <c r="E65">
        <f t="shared" si="11"/>
        <v>999.01037322986861</v>
      </c>
      <c r="F65">
        <f t="shared" si="32"/>
        <v>999</v>
      </c>
      <c r="G65">
        <f t="shared" si="38"/>
        <v>3.7190000002738088E-3</v>
      </c>
      <c r="K65">
        <f t="shared" si="39"/>
        <v>3.7190000002738088E-3</v>
      </c>
      <c r="Q65" s="2">
        <f t="shared" si="14"/>
        <v>37216.198199999999</v>
      </c>
      <c r="S65" s="13">
        <v>1</v>
      </c>
      <c r="Z65">
        <f t="shared" si="15"/>
        <v>999</v>
      </c>
      <c r="AA65" s="74">
        <f t="shared" si="16"/>
        <v>4.0803858114848192E-3</v>
      </c>
      <c r="AB65" s="74">
        <f t="shared" si="33"/>
        <v>1.8945635076317658E-3</v>
      </c>
      <c r="AC65" s="74">
        <f t="shared" si="29"/>
        <v>1.4630506814310323E-3</v>
      </c>
      <c r="AD65" s="74">
        <f t="shared" si="34"/>
        <v>-3.6138581121101035E-4</v>
      </c>
      <c r="AE65" s="74">
        <f t="shared" si="35"/>
        <v>1.3059970454464002E-7</v>
      </c>
      <c r="AF65">
        <f t="shared" si="36"/>
        <v>3.7190000002738088E-3</v>
      </c>
      <c r="AG65" s="101"/>
      <c r="AH65">
        <f t="shared" si="21"/>
        <v>1.8244364926420431E-3</v>
      </c>
      <c r="AI65">
        <f t="shared" si="22"/>
        <v>0.12382163393137813</v>
      </c>
      <c r="AJ65">
        <f t="shared" si="23"/>
        <v>-0.20239263870777197</v>
      </c>
      <c r="AK65">
        <f t="shared" si="24"/>
        <v>-0.2747888561826749</v>
      </c>
      <c r="AL65">
        <f t="shared" si="25"/>
        <v>-2.8376858876388762</v>
      </c>
      <c r="AM65">
        <f t="shared" si="26"/>
        <v>-6.5302364231394758</v>
      </c>
      <c r="AN65" s="74">
        <f t="shared" si="42"/>
        <v>10.701275144432111</v>
      </c>
      <c r="AO65" s="74">
        <f t="shared" si="42"/>
        <v>10.701114614748004</v>
      </c>
      <c r="AP65" s="74">
        <f t="shared" si="42"/>
        <v>10.701717578377389</v>
      </c>
      <c r="AQ65" s="74">
        <f t="shared" si="42"/>
        <v>10.699458964499575</v>
      </c>
      <c r="AR65" s="74">
        <f t="shared" si="42"/>
        <v>10.708007960512244</v>
      </c>
      <c r="AS65" s="74">
        <f t="shared" si="42"/>
        <v>10.676821255193913</v>
      </c>
      <c r="AT65" s="74">
        <f t="shared" si="42"/>
        <v>10.814161838317991</v>
      </c>
      <c r="AU65" s="74">
        <f t="shared" si="28"/>
        <v>11.580010329700162</v>
      </c>
    </row>
    <row r="66" spans="1:47" ht="12.95" customHeight="1">
      <c r="A66" s="9" t="s">
        <v>81</v>
      </c>
      <c r="B66" s="8" t="s">
        <v>79</v>
      </c>
      <c r="C66" s="9">
        <v>52234.698199999999</v>
      </c>
      <c r="D66" s="9">
        <v>1.6000000000000001E-3</v>
      </c>
      <c r="E66">
        <f t="shared" si="11"/>
        <v>999.01037322986861</v>
      </c>
      <c r="F66">
        <f t="shared" si="32"/>
        <v>999</v>
      </c>
      <c r="G66">
        <f t="shared" si="38"/>
        <v>3.7190000002738088E-3</v>
      </c>
      <c r="K66">
        <f t="shared" si="39"/>
        <v>3.7190000002738088E-3</v>
      </c>
      <c r="Q66" s="2">
        <f t="shared" si="14"/>
        <v>37216.198199999999</v>
      </c>
      <c r="S66" s="13">
        <v>1</v>
      </c>
      <c r="Z66">
        <f t="shared" si="15"/>
        <v>999</v>
      </c>
      <c r="AA66" s="74">
        <f t="shared" si="16"/>
        <v>4.0803858114848192E-3</v>
      </c>
      <c r="AB66" s="74">
        <f t="shared" si="33"/>
        <v>1.8945635076317658E-3</v>
      </c>
      <c r="AC66" s="74">
        <f t="shared" si="29"/>
        <v>1.4630506814310323E-3</v>
      </c>
      <c r="AD66" s="74">
        <f t="shared" si="34"/>
        <v>-3.6138581121101035E-4</v>
      </c>
      <c r="AE66" s="74">
        <f t="shared" si="35"/>
        <v>1.3059970454464002E-7</v>
      </c>
      <c r="AF66">
        <f t="shared" si="36"/>
        <v>3.7190000002738088E-3</v>
      </c>
      <c r="AG66" s="101"/>
      <c r="AH66">
        <f t="shared" si="21"/>
        <v>1.8244364926420431E-3</v>
      </c>
      <c r="AI66">
        <f t="shared" si="22"/>
        <v>0.12382163393137813</v>
      </c>
      <c r="AJ66">
        <f t="shared" si="23"/>
        <v>-0.20239263870777197</v>
      </c>
      <c r="AK66">
        <f t="shared" si="24"/>
        <v>-0.2747888561826749</v>
      </c>
      <c r="AL66">
        <f t="shared" si="25"/>
        <v>-2.8376858876388762</v>
      </c>
      <c r="AM66">
        <f t="shared" si="26"/>
        <v>-6.5302364231394758</v>
      </c>
      <c r="AN66" s="74">
        <f t="shared" si="42"/>
        <v>10.701275144432111</v>
      </c>
      <c r="AO66" s="74">
        <f t="shared" si="42"/>
        <v>10.701114614748004</v>
      </c>
      <c r="AP66" s="74">
        <f t="shared" si="42"/>
        <v>10.701717578377389</v>
      </c>
      <c r="AQ66" s="74">
        <f t="shared" si="42"/>
        <v>10.699458964499575</v>
      </c>
      <c r="AR66" s="74">
        <f t="shared" si="42"/>
        <v>10.708007960512244</v>
      </c>
      <c r="AS66" s="74">
        <f t="shared" si="42"/>
        <v>10.676821255193913</v>
      </c>
      <c r="AT66" s="74">
        <f t="shared" si="42"/>
        <v>10.814161838317991</v>
      </c>
      <c r="AU66" s="74">
        <f t="shared" si="28"/>
        <v>11.580010329700162</v>
      </c>
    </row>
    <row r="67" spans="1:47" ht="12.95" customHeight="1">
      <c r="A67" s="7" t="s">
        <v>82</v>
      </c>
      <c r="B67" s="10" t="s">
        <v>78</v>
      </c>
      <c r="C67" s="15">
        <v>52280.41</v>
      </c>
      <c r="D67" s="15">
        <v>5.0000000000000001E-4</v>
      </c>
      <c r="E67">
        <f t="shared" si="11"/>
        <v>1126.5121234857954</v>
      </c>
      <c r="F67">
        <f t="shared" si="32"/>
        <v>1126.5</v>
      </c>
      <c r="G67">
        <f t="shared" si="38"/>
        <v>4.3465000053402036E-3</v>
      </c>
      <c r="J67">
        <f>G67</f>
        <v>4.3465000053402036E-3</v>
      </c>
      <c r="Q67" s="2">
        <f t="shared" si="14"/>
        <v>37261.910000000003</v>
      </c>
      <c r="S67" s="13">
        <v>1</v>
      </c>
      <c r="Z67">
        <f t="shared" si="15"/>
        <v>1126.5</v>
      </c>
      <c r="AA67" s="74">
        <f t="shared" si="16"/>
        <v>4.5583755941918554E-3</v>
      </c>
      <c r="AB67" s="74">
        <f t="shared" si="33"/>
        <v>2.4336114116417468E-3</v>
      </c>
      <c r="AC67" s="74">
        <f t="shared" si="29"/>
        <v>1.7010130048468052E-3</v>
      </c>
      <c r="AD67" s="74">
        <f t="shared" si="34"/>
        <v>-2.1187558885165172E-4</v>
      </c>
      <c r="AE67" s="74">
        <f t="shared" si="35"/>
        <v>4.4891265151234162E-8</v>
      </c>
      <c r="AF67">
        <f t="shared" si="36"/>
        <v>4.3465000053402036E-3</v>
      </c>
      <c r="AG67" s="101"/>
      <c r="AH67">
        <f t="shared" si="21"/>
        <v>1.9128885936984569E-3</v>
      </c>
      <c r="AI67">
        <f t="shared" si="22"/>
        <v>0.12524541714523796</v>
      </c>
      <c r="AJ67">
        <f t="shared" si="23"/>
        <v>-0.19735706232807429</v>
      </c>
      <c r="AK67">
        <f t="shared" si="24"/>
        <v>-0.27928813870885028</v>
      </c>
      <c r="AL67">
        <f t="shared" si="25"/>
        <v>-2.8325466016074849</v>
      </c>
      <c r="AM67">
        <f t="shared" si="26"/>
        <v>-6.4199375683914832</v>
      </c>
      <c r="AN67" s="74">
        <f t="shared" si="42"/>
        <v>10.717617118799208</v>
      </c>
      <c r="AO67" s="74">
        <f t="shared" si="42"/>
        <v>10.717487139315532</v>
      </c>
      <c r="AP67" s="74">
        <f t="shared" si="42"/>
        <v>10.718003239501169</v>
      </c>
      <c r="AQ67" s="74">
        <f t="shared" si="42"/>
        <v>10.715959470294049</v>
      </c>
      <c r="AR67" s="74">
        <f t="shared" si="42"/>
        <v>10.724140678241266</v>
      </c>
      <c r="AS67" s="74">
        <f t="shared" si="42"/>
        <v>10.692682883368709</v>
      </c>
      <c r="AT67" s="74">
        <f t="shared" si="42"/>
        <v>10.845340787345325</v>
      </c>
      <c r="AU67" s="74">
        <f t="shared" si="28"/>
        <v>11.600597602705147</v>
      </c>
    </row>
    <row r="68" spans="1:47" ht="12.95" customHeight="1">
      <c r="A68" s="7" t="s">
        <v>82</v>
      </c>
      <c r="B68" s="8"/>
      <c r="C68" s="15">
        <v>52280.589500000002</v>
      </c>
      <c r="D68" s="15">
        <v>6.9999999999999999E-4</v>
      </c>
      <c r="E68">
        <f t="shared" si="11"/>
        <v>1127.0127943010057</v>
      </c>
      <c r="F68">
        <f t="shared" si="32"/>
        <v>1127</v>
      </c>
      <c r="G68">
        <f t="shared" si="38"/>
        <v>4.5870000030845404E-3</v>
      </c>
      <c r="J68">
        <f>G68</f>
        <v>4.5870000030845404E-3</v>
      </c>
      <c r="Q68" s="2">
        <f t="shared" si="14"/>
        <v>37262.089500000002</v>
      </c>
      <c r="S68" s="13">
        <v>1</v>
      </c>
      <c r="Z68">
        <f t="shared" si="15"/>
        <v>1127</v>
      </c>
      <c r="AA68" s="74">
        <f t="shared" si="16"/>
        <v>4.5602488444290972E-3</v>
      </c>
      <c r="AB68" s="74">
        <f t="shared" si="33"/>
        <v>2.6737635221008235E-3</v>
      </c>
      <c r="AC68" s="74">
        <f t="shared" si="29"/>
        <v>1.9399876396391596E-3</v>
      </c>
      <c r="AD68" s="74">
        <f t="shared" si="34"/>
        <v>2.6751158655443155E-5</v>
      </c>
      <c r="AE68" s="74">
        <f t="shared" si="35"/>
        <v>7.1562448940869128E-10</v>
      </c>
      <c r="AF68">
        <f t="shared" si="36"/>
        <v>4.5870000030845404E-3</v>
      </c>
      <c r="AG68" s="101"/>
      <c r="AH68">
        <f t="shared" si="21"/>
        <v>1.9132364809837168E-3</v>
      </c>
      <c r="AI68">
        <f t="shared" si="22"/>
        <v>0.12525111141433509</v>
      </c>
      <c r="AJ68">
        <f t="shared" si="23"/>
        <v>-0.19733707542276654</v>
      </c>
      <c r="AK68">
        <f t="shared" si="24"/>
        <v>-0.27930597302422089</v>
      </c>
      <c r="AL68">
        <f t="shared" si="25"/>
        <v>-2.8325262137481166</v>
      </c>
      <c r="AM68">
        <f t="shared" si="26"/>
        <v>-6.419507253711668</v>
      </c>
      <c r="AN68" s="74">
        <f t="shared" si="42"/>
        <v>10.71768157674804</v>
      </c>
      <c r="AO68" s="74">
        <f t="shared" si="42"/>
        <v>10.717551715948588</v>
      </c>
      <c r="AP68" s="74">
        <f t="shared" si="42"/>
        <v>10.718067461339436</v>
      </c>
      <c r="AQ68" s="74">
        <f t="shared" si="42"/>
        <v>10.716024635087114</v>
      </c>
      <c r="AR68" s="74">
        <f t="shared" si="42"/>
        <v>10.724203925960417</v>
      </c>
      <c r="AS68" s="74">
        <f t="shared" si="42"/>
        <v>10.692746733424705</v>
      </c>
      <c r="AT68" s="74">
        <f t="shared" si="42"/>
        <v>10.845463690808042</v>
      </c>
      <c r="AU68" s="74">
        <f t="shared" si="28"/>
        <v>11.600678337109088</v>
      </c>
    </row>
    <row r="69" spans="1:47" ht="12.95" customHeight="1">
      <c r="A69" s="52" t="s">
        <v>717</v>
      </c>
      <c r="B69" s="118" t="s">
        <v>78</v>
      </c>
      <c r="C69" s="119">
        <v>52359.369599999998</v>
      </c>
      <c r="E69">
        <f t="shared" si="11"/>
        <v>1346.7503814302688</v>
      </c>
      <c r="F69">
        <f t="shared" si="32"/>
        <v>1347</v>
      </c>
      <c r="Q69" s="2">
        <f t="shared" si="14"/>
        <v>37340.869599999998</v>
      </c>
      <c r="S69" s="13"/>
      <c r="U69" s="52">
        <f>+C69-(C$7+F69*C$8)</f>
        <v>-8.9492999999492895E-2</v>
      </c>
      <c r="Z69">
        <f t="shared" si="15"/>
        <v>1347</v>
      </c>
      <c r="AA69" s="74">
        <f t="shared" si="16"/>
        <v>5.38355528255489E-3</v>
      </c>
      <c r="AB69" s="74">
        <f t="shared" si="33"/>
        <v>-9999</v>
      </c>
      <c r="AC69" s="74">
        <f t="shared" si="29"/>
        <v>-3.3164773960982926E-3</v>
      </c>
      <c r="AD69" s="74">
        <f t="shared" si="34"/>
        <v>-9999</v>
      </c>
      <c r="AE69" s="74">
        <f t="shared" si="35"/>
        <v>0</v>
      </c>
      <c r="AF69">
        <f t="shared" si="36"/>
        <v>-9999</v>
      </c>
      <c r="AG69" s="101"/>
      <c r="AH69">
        <f t="shared" si="21"/>
        <v>2.0670778864565974E-3</v>
      </c>
      <c r="AI69">
        <f t="shared" si="22"/>
        <v>0.12784521485034006</v>
      </c>
      <c r="AJ69">
        <f t="shared" si="23"/>
        <v>-0.18835247036331534</v>
      </c>
      <c r="AK69">
        <f t="shared" si="24"/>
        <v>-0.28730380329785637</v>
      </c>
      <c r="AL69">
        <f t="shared" si="25"/>
        <v>-2.8233696992654256</v>
      </c>
      <c r="AM69">
        <f t="shared" si="26"/>
        <v>-6.2317748524261756</v>
      </c>
      <c r="AN69" s="74">
        <f t="shared" si="42"/>
        <v>10.746335695888426</v>
      </c>
      <c r="AO69" s="74">
        <f t="shared" si="42"/>
        <v>10.746254653070295</v>
      </c>
      <c r="AP69" s="74">
        <f t="shared" si="42"/>
        <v>10.746612590785983</v>
      </c>
      <c r="AQ69" s="74">
        <f t="shared" si="42"/>
        <v>10.745035483547065</v>
      </c>
      <c r="AR69" s="74">
        <f t="shared" si="42"/>
        <v>10.752059399095756</v>
      </c>
      <c r="AS69" s="74">
        <f t="shared" si="42"/>
        <v>10.722133038979754</v>
      </c>
      <c r="AT69" s="74">
        <f t="shared" si="42"/>
        <v>10.900014845172544</v>
      </c>
      <c r="AU69" s="74">
        <f t="shared" si="28"/>
        <v>11.63620147484318</v>
      </c>
    </row>
    <row r="70" spans="1:47" ht="12.95" customHeight="1">
      <c r="A70" s="159" t="s">
        <v>863</v>
      </c>
      <c r="B70" s="159" t="s">
        <v>79</v>
      </c>
      <c r="C70" s="160">
        <v>52621.923000000003</v>
      </c>
      <c r="D70" s="160"/>
      <c r="E70">
        <f t="shared" si="11"/>
        <v>2079.0780962794242</v>
      </c>
      <c r="F70">
        <f t="shared" si="32"/>
        <v>2079</v>
      </c>
      <c r="G70">
        <f t="shared" ref="G70:G101" si="43">+C70-(C$7+F70*C$8)</f>
        <v>2.7999000005365815E-2</v>
      </c>
      <c r="I70">
        <f>G70</f>
        <v>2.7999000005365815E-2</v>
      </c>
      <c r="O70">
        <f ca="1">+C$11+C$12*$F70</f>
        <v>1.6217767949286054E-2</v>
      </c>
      <c r="Q70" s="2">
        <f t="shared" si="14"/>
        <v>37603.423000000003</v>
      </c>
      <c r="S70" s="13">
        <v>0.1</v>
      </c>
      <c r="Z70">
        <f t="shared" si="15"/>
        <v>2079</v>
      </c>
      <c r="AA70" s="74">
        <f t="shared" si="16"/>
        <v>8.1095362295512362E-3</v>
      </c>
      <c r="AB70" s="74">
        <f t="shared" si="33"/>
        <v>2.5409089413101601E-2</v>
      </c>
      <c r="AC70" s="74">
        <f t="shared" si="29"/>
        <v>2.2479374368078793E-2</v>
      </c>
      <c r="AD70" s="74">
        <f t="shared" si="34"/>
        <v>1.9889463775814579E-2</v>
      </c>
      <c r="AE70" s="74">
        <f t="shared" si="35"/>
        <v>3.9559076928944035E-5</v>
      </c>
      <c r="AF70">
        <f t="shared" si="36"/>
        <v>2.7999000005365815E-2</v>
      </c>
      <c r="AG70" s="101"/>
      <c r="AH70">
        <f t="shared" si="21"/>
        <v>2.5899105922642133E-3</v>
      </c>
      <c r="AI70">
        <f t="shared" si="22"/>
        <v>0.13796688090585507</v>
      </c>
      <c r="AJ70">
        <f t="shared" si="23"/>
        <v>-0.15532304689934398</v>
      </c>
      <c r="AK70">
        <f t="shared" si="24"/>
        <v>-0.31638006611302555</v>
      </c>
      <c r="AL70">
        <f t="shared" si="25"/>
        <v>-2.7898398394307793</v>
      </c>
      <c r="AM70">
        <f t="shared" si="26"/>
        <v>-5.6270642212536242</v>
      </c>
      <c r="AN70" s="74">
        <f t="shared" si="42"/>
        <v>10.846344746351116</v>
      </c>
      <c r="AO70" s="74">
        <f t="shared" si="42"/>
        <v>10.84634222127031</v>
      </c>
      <c r="AP70" s="74">
        <f t="shared" si="42"/>
        <v>10.846360717719865</v>
      </c>
      <c r="AQ70" s="74">
        <f t="shared" si="42"/>
        <v>10.846225282195226</v>
      </c>
      <c r="AR70" s="74">
        <f t="shared" si="42"/>
        <v>10.847219814764603</v>
      </c>
      <c r="AS70" s="74">
        <f t="shared" si="42"/>
        <v>10.84006371038093</v>
      </c>
      <c r="AT70" s="74">
        <f t="shared" si="42"/>
        <v>11.088065773389426</v>
      </c>
      <c r="AU70" s="74">
        <f t="shared" si="28"/>
        <v>11.754396642212978</v>
      </c>
    </row>
    <row r="71" spans="1:47" ht="12.95" customHeight="1">
      <c r="A71" s="9" t="s">
        <v>81</v>
      </c>
      <c r="B71" s="8" t="s">
        <v>78</v>
      </c>
      <c r="C71" s="9">
        <v>52683.390299999999</v>
      </c>
      <c r="D71" s="9">
        <v>4.1000000000000003E-3</v>
      </c>
      <c r="E71">
        <f t="shared" si="11"/>
        <v>2250.5259135499082</v>
      </c>
      <c r="F71">
        <f t="shared" si="32"/>
        <v>2250.5</v>
      </c>
      <c r="G71">
        <f t="shared" si="43"/>
        <v>9.2904999983147718E-3</v>
      </c>
      <c r="K71">
        <f t="shared" ref="K71:K93" si="44">G71</f>
        <v>9.2904999983147718E-3</v>
      </c>
      <c r="Q71" s="2">
        <f t="shared" si="14"/>
        <v>37664.890299999999</v>
      </c>
      <c r="S71" s="13">
        <v>1</v>
      </c>
      <c r="Z71">
        <f t="shared" si="15"/>
        <v>2250.5</v>
      </c>
      <c r="AA71" s="74">
        <f t="shared" si="16"/>
        <v>8.7451697265636535E-3</v>
      </c>
      <c r="AB71" s="74">
        <f t="shared" si="33"/>
        <v>6.5757175785882381E-3</v>
      </c>
      <c r="AC71" s="74">
        <f t="shared" si="29"/>
        <v>3.2601126914776511E-3</v>
      </c>
      <c r="AD71" s="74">
        <f t="shared" si="34"/>
        <v>5.4533027175111826E-4</v>
      </c>
      <c r="AE71" s="74">
        <f t="shared" si="35"/>
        <v>2.9738510528814851E-7</v>
      </c>
      <c r="AF71">
        <f t="shared" si="36"/>
        <v>9.2904999983147718E-3</v>
      </c>
      <c r="AG71" s="101"/>
      <c r="AH71">
        <f t="shared" si="21"/>
        <v>2.7147824197265337E-3</v>
      </c>
      <c r="AI71">
        <f t="shared" si="22"/>
        <v>0.14073872621047578</v>
      </c>
      <c r="AJ71">
        <f t="shared" si="23"/>
        <v>-0.14676333373023173</v>
      </c>
      <c r="AK71">
        <f t="shared" si="24"/>
        <v>-0.32383253081564717</v>
      </c>
      <c r="AL71">
        <f t="shared" si="25"/>
        <v>-2.7811807533755033</v>
      </c>
      <c r="AM71">
        <f t="shared" si="26"/>
        <v>-5.489007236427879</v>
      </c>
      <c r="AN71" s="74">
        <f t="shared" ref="AN71:AT80" si="45">$AU71+$AB$7*SIN(AO71)</f>
        <v>10.87095204800378</v>
      </c>
      <c r="AO71" s="74">
        <f t="shared" si="45"/>
        <v>10.870952348811512</v>
      </c>
      <c r="AP71" s="74">
        <f t="shared" si="45"/>
        <v>10.870949713390464</v>
      </c>
      <c r="AQ71" s="74">
        <f t="shared" si="45"/>
        <v>10.87097280458946</v>
      </c>
      <c r="AR71" s="74">
        <f t="shared" si="45"/>
        <v>10.870770627184662</v>
      </c>
      <c r="AS71" s="74">
        <f t="shared" si="45"/>
        <v>10.872552034674239</v>
      </c>
      <c r="AT71" s="74">
        <f t="shared" si="45"/>
        <v>11.133507293151741</v>
      </c>
      <c r="AU71" s="74">
        <f t="shared" si="28"/>
        <v>11.782088542764782</v>
      </c>
    </row>
    <row r="72" spans="1:47" ht="12.95" customHeight="1">
      <c r="A72" s="9" t="s">
        <v>81</v>
      </c>
      <c r="B72" s="8" t="s">
        <v>78</v>
      </c>
      <c r="C72" s="9">
        <v>52683.390299999999</v>
      </c>
      <c r="D72" s="9">
        <v>4.1000000000000003E-3</v>
      </c>
      <c r="E72">
        <f t="shared" si="11"/>
        <v>2250.5259135499082</v>
      </c>
      <c r="F72">
        <f t="shared" si="32"/>
        <v>2250.5</v>
      </c>
      <c r="G72">
        <f t="shared" si="43"/>
        <v>9.2904999983147718E-3</v>
      </c>
      <c r="K72">
        <f t="shared" si="44"/>
        <v>9.2904999983147718E-3</v>
      </c>
      <c r="Q72" s="2">
        <f t="shared" si="14"/>
        <v>37664.890299999999</v>
      </c>
      <c r="S72" s="13">
        <v>1</v>
      </c>
      <c r="Z72">
        <f t="shared" si="15"/>
        <v>2250.5</v>
      </c>
      <c r="AA72" s="74">
        <f t="shared" si="16"/>
        <v>8.7451697265636535E-3</v>
      </c>
      <c r="AB72" s="74">
        <f t="shared" si="33"/>
        <v>6.5757175785882381E-3</v>
      </c>
      <c r="AC72" s="74">
        <f t="shared" si="29"/>
        <v>3.2601126914776511E-3</v>
      </c>
      <c r="AD72" s="74">
        <f t="shared" si="34"/>
        <v>5.4533027175111826E-4</v>
      </c>
      <c r="AE72" s="74">
        <f t="shared" si="35"/>
        <v>2.9738510528814851E-7</v>
      </c>
      <c r="AF72">
        <f t="shared" si="36"/>
        <v>9.2904999983147718E-3</v>
      </c>
      <c r="AG72" s="101"/>
      <c r="AH72">
        <f t="shared" si="21"/>
        <v>2.7147824197265337E-3</v>
      </c>
      <c r="AI72">
        <f t="shared" si="22"/>
        <v>0.14073872621047578</v>
      </c>
      <c r="AJ72">
        <f t="shared" si="23"/>
        <v>-0.14676333373023173</v>
      </c>
      <c r="AK72">
        <f t="shared" si="24"/>
        <v>-0.32383253081564717</v>
      </c>
      <c r="AL72">
        <f t="shared" si="25"/>
        <v>-2.7811807533755033</v>
      </c>
      <c r="AM72">
        <f t="shared" si="26"/>
        <v>-5.489007236427879</v>
      </c>
      <c r="AN72" s="74">
        <f t="shared" si="45"/>
        <v>10.87095204800378</v>
      </c>
      <c r="AO72" s="74">
        <f t="shared" si="45"/>
        <v>10.870952348811512</v>
      </c>
      <c r="AP72" s="74">
        <f t="shared" si="45"/>
        <v>10.870949713390464</v>
      </c>
      <c r="AQ72" s="74">
        <f t="shared" si="45"/>
        <v>10.87097280458946</v>
      </c>
      <c r="AR72" s="74">
        <f t="shared" si="45"/>
        <v>10.870770627184662</v>
      </c>
      <c r="AS72" s="74">
        <f t="shared" si="45"/>
        <v>10.872552034674239</v>
      </c>
      <c r="AT72" s="74">
        <f t="shared" si="45"/>
        <v>11.133507293151741</v>
      </c>
      <c r="AU72" s="74">
        <f t="shared" si="28"/>
        <v>11.782088542764782</v>
      </c>
    </row>
    <row r="73" spans="1:47" ht="12.95" customHeight="1">
      <c r="A73" s="9" t="s">
        <v>81</v>
      </c>
      <c r="B73" s="8" t="s">
        <v>78</v>
      </c>
      <c r="C73" s="9">
        <v>52683.390399999997</v>
      </c>
      <c r="D73" s="9">
        <v>4.0000000000000001E-3</v>
      </c>
      <c r="E73">
        <f t="shared" si="11"/>
        <v>2250.5261924751462</v>
      </c>
      <c r="F73">
        <f t="shared" si="32"/>
        <v>2250.5</v>
      </c>
      <c r="G73">
        <f t="shared" si="43"/>
        <v>9.3904999957885593E-3</v>
      </c>
      <c r="K73">
        <f t="shared" si="44"/>
        <v>9.3904999957885593E-3</v>
      </c>
      <c r="Q73" s="2">
        <f t="shared" si="14"/>
        <v>37664.890399999997</v>
      </c>
      <c r="S73" s="13">
        <v>1</v>
      </c>
      <c r="Z73">
        <f t="shared" si="15"/>
        <v>2250.5</v>
      </c>
      <c r="AA73" s="74">
        <f t="shared" si="16"/>
        <v>8.7451697265636535E-3</v>
      </c>
      <c r="AB73" s="74">
        <f t="shared" si="33"/>
        <v>6.6757175760620256E-3</v>
      </c>
      <c r="AC73" s="74">
        <f t="shared" si="29"/>
        <v>3.3601126889514386E-3</v>
      </c>
      <c r="AD73" s="74">
        <f t="shared" si="34"/>
        <v>6.4533026922490577E-4</v>
      </c>
      <c r="AE73" s="74">
        <f t="shared" si="35"/>
        <v>4.1645115637788936E-7</v>
      </c>
      <c r="AF73">
        <f t="shared" si="36"/>
        <v>9.3904999957885593E-3</v>
      </c>
      <c r="AG73" s="101"/>
      <c r="AH73">
        <f t="shared" si="21"/>
        <v>2.7147824197265337E-3</v>
      </c>
      <c r="AI73">
        <f t="shared" si="22"/>
        <v>0.14073872621047578</v>
      </c>
      <c r="AJ73">
        <f t="shared" si="23"/>
        <v>-0.14676333373023173</v>
      </c>
      <c r="AK73">
        <f t="shared" si="24"/>
        <v>-0.32383253081564717</v>
      </c>
      <c r="AL73">
        <f t="shared" si="25"/>
        <v>-2.7811807533755033</v>
      </c>
      <c r="AM73">
        <f t="shared" si="26"/>
        <v>-5.489007236427879</v>
      </c>
      <c r="AN73" s="74">
        <f t="shared" si="45"/>
        <v>10.87095204800378</v>
      </c>
      <c r="AO73" s="74">
        <f t="shared" si="45"/>
        <v>10.870952348811512</v>
      </c>
      <c r="AP73" s="74">
        <f t="shared" si="45"/>
        <v>10.870949713390464</v>
      </c>
      <c r="AQ73" s="74">
        <f t="shared" si="45"/>
        <v>10.87097280458946</v>
      </c>
      <c r="AR73" s="74">
        <f t="shared" si="45"/>
        <v>10.870770627184662</v>
      </c>
      <c r="AS73" s="74">
        <f t="shared" si="45"/>
        <v>10.872552034674239</v>
      </c>
      <c r="AT73" s="74">
        <f t="shared" si="45"/>
        <v>11.133507293151741</v>
      </c>
      <c r="AU73" s="74">
        <f t="shared" si="28"/>
        <v>11.782088542764782</v>
      </c>
    </row>
    <row r="74" spans="1:47" ht="12.95" customHeight="1">
      <c r="A74" s="9" t="s">
        <v>81</v>
      </c>
      <c r="B74" s="8" t="s">
        <v>78</v>
      </c>
      <c r="C74" s="9">
        <v>52683.390399999997</v>
      </c>
      <c r="D74" s="9">
        <v>4.0000000000000001E-3</v>
      </c>
      <c r="E74">
        <f t="shared" si="11"/>
        <v>2250.5261924751462</v>
      </c>
      <c r="F74">
        <f t="shared" si="32"/>
        <v>2250.5</v>
      </c>
      <c r="G74">
        <f t="shared" si="43"/>
        <v>9.3904999957885593E-3</v>
      </c>
      <c r="K74">
        <f t="shared" si="44"/>
        <v>9.3904999957885593E-3</v>
      </c>
      <c r="Q74" s="2">
        <f t="shared" si="14"/>
        <v>37664.890399999997</v>
      </c>
      <c r="S74" s="13">
        <v>1</v>
      </c>
      <c r="Z74">
        <f t="shared" si="15"/>
        <v>2250.5</v>
      </c>
      <c r="AA74" s="74">
        <f t="shared" si="16"/>
        <v>8.7451697265636535E-3</v>
      </c>
      <c r="AB74" s="74">
        <f t="shared" si="33"/>
        <v>6.6757175760620256E-3</v>
      </c>
      <c r="AC74" s="74">
        <f t="shared" si="29"/>
        <v>3.3601126889514386E-3</v>
      </c>
      <c r="AD74" s="74">
        <f t="shared" si="34"/>
        <v>6.4533026922490577E-4</v>
      </c>
      <c r="AE74" s="74">
        <f t="shared" si="35"/>
        <v>4.1645115637788936E-7</v>
      </c>
      <c r="AF74">
        <f t="shared" si="36"/>
        <v>9.3904999957885593E-3</v>
      </c>
      <c r="AG74" s="101"/>
      <c r="AH74">
        <f t="shared" si="21"/>
        <v>2.7147824197265337E-3</v>
      </c>
      <c r="AI74">
        <f t="shared" si="22"/>
        <v>0.14073872621047578</v>
      </c>
      <c r="AJ74">
        <f t="shared" si="23"/>
        <v>-0.14676333373023173</v>
      </c>
      <c r="AK74">
        <f t="shared" si="24"/>
        <v>-0.32383253081564717</v>
      </c>
      <c r="AL74">
        <f t="shared" si="25"/>
        <v>-2.7811807533755033</v>
      </c>
      <c r="AM74">
        <f t="shared" si="26"/>
        <v>-5.489007236427879</v>
      </c>
      <c r="AN74" s="74">
        <f t="shared" si="45"/>
        <v>10.87095204800378</v>
      </c>
      <c r="AO74" s="74">
        <f t="shared" si="45"/>
        <v>10.870952348811512</v>
      </c>
      <c r="AP74" s="74">
        <f t="shared" si="45"/>
        <v>10.870949713390464</v>
      </c>
      <c r="AQ74" s="74">
        <f t="shared" si="45"/>
        <v>10.87097280458946</v>
      </c>
      <c r="AR74" s="74">
        <f t="shared" si="45"/>
        <v>10.870770627184662</v>
      </c>
      <c r="AS74" s="74">
        <f t="shared" si="45"/>
        <v>10.872552034674239</v>
      </c>
      <c r="AT74" s="74">
        <f t="shared" si="45"/>
        <v>11.133507293151741</v>
      </c>
      <c r="AU74" s="74">
        <f t="shared" si="28"/>
        <v>11.782088542764782</v>
      </c>
    </row>
    <row r="75" spans="1:47" ht="12.95" customHeight="1">
      <c r="A75" s="16" t="s">
        <v>217</v>
      </c>
      <c r="B75" s="16" t="s">
        <v>78</v>
      </c>
      <c r="C75" s="50">
        <v>52690.381000000001</v>
      </c>
      <c r="D75" s="50" t="s">
        <v>111</v>
      </c>
      <c r="E75">
        <f t="shared" si="11"/>
        <v>2270.0247406692579</v>
      </c>
      <c r="F75">
        <f t="shared" si="32"/>
        <v>2270</v>
      </c>
      <c r="G75">
        <f t="shared" si="43"/>
        <v>8.8700000051176175E-3</v>
      </c>
      <c r="K75">
        <f t="shared" si="44"/>
        <v>8.8700000051176175E-3</v>
      </c>
      <c r="Q75" s="2">
        <f t="shared" si="14"/>
        <v>37671.881000000001</v>
      </c>
      <c r="S75" s="13">
        <v>1</v>
      </c>
      <c r="Z75">
        <f t="shared" si="15"/>
        <v>2270</v>
      </c>
      <c r="AA75" s="74">
        <f t="shared" si="16"/>
        <v>8.8173683120681239E-3</v>
      </c>
      <c r="AB75" s="74">
        <f t="shared" si="33"/>
        <v>6.1409638288496878E-3</v>
      </c>
      <c r="AC75" s="74">
        <f t="shared" si="29"/>
        <v>2.7816678693174243E-3</v>
      </c>
      <c r="AD75" s="74">
        <f t="shared" si="34"/>
        <v>5.2631693049493694E-5</v>
      </c>
      <c r="AE75" s="74">
        <f t="shared" si="35"/>
        <v>2.770095113256123E-9</v>
      </c>
      <c r="AF75">
        <f t="shared" si="36"/>
        <v>8.8700000051176175E-3</v>
      </c>
      <c r="AG75" s="101"/>
      <c r="AH75">
        <f t="shared" si="21"/>
        <v>2.7290361762679297E-3</v>
      </c>
      <c r="AI75">
        <f t="shared" si="22"/>
        <v>0.1410651821552209</v>
      </c>
      <c r="AJ75">
        <f t="shared" si="23"/>
        <v>-0.1457674044305885</v>
      </c>
      <c r="AK75">
        <f t="shared" si="24"/>
        <v>-0.32469743353284924</v>
      </c>
      <c r="AL75">
        <f t="shared" si="25"/>
        <v>-2.780173996756325</v>
      </c>
      <c r="AM75">
        <f t="shared" si="26"/>
        <v>-5.473380647812542</v>
      </c>
      <c r="AN75" s="74">
        <f t="shared" si="45"/>
        <v>10.873781383597551</v>
      </c>
      <c r="AO75" s="74">
        <f t="shared" si="45"/>
        <v>10.873781824932344</v>
      </c>
      <c r="AP75" s="74">
        <f t="shared" si="45"/>
        <v>10.873777868986799</v>
      </c>
      <c r="AQ75" s="74">
        <f t="shared" si="45"/>
        <v>10.873813333037907</v>
      </c>
      <c r="AR75" s="74">
        <f t="shared" si="45"/>
        <v>10.873495772775144</v>
      </c>
      <c r="AS75" s="74">
        <f t="shared" si="45"/>
        <v>10.876369318138902</v>
      </c>
      <c r="AT75" s="74">
        <f t="shared" si="45"/>
        <v>11.138705860072534</v>
      </c>
      <c r="AU75" s="74">
        <f t="shared" si="28"/>
        <v>11.785237184518486</v>
      </c>
    </row>
    <row r="76" spans="1:47" ht="12.95" customHeight="1">
      <c r="A76" s="16" t="s">
        <v>217</v>
      </c>
      <c r="B76" s="16" t="s">
        <v>78</v>
      </c>
      <c r="C76" s="50">
        <v>52690.5576</v>
      </c>
      <c r="D76" s="50" t="s">
        <v>111</v>
      </c>
      <c r="E76">
        <f t="shared" si="11"/>
        <v>2270.5173226523575</v>
      </c>
      <c r="F76">
        <f t="shared" si="32"/>
        <v>2270.5</v>
      </c>
      <c r="G76">
        <f t="shared" si="43"/>
        <v>6.2105000033625402E-3</v>
      </c>
      <c r="K76">
        <f t="shared" si="44"/>
        <v>6.2105000033625402E-3</v>
      </c>
      <c r="Q76" s="2">
        <f t="shared" si="14"/>
        <v>37672.0576</v>
      </c>
      <c r="S76" s="13">
        <v>1</v>
      </c>
      <c r="Z76">
        <f t="shared" si="15"/>
        <v>2270.5</v>
      </c>
      <c r="AA76" s="74">
        <f t="shared" si="16"/>
        <v>8.8192193564155356E-3</v>
      </c>
      <c r="AB76" s="74">
        <f t="shared" si="33"/>
        <v>3.4810981982487188E-3</v>
      </c>
      <c r="AC76" s="74">
        <f t="shared" si="29"/>
        <v>1.2068245206082583E-4</v>
      </c>
      <c r="AD76" s="74">
        <f t="shared" si="34"/>
        <v>-2.6087193530529955E-3</v>
      </c>
      <c r="AE76" s="74">
        <f t="shared" si="35"/>
        <v>6.8054166629932391E-6</v>
      </c>
      <c r="AF76">
        <f t="shared" si="36"/>
        <v>6.2105000033625402E-3</v>
      </c>
      <c r="AG76" s="101"/>
      <c r="AH76">
        <f t="shared" si="21"/>
        <v>2.7294018051138213E-3</v>
      </c>
      <c r="AI76">
        <f t="shared" si="22"/>
        <v>0.14107358422745109</v>
      </c>
      <c r="AJ76">
        <f t="shared" si="23"/>
        <v>-0.14574180502859416</v>
      </c>
      <c r="AK76">
        <f t="shared" si="24"/>
        <v>-0.32471965899370048</v>
      </c>
      <c r="AL76">
        <f t="shared" si="25"/>
        <v>-2.7801481210215275</v>
      </c>
      <c r="AM76">
        <f t="shared" si="26"/>
        <v>-5.4729801470238142</v>
      </c>
      <c r="AN76" s="74">
        <f t="shared" si="45"/>
        <v>10.87385401701729</v>
      </c>
      <c r="AO76" s="74">
        <f t="shared" si="45"/>
        <v>10.873854461585612</v>
      </c>
      <c r="AP76" s="74">
        <f t="shared" si="45"/>
        <v>10.873850474290334</v>
      </c>
      <c r="AQ76" s="74">
        <f t="shared" si="45"/>
        <v>10.873886240646769</v>
      </c>
      <c r="AR76" s="74">
        <f t="shared" si="45"/>
        <v>10.873565786516284</v>
      </c>
      <c r="AS76" s="74">
        <f t="shared" si="45"/>
        <v>10.8764675313161</v>
      </c>
      <c r="AT76" s="74">
        <f t="shared" si="45"/>
        <v>11.138839241029498</v>
      </c>
      <c r="AU76" s="74">
        <f t="shared" si="28"/>
        <v>11.785317918922427</v>
      </c>
    </row>
    <row r="77" spans="1:47" ht="12.95" customHeight="1">
      <c r="A77" s="16" t="s">
        <v>217</v>
      </c>
      <c r="B77" s="16" t="s">
        <v>79</v>
      </c>
      <c r="C77" s="50">
        <v>52691.275699999998</v>
      </c>
      <c r="D77" s="50" t="s">
        <v>111</v>
      </c>
      <c r="E77">
        <f t="shared" si="11"/>
        <v>2272.520284838457</v>
      </c>
      <c r="F77">
        <f t="shared" si="32"/>
        <v>2272.5</v>
      </c>
      <c r="G77">
        <f t="shared" si="43"/>
        <v>7.2724999990896322E-3</v>
      </c>
      <c r="K77">
        <f t="shared" si="44"/>
        <v>7.2724999990896322E-3</v>
      </c>
      <c r="Q77" s="2">
        <f t="shared" si="14"/>
        <v>37672.775699999998</v>
      </c>
      <c r="S77" s="13">
        <v>1</v>
      </c>
      <c r="Z77">
        <f t="shared" si="15"/>
        <v>2272.5</v>
      </c>
      <c r="AA77" s="74">
        <f t="shared" si="16"/>
        <v>8.8266234330215063E-3</v>
      </c>
      <c r="AB77" s="74">
        <f t="shared" si="33"/>
        <v>4.5416356047040815E-3</v>
      </c>
      <c r="AC77" s="74">
        <f t="shared" si="29"/>
        <v>1.1767409604536757E-3</v>
      </c>
      <c r="AD77" s="74">
        <f t="shared" si="34"/>
        <v>-1.5541234339318741E-3</v>
      </c>
      <c r="AE77" s="74">
        <f t="shared" si="35"/>
        <v>2.4152996478962003E-6</v>
      </c>
      <c r="AF77">
        <f t="shared" si="36"/>
        <v>7.2724999990896322E-3</v>
      </c>
      <c r="AG77" s="101"/>
      <c r="AH77">
        <f t="shared" si="21"/>
        <v>2.7308643943855506E-3</v>
      </c>
      <c r="AI77">
        <f t="shared" si="22"/>
        <v>0.14110720828512546</v>
      </c>
      <c r="AJ77">
        <f t="shared" si="23"/>
        <v>-0.14563937593153531</v>
      </c>
      <c r="AK77">
        <f t="shared" si="24"/>
        <v>-0.32480858515299743</v>
      </c>
      <c r="AL77">
        <f t="shared" si="25"/>
        <v>-2.7800445872400563</v>
      </c>
      <c r="AM77">
        <f t="shared" si="26"/>
        <v>-5.4713782338175747</v>
      </c>
      <c r="AN77" s="74">
        <f t="shared" si="45"/>
        <v>10.874144593990529</v>
      </c>
      <c r="AO77" s="74">
        <f t="shared" si="45"/>
        <v>10.874145051314377</v>
      </c>
      <c r="AP77" s="74">
        <f t="shared" si="45"/>
        <v>10.874140939850903</v>
      </c>
      <c r="AQ77" s="74">
        <f t="shared" si="45"/>
        <v>10.874177907981878</v>
      </c>
      <c r="AR77" s="74">
        <f t="shared" si="45"/>
        <v>10.87384591124097</v>
      </c>
      <c r="AS77" s="74">
        <f t="shared" si="45"/>
        <v>10.876860551255056</v>
      </c>
      <c r="AT77" s="74">
        <f t="shared" si="45"/>
        <v>11.139372806991691</v>
      </c>
      <c r="AU77" s="74">
        <f t="shared" si="28"/>
        <v>11.78564085653819</v>
      </c>
    </row>
    <row r="78" spans="1:47" ht="12.95" customHeight="1">
      <c r="A78" s="16" t="s">
        <v>217</v>
      </c>
      <c r="B78" s="16" t="s">
        <v>78</v>
      </c>
      <c r="C78" s="50">
        <v>52691.456200000001</v>
      </c>
      <c r="D78" s="50" t="s">
        <v>111</v>
      </c>
      <c r="E78">
        <f t="shared" si="11"/>
        <v>2273.0237449061301</v>
      </c>
      <c r="F78">
        <f t="shared" si="32"/>
        <v>2273</v>
      </c>
      <c r="G78">
        <f t="shared" si="43"/>
        <v>8.5130000006756745E-3</v>
      </c>
      <c r="K78">
        <f t="shared" si="44"/>
        <v>8.5130000006756745E-3</v>
      </c>
      <c r="Q78" s="2">
        <f t="shared" si="14"/>
        <v>37672.956200000001</v>
      </c>
      <c r="S78" s="13">
        <v>1</v>
      </c>
      <c r="Z78">
        <f t="shared" si="15"/>
        <v>2273</v>
      </c>
      <c r="AA78" s="74">
        <f t="shared" si="16"/>
        <v>8.8284744269748056E-3</v>
      </c>
      <c r="AB78" s="74">
        <f t="shared" si="33"/>
        <v>5.781769940502425E-3</v>
      </c>
      <c r="AC78" s="74">
        <f t="shared" si="29"/>
        <v>2.4157556338741185E-3</v>
      </c>
      <c r="AD78" s="74">
        <f t="shared" si="34"/>
        <v>-3.1547442629913103E-4</v>
      </c>
      <c r="AE78" s="74">
        <f t="shared" si="35"/>
        <v>9.9524113648765852E-8</v>
      </c>
      <c r="AF78">
        <f t="shared" si="36"/>
        <v>8.5130000006756745E-3</v>
      </c>
      <c r="AG78" s="101"/>
      <c r="AH78">
        <f t="shared" si="21"/>
        <v>2.7312300601732499E-3</v>
      </c>
      <c r="AI78">
        <f t="shared" si="22"/>
        <v>0.14111561824396746</v>
      </c>
      <c r="AJ78">
        <f t="shared" si="23"/>
        <v>-0.14561376078115246</v>
      </c>
      <c r="AK78">
        <f t="shared" si="24"/>
        <v>-0.32483082277459535</v>
      </c>
      <c r="AL78">
        <f t="shared" si="25"/>
        <v>-2.7800186960803179</v>
      </c>
      <c r="AM78">
        <f t="shared" si="26"/>
        <v>-5.4709777779848574</v>
      </c>
      <c r="AN78" s="74">
        <f t="shared" si="45"/>
        <v>10.874217249061436</v>
      </c>
      <c r="AO78" s="74">
        <f t="shared" si="45"/>
        <v>10.874217709529733</v>
      </c>
      <c r="AP78" s="74">
        <f t="shared" si="45"/>
        <v>10.874213567331065</v>
      </c>
      <c r="AQ78" s="74">
        <f t="shared" si="45"/>
        <v>10.874250834044952</v>
      </c>
      <c r="AR78" s="74">
        <f t="shared" si="45"/>
        <v>10.873915959884524</v>
      </c>
      <c r="AS78" s="74">
        <f t="shared" si="45"/>
        <v>10.876958848053215</v>
      </c>
      <c r="AT78" s="74">
        <f t="shared" si="45"/>
        <v>11.139506209014108</v>
      </c>
      <c r="AU78" s="74">
        <f t="shared" si="28"/>
        <v>11.785721590942133</v>
      </c>
    </row>
    <row r="79" spans="1:47" ht="12.95" customHeight="1">
      <c r="A79" s="16" t="s">
        <v>217</v>
      </c>
      <c r="B79" s="16" t="s">
        <v>78</v>
      </c>
      <c r="C79" s="50">
        <v>52692.351600000002</v>
      </c>
      <c r="D79" s="50" t="s">
        <v>111</v>
      </c>
      <c r="E79">
        <f t="shared" si="11"/>
        <v>2275.5212415520577</v>
      </c>
      <c r="F79">
        <f t="shared" si="32"/>
        <v>2275.5</v>
      </c>
      <c r="G79">
        <f t="shared" si="43"/>
        <v>7.6154999987920746E-3</v>
      </c>
      <c r="K79">
        <f t="shared" si="44"/>
        <v>7.6154999987920746E-3</v>
      </c>
      <c r="Q79" s="2">
        <f t="shared" si="14"/>
        <v>37673.851600000002</v>
      </c>
      <c r="S79" s="13">
        <v>1</v>
      </c>
      <c r="Z79">
        <f t="shared" si="15"/>
        <v>2275.5</v>
      </c>
      <c r="AA79" s="74">
        <f t="shared" si="16"/>
        <v>8.8377292455294396E-3</v>
      </c>
      <c r="AB79" s="74">
        <f t="shared" si="33"/>
        <v>4.8824414988844255E-3</v>
      </c>
      <c r="AC79" s="74">
        <f t="shared" si="29"/>
        <v>1.5108292531702833E-3</v>
      </c>
      <c r="AD79" s="74">
        <f t="shared" si="34"/>
        <v>-1.2222292467373649E-3</v>
      </c>
      <c r="AE79" s="74">
        <f t="shared" si="35"/>
        <v>1.4938443315801864E-6</v>
      </c>
      <c r="AF79">
        <f t="shared" si="36"/>
        <v>7.6154999987920746E-3</v>
      </c>
      <c r="AG79" s="101"/>
      <c r="AH79">
        <f t="shared" si="21"/>
        <v>2.7330584999076491E-3</v>
      </c>
      <c r="AI79">
        <f t="shared" si="22"/>
        <v>0.14115769172708892</v>
      </c>
      <c r="AJ79">
        <f t="shared" si="23"/>
        <v>-0.14548563773400397</v>
      </c>
      <c r="AK79">
        <f t="shared" si="24"/>
        <v>-0.32494204740125687</v>
      </c>
      <c r="AL79">
        <f t="shared" si="25"/>
        <v>-2.7798891939573647</v>
      </c>
      <c r="AM79">
        <f t="shared" si="26"/>
        <v>-5.4689756334512278</v>
      </c>
      <c r="AN79" s="74">
        <f t="shared" si="45"/>
        <v>10.874580589421823</v>
      </c>
      <c r="AO79" s="74">
        <f t="shared" si="45"/>
        <v>10.874581065347869</v>
      </c>
      <c r="AP79" s="74">
        <f t="shared" si="45"/>
        <v>10.874576771306049</v>
      </c>
      <c r="AQ79" s="74">
        <f t="shared" si="45"/>
        <v>10.87461551978005</v>
      </c>
      <c r="AR79" s="74">
        <f t="shared" si="45"/>
        <v>10.87426630810025</v>
      </c>
      <c r="AS79" s="74">
        <f t="shared" si="45"/>
        <v>10.87745058298322</v>
      </c>
      <c r="AT79" s="74">
        <f t="shared" si="45"/>
        <v>11.140173282300225</v>
      </c>
      <c r="AU79" s="74">
        <f t="shared" si="28"/>
        <v>11.786125262961839</v>
      </c>
    </row>
    <row r="80" spans="1:47" ht="12.95" customHeight="1">
      <c r="A80" s="16" t="s">
        <v>217</v>
      </c>
      <c r="B80" s="16" t="s">
        <v>78</v>
      </c>
      <c r="C80" s="50">
        <v>52692.531000000003</v>
      </c>
      <c r="D80" s="50" t="s">
        <v>111</v>
      </c>
      <c r="E80">
        <f t="shared" si="11"/>
        <v>2276.0216334420297</v>
      </c>
      <c r="F80">
        <f t="shared" si="32"/>
        <v>2276</v>
      </c>
      <c r="G80">
        <f t="shared" si="43"/>
        <v>7.7560000063385814E-3</v>
      </c>
      <c r="K80">
        <f t="shared" si="44"/>
        <v>7.7560000063385814E-3</v>
      </c>
      <c r="Q80" s="2">
        <f t="shared" si="14"/>
        <v>37674.031000000003</v>
      </c>
      <c r="S80" s="13">
        <v>1</v>
      </c>
      <c r="Z80">
        <f t="shared" si="15"/>
        <v>2276</v>
      </c>
      <c r="AA80" s="74">
        <f t="shared" si="16"/>
        <v>8.839580178994803E-3</v>
      </c>
      <c r="AB80" s="74">
        <f t="shared" si="33"/>
        <v>5.022575796328063E-3</v>
      </c>
      <c r="AC80" s="74">
        <f t="shared" si="29"/>
        <v>1.6498440373542969E-3</v>
      </c>
      <c r="AD80" s="74">
        <f t="shared" si="34"/>
        <v>-1.0835801726562216E-3</v>
      </c>
      <c r="AE80" s="74">
        <f t="shared" si="35"/>
        <v>1.174145990573687E-6</v>
      </c>
      <c r="AF80">
        <f t="shared" si="36"/>
        <v>7.7560000063385814E-3</v>
      </c>
      <c r="AG80" s="101"/>
      <c r="AH80">
        <f t="shared" si="21"/>
        <v>2.7334242100105184E-3</v>
      </c>
      <c r="AI80">
        <f t="shared" si="22"/>
        <v>0.14116611116463085</v>
      </c>
      <c r="AJ80">
        <f t="shared" si="23"/>
        <v>-0.14546000366012968</v>
      </c>
      <c r="AK80">
        <f t="shared" si="24"/>
        <v>-0.32496429963425127</v>
      </c>
      <c r="AL80">
        <f t="shared" si="25"/>
        <v>-2.7798632842625914</v>
      </c>
      <c r="AM80">
        <f t="shared" si="26"/>
        <v>-5.4685752314448388</v>
      </c>
      <c r="AN80" s="74">
        <f t="shared" si="45"/>
        <v>10.874653270500716</v>
      </c>
      <c r="AO80" s="74">
        <f t="shared" si="45"/>
        <v>10.874653749465709</v>
      </c>
      <c r="AP80" s="74">
        <f t="shared" si="45"/>
        <v>10.87464942542066</v>
      </c>
      <c r="AQ80" s="74">
        <f t="shared" si="45"/>
        <v>10.874688468017194</v>
      </c>
      <c r="AR80" s="74">
        <f t="shared" si="45"/>
        <v>10.874336398774325</v>
      </c>
      <c r="AS80" s="74">
        <f t="shared" si="45"/>
        <v>10.877548980165274</v>
      </c>
      <c r="AT80" s="74">
        <f t="shared" si="45"/>
        <v>11.140306709589851</v>
      </c>
      <c r="AU80" s="74">
        <f t="shared" si="28"/>
        <v>11.78620599736578</v>
      </c>
    </row>
    <row r="81" spans="1:47" ht="12.95" customHeight="1">
      <c r="A81" s="16" t="s">
        <v>217</v>
      </c>
      <c r="B81" s="16" t="s">
        <v>79</v>
      </c>
      <c r="C81" s="50">
        <v>52694.324200000003</v>
      </c>
      <c r="D81" s="50" t="s">
        <v>111</v>
      </c>
      <c r="E81">
        <f t="shared" si="11"/>
        <v>2281.0233209397638</v>
      </c>
      <c r="F81">
        <f t="shared" si="32"/>
        <v>2281</v>
      </c>
      <c r="G81">
        <f t="shared" si="43"/>
        <v>8.3610000001499429E-3</v>
      </c>
      <c r="K81">
        <f t="shared" si="44"/>
        <v>8.3610000001499429E-3</v>
      </c>
      <c r="Q81" s="2">
        <f t="shared" si="14"/>
        <v>37675.824200000003</v>
      </c>
      <c r="S81" s="13">
        <v>1</v>
      </c>
      <c r="Z81">
        <f t="shared" si="15"/>
        <v>2281</v>
      </c>
      <c r="AA81" s="74">
        <f t="shared" si="16"/>
        <v>8.8580889590126315E-3</v>
      </c>
      <c r="AB81" s="74">
        <f t="shared" si="33"/>
        <v>5.6239182830514021E-3</v>
      </c>
      <c r="AC81" s="74">
        <f t="shared" si="29"/>
        <v>2.2399927582358523E-3</v>
      </c>
      <c r="AD81" s="74">
        <f t="shared" si="34"/>
        <v>-4.970889588626886E-4</v>
      </c>
      <c r="AE81" s="74">
        <f t="shared" si="35"/>
        <v>2.470974330231917E-7</v>
      </c>
      <c r="AF81">
        <f t="shared" si="36"/>
        <v>8.3610000001499429E-3</v>
      </c>
      <c r="AG81" s="101"/>
      <c r="AH81">
        <f t="shared" si="21"/>
        <v>2.7370817170985413E-3</v>
      </c>
      <c r="AI81">
        <f t="shared" si="22"/>
        <v>0.14125039258848526</v>
      </c>
      <c r="AJ81">
        <f t="shared" si="23"/>
        <v>-0.14520348918002715</v>
      </c>
      <c r="AK81">
        <f t="shared" si="24"/>
        <v>-0.32518695610284243</v>
      </c>
      <c r="AL81">
        <f t="shared" si="25"/>
        <v>-2.7796040171377845</v>
      </c>
      <c r="AM81">
        <f t="shared" si="26"/>
        <v>-5.4645717034782946</v>
      </c>
      <c r="AN81" s="74">
        <f t="shared" ref="AN81:AT90" si="46">$AU81+$AB$7*SIN(AO81)</f>
        <v>10.87538031998475</v>
      </c>
      <c r="AO81" s="74">
        <f t="shared" si="46"/>
        <v>10.875380828387232</v>
      </c>
      <c r="AP81" s="74">
        <f t="shared" si="46"/>
        <v>10.875376210959994</v>
      </c>
      <c r="AQ81" s="74">
        <f t="shared" si="46"/>
        <v>10.875418153967757</v>
      </c>
      <c r="AR81" s="74">
        <f t="shared" si="46"/>
        <v>10.875037692396974</v>
      </c>
      <c r="AS81" s="74">
        <f t="shared" si="46"/>
        <v>10.878533872590227</v>
      </c>
      <c r="AT81" s="74">
        <f t="shared" si="46"/>
        <v>11.141641213979431</v>
      </c>
      <c r="AU81" s="74">
        <f t="shared" si="28"/>
        <v>11.78701334140519</v>
      </c>
    </row>
    <row r="82" spans="1:47" ht="12.95" customHeight="1">
      <c r="A82" s="16" t="s">
        <v>217</v>
      </c>
      <c r="B82" s="16" t="s">
        <v>78</v>
      </c>
      <c r="C82" s="50">
        <v>52694.502800000002</v>
      </c>
      <c r="D82" s="50" t="s">
        <v>111</v>
      </c>
      <c r="E82">
        <f t="shared" si="11"/>
        <v>2281.5214814277692</v>
      </c>
      <c r="F82">
        <f t="shared" si="32"/>
        <v>2281.5</v>
      </c>
      <c r="G82">
        <f t="shared" si="43"/>
        <v>7.7014999988023192E-3</v>
      </c>
      <c r="K82">
        <f t="shared" si="44"/>
        <v>7.7014999988023192E-3</v>
      </c>
      <c r="Q82" s="2">
        <f t="shared" si="14"/>
        <v>37676.002800000002</v>
      </c>
      <c r="S82" s="13">
        <v>1</v>
      </c>
      <c r="Z82">
        <f t="shared" si="15"/>
        <v>2281.5</v>
      </c>
      <c r="AA82" s="74">
        <f t="shared" si="16"/>
        <v>8.8599397815407755E-3</v>
      </c>
      <c r="AB82" s="74">
        <f t="shared" si="33"/>
        <v>4.9640524903991007E-3</v>
      </c>
      <c r="AC82" s="74">
        <f t="shared" si="29"/>
        <v>1.5790077256647621E-3</v>
      </c>
      <c r="AD82" s="74">
        <f t="shared" si="34"/>
        <v>-1.1584397827384563E-3</v>
      </c>
      <c r="AE82" s="74">
        <f t="shared" si="35"/>
        <v>1.3419827302311219E-6</v>
      </c>
      <c r="AF82">
        <f t="shared" si="36"/>
        <v>7.7014999988023192E-3</v>
      </c>
      <c r="AG82" s="101"/>
      <c r="AH82">
        <f t="shared" si="21"/>
        <v>2.7374475084032185E-3</v>
      </c>
      <c r="AI82">
        <f t="shared" si="22"/>
        <v>0.14125882944560131</v>
      </c>
      <c r="AJ82">
        <f t="shared" si="23"/>
        <v>-0.14517782034086488</v>
      </c>
      <c r="AK82">
        <f t="shared" si="24"/>
        <v>-0.32520923517594602</v>
      </c>
      <c r="AL82">
        <f t="shared" si="25"/>
        <v>-2.7795780733907924</v>
      </c>
      <c r="AM82">
        <f t="shared" si="26"/>
        <v>-5.4641713998106987</v>
      </c>
      <c r="AN82" s="74">
        <f t="shared" si="46"/>
        <v>10.875453048820447</v>
      </c>
      <c r="AO82" s="74">
        <f t="shared" si="46"/>
        <v>10.875453560072405</v>
      </c>
      <c r="AP82" s="74">
        <f t="shared" si="46"/>
        <v>10.875448913968285</v>
      </c>
      <c r="AQ82" s="74">
        <f t="shared" si="46"/>
        <v>10.875491142940351</v>
      </c>
      <c r="AR82" s="74">
        <f t="shared" si="46"/>
        <v>10.875107860546155</v>
      </c>
      <c r="AS82" s="74">
        <f t="shared" si="46"/>
        <v>10.878632453918877</v>
      </c>
      <c r="AT82" s="74">
        <f t="shared" si="46"/>
        <v>11.141774687560162</v>
      </c>
      <c r="AU82" s="74">
        <f t="shared" si="28"/>
        <v>11.787094075809131</v>
      </c>
    </row>
    <row r="83" spans="1:47" ht="12.95" customHeight="1">
      <c r="A83" s="9" t="s">
        <v>81</v>
      </c>
      <c r="B83" s="8" t="s">
        <v>79</v>
      </c>
      <c r="C83" s="9">
        <v>52696.476499999997</v>
      </c>
      <c r="D83" s="9">
        <v>2.8E-3</v>
      </c>
      <c r="E83">
        <f t="shared" si="11"/>
        <v>2287.0266289931565</v>
      </c>
      <c r="F83">
        <f t="shared" si="32"/>
        <v>2287</v>
      </c>
      <c r="G83">
        <f t="shared" si="43"/>
        <v>9.546999994199723E-3</v>
      </c>
      <c r="K83">
        <f t="shared" si="44"/>
        <v>9.546999994199723E-3</v>
      </c>
      <c r="Q83" s="2">
        <f t="shared" si="14"/>
        <v>37677.976499999997</v>
      </c>
      <c r="S83" s="13">
        <v>1</v>
      </c>
      <c r="Z83">
        <f t="shared" si="15"/>
        <v>2287</v>
      </c>
      <c r="AA83" s="74">
        <f t="shared" si="16"/>
        <v>8.8802981634452851E-3</v>
      </c>
      <c r="AB83" s="74">
        <f t="shared" si="33"/>
        <v>6.8055282945159688E-3</v>
      </c>
      <c r="AC83" s="74">
        <f t="shared" si="29"/>
        <v>3.4081735304381912E-3</v>
      </c>
      <c r="AD83" s="74">
        <f t="shared" si="34"/>
        <v>6.6670183075443791E-4</v>
      </c>
      <c r="AE83" s="74">
        <f t="shared" si="35"/>
        <v>4.4449133113131916E-7</v>
      </c>
      <c r="AF83">
        <f t="shared" si="36"/>
        <v>9.546999994199723E-3</v>
      </c>
      <c r="AG83" s="101"/>
      <c r="AH83">
        <f t="shared" si="21"/>
        <v>2.7414716996837537E-3</v>
      </c>
      <c r="AI83">
        <f t="shared" si="22"/>
        <v>0.14135173966866077</v>
      </c>
      <c r="AJ83">
        <f t="shared" si="23"/>
        <v>-0.14489525404111026</v>
      </c>
      <c r="AK83">
        <f t="shared" si="24"/>
        <v>-0.32545446636791986</v>
      </c>
      <c r="AL83">
        <f t="shared" si="25"/>
        <v>-2.7792924873892755</v>
      </c>
      <c r="AM83">
        <f t="shared" si="26"/>
        <v>-5.4597686472395761</v>
      </c>
      <c r="AN83" s="74">
        <f t="shared" si="46"/>
        <v>10.876253353052606</v>
      </c>
      <c r="AO83" s="74">
        <f t="shared" si="46"/>
        <v>10.876253894537705</v>
      </c>
      <c r="AP83" s="74">
        <f t="shared" si="46"/>
        <v>10.876248940842919</v>
      </c>
      <c r="AQ83" s="74">
        <f t="shared" si="46"/>
        <v>10.876294266604267</v>
      </c>
      <c r="AR83" s="74">
        <f t="shared" si="46"/>
        <v>10.875880177805692</v>
      </c>
      <c r="AS83" s="74">
        <f t="shared" si="46"/>
        <v>10.879717954132323</v>
      </c>
      <c r="AT83" s="74">
        <f t="shared" si="46"/>
        <v>11.143243174483082</v>
      </c>
      <c r="AU83" s="74">
        <f t="shared" si="28"/>
        <v>11.787982154252484</v>
      </c>
    </row>
    <row r="84" spans="1:47" ht="12.95" customHeight="1">
      <c r="A84" s="9" t="s">
        <v>81</v>
      </c>
      <c r="B84" s="8" t="s">
        <v>79</v>
      </c>
      <c r="C84" s="9">
        <v>52696.476499999997</v>
      </c>
      <c r="D84" s="9">
        <v>2.8E-3</v>
      </c>
      <c r="E84">
        <f t="shared" si="11"/>
        <v>2287.0266289931565</v>
      </c>
      <c r="F84">
        <f t="shared" si="32"/>
        <v>2287</v>
      </c>
      <c r="G84">
        <f t="shared" si="43"/>
        <v>9.546999994199723E-3</v>
      </c>
      <c r="K84">
        <f t="shared" si="44"/>
        <v>9.546999994199723E-3</v>
      </c>
      <c r="Q84" s="2">
        <f t="shared" si="14"/>
        <v>37677.976499999997</v>
      </c>
      <c r="S84" s="13">
        <v>1</v>
      </c>
      <c r="Z84">
        <f t="shared" si="15"/>
        <v>2287</v>
      </c>
      <c r="AA84" s="74">
        <f t="shared" si="16"/>
        <v>8.8802981634452851E-3</v>
      </c>
      <c r="AB84" s="74">
        <f t="shared" si="33"/>
        <v>6.8055282945159688E-3</v>
      </c>
      <c r="AC84" s="74">
        <f t="shared" si="29"/>
        <v>3.4081735304381912E-3</v>
      </c>
      <c r="AD84" s="74">
        <f t="shared" si="34"/>
        <v>6.6670183075443791E-4</v>
      </c>
      <c r="AE84" s="74">
        <f t="shared" si="35"/>
        <v>4.4449133113131916E-7</v>
      </c>
      <c r="AF84">
        <f t="shared" si="36"/>
        <v>9.546999994199723E-3</v>
      </c>
      <c r="AG84" s="101"/>
      <c r="AH84">
        <f t="shared" si="21"/>
        <v>2.7414716996837537E-3</v>
      </c>
      <c r="AI84">
        <f t="shared" si="22"/>
        <v>0.14135173966866077</v>
      </c>
      <c r="AJ84">
        <f t="shared" si="23"/>
        <v>-0.14489525404111026</v>
      </c>
      <c r="AK84">
        <f t="shared" si="24"/>
        <v>-0.32545446636791986</v>
      </c>
      <c r="AL84">
        <f t="shared" si="25"/>
        <v>-2.7792924873892755</v>
      </c>
      <c r="AM84">
        <f t="shared" si="26"/>
        <v>-5.4597686472395761</v>
      </c>
      <c r="AN84" s="74">
        <f t="shared" si="46"/>
        <v>10.876253353052606</v>
      </c>
      <c r="AO84" s="74">
        <f t="shared" si="46"/>
        <v>10.876253894537705</v>
      </c>
      <c r="AP84" s="74">
        <f t="shared" si="46"/>
        <v>10.876248940842919</v>
      </c>
      <c r="AQ84" s="74">
        <f t="shared" si="46"/>
        <v>10.876294266604267</v>
      </c>
      <c r="AR84" s="74">
        <f t="shared" si="46"/>
        <v>10.875880177805692</v>
      </c>
      <c r="AS84" s="74">
        <f t="shared" si="46"/>
        <v>10.879717954132323</v>
      </c>
      <c r="AT84" s="74">
        <f t="shared" si="46"/>
        <v>11.143243174483082</v>
      </c>
      <c r="AU84" s="74">
        <f t="shared" si="28"/>
        <v>11.787982154252484</v>
      </c>
    </row>
    <row r="85" spans="1:47" ht="12.95" customHeight="1">
      <c r="A85" s="159" t="s">
        <v>861</v>
      </c>
      <c r="B85" s="159" t="s">
        <v>79</v>
      </c>
      <c r="C85" s="160">
        <v>52696.476900000001</v>
      </c>
      <c r="D85" s="160">
        <v>2.8E-3</v>
      </c>
      <c r="E85">
        <f t="shared" ref="E85:E148" si="47">+(C85-C$7)/C$8</f>
        <v>2287.02774469415</v>
      </c>
      <c r="F85">
        <f t="shared" si="32"/>
        <v>2287</v>
      </c>
      <c r="G85">
        <f t="shared" si="43"/>
        <v>9.9469999986467883E-3</v>
      </c>
      <c r="K85">
        <f t="shared" si="44"/>
        <v>9.9469999986467883E-3</v>
      </c>
      <c r="O85">
        <f ca="1">+C$11+C$12*$F85</f>
        <v>1.6479203138789738E-2</v>
      </c>
      <c r="Q85" s="2">
        <f t="shared" ref="Q85:Q148" si="48">+C85-15018.5</f>
        <v>37677.976900000001</v>
      </c>
      <c r="S85" s="13">
        <v>1</v>
      </c>
      <c r="Z85">
        <f t="shared" ref="Z85:Z148" si="49">F85</f>
        <v>2287</v>
      </c>
      <c r="AA85" s="74">
        <f t="shared" ref="AA85:AA148" si="50">AB$3+AB$4*Z85+AB$5*Z85^2+AH85</f>
        <v>8.8802981634452851E-3</v>
      </c>
      <c r="AB85" s="74">
        <f t="shared" si="33"/>
        <v>7.2055282989630341E-3</v>
      </c>
      <c r="AC85" s="74">
        <f t="shared" si="29"/>
        <v>3.8081735348852565E-3</v>
      </c>
      <c r="AD85" s="74">
        <f t="shared" si="34"/>
        <v>1.0667018352015032E-3</v>
      </c>
      <c r="AE85" s="74">
        <f t="shared" si="35"/>
        <v>1.1378528052222548E-6</v>
      </c>
      <c r="AF85">
        <f t="shared" si="36"/>
        <v>9.9469999986467883E-3</v>
      </c>
      <c r="AG85" s="101"/>
      <c r="AH85">
        <f t="shared" ref="AH85:AH148" si="51">$AB$6*($AB$11/AI85*AJ85+$AB$12)</f>
        <v>2.7414716996837537E-3</v>
      </c>
      <c r="AI85">
        <f t="shared" ref="AI85:AI148" si="52">1+$AB$7*COS(AL85)</f>
        <v>0.14135173966866077</v>
      </c>
      <c r="AJ85">
        <f t="shared" ref="AJ85:AJ148" si="53">SIN(AL85+RADIANS($AB$9))</f>
        <v>-0.14489525404111026</v>
      </c>
      <c r="AK85">
        <f t="shared" ref="AK85:AK148" si="54">$AB$7*SIN(AL85)</f>
        <v>-0.32545446636791986</v>
      </c>
      <c r="AL85">
        <f t="shared" ref="AL85:AL148" si="55">2*ATAN(AM85)</f>
        <v>-2.7792924873892755</v>
      </c>
      <c r="AM85">
        <f t="shared" ref="AM85:AM148" si="56">SQRT((1+$AB$7)/(1-$AB$7))*TAN(AN85/2)</f>
        <v>-5.4597686472395761</v>
      </c>
      <c r="AN85" s="74">
        <f t="shared" si="46"/>
        <v>10.876253353052606</v>
      </c>
      <c r="AO85" s="74">
        <f t="shared" si="46"/>
        <v>10.876253894537705</v>
      </c>
      <c r="AP85" s="74">
        <f t="shared" si="46"/>
        <v>10.876248940842919</v>
      </c>
      <c r="AQ85" s="74">
        <f t="shared" si="46"/>
        <v>10.876294266604267</v>
      </c>
      <c r="AR85" s="74">
        <f t="shared" si="46"/>
        <v>10.875880177805692</v>
      </c>
      <c r="AS85" s="74">
        <f t="shared" si="46"/>
        <v>10.879717954132323</v>
      </c>
      <c r="AT85" s="74">
        <f t="shared" si="46"/>
        <v>11.143243174483082</v>
      </c>
      <c r="AU85" s="74">
        <f t="shared" ref="AU85:AU148" si="57">RADIANS($AB$9)+$AB$18*(F85-AB$15)</f>
        <v>11.787982154252484</v>
      </c>
    </row>
    <row r="86" spans="1:47" ht="12.95" customHeight="1">
      <c r="A86" s="9" t="s">
        <v>81</v>
      </c>
      <c r="B86" s="8" t="s">
        <v>79</v>
      </c>
      <c r="C86" s="9">
        <v>52696.477200000001</v>
      </c>
      <c r="D86" s="9">
        <v>2.8999999999999998E-3</v>
      </c>
      <c r="E86">
        <f t="shared" si="47"/>
        <v>2287.0285814698846</v>
      </c>
      <c r="F86">
        <f t="shared" si="32"/>
        <v>2287</v>
      </c>
      <c r="G86">
        <f t="shared" si="43"/>
        <v>1.0246999998344108E-2</v>
      </c>
      <c r="K86">
        <f t="shared" si="44"/>
        <v>1.0246999998344108E-2</v>
      </c>
      <c r="Q86" s="2">
        <f t="shared" si="48"/>
        <v>37677.977200000001</v>
      </c>
      <c r="S86" s="13">
        <v>1</v>
      </c>
      <c r="Z86">
        <f t="shared" si="49"/>
        <v>2287</v>
      </c>
      <c r="AA86" s="74">
        <f t="shared" si="50"/>
        <v>8.8802981634452851E-3</v>
      </c>
      <c r="AB86" s="74">
        <f t="shared" si="33"/>
        <v>7.5055282986603543E-3</v>
      </c>
      <c r="AC86" s="74">
        <f t="shared" ref="AC86:AC149" si="58">+G86-(AB$3+AB$4*Z86+AB$5*Z86^2)</f>
        <v>4.1081735345825767E-3</v>
      </c>
      <c r="AD86" s="74">
        <f t="shared" si="34"/>
        <v>1.3667018348988234E-3</v>
      </c>
      <c r="AE86" s="74">
        <f t="shared" si="35"/>
        <v>1.8678739055158107E-6</v>
      </c>
      <c r="AF86">
        <f t="shared" si="36"/>
        <v>1.0246999998344108E-2</v>
      </c>
      <c r="AG86" s="101"/>
      <c r="AH86">
        <f t="shared" si="51"/>
        <v>2.7414716996837537E-3</v>
      </c>
      <c r="AI86">
        <f t="shared" si="52"/>
        <v>0.14135173966866077</v>
      </c>
      <c r="AJ86">
        <f t="shared" si="53"/>
        <v>-0.14489525404111026</v>
      </c>
      <c r="AK86">
        <f t="shared" si="54"/>
        <v>-0.32545446636791986</v>
      </c>
      <c r="AL86">
        <f t="shared" si="55"/>
        <v>-2.7792924873892755</v>
      </c>
      <c r="AM86">
        <f t="shared" si="56"/>
        <v>-5.4597686472395761</v>
      </c>
      <c r="AN86" s="74">
        <f t="shared" si="46"/>
        <v>10.876253353052606</v>
      </c>
      <c r="AO86" s="74">
        <f t="shared" si="46"/>
        <v>10.876253894537705</v>
      </c>
      <c r="AP86" s="74">
        <f t="shared" si="46"/>
        <v>10.876248940842919</v>
      </c>
      <c r="AQ86" s="74">
        <f t="shared" si="46"/>
        <v>10.876294266604267</v>
      </c>
      <c r="AR86" s="74">
        <f t="shared" si="46"/>
        <v>10.875880177805692</v>
      </c>
      <c r="AS86" s="74">
        <f t="shared" si="46"/>
        <v>10.879717954132323</v>
      </c>
      <c r="AT86" s="74">
        <f t="shared" si="46"/>
        <v>11.143243174483082</v>
      </c>
      <c r="AU86" s="74">
        <f t="shared" si="57"/>
        <v>11.787982154252484</v>
      </c>
    </row>
    <row r="87" spans="1:47" ht="12.95" customHeight="1">
      <c r="A87" s="9" t="s">
        <v>81</v>
      </c>
      <c r="B87" s="8" t="s">
        <v>79</v>
      </c>
      <c r="C87" s="9">
        <v>52696.477200000001</v>
      </c>
      <c r="D87" s="9">
        <v>2.8999999999999998E-3</v>
      </c>
      <c r="E87">
        <f t="shared" si="47"/>
        <v>2287.0285814698846</v>
      </c>
      <c r="F87">
        <f t="shared" si="32"/>
        <v>2287</v>
      </c>
      <c r="G87">
        <f t="shared" si="43"/>
        <v>1.0246999998344108E-2</v>
      </c>
      <c r="K87">
        <f t="shared" si="44"/>
        <v>1.0246999998344108E-2</v>
      </c>
      <c r="Q87" s="2">
        <f t="shared" si="48"/>
        <v>37677.977200000001</v>
      </c>
      <c r="S87" s="13">
        <v>1</v>
      </c>
      <c r="Z87">
        <f t="shared" si="49"/>
        <v>2287</v>
      </c>
      <c r="AA87" s="74">
        <f t="shared" si="50"/>
        <v>8.8802981634452851E-3</v>
      </c>
      <c r="AB87" s="74">
        <f t="shared" si="33"/>
        <v>7.5055282986603543E-3</v>
      </c>
      <c r="AC87" s="74">
        <f t="shared" si="58"/>
        <v>4.1081735345825767E-3</v>
      </c>
      <c r="AD87" s="74">
        <f t="shared" si="34"/>
        <v>1.3667018348988234E-3</v>
      </c>
      <c r="AE87" s="74">
        <f t="shared" si="35"/>
        <v>1.8678739055158107E-6</v>
      </c>
      <c r="AF87">
        <f t="shared" si="36"/>
        <v>1.0246999998344108E-2</v>
      </c>
      <c r="AG87" s="101"/>
      <c r="AH87">
        <f t="shared" si="51"/>
        <v>2.7414716996837537E-3</v>
      </c>
      <c r="AI87">
        <f t="shared" si="52"/>
        <v>0.14135173966866077</v>
      </c>
      <c r="AJ87">
        <f t="shared" si="53"/>
        <v>-0.14489525404111026</v>
      </c>
      <c r="AK87">
        <f t="shared" si="54"/>
        <v>-0.32545446636791986</v>
      </c>
      <c r="AL87">
        <f t="shared" si="55"/>
        <v>-2.7792924873892755</v>
      </c>
      <c r="AM87">
        <f t="shared" si="56"/>
        <v>-5.4597686472395761</v>
      </c>
      <c r="AN87" s="74">
        <f t="shared" si="46"/>
        <v>10.876253353052606</v>
      </c>
      <c r="AO87" s="74">
        <f t="shared" si="46"/>
        <v>10.876253894537705</v>
      </c>
      <c r="AP87" s="74">
        <f t="shared" si="46"/>
        <v>10.876248940842919</v>
      </c>
      <c r="AQ87" s="74">
        <f t="shared" si="46"/>
        <v>10.876294266604267</v>
      </c>
      <c r="AR87" s="74">
        <f t="shared" si="46"/>
        <v>10.875880177805692</v>
      </c>
      <c r="AS87" s="74">
        <f t="shared" si="46"/>
        <v>10.879717954132323</v>
      </c>
      <c r="AT87" s="74">
        <f t="shared" si="46"/>
        <v>11.143243174483082</v>
      </c>
      <c r="AU87" s="74">
        <f t="shared" si="57"/>
        <v>11.787982154252484</v>
      </c>
    </row>
    <row r="88" spans="1:47" ht="12.95" customHeight="1">
      <c r="A88" s="16" t="s">
        <v>217</v>
      </c>
      <c r="B88" s="16" t="s">
        <v>78</v>
      </c>
      <c r="C88" s="50">
        <v>52697.371400000004</v>
      </c>
      <c r="D88" s="50" t="s">
        <v>111</v>
      </c>
      <c r="E88">
        <f t="shared" si="47"/>
        <v>2289.5227310128726</v>
      </c>
      <c r="F88">
        <f t="shared" si="32"/>
        <v>2289.5</v>
      </c>
      <c r="G88">
        <f t="shared" si="43"/>
        <v>8.1495000049471855E-3</v>
      </c>
      <c r="K88">
        <f t="shared" si="44"/>
        <v>8.1495000049471855E-3</v>
      </c>
      <c r="Q88" s="2">
        <f t="shared" si="48"/>
        <v>37678.871400000004</v>
      </c>
      <c r="S88" s="13">
        <v>1</v>
      </c>
      <c r="Z88">
        <f t="shared" si="49"/>
        <v>2289.5</v>
      </c>
      <c r="AA88" s="74">
        <f t="shared" si="50"/>
        <v>8.8895515697188718E-3</v>
      </c>
      <c r="AB88" s="74">
        <f t="shared" si="33"/>
        <v>5.4061988324042793E-3</v>
      </c>
      <c r="AC88" s="74">
        <f t="shared" si="58"/>
        <v>2.0032496077712191E-3</v>
      </c>
      <c r="AD88" s="74">
        <f t="shared" si="34"/>
        <v>-7.4005156477168627E-4</v>
      </c>
      <c r="AE88" s="74">
        <f t="shared" si="35"/>
        <v>5.4767631852102132E-7</v>
      </c>
      <c r="AF88">
        <f t="shared" si="36"/>
        <v>8.1495000049471855E-3</v>
      </c>
      <c r="AG88" s="101"/>
      <c r="AH88">
        <f t="shared" si="51"/>
        <v>2.7433011725429063E-3</v>
      </c>
      <c r="AI88">
        <f t="shared" si="52"/>
        <v>0.14139403520259397</v>
      </c>
      <c r="AJ88">
        <f t="shared" si="53"/>
        <v>-0.1447666879293901</v>
      </c>
      <c r="AK88">
        <f t="shared" si="54"/>
        <v>-0.32556603303044102</v>
      </c>
      <c r="AL88">
        <f t="shared" si="55"/>
        <v>-2.779162551284613</v>
      </c>
      <c r="AM88">
        <f t="shared" si="56"/>
        <v>-5.4577677514643659</v>
      </c>
      <c r="AN88" s="74">
        <f t="shared" si="46"/>
        <v>10.876617301850828</v>
      </c>
      <c r="AO88" s="74">
        <f t="shared" si="46"/>
        <v>10.876617856414317</v>
      </c>
      <c r="AP88" s="74">
        <f t="shared" si="46"/>
        <v>10.87661276762816</v>
      </c>
      <c r="AQ88" s="74">
        <f t="shared" si="46"/>
        <v>10.876659471484446</v>
      </c>
      <c r="AR88" s="74">
        <f t="shared" si="46"/>
        <v>10.876231515531414</v>
      </c>
      <c r="AS88" s="74">
        <f t="shared" si="46"/>
        <v>10.880212033643417</v>
      </c>
      <c r="AT88" s="74">
        <f t="shared" si="46"/>
        <v>11.143910836663952</v>
      </c>
      <c r="AU88" s="74">
        <f t="shared" si="57"/>
        <v>11.78838582627219</v>
      </c>
    </row>
    <row r="89" spans="1:47" ht="12.95" customHeight="1">
      <c r="A89" s="9" t="s">
        <v>81</v>
      </c>
      <c r="B89" s="8" t="s">
        <v>78</v>
      </c>
      <c r="C89" s="9">
        <v>52697.372300000003</v>
      </c>
      <c r="D89" s="9">
        <v>3.0000000000000001E-3</v>
      </c>
      <c r="E89">
        <f t="shared" si="47"/>
        <v>2289.5252413400772</v>
      </c>
      <c r="F89">
        <f t="shared" si="32"/>
        <v>2289.5</v>
      </c>
      <c r="G89">
        <f t="shared" si="43"/>
        <v>9.049500004039146E-3</v>
      </c>
      <c r="K89">
        <f t="shared" si="44"/>
        <v>9.049500004039146E-3</v>
      </c>
      <c r="Q89" s="2">
        <f t="shared" si="48"/>
        <v>37678.872300000003</v>
      </c>
      <c r="S89" s="13">
        <v>1</v>
      </c>
      <c r="Z89">
        <f t="shared" si="49"/>
        <v>2289.5</v>
      </c>
      <c r="AA89" s="74">
        <f t="shared" si="50"/>
        <v>8.8895515697188718E-3</v>
      </c>
      <c r="AB89" s="74">
        <f t="shared" si="33"/>
        <v>6.3061988314962398E-3</v>
      </c>
      <c r="AC89" s="74">
        <f t="shared" si="58"/>
        <v>2.9032496068631796E-3</v>
      </c>
      <c r="AD89" s="74">
        <f t="shared" si="34"/>
        <v>1.5994843432027422E-4</v>
      </c>
      <c r="AE89" s="74">
        <f t="shared" si="35"/>
        <v>2.5583501641507079E-8</v>
      </c>
      <c r="AF89">
        <f t="shared" si="36"/>
        <v>9.049500004039146E-3</v>
      </c>
      <c r="AG89" s="101"/>
      <c r="AH89">
        <f t="shared" si="51"/>
        <v>2.7433011725429063E-3</v>
      </c>
      <c r="AI89">
        <f t="shared" si="52"/>
        <v>0.14139403520259397</v>
      </c>
      <c r="AJ89">
        <f t="shared" si="53"/>
        <v>-0.1447666879293901</v>
      </c>
      <c r="AK89">
        <f t="shared" si="54"/>
        <v>-0.32556603303044102</v>
      </c>
      <c r="AL89">
        <f t="shared" si="55"/>
        <v>-2.779162551284613</v>
      </c>
      <c r="AM89">
        <f t="shared" si="56"/>
        <v>-5.4577677514643659</v>
      </c>
      <c r="AN89" s="74">
        <f t="shared" si="46"/>
        <v>10.876617301850828</v>
      </c>
      <c r="AO89" s="74">
        <f t="shared" si="46"/>
        <v>10.876617856414317</v>
      </c>
      <c r="AP89" s="74">
        <f t="shared" si="46"/>
        <v>10.87661276762816</v>
      </c>
      <c r="AQ89" s="74">
        <f t="shared" si="46"/>
        <v>10.876659471484446</v>
      </c>
      <c r="AR89" s="74">
        <f t="shared" si="46"/>
        <v>10.876231515531414</v>
      </c>
      <c r="AS89" s="74">
        <f t="shared" si="46"/>
        <v>10.880212033643417</v>
      </c>
      <c r="AT89" s="74">
        <f t="shared" si="46"/>
        <v>11.143910836663952</v>
      </c>
      <c r="AU89" s="74">
        <f t="shared" si="57"/>
        <v>11.78838582627219</v>
      </c>
    </row>
    <row r="90" spans="1:47" ht="12.95" customHeight="1">
      <c r="A90" s="9" t="s">
        <v>81</v>
      </c>
      <c r="B90" s="8" t="s">
        <v>78</v>
      </c>
      <c r="C90" s="9">
        <v>52697.372300000003</v>
      </c>
      <c r="D90" s="9">
        <v>3.0000000000000001E-3</v>
      </c>
      <c r="E90">
        <f t="shared" si="47"/>
        <v>2289.5252413400772</v>
      </c>
      <c r="F90">
        <f t="shared" si="32"/>
        <v>2289.5</v>
      </c>
      <c r="G90">
        <f t="shared" si="43"/>
        <v>9.049500004039146E-3</v>
      </c>
      <c r="K90">
        <f t="shared" si="44"/>
        <v>9.049500004039146E-3</v>
      </c>
      <c r="Q90" s="2">
        <f t="shared" si="48"/>
        <v>37678.872300000003</v>
      </c>
      <c r="S90" s="13">
        <v>1</v>
      </c>
      <c r="Z90">
        <f t="shared" si="49"/>
        <v>2289.5</v>
      </c>
      <c r="AA90" s="74">
        <f t="shared" si="50"/>
        <v>8.8895515697188718E-3</v>
      </c>
      <c r="AB90" s="74">
        <f t="shared" si="33"/>
        <v>6.3061988314962398E-3</v>
      </c>
      <c r="AC90" s="74">
        <f t="shared" si="58"/>
        <v>2.9032496068631796E-3</v>
      </c>
      <c r="AD90" s="74">
        <f t="shared" si="34"/>
        <v>1.5994843432027422E-4</v>
      </c>
      <c r="AE90" s="74">
        <f t="shared" si="35"/>
        <v>2.5583501641507079E-8</v>
      </c>
      <c r="AF90">
        <f t="shared" si="36"/>
        <v>9.049500004039146E-3</v>
      </c>
      <c r="AG90" s="101"/>
      <c r="AH90">
        <f t="shared" si="51"/>
        <v>2.7433011725429063E-3</v>
      </c>
      <c r="AI90">
        <f t="shared" si="52"/>
        <v>0.14139403520259397</v>
      </c>
      <c r="AJ90">
        <f t="shared" si="53"/>
        <v>-0.1447666879293901</v>
      </c>
      <c r="AK90">
        <f t="shared" si="54"/>
        <v>-0.32556603303044102</v>
      </c>
      <c r="AL90">
        <f t="shared" si="55"/>
        <v>-2.779162551284613</v>
      </c>
      <c r="AM90">
        <f t="shared" si="56"/>
        <v>-5.4577677514643659</v>
      </c>
      <c r="AN90" s="74">
        <f t="shared" si="46"/>
        <v>10.876617301850828</v>
      </c>
      <c r="AO90" s="74">
        <f t="shared" si="46"/>
        <v>10.876617856414317</v>
      </c>
      <c r="AP90" s="74">
        <f t="shared" si="46"/>
        <v>10.87661276762816</v>
      </c>
      <c r="AQ90" s="74">
        <f t="shared" si="46"/>
        <v>10.876659471484446</v>
      </c>
      <c r="AR90" s="74">
        <f t="shared" si="46"/>
        <v>10.876231515531414</v>
      </c>
      <c r="AS90" s="74">
        <f t="shared" si="46"/>
        <v>10.880212033643417</v>
      </c>
      <c r="AT90" s="74">
        <f t="shared" si="46"/>
        <v>11.143910836663952</v>
      </c>
      <c r="AU90" s="74">
        <f t="shared" si="57"/>
        <v>11.78838582627219</v>
      </c>
    </row>
    <row r="91" spans="1:47" ht="12.95" customHeight="1">
      <c r="A91" s="159" t="s">
        <v>861</v>
      </c>
      <c r="B91" s="159" t="s">
        <v>78</v>
      </c>
      <c r="C91" s="160">
        <v>52697.3727</v>
      </c>
      <c r="D91" s="160">
        <v>3.3999999999999998E-3</v>
      </c>
      <c r="E91">
        <f t="shared" si="47"/>
        <v>2289.5263570410502</v>
      </c>
      <c r="F91">
        <f t="shared" si="32"/>
        <v>2289.5</v>
      </c>
      <c r="G91">
        <f t="shared" si="43"/>
        <v>9.4495000012102537E-3</v>
      </c>
      <c r="K91">
        <f t="shared" si="44"/>
        <v>9.4495000012102537E-3</v>
      </c>
      <c r="O91">
        <f ca="1">+C$11+C$12*$F91</f>
        <v>1.6482345388663579E-2</v>
      </c>
      <c r="Q91" s="2">
        <f t="shared" si="48"/>
        <v>37678.8727</v>
      </c>
      <c r="S91" s="13">
        <v>1</v>
      </c>
      <c r="Z91">
        <f t="shared" si="49"/>
        <v>2289.5</v>
      </c>
      <c r="AA91" s="74">
        <f t="shared" si="50"/>
        <v>8.8895515697188718E-3</v>
      </c>
      <c r="AB91" s="74">
        <f t="shared" si="33"/>
        <v>6.7061988286673474E-3</v>
      </c>
      <c r="AC91" s="74">
        <f t="shared" si="58"/>
        <v>3.3032496040342873E-3</v>
      </c>
      <c r="AD91" s="74">
        <f t="shared" si="34"/>
        <v>5.599484314913819E-4</v>
      </c>
      <c r="AE91" s="74">
        <f t="shared" si="35"/>
        <v>3.1354224592965882E-7</v>
      </c>
      <c r="AF91">
        <f t="shared" si="36"/>
        <v>9.4495000012102537E-3</v>
      </c>
      <c r="AG91" s="101"/>
      <c r="AH91">
        <f t="shared" si="51"/>
        <v>2.7433011725429063E-3</v>
      </c>
      <c r="AI91">
        <f t="shared" si="52"/>
        <v>0.14139403520259397</v>
      </c>
      <c r="AJ91">
        <f t="shared" si="53"/>
        <v>-0.1447666879293901</v>
      </c>
      <c r="AK91">
        <f t="shared" si="54"/>
        <v>-0.32556603303044102</v>
      </c>
      <c r="AL91">
        <f t="shared" si="55"/>
        <v>-2.779162551284613</v>
      </c>
      <c r="AM91">
        <f t="shared" si="56"/>
        <v>-5.4577677514643659</v>
      </c>
      <c r="AN91" s="74">
        <f t="shared" ref="AN91:AT100" si="59">$AU91+$AB$7*SIN(AO91)</f>
        <v>10.876617301850828</v>
      </c>
      <c r="AO91" s="74">
        <f t="shared" si="59"/>
        <v>10.876617856414317</v>
      </c>
      <c r="AP91" s="74">
        <f t="shared" si="59"/>
        <v>10.87661276762816</v>
      </c>
      <c r="AQ91" s="74">
        <f t="shared" si="59"/>
        <v>10.876659471484446</v>
      </c>
      <c r="AR91" s="74">
        <f t="shared" si="59"/>
        <v>10.876231515531414</v>
      </c>
      <c r="AS91" s="74">
        <f t="shared" si="59"/>
        <v>10.880212033643417</v>
      </c>
      <c r="AT91" s="74">
        <f t="shared" si="59"/>
        <v>11.143910836663952</v>
      </c>
      <c r="AU91" s="74">
        <f t="shared" si="57"/>
        <v>11.78838582627219</v>
      </c>
    </row>
    <row r="92" spans="1:47" ht="12.95" customHeight="1">
      <c r="A92" s="9" t="s">
        <v>81</v>
      </c>
      <c r="B92" s="8" t="s">
        <v>78</v>
      </c>
      <c r="C92" s="9">
        <v>52697.373</v>
      </c>
      <c r="D92" s="9">
        <v>3.8E-3</v>
      </c>
      <c r="E92">
        <f t="shared" si="47"/>
        <v>2289.5271938167853</v>
      </c>
      <c r="F92">
        <f t="shared" si="32"/>
        <v>2289.5</v>
      </c>
      <c r="G92">
        <f t="shared" si="43"/>
        <v>9.7495000009075738E-3</v>
      </c>
      <c r="K92">
        <f t="shared" si="44"/>
        <v>9.7495000009075738E-3</v>
      </c>
      <c r="Q92" s="2">
        <f t="shared" si="48"/>
        <v>37678.873</v>
      </c>
      <c r="S92" s="13">
        <v>1</v>
      </c>
      <c r="Z92">
        <f t="shared" si="49"/>
        <v>2289.5</v>
      </c>
      <c r="AA92" s="74">
        <f t="shared" si="50"/>
        <v>8.8895515697188718E-3</v>
      </c>
      <c r="AB92" s="74">
        <f t="shared" si="33"/>
        <v>7.0061988283646676E-3</v>
      </c>
      <c r="AC92" s="74">
        <f t="shared" si="58"/>
        <v>3.6032496037316075E-3</v>
      </c>
      <c r="AD92" s="74">
        <f t="shared" si="34"/>
        <v>8.5994843118870207E-4</v>
      </c>
      <c r="AE92" s="74">
        <f t="shared" si="35"/>
        <v>7.3951130430390981E-7</v>
      </c>
      <c r="AF92">
        <f t="shared" si="36"/>
        <v>9.7495000009075738E-3</v>
      </c>
      <c r="AG92" s="101"/>
      <c r="AH92">
        <f t="shared" si="51"/>
        <v>2.7433011725429063E-3</v>
      </c>
      <c r="AI92">
        <f t="shared" si="52"/>
        <v>0.14139403520259397</v>
      </c>
      <c r="AJ92">
        <f t="shared" si="53"/>
        <v>-0.1447666879293901</v>
      </c>
      <c r="AK92">
        <f t="shared" si="54"/>
        <v>-0.32556603303044102</v>
      </c>
      <c r="AL92">
        <f t="shared" si="55"/>
        <v>-2.779162551284613</v>
      </c>
      <c r="AM92">
        <f t="shared" si="56"/>
        <v>-5.4577677514643659</v>
      </c>
      <c r="AN92" s="74">
        <f t="shared" si="59"/>
        <v>10.876617301850828</v>
      </c>
      <c r="AO92" s="74">
        <f t="shared" si="59"/>
        <v>10.876617856414317</v>
      </c>
      <c r="AP92" s="74">
        <f t="shared" si="59"/>
        <v>10.87661276762816</v>
      </c>
      <c r="AQ92" s="74">
        <f t="shared" si="59"/>
        <v>10.876659471484446</v>
      </c>
      <c r="AR92" s="74">
        <f t="shared" si="59"/>
        <v>10.876231515531414</v>
      </c>
      <c r="AS92" s="74">
        <f t="shared" si="59"/>
        <v>10.880212033643417</v>
      </c>
      <c r="AT92" s="74">
        <f t="shared" si="59"/>
        <v>11.143910836663952</v>
      </c>
      <c r="AU92" s="74">
        <f t="shared" si="57"/>
        <v>11.78838582627219</v>
      </c>
    </row>
    <row r="93" spans="1:47" ht="12.95" customHeight="1">
      <c r="A93" s="9" t="s">
        <v>81</v>
      </c>
      <c r="B93" s="8" t="s">
        <v>78</v>
      </c>
      <c r="C93" s="9">
        <v>52697.373</v>
      </c>
      <c r="D93" s="9">
        <v>3.8E-3</v>
      </c>
      <c r="E93">
        <f t="shared" si="47"/>
        <v>2289.5271938167853</v>
      </c>
      <c r="F93">
        <f t="shared" si="32"/>
        <v>2289.5</v>
      </c>
      <c r="G93">
        <f t="shared" si="43"/>
        <v>9.7495000009075738E-3</v>
      </c>
      <c r="K93">
        <f t="shared" si="44"/>
        <v>9.7495000009075738E-3</v>
      </c>
      <c r="Q93" s="2">
        <f t="shared" si="48"/>
        <v>37678.873</v>
      </c>
      <c r="S93" s="13">
        <v>1</v>
      </c>
      <c r="Z93">
        <f t="shared" si="49"/>
        <v>2289.5</v>
      </c>
      <c r="AA93" s="74">
        <f t="shared" si="50"/>
        <v>8.8895515697188718E-3</v>
      </c>
      <c r="AB93" s="74">
        <f t="shared" si="33"/>
        <v>7.0061988283646676E-3</v>
      </c>
      <c r="AC93" s="74">
        <f t="shared" si="58"/>
        <v>3.6032496037316075E-3</v>
      </c>
      <c r="AD93" s="74">
        <f t="shared" si="34"/>
        <v>8.5994843118870207E-4</v>
      </c>
      <c r="AE93" s="74">
        <f t="shared" si="35"/>
        <v>7.3951130430390981E-7</v>
      </c>
      <c r="AF93">
        <f t="shared" si="36"/>
        <v>9.7495000009075738E-3</v>
      </c>
      <c r="AG93" s="101"/>
      <c r="AH93">
        <f t="shared" si="51"/>
        <v>2.7433011725429063E-3</v>
      </c>
      <c r="AI93">
        <f t="shared" si="52"/>
        <v>0.14139403520259397</v>
      </c>
      <c r="AJ93">
        <f t="shared" si="53"/>
        <v>-0.1447666879293901</v>
      </c>
      <c r="AK93">
        <f t="shared" si="54"/>
        <v>-0.32556603303044102</v>
      </c>
      <c r="AL93">
        <f t="shared" si="55"/>
        <v>-2.779162551284613</v>
      </c>
      <c r="AM93">
        <f t="shared" si="56"/>
        <v>-5.4577677514643659</v>
      </c>
      <c r="AN93" s="74">
        <f t="shared" si="59"/>
        <v>10.876617301850828</v>
      </c>
      <c r="AO93" s="74">
        <f t="shared" si="59"/>
        <v>10.876617856414317</v>
      </c>
      <c r="AP93" s="74">
        <f t="shared" si="59"/>
        <v>10.87661276762816</v>
      </c>
      <c r="AQ93" s="74">
        <f t="shared" si="59"/>
        <v>10.876659471484446</v>
      </c>
      <c r="AR93" s="74">
        <f t="shared" si="59"/>
        <v>10.876231515531414</v>
      </c>
      <c r="AS93" s="74">
        <f t="shared" si="59"/>
        <v>10.880212033643417</v>
      </c>
      <c r="AT93" s="74">
        <f t="shared" si="59"/>
        <v>11.143910836663952</v>
      </c>
      <c r="AU93" s="74">
        <f t="shared" si="57"/>
        <v>11.78838582627219</v>
      </c>
    </row>
    <row r="94" spans="1:47" ht="12.95" customHeight="1">
      <c r="A94" s="11" t="s">
        <v>83</v>
      </c>
      <c r="B94" s="8"/>
      <c r="C94" s="15">
        <v>52707.409399999997</v>
      </c>
      <c r="D94" s="15">
        <v>5.9999999999999995E-4</v>
      </c>
      <c r="E94">
        <f t="shared" si="47"/>
        <v>2317.521247130549</v>
      </c>
      <c r="F94">
        <f t="shared" si="32"/>
        <v>2317.5</v>
      </c>
      <c r="G94">
        <f t="shared" si="43"/>
        <v>7.6174999994691461E-3</v>
      </c>
      <c r="J94">
        <f>G94</f>
        <v>7.6174999994691461E-3</v>
      </c>
      <c r="Q94" s="2">
        <f t="shared" si="48"/>
        <v>37688.909399999997</v>
      </c>
      <c r="S94" s="13">
        <v>1</v>
      </c>
      <c r="Z94">
        <f t="shared" si="49"/>
        <v>2317.5</v>
      </c>
      <c r="AA94" s="74">
        <f t="shared" si="50"/>
        <v>8.9931724637462573E-3</v>
      </c>
      <c r="AB94" s="74">
        <f t="shared" si="33"/>
        <v>4.8536961531897658E-3</v>
      </c>
      <c r="AC94" s="74">
        <f t="shared" si="58"/>
        <v>1.3881313820022691E-3</v>
      </c>
      <c r="AD94" s="74">
        <f t="shared" si="34"/>
        <v>-1.3756724642771112E-3</v>
      </c>
      <c r="AE94" s="74">
        <f t="shared" si="35"/>
        <v>1.8924747289702598E-6</v>
      </c>
      <c r="AF94">
        <f t="shared" si="36"/>
        <v>7.6174999994691461E-3</v>
      </c>
      <c r="AG94" s="101"/>
      <c r="AH94">
        <f t="shared" si="51"/>
        <v>2.7638038462793803E-3</v>
      </c>
      <c r="AI94">
        <f t="shared" si="52"/>
        <v>0.14187048016356074</v>
      </c>
      <c r="AJ94">
        <f t="shared" si="53"/>
        <v>-0.14332129745374381</v>
      </c>
      <c r="AK94">
        <f t="shared" si="54"/>
        <v>-0.32681978494905256</v>
      </c>
      <c r="AL94">
        <f t="shared" si="55"/>
        <v>-2.7777019282510294</v>
      </c>
      <c r="AM94">
        <f t="shared" si="56"/>
        <v>-5.4353727433046135</v>
      </c>
      <c r="AN94" s="74">
        <f t="shared" si="59"/>
        <v>10.880700997923627</v>
      </c>
      <c r="AO94" s="74">
        <f t="shared" si="59"/>
        <v>10.880701672293768</v>
      </c>
      <c r="AP94" s="74">
        <f t="shared" si="59"/>
        <v>10.88069526520585</v>
      </c>
      <c r="AQ94" s="74">
        <f t="shared" si="59"/>
        <v>10.880756152345979</v>
      </c>
      <c r="AR94" s="74">
        <f t="shared" si="59"/>
        <v>10.880178828586079</v>
      </c>
      <c r="AS94" s="74">
        <f t="shared" si="59"/>
        <v>10.885774394284887</v>
      </c>
      <c r="AT94" s="74">
        <f t="shared" si="59"/>
        <v>11.151395817907535</v>
      </c>
      <c r="AU94" s="74">
        <f t="shared" si="57"/>
        <v>11.792906952892892</v>
      </c>
    </row>
    <row r="95" spans="1:47" ht="12.95" customHeight="1">
      <c r="A95" s="11" t="s">
        <v>83</v>
      </c>
      <c r="B95" s="10" t="s">
        <v>78</v>
      </c>
      <c r="C95" s="15">
        <v>52716.373099999997</v>
      </c>
      <c r="D95" s="15">
        <v>8.9999999999999998E-4</v>
      </c>
      <c r="E95">
        <f t="shared" si="47"/>
        <v>2342.5232693385774</v>
      </c>
      <c r="F95">
        <f t="shared" si="32"/>
        <v>2342.5</v>
      </c>
      <c r="G95">
        <f t="shared" si="43"/>
        <v>8.3424999975250103E-3</v>
      </c>
      <c r="J95">
        <f>G95</f>
        <v>8.3424999975250103E-3</v>
      </c>
      <c r="Q95" s="2">
        <f t="shared" si="48"/>
        <v>37697.873099999997</v>
      </c>
      <c r="S95" s="13">
        <v>1</v>
      </c>
      <c r="Z95">
        <f t="shared" si="49"/>
        <v>2342.5</v>
      </c>
      <c r="AA95" s="74">
        <f t="shared" si="50"/>
        <v>9.0856642997187102E-3</v>
      </c>
      <c r="AB95" s="74">
        <f t="shared" si="33"/>
        <v>5.5603707239231335E-3</v>
      </c>
      <c r="AC95" s="74">
        <f t="shared" si="58"/>
        <v>2.0389649714081769E-3</v>
      </c>
      <c r="AD95" s="74">
        <f t="shared" si="34"/>
        <v>-7.431643021936999E-4</v>
      </c>
      <c r="AE95" s="74">
        <f t="shared" si="35"/>
        <v>5.5229318005504891E-7</v>
      </c>
      <c r="AF95">
        <f t="shared" si="36"/>
        <v>8.3424999975250103E-3</v>
      </c>
      <c r="AG95" s="101"/>
      <c r="AH95">
        <f t="shared" si="51"/>
        <v>2.7821292736018772E-3</v>
      </c>
      <c r="AI95">
        <f t="shared" si="52"/>
        <v>0.14230016598062467</v>
      </c>
      <c r="AJ95">
        <f t="shared" si="53"/>
        <v>-0.14202223690300458</v>
      </c>
      <c r="AK95">
        <f t="shared" si="54"/>
        <v>-0.3279457872453902</v>
      </c>
      <c r="AL95">
        <f t="shared" si="55"/>
        <v>-2.7763894409315095</v>
      </c>
      <c r="AM95">
        <f t="shared" si="56"/>
        <v>-5.4154001494728936</v>
      </c>
      <c r="AN95" s="74">
        <f t="shared" si="59"/>
        <v>10.884358825017735</v>
      </c>
      <c r="AO95" s="74">
        <f t="shared" si="59"/>
        <v>10.884359568886158</v>
      </c>
      <c r="AP95" s="74">
        <f t="shared" si="59"/>
        <v>10.884352270099487</v>
      </c>
      <c r="AQ95" s="74">
        <f t="shared" si="59"/>
        <v>10.88442390593506</v>
      </c>
      <c r="AR95" s="74">
        <f t="shared" si="59"/>
        <v>10.883722793864683</v>
      </c>
      <c r="AS95" s="74">
        <f t="shared" si="59"/>
        <v>10.890785381798628</v>
      </c>
      <c r="AT95" s="74">
        <f t="shared" si="59"/>
        <v>11.158089919394509</v>
      </c>
      <c r="AU95" s="74">
        <f t="shared" si="57"/>
        <v>11.796943673089949</v>
      </c>
    </row>
    <row r="96" spans="1:47" ht="12.95" customHeight="1">
      <c r="A96" s="11" t="s">
        <v>83</v>
      </c>
      <c r="B96" s="8"/>
      <c r="C96" s="15">
        <v>52721.393400000001</v>
      </c>
      <c r="D96" s="15">
        <v>2.9999999999999997E-4</v>
      </c>
      <c r="E96">
        <f t="shared" si="47"/>
        <v>2356.5261534256238</v>
      </c>
      <c r="F96">
        <f t="shared" si="32"/>
        <v>2356.5</v>
      </c>
      <c r="G96">
        <f t="shared" si="43"/>
        <v>9.3764999983250163E-3</v>
      </c>
      <c r="J96">
        <f>G96</f>
        <v>9.3764999983250163E-3</v>
      </c>
      <c r="Q96" s="2">
        <f t="shared" si="48"/>
        <v>37702.893400000001</v>
      </c>
      <c r="S96" s="13">
        <v>1</v>
      </c>
      <c r="Z96">
        <f t="shared" si="49"/>
        <v>2356.5</v>
      </c>
      <c r="AA96" s="74">
        <f t="shared" si="50"/>
        <v>9.1374486530279922E-3</v>
      </c>
      <c r="AB96" s="74">
        <f t="shared" si="33"/>
        <v>6.584100486092594E-3</v>
      </c>
      <c r="AC96" s="74">
        <f t="shared" si="58"/>
        <v>3.0314508575294465E-3</v>
      </c>
      <c r="AD96" s="74">
        <f t="shared" si="34"/>
        <v>2.3905134529702415E-4</v>
      </c>
      <c r="AE96" s="74">
        <f t="shared" si="35"/>
        <v>5.714554568831707E-8</v>
      </c>
      <c r="AF96">
        <f t="shared" si="36"/>
        <v>9.3764999983250163E-3</v>
      </c>
      <c r="AG96" s="101"/>
      <c r="AH96">
        <f t="shared" si="51"/>
        <v>2.7923995122324219E-3</v>
      </c>
      <c r="AI96">
        <f t="shared" si="52"/>
        <v>0.14254258000736375</v>
      </c>
      <c r="AJ96">
        <f t="shared" si="53"/>
        <v>-0.14129120757773539</v>
      </c>
      <c r="AK96">
        <f t="shared" si="54"/>
        <v>-0.32857908872664821</v>
      </c>
      <c r="AL96">
        <f t="shared" si="55"/>
        <v>-2.7756509646769318</v>
      </c>
      <c r="AM96">
        <f t="shared" si="56"/>
        <v>-5.4042247731662805</v>
      </c>
      <c r="AN96" s="74">
        <f t="shared" si="59"/>
        <v>10.886412057653844</v>
      </c>
      <c r="AO96" s="74">
        <f t="shared" si="59"/>
        <v>10.886412826880917</v>
      </c>
      <c r="AP96" s="74">
        <f t="shared" si="59"/>
        <v>10.886405137910051</v>
      </c>
      <c r="AQ96" s="74">
        <f t="shared" si="59"/>
        <v>10.886482018902143</v>
      </c>
      <c r="AR96" s="74">
        <f t="shared" si="59"/>
        <v>10.885715707035216</v>
      </c>
      <c r="AS96" s="74">
        <f t="shared" si="59"/>
        <v>10.893609965718518</v>
      </c>
      <c r="AT96" s="74">
        <f t="shared" si="59"/>
        <v>11.161843166174052</v>
      </c>
      <c r="AU96" s="74">
        <f t="shared" si="57"/>
        <v>11.7992042364003</v>
      </c>
    </row>
    <row r="97" spans="1:47" ht="12.95" customHeight="1">
      <c r="A97" s="9" t="s">
        <v>81</v>
      </c>
      <c r="B97" s="8" t="s">
        <v>78</v>
      </c>
      <c r="C97" s="9">
        <v>52721.394200000002</v>
      </c>
      <c r="D97" s="9">
        <v>2.0999999999999999E-3</v>
      </c>
      <c r="E97">
        <f t="shared" si="47"/>
        <v>2356.5283848275903</v>
      </c>
      <c r="F97">
        <f t="shared" si="32"/>
        <v>2356.5</v>
      </c>
      <c r="G97">
        <f t="shared" si="43"/>
        <v>1.0176499999943189E-2</v>
      </c>
      <c r="K97">
        <f t="shared" ref="K97:K117" si="60">G97</f>
        <v>1.0176499999943189E-2</v>
      </c>
      <c r="Q97" s="2">
        <f t="shared" si="48"/>
        <v>37702.894200000002</v>
      </c>
      <c r="S97" s="13">
        <v>1</v>
      </c>
      <c r="Z97">
        <f t="shared" si="49"/>
        <v>2356.5</v>
      </c>
      <c r="AA97" s="74">
        <f t="shared" si="50"/>
        <v>9.1374486530279922E-3</v>
      </c>
      <c r="AB97" s="74">
        <f t="shared" si="33"/>
        <v>7.3841004877107669E-3</v>
      </c>
      <c r="AC97" s="74">
        <f t="shared" si="58"/>
        <v>3.8314508591476195E-3</v>
      </c>
      <c r="AD97" s="74">
        <f t="shared" si="34"/>
        <v>1.0390513469151971E-3</v>
      </c>
      <c r="AE97" s="74">
        <f t="shared" si="35"/>
        <v>1.0796277015262853E-6</v>
      </c>
      <c r="AF97">
        <f t="shared" si="36"/>
        <v>1.0176499999943189E-2</v>
      </c>
      <c r="AG97" s="101"/>
      <c r="AH97">
        <f t="shared" si="51"/>
        <v>2.7923995122324219E-3</v>
      </c>
      <c r="AI97">
        <f t="shared" si="52"/>
        <v>0.14254258000736375</v>
      </c>
      <c r="AJ97">
        <f t="shared" si="53"/>
        <v>-0.14129120757773539</v>
      </c>
      <c r="AK97">
        <f t="shared" si="54"/>
        <v>-0.32857908872664821</v>
      </c>
      <c r="AL97">
        <f t="shared" si="55"/>
        <v>-2.7756509646769318</v>
      </c>
      <c r="AM97">
        <f t="shared" si="56"/>
        <v>-5.4042247731662805</v>
      </c>
      <c r="AN97" s="74">
        <f t="shared" si="59"/>
        <v>10.886412057653844</v>
      </c>
      <c r="AO97" s="74">
        <f t="shared" si="59"/>
        <v>10.886412826880917</v>
      </c>
      <c r="AP97" s="74">
        <f t="shared" si="59"/>
        <v>10.886405137910051</v>
      </c>
      <c r="AQ97" s="74">
        <f t="shared" si="59"/>
        <v>10.886482018902143</v>
      </c>
      <c r="AR97" s="74">
        <f t="shared" si="59"/>
        <v>10.885715707035216</v>
      </c>
      <c r="AS97" s="74">
        <f t="shared" si="59"/>
        <v>10.893609965718518</v>
      </c>
      <c r="AT97" s="74">
        <f t="shared" si="59"/>
        <v>11.161843166174052</v>
      </c>
      <c r="AU97" s="74">
        <f t="shared" si="57"/>
        <v>11.7992042364003</v>
      </c>
    </row>
    <row r="98" spans="1:47" ht="12.95" customHeight="1">
      <c r="A98" s="9" t="s">
        <v>81</v>
      </c>
      <c r="B98" s="8" t="s">
        <v>78</v>
      </c>
      <c r="C98" s="9">
        <v>52721.394200000002</v>
      </c>
      <c r="D98" s="9">
        <v>2.0999999999999999E-3</v>
      </c>
      <c r="E98">
        <f t="shared" si="47"/>
        <v>2356.5283848275903</v>
      </c>
      <c r="F98">
        <f t="shared" ref="F98:F161" si="61">ROUND(2*E98,0)/2</f>
        <v>2356.5</v>
      </c>
      <c r="G98">
        <f t="shared" si="43"/>
        <v>1.0176499999943189E-2</v>
      </c>
      <c r="K98">
        <f t="shared" si="60"/>
        <v>1.0176499999943189E-2</v>
      </c>
      <c r="Q98" s="2">
        <f t="shared" si="48"/>
        <v>37702.894200000002</v>
      </c>
      <c r="S98" s="13">
        <v>1</v>
      </c>
      <c r="Z98">
        <f t="shared" si="49"/>
        <v>2356.5</v>
      </c>
      <c r="AA98" s="74">
        <f t="shared" si="50"/>
        <v>9.1374486530279922E-3</v>
      </c>
      <c r="AB98" s="74">
        <f t="shared" ref="AB98:AB161" si="62">IF(S98&lt;&gt;0,G98-AH98, -9999)</f>
        <v>7.3841004877107669E-3</v>
      </c>
      <c r="AC98" s="74">
        <f t="shared" si="58"/>
        <v>3.8314508591476195E-3</v>
      </c>
      <c r="AD98" s="74">
        <f t="shared" ref="AD98:AD161" si="63">IF(S98&lt;&gt;0,G98-AA98, -9999)</f>
        <v>1.0390513469151971E-3</v>
      </c>
      <c r="AE98" s="74">
        <f t="shared" ref="AE98:AE161" si="64">+(G98-AA98)^2*S98</f>
        <v>1.0796277015262853E-6</v>
      </c>
      <c r="AF98">
        <f t="shared" ref="AF98:AF161" si="65">IF(S98&lt;&gt;0,G98-P98, -9999)</f>
        <v>1.0176499999943189E-2</v>
      </c>
      <c r="AG98" s="101"/>
      <c r="AH98">
        <f t="shared" si="51"/>
        <v>2.7923995122324219E-3</v>
      </c>
      <c r="AI98">
        <f t="shared" si="52"/>
        <v>0.14254258000736375</v>
      </c>
      <c r="AJ98">
        <f t="shared" si="53"/>
        <v>-0.14129120757773539</v>
      </c>
      <c r="AK98">
        <f t="shared" si="54"/>
        <v>-0.32857908872664821</v>
      </c>
      <c r="AL98">
        <f t="shared" si="55"/>
        <v>-2.7756509646769318</v>
      </c>
      <c r="AM98">
        <f t="shared" si="56"/>
        <v>-5.4042247731662805</v>
      </c>
      <c r="AN98" s="74">
        <f t="shared" si="59"/>
        <v>10.886412057653844</v>
      </c>
      <c r="AO98" s="74">
        <f t="shared" si="59"/>
        <v>10.886412826880917</v>
      </c>
      <c r="AP98" s="74">
        <f t="shared" si="59"/>
        <v>10.886405137910051</v>
      </c>
      <c r="AQ98" s="74">
        <f t="shared" si="59"/>
        <v>10.886482018902143</v>
      </c>
      <c r="AR98" s="74">
        <f t="shared" si="59"/>
        <v>10.885715707035216</v>
      </c>
      <c r="AS98" s="74">
        <f t="shared" si="59"/>
        <v>10.893609965718518</v>
      </c>
      <c r="AT98" s="74">
        <f t="shared" si="59"/>
        <v>11.161843166174052</v>
      </c>
      <c r="AU98" s="74">
        <f t="shared" si="57"/>
        <v>11.7992042364003</v>
      </c>
    </row>
    <row r="99" spans="1:47" ht="12.95" customHeight="1">
      <c r="A99" s="9" t="s">
        <v>81</v>
      </c>
      <c r="B99" s="8" t="s">
        <v>78</v>
      </c>
      <c r="C99" s="9">
        <v>52721.3946</v>
      </c>
      <c r="D99" s="9">
        <v>2.0999999999999999E-3</v>
      </c>
      <c r="E99">
        <f t="shared" si="47"/>
        <v>2356.5295005285634</v>
      </c>
      <c r="F99">
        <f t="shared" si="61"/>
        <v>2356.5</v>
      </c>
      <c r="G99">
        <f t="shared" si="43"/>
        <v>1.0576499997114297E-2</v>
      </c>
      <c r="K99">
        <f t="shared" si="60"/>
        <v>1.0576499997114297E-2</v>
      </c>
      <c r="Q99" s="2">
        <f t="shared" si="48"/>
        <v>37702.8946</v>
      </c>
      <c r="S99" s="13">
        <v>1</v>
      </c>
      <c r="Z99">
        <f t="shared" si="49"/>
        <v>2356.5</v>
      </c>
      <c r="AA99" s="74">
        <f t="shared" si="50"/>
        <v>9.1374486530279922E-3</v>
      </c>
      <c r="AB99" s="74">
        <f t="shared" si="62"/>
        <v>7.7841004848818746E-3</v>
      </c>
      <c r="AC99" s="74">
        <f t="shared" si="58"/>
        <v>4.2314508563187272E-3</v>
      </c>
      <c r="AD99" s="74">
        <f t="shared" si="63"/>
        <v>1.4390513440863048E-3</v>
      </c>
      <c r="AE99" s="74">
        <f t="shared" si="64"/>
        <v>2.0708687709166006E-6</v>
      </c>
      <c r="AF99">
        <f t="shared" si="65"/>
        <v>1.0576499997114297E-2</v>
      </c>
      <c r="AG99" s="101"/>
      <c r="AH99">
        <f t="shared" si="51"/>
        <v>2.7923995122324219E-3</v>
      </c>
      <c r="AI99">
        <f t="shared" si="52"/>
        <v>0.14254258000736375</v>
      </c>
      <c r="AJ99">
        <f t="shared" si="53"/>
        <v>-0.14129120757773539</v>
      </c>
      <c r="AK99">
        <f t="shared" si="54"/>
        <v>-0.32857908872664821</v>
      </c>
      <c r="AL99">
        <f t="shared" si="55"/>
        <v>-2.7756509646769318</v>
      </c>
      <c r="AM99">
        <f t="shared" si="56"/>
        <v>-5.4042247731662805</v>
      </c>
      <c r="AN99" s="74">
        <f t="shared" si="59"/>
        <v>10.886412057653844</v>
      </c>
      <c r="AO99" s="74">
        <f t="shared" si="59"/>
        <v>10.886412826880917</v>
      </c>
      <c r="AP99" s="74">
        <f t="shared" si="59"/>
        <v>10.886405137910051</v>
      </c>
      <c r="AQ99" s="74">
        <f t="shared" si="59"/>
        <v>10.886482018902143</v>
      </c>
      <c r="AR99" s="74">
        <f t="shared" si="59"/>
        <v>10.885715707035216</v>
      </c>
      <c r="AS99" s="74">
        <f t="shared" si="59"/>
        <v>10.893609965718518</v>
      </c>
      <c r="AT99" s="74">
        <f t="shared" si="59"/>
        <v>11.161843166174052</v>
      </c>
      <c r="AU99" s="74">
        <f t="shared" si="57"/>
        <v>11.7992042364003</v>
      </c>
    </row>
    <row r="100" spans="1:47" ht="12.95" customHeight="1">
      <c r="A100" s="9" t="s">
        <v>81</v>
      </c>
      <c r="B100" s="8" t="s">
        <v>78</v>
      </c>
      <c r="C100" s="9">
        <v>52721.3946</v>
      </c>
      <c r="D100" s="9">
        <v>2.0999999999999999E-3</v>
      </c>
      <c r="E100">
        <f t="shared" si="47"/>
        <v>2356.5295005285634</v>
      </c>
      <c r="F100">
        <f t="shared" si="61"/>
        <v>2356.5</v>
      </c>
      <c r="G100">
        <f t="shared" si="43"/>
        <v>1.0576499997114297E-2</v>
      </c>
      <c r="K100">
        <f t="shared" si="60"/>
        <v>1.0576499997114297E-2</v>
      </c>
      <c r="Q100" s="2">
        <f t="shared" si="48"/>
        <v>37702.8946</v>
      </c>
      <c r="S100" s="13">
        <v>1</v>
      </c>
      <c r="Z100">
        <f t="shared" si="49"/>
        <v>2356.5</v>
      </c>
      <c r="AA100" s="74">
        <f t="shared" si="50"/>
        <v>9.1374486530279922E-3</v>
      </c>
      <c r="AB100" s="74">
        <f t="shared" si="62"/>
        <v>7.7841004848818746E-3</v>
      </c>
      <c r="AC100" s="74">
        <f t="shared" si="58"/>
        <v>4.2314508563187272E-3</v>
      </c>
      <c r="AD100" s="74">
        <f t="shared" si="63"/>
        <v>1.4390513440863048E-3</v>
      </c>
      <c r="AE100" s="74">
        <f t="shared" si="64"/>
        <v>2.0708687709166006E-6</v>
      </c>
      <c r="AF100">
        <f t="shared" si="65"/>
        <v>1.0576499997114297E-2</v>
      </c>
      <c r="AG100" s="101"/>
      <c r="AH100">
        <f t="shared" si="51"/>
        <v>2.7923995122324219E-3</v>
      </c>
      <c r="AI100">
        <f t="shared" si="52"/>
        <v>0.14254258000736375</v>
      </c>
      <c r="AJ100">
        <f t="shared" si="53"/>
        <v>-0.14129120757773539</v>
      </c>
      <c r="AK100">
        <f t="shared" si="54"/>
        <v>-0.32857908872664821</v>
      </c>
      <c r="AL100">
        <f t="shared" si="55"/>
        <v>-2.7756509646769318</v>
      </c>
      <c r="AM100">
        <f t="shared" si="56"/>
        <v>-5.4042247731662805</v>
      </c>
      <c r="AN100" s="74">
        <f t="shared" si="59"/>
        <v>10.886412057653844</v>
      </c>
      <c r="AO100" s="74">
        <f t="shared" si="59"/>
        <v>10.886412826880917</v>
      </c>
      <c r="AP100" s="74">
        <f t="shared" si="59"/>
        <v>10.886405137910051</v>
      </c>
      <c r="AQ100" s="74">
        <f t="shared" si="59"/>
        <v>10.886482018902143</v>
      </c>
      <c r="AR100" s="74">
        <f t="shared" si="59"/>
        <v>10.885715707035216</v>
      </c>
      <c r="AS100" s="74">
        <f t="shared" si="59"/>
        <v>10.893609965718518</v>
      </c>
      <c r="AT100" s="74">
        <f t="shared" si="59"/>
        <v>11.161843166174052</v>
      </c>
      <c r="AU100" s="74">
        <f t="shared" si="57"/>
        <v>11.7992042364003</v>
      </c>
    </row>
    <row r="101" spans="1:47" ht="12.95" customHeight="1">
      <c r="A101" s="9" t="s">
        <v>81</v>
      </c>
      <c r="B101" s="8" t="s">
        <v>79</v>
      </c>
      <c r="C101" s="9">
        <v>52722.289400000001</v>
      </c>
      <c r="D101" s="9">
        <v>1.6999999999999999E-3</v>
      </c>
      <c r="E101">
        <f t="shared" si="47"/>
        <v>2359.025323623021</v>
      </c>
      <c r="F101">
        <f t="shared" si="61"/>
        <v>2359</v>
      </c>
      <c r="G101">
        <f t="shared" si="43"/>
        <v>9.0790000031120144E-3</v>
      </c>
      <c r="K101">
        <f t="shared" si="60"/>
        <v>9.0790000031120144E-3</v>
      </c>
      <c r="Q101" s="2">
        <f t="shared" si="48"/>
        <v>37703.789400000001</v>
      </c>
      <c r="S101" s="13">
        <v>1</v>
      </c>
      <c r="Z101">
        <f t="shared" si="49"/>
        <v>2359</v>
      </c>
      <c r="AA101" s="74">
        <f t="shared" si="50"/>
        <v>9.1466950211755282E-3</v>
      </c>
      <c r="AB101" s="74">
        <f t="shared" si="62"/>
        <v>6.2847659164534126E-3</v>
      </c>
      <c r="AC101" s="74">
        <f t="shared" si="58"/>
        <v>2.726539068595088E-3</v>
      </c>
      <c r="AD101" s="74">
        <f t="shared" si="63"/>
        <v>-6.7695018063513787E-5</v>
      </c>
      <c r="AE101" s="74">
        <f t="shared" si="64"/>
        <v>4.5826154706194581E-9</v>
      </c>
      <c r="AF101">
        <f t="shared" si="65"/>
        <v>9.0790000031120144E-3</v>
      </c>
      <c r="AG101" s="101"/>
      <c r="AH101">
        <f t="shared" si="51"/>
        <v>2.7942340866586018E-3</v>
      </c>
      <c r="AI101">
        <f t="shared" si="52"/>
        <v>0.14258600453801562</v>
      </c>
      <c r="AJ101">
        <f t="shared" si="53"/>
        <v>-0.14116039616749382</v>
      </c>
      <c r="AK101">
        <f t="shared" si="54"/>
        <v>-0.32869238663951283</v>
      </c>
      <c r="AL101">
        <f t="shared" si="55"/>
        <v>-2.7755188289241532</v>
      </c>
      <c r="AM101">
        <f t="shared" si="56"/>
        <v>-5.4022298625910565</v>
      </c>
      <c r="AN101" s="74">
        <f t="shared" ref="AN101:AT110" si="66">$AU101+$AB$7*SIN(AO101)</f>
        <v>10.886779074632649</v>
      </c>
      <c r="AO101" s="74">
        <f t="shared" si="66"/>
        <v>10.886779847448475</v>
      </c>
      <c r="AP101" s="74">
        <f t="shared" si="66"/>
        <v>10.88677209665207</v>
      </c>
      <c r="AQ101" s="74">
        <f t="shared" si="66"/>
        <v>10.886849856580332</v>
      </c>
      <c r="AR101" s="74">
        <f t="shared" si="66"/>
        <v>10.886072221505152</v>
      </c>
      <c r="AS101" s="74">
        <f t="shared" si="66"/>
        <v>10.894115750674917</v>
      </c>
      <c r="AT101" s="74">
        <f t="shared" si="66"/>
        <v>11.162513731766817</v>
      </c>
      <c r="AU101" s="74">
        <f t="shared" si="57"/>
        <v>11.799607908420004</v>
      </c>
    </row>
    <row r="102" spans="1:47" ht="12.95" customHeight="1">
      <c r="A102" s="9" t="s">
        <v>81</v>
      </c>
      <c r="B102" s="8" t="s">
        <v>79</v>
      </c>
      <c r="C102" s="9">
        <v>52722.289400000001</v>
      </c>
      <c r="D102" s="9">
        <v>1.6999999999999999E-3</v>
      </c>
      <c r="E102">
        <f t="shared" si="47"/>
        <v>2359.025323623021</v>
      </c>
      <c r="F102">
        <f t="shared" si="61"/>
        <v>2359</v>
      </c>
      <c r="G102">
        <f t="shared" ref="G102:G133" si="67">+C102-(C$7+F102*C$8)</f>
        <v>9.0790000031120144E-3</v>
      </c>
      <c r="K102">
        <f t="shared" si="60"/>
        <v>9.0790000031120144E-3</v>
      </c>
      <c r="Q102" s="2">
        <f t="shared" si="48"/>
        <v>37703.789400000001</v>
      </c>
      <c r="S102" s="13">
        <v>1</v>
      </c>
      <c r="Z102">
        <f t="shared" si="49"/>
        <v>2359</v>
      </c>
      <c r="AA102" s="74">
        <f t="shared" si="50"/>
        <v>9.1466950211755282E-3</v>
      </c>
      <c r="AB102" s="74">
        <f t="shared" si="62"/>
        <v>6.2847659164534126E-3</v>
      </c>
      <c r="AC102" s="74">
        <f t="shared" si="58"/>
        <v>2.726539068595088E-3</v>
      </c>
      <c r="AD102" s="74">
        <f t="shared" si="63"/>
        <v>-6.7695018063513787E-5</v>
      </c>
      <c r="AE102" s="74">
        <f t="shared" si="64"/>
        <v>4.5826154706194581E-9</v>
      </c>
      <c r="AF102">
        <f t="shared" si="65"/>
        <v>9.0790000031120144E-3</v>
      </c>
      <c r="AG102" s="101"/>
      <c r="AH102">
        <f t="shared" si="51"/>
        <v>2.7942340866586018E-3</v>
      </c>
      <c r="AI102">
        <f t="shared" si="52"/>
        <v>0.14258600453801562</v>
      </c>
      <c r="AJ102">
        <f t="shared" si="53"/>
        <v>-0.14116039616749382</v>
      </c>
      <c r="AK102">
        <f t="shared" si="54"/>
        <v>-0.32869238663951283</v>
      </c>
      <c r="AL102">
        <f t="shared" si="55"/>
        <v>-2.7755188289241532</v>
      </c>
      <c r="AM102">
        <f t="shared" si="56"/>
        <v>-5.4022298625910565</v>
      </c>
      <c r="AN102" s="74">
        <f t="shared" si="66"/>
        <v>10.886779074632649</v>
      </c>
      <c r="AO102" s="74">
        <f t="shared" si="66"/>
        <v>10.886779847448475</v>
      </c>
      <c r="AP102" s="74">
        <f t="shared" si="66"/>
        <v>10.88677209665207</v>
      </c>
      <c r="AQ102" s="74">
        <f t="shared" si="66"/>
        <v>10.886849856580332</v>
      </c>
      <c r="AR102" s="74">
        <f t="shared" si="66"/>
        <v>10.886072221505152</v>
      </c>
      <c r="AS102" s="74">
        <f t="shared" si="66"/>
        <v>10.894115750674917</v>
      </c>
      <c r="AT102" s="74">
        <f t="shared" si="66"/>
        <v>11.162513731766817</v>
      </c>
      <c r="AU102" s="74">
        <f t="shared" si="57"/>
        <v>11.799607908420004</v>
      </c>
    </row>
    <row r="103" spans="1:47" ht="12.95" customHeight="1">
      <c r="A103" s="159" t="s">
        <v>861</v>
      </c>
      <c r="B103" s="159" t="s">
        <v>79</v>
      </c>
      <c r="C103" s="160">
        <v>52722.289700000001</v>
      </c>
      <c r="D103" s="160">
        <v>1.6999999999999999E-3</v>
      </c>
      <c r="E103">
        <f t="shared" si="47"/>
        <v>2359.026160398756</v>
      </c>
      <c r="F103">
        <f t="shared" si="61"/>
        <v>2359</v>
      </c>
      <c r="G103">
        <f t="shared" si="67"/>
        <v>9.3790000028093345E-3</v>
      </c>
      <c r="K103">
        <f t="shared" si="60"/>
        <v>9.3790000028093345E-3</v>
      </c>
      <c r="O103">
        <f ca="1">+C$11+C$12*$F103</f>
        <v>1.6569699935156397E-2</v>
      </c>
      <c r="Q103" s="2">
        <f t="shared" si="48"/>
        <v>37703.789700000001</v>
      </c>
      <c r="S103" s="13">
        <v>1</v>
      </c>
      <c r="Z103">
        <f t="shared" si="49"/>
        <v>2359</v>
      </c>
      <c r="AA103" s="74">
        <f t="shared" si="50"/>
        <v>9.1466950211755282E-3</v>
      </c>
      <c r="AB103" s="74">
        <f t="shared" si="62"/>
        <v>6.5847659161507328E-3</v>
      </c>
      <c r="AC103" s="74">
        <f t="shared" si="58"/>
        <v>3.0265390682924082E-3</v>
      </c>
      <c r="AD103" s="74">
        <f t="shared" si="63"/>
        <v>2.3230498163380638E-4</v>
      </c>
      <c r="AE103" s="74">
        <f t="shared" si="64"/>
        <v>5.3965604491883118E-8</v>
      </c>
      <c r="AF103">
        <f t="shared" si="65"/>
        <v>9.3790000028093345E-3</v>
      </c>
      <c r="AG103" s="101"/>
      <c r="AH103">
        <f t="shared" si="51"/>
        <v>2.7942340866586018E-3</v>
      </c>
      <c r="AI103">
        <f t="shared" si="52"/>
        <v>0.14258600453801562</v>
      </c>
      <c r="AJ103">
        <f t="shared" si="53"/>
        <v>-0.14116039616749382</v>
      </c>
      <c r="AK103">
        <f t="shared" si="54"/>
        <v>-0.32869238663951283</v>
      </c>
      <c r="AL103">
        <f t="shared" si="55"/>
        <v>-2.7755188289241532</v>
      </c>
      <c r="AM103">
        <f t="shared" si="56"/>
        <v>-5.4022298625910565</v>
      </c>
      <c r="AN103" s="74">
        <f t="shared" si="66"/>
        <v>10.886779074632649</v>
      </c>
      <c r="AO103" s="74">
        <f t="shared" si="66"/>
        <v>10.886779847448475</v>
      </c>
      <c r="AP103" s="74">
        <f t="shared" si="66"/>
        <v>10.88677209665207</v>
      </c>
      <c r="AQ103" s="74">
        <f t="shared" si="66"/>
        <v>10.886849856580332</v>
      </c>
      <c r="AR103" s="74">
        <f t="shared" si="66"/>
        <v>10.886072221505152</v>
      </c>
      <c r="AS103" s="74">
        <f t="shared" si="66"/>
        <v>10.894115750674917</v>
      </c>
      <c r="AT103" s="74">
        <f t="shared" si="66"/>
        <v>11.162513731766817</v>
      </c>
      <c r="AU103" s="74">
        <f t="shared" si="57"/>
        <v>11.799607908420004</v>
      </c>
    </row>
    <row r="104" spans="1:47" ht="12.95" customHeight="1">
      <c r="A104" s="9" t="s">
        <v>81</v>
      </c>
      <c r="B104" s="8" t="s">
        <v>79</v>
      </c>
      <c r="C104" s="9">
        <v>52722.29</v>
      </c>
      <c r="D104" s="9">
        <v>1.6000000000000001E-3</v>
      </c>
      <c r="E104">
        <f t="shared" si="47"/>
        <v>2359.026997174491</v>
      </c>
      <c r="F104">
        <f t="shared" si="61"/>
        <v>2359</v>
      </c>
      <c r="G104">
        <f t="shared" si="67"/>
        <v>9.6790000025066547E-3</v>
      </c>
      <c r="K104">
        <f t="shared" si="60"/>
        <v>9.6790000025066547E-3</v>
      </c>
      <c r="Q104" s="2">
        <f t="shared" si="48"/>
        <v>37703.79</v>
      </c>
      <c r="S104" s="13">
        <v>1</v>
      </c>
      <c r="Z104">
        <f t="shared" si="49"/>
        <v>2359</v>
      </c>
      <c r="AA104" s="74">
        <f t="shared" si="50"/>
        <v>9.1466950211755282E-3</v>
      </c>
      <c r="AB104" s="74">
        <f t="shared" si="62"/>
        <v>6.8847659158480529E-3</v>
      </c>
      <c r="AC104" s="74">
        <f t="shared" si="58"/>
        <v>3.3265390679897283E-3</v>
      </c>
      <c r="AD104" s="74">
        <f t="shared" si="63"/>
        <v>5.3230498133112654E-4</v>
      </c>
      <c r="AE104" s="74">
        <f t="shared" si="64"/>
        <v>2.8334859314993096E-7</v>
      </c>
      <c r="AF104">
        <f t="shared" si="65"/>
        <v>9.6790000025066547E-3</v>
      </c>
      <c r="AG104" s="101"/>
      <c r="AH104">
        <f t="shared" si="51"/>
        <v>2.7942340866586018E-3</v>
      </c>
      <c r="AI104">
        <f t="shared" si="52"/>
        <v>0.14258600453801562</v>
      </c>
      <c r="AJ104">
        <f t="shared" si="53"/>
        <v>-0.14116039616749382</v>
      </c>
      <c r="AK104">
        <f t="shared" si="54"/>
        <v>-0.32869238663951283</v>
      </c>
      <c r="AL104">
        <f t="shared" si="55"/>
        <v>-2.7755188289241532</v>
      </c>
      <c r="AM104">
        <f t="shared" si="56"/>
        <v>-5.4022298625910565</v>
      </c>
      <c r="AN104" s="74">
        <f t="shared" si="66"/>
        <v>10.886779074632649</v>
      </c>
      <c r="AO104" s="74">
        <f t="shared" si="66"/>
        <v>10.886779847448475</v>
      </c>
      <c r="AP104" s="74">
        <f t="shared" si="66"/>
        <v>10.88677209665207</v>
      </c>
      <c r="AQ104" s="74">
        <f t="shared" si="66"/>
        <v>10.886849856580332</v>
      </c>
      <c r="AR104" s="74">
        <f t="shared" si="66"/>
        <v>10.886072221505152</v>
      </c>
      <c r="AS104" s="74">
        <f t="shared" si="66"/>
        <v>10.894115750674917</v>
      </c>
      <c r="AT104" s="74">
        <f t="shared" si="66"/>
        <v>11.162513731766817</v>
      </c>
      <c r="AU104" s="74">
        <f t="shared" si="57"/>
        <v>11.799607908420004</v>
      </c>
    </row>
    <row r="105" spans="1:47" ht="12.95" customHeight="1">
      <c r="A105" s="9" t="s">
        <v>81</v>
      </c>
      <c r="B105" s="8" t="s">
        <v>79</v>
      </c>
      <c r="C105" s="9">
        <v>52722.29</v>
      </c>
      <c r="D105" s="9">
        <v>1.6000000000000001E-3</v>
      </c>
      <c r="E105">
        <f t="shared" si="47"/>
        <v>2359.026997174491</v>
      </c>
      <c r="F105">
        <f t="shared" si="61"/>
        <v>2359</v>
      </c>
      <c r="G105">
        <f t="shared" si="67"/>
        <v>9.6790000025066547E-3</v>
      </c>
      <c r="K105">
        <f t="shared" si="60"/>
        <v>9.6790000025066547E-3</v>
      </c>
      <c r="Q105" s="2">
        <f t="shared" si="48"/>
        <v>37703.79</v>
      </c>
      <c r="S105" s="13">
        <v>1</v>
      </c>
      <c r="Z105">
        <f t="shared" si="49"/>
        <v>2359</v>
      </c>
      <c r="AA105" s="74">
        <f t="shared" si="50"/>
        <v>9.1466950211755282E-3</v>
      </c>
      <c r="AB105" s="74">
        <f t="shared" si="62"/>
        <v>6.8847659158480529E-3</v>
      </c>
      <c r="AC105" s="74">
        <f t="shared" si="58"/>
        <v>3.3265390679897283E-3</v>
      </c>
      <c r="AD105" s="74">
        <f t="shared" si="63"/>
        <v>5.3230498133112654E-4</v>
      </c>
      <c r="AE105" s="74">
        <f t="shared" si="64"/>
        <v>2.8334859314993096E-7</v>
      </c>
      <c r="AF105">
        <f t="shared" si="65"/>
        <v>9.6790000025066547E-3</v>
      </c>
      <c r="AG105" s="101"/>
      <c r="AH105">
        <f t="shared" si="51"/>
        <v>2.7942340866586018E-3</v>
      </c>
      <c r="AI105">
        <f t="shared" si="52"/>
        <v>0.14258600453801562</v>
      </c>
      <c r="AJ105">
        <f t="shared" si="53"/>
        <v>-0.14116039616749382</v>
      </c>
      <c r="AK105">
        <f t="shared" si="54"/>
        <v>-0.32869238663951283</v>
      </c>
      <c r="AL105">
        <f t="shared" si="55"/>
        <v>-2.7755188289241532</v>
      </c>
      <c r="AM105">
        <f t="shared" si="56"/>
        <v>-5.4022298625910565</v>
      </c>
      <c r="AN105" s="74">
        <f t="shared" si="66"/>
        <v>10.886779074632649</v>
      </c>
      <c r="AO105" s="74">
        <f t="shared" si="66"/>
        <v>10.886779847448475</v>
      </c>
      <c r="AP105" s="74">
        <f t="shared" si="66"/>
        <v>10.88677209665207</v>
      </c>
      <c r="AQ105" s="74">
        <f t="shared" si="66"/>
        <v>10.886849856580332</v>
      </c>
      <c r="AR105" s="74">
        <f t="shared" si="66"/>
        <v>10.886072221505152</v>
      </c>
      <c r="AS105" s="74">
        <f t="shared" si="66"/>
        <v>10.894115750674917</v>
      </c>
      <c r="AT105" s="74">
        <f t="shared" si="66"/>
        <v>11.162513731766817</v>
      </c>
      <c r="AU105" s="74">
        <f t="shared" si="57"/>
        <v>11.799607908420004</v>
      </c>
    </row>
    <row r="106" spans="1:47" ht="12.95" customHeight="1">
      <c r="A106" s="16" t="s">
        <v>281</v>
      </c>
      <c r="B106" s="16" t="s">
        <v>78</v>
      </c>
      <c r="C106" s="50">
        <v>52722.470300000001</v>
      </c>
      <c r="D106" s="50" t="s">
        <v>111</v>
      </c>
      <c r="E106">
        <f t="shared" si="47"/>
        <v>2359.5298993916676</v>
      </c>
      <c r="F106">
        <f t="shared" si="61"/>
        <v>2359.5</v>
      </c>
      <c r="G106">
        <f t="shared" si="67"/>
        <v>1.0719500001869164E-2</v>
      </c>
      <c r="K106">
        <f t="shared" si="60"/>
        <v>1.0719500001869164E-2</v>
      </c>
      <c r="Q106" s="2">
        <f t="shared" si="48"/>
        <v>37703.970300000001</v>
      </c>
      <c r="S106" s="13">
        <v>1</v>
      </c>
      <c r="Z106">
        <f t="shared" si="49"/>
        <v>2359.5</v>
      </c>
      <c r="AA106" s="74">
        <f t="shared" si="50"/>
        <v>9.1485442643229904E-3</v>
      </c>
      <c r="AB106" s="74">
        <f t="shared" si="62"/>
        <v>7.9248989784058196E-3</v>
      </c>
      <c r="AC106" s="74">
        <f t="shared" si="58"/>
        <v>4.3655567610095198E-3</v>
      </c>
      <c r="AD106" s="74">
        <f t="shared" si="63"/>
        <v>1.5709557375461741E-3</v>
      </c>
      <c r="AE106" s="74">
        <f t="shared" si="64"/>
        <v>2.4679019293292436E-6</v>
      </c>
      <c r="AF106">
        <f t="shared" si="65"/>
        <v>1.0719500001869164E-2</v>
      </c>
      <c r="AG106" s="101"/>
      <c r="AH106">
        <f t="shared" si="51"/>
        <v>2.7946010234633453E-3</v>
      </c>
      <c r="AI106">
        <f t="shared" si="52"/>
        <v>0.14259469441716044</v>
      </c>
      <c r="AJ106">
        <f t="shared" si="53"/>
        <v>-0.14113422402280359</v>
      </c>
      <c r="AK106">
        <f t="shared" si="54"/>
        <v>-0.32871505381904881</v>
      </c>
      <c r="AL106">
        <f t="shared" si="55"/>
        <v>-2.7754923921100576</v>
      </c>
      <c r="AM106">
        <f t="shared" si="56"/>
        <v>-5.4018309055253209</v>
      </c>
      <c r="AN106" s="74">
        <f t="shared" si="66"/>
        <v>10.886852491449689</v>
      </c>
      <c r="AO106" s="74">
        <f t="shared" si="66"/>
        <v>10.886853264950334</v>
      </c>
      <c r="AP106" s="74">
        <f t="shared" si="66"/>
        <v>10.886845502068342</v>
      </c>
      <c r="AQ106" s="74">
        <f t="shared" si="66"/>
        <v>10.886923435698145</v>
      </c>
      <c r="AR106" s="74">
        <f t="shared" si="66"/>
        <v>10.886143547726086</v>
      </c>
      <c r="AS106" s="74">
        <f t="shared" si="66"/>
        <v>10.894216958429677</v>
      </c>
      <c r="AT106" s="74">
        <f t="shared" si="66"/>
        <v>11.162647857344588</v>
      </c>
      <c r="AU106" s="74">
        <f t="shared" si="57"/>
        <v>11.799688642823947</v>
      </c>
    </row>
    <row r="107" spans="1:47" ht="12.95" customHeight="1">
      <c r="A107" s="9" t="s">
        <v>81</v>
      </c>
      <c r="B107" s="8" t="s">
        <v>79</v>
      </c>
      <c r="C107" s="9">
        <v>52723.365299999998</v>
      </c>
      <c r="D107" s="9">
        <v>4.3E-3</v>
      </c>
      <c r="E107">
        <f t="shared" si="47"/>
        <v>2362.0262803366018</v>
      </c>
      <c r="F107">
        <f t="shared" si="61"/>
        <v>2362</v>
      </c>
      <c r="G107">
        <f t="shared" si="67"/>
        <v>9.4219999955384992E-3</v>
      </c>
      <c r="K107">
        <f t="shared" si="60"/>
        <v>9.4219999955384992E-3</v>
      </c>
      <c r="Q107" s="2">
        <f t="shared" si="48"/>
        <v>37704.865299999998</v>
      </c>
      <c r="S107" s="13">
        <v>1</v>
      </c>
      <c r="Z107">
        <f t="shared" si="49"/>
        <v>2362</v>
      </c>
      <c r="AA107" s="74">
        <f t="shared" si="50"/>
        <v>9.1577903276230527E-3</v>
      </c>
      <c r="AB107" s="74">
        <f t="shared" si="62"/>
        <v>6.6255641784809197E-3</v>
      </c>
      <c r="AC107" s="74">
        <f t="shared" si="58"/>
        <v>3.0606454849730269E-3</v>
      </c>
      <c r="AD107" s="74">
        <f t="shared" si="63"/>
        <v>2.6420966791544653E-4</v>
      </c>
      <c r="AE107" s="74">
        <f t="shared" si="64"/>
        <v>6.980674861999054E-8</v>
      </c>
      <c r="AF107">
        <f t="shared" si="65"/>
        <v>9.4219999955384992E-3</v>
      </c>
      <c r="AG107" s="101"/>
      <c r="AH107">
        <f t="shared" si="51"/>
        <v>2.7964358170575795E-3</v>
      </c>
      <c r="AI107">
        <f t="shared" si="52"/>
        <v>0.14263816870430834</v>
      </c>
      <c r="AJ107">
        <f t="shared" si="53"/>
        <v>-0.14100331394108789</v>
      </c>
      <c r="AK107">
        <f t="shared" si="54"/>
        <v>-0.32882842773422233</v>
      </c>
      <c r="AL107">
        <f t="shared" si="55"/>
        <v>-2.7753601596773616</v>
      </c>
      <c r="AM107">
        <f t="shared" si="56"/>
        <v>-5.3998362452383954</v>
      </c>
      <c r="AN107" s="74">
        <f t="shared" si="66"/>
        <v>10.887219642687946</v>
      </c>
      <c r="AO107" s="74">
        <f t="shared" si="66"/>
        <v>10.887220419450014</v>
      </c>
      <c r="AP107" s="74">
        <f t="shared" si="66"/>
        <v>10.887212597528071</v>
      </c>
      <c r="AQ107" s="74">
        <f t="shared" si="66"/>
        <v>10.887291389257825</v>
      </c>
      <c r="AR107" s="74">
        <f t="shared" si="66"/>
        <v>10.886500295723346</v>
      </c>
      <c r="AS107" s="74">
        <f t="shared" si="66"/>
        <v>10.894723251080904</v>
      </c>
      <c r="AT107" s="74">
        <f t="shared" si="66"/>
        <v>11.16331854751037</v>
      </c>
      <c r="AU107" s="74">
        <f t="shared" si="57"/>
        <v>11.800092314843653</v>
      </c>
    </row>
    <row r="108" spans="1:47" ht="12.95" customHeight="1">
      <c r="A108" s="9" t="s">
        <v>81</v>
      </c>
      <c r="B108" s="8" t="s">
        <v>79</v>
      </c>
      <c r="C108" s="9">
        <v>52723.365299999998</v>
      </c>
      <c r="D108" s="9">
        <v>4.3E-3</v>
      </c>
      <c r="E108">
        <f t="shared" si="47"/>
        <v>2362.0262803366018</v>
      </c>
      <c r="F108">
        <f t="shared" si="61"/>
        <v>2362</v>
      </c>
      <c r="G108">
        <f t="shared" si="67"/>
        <v>9.4219999955384992E-3</v>
      </c>
      <c r="K108">
        <f t="shared" si="60"/>
        <v>9.4219999955384992E-3</v>
      </c>
      <c r="Q108" s="2">
        <f t="shared" si="48"/>
        <v>37704.865299999998</v>
      </c>
      <c r="S108" s="13">
        <v>1</v>
      </c>
      <c r="Z108">
        <f t="shared" si="49"/>
        <v>2362</v>
      </c>
      <c r="AA108" s="74">
        <f t="shared" si="50"/>
        <v>9.1577903276230527E-3</v>
      </c>
      <c r="AB108" s="74">
        <f t="shared" si="62"/>
        <v>6.6255641784809197E-3</v>
      </c>
      <c r="AC108" s="74">
        <f t="shared" si="58"/>
        <v>3.0606454849730269E-3</v>
      </c>
      <c r="AD108" s="74">
        <f t="shared" si="63"/>
        <v>2.6420966791544653E-4</v>
      </c>
      <c r="AE108" s="74">
        <f t="shared" si="64"/>
        <v>6.980674861999054E-8</v>
      </c>
      <c r="AF108">
        <f t="shared" si="65"/>
        <v>9.4219999955384992E-3</v>
      </c>
      <c r="AG108" s="101"/>
      <c r="AH108">
        <f t="shared" si="51"/>
        <v>2.7964358170575795E-3</v>
      </c>
      <c r="AI108">
        <f t="shared" si="52"/>
        <v>0.14263816870430834</v>
      </c>
      <c r="AJ108">
        <f t="shared" si="53"/>
        <v>-0.14100331394108789</v>
      </c>
      <c r="AK108">
        <f t="shared" si="54"/>
        <v>-0.32882842773422233</v>
      </c>
      <c r="AL108">
        <f t="shared" si="55"/>
        <v>-2.7753601596773616</v>
      </c>
      <c r="AM108">
        <f t="shared" si="56"/>
        <v>-5.3998362452383954</v>
      </c>
      <c r="AN108" s="74">
        <f t="shared" si="66"/>
        <v>10.887219642687946</v>
      </c>
      <c r="AO108" s="74">
        <f t="shared" si="66"/>
        <v>10.887220419450014</v>
      </c>
      <c r="AP108" s="74">
        <f t="shared" si="66"/>
        <v>10.887212597528071</v>
      </c>
      <c r="AQ108" s="74">
        <f t="shared" si="66"/>
        <v>10.887291389257825</v>
      </c>
      <c r="AR108" s="74">
        <f t="shared" si="66"/>
        <v>10.886500295723346</v>
      </c>
      <c r="AS108" s="74">
        <f t="shared" si="66"/>
        <v>10.894723251080904</v>
      </c>
      <c r="AT108" s="74">
        <f t="shared" si="66"/>
        <v>11.16331854751037</v>
      </c>
      <c r="AU108" s="74">
        <f t="shared" si="57"/>
        <v>11.800092314843653</v>
      </c>
    </row>
    <row r="109" spans="1:47" ht="12.95" customHeight="1">
      <c r="A109" s="159" t="s">
        <v>861</v>
      </c>
      <c r="B109" s="159" t="s">
        <v>79</v>
      </c>
      <c r="C109" s="160">
        <v>52723.365700000002</v>
      </c>
      <c r="D109" s="160">
        <v>4.1999999999999997E-3</v>
      </c>
      <c r="E109">
        <f t="shared" si="47"/>
        <v>2362.0273960375948</v>
      </c>
      <c r="F109">
        <f t="shared" si="61"/>
        <v>2362</v>
      </c>
      <c r="G109">
        <f t="shared" si="67"/>
        <v>9.8219999999855645E-3</v>
      </c>
      <c r="K109">
        <f t="shared" si="60"/>
        <v>9.8219999999855645E-3</v>
      </c>
      <c r="O109">
        <f ca="1">+C$11+C$12*$F109</f>
        <v>1.657347063500501E-2</v>
      </c>
      <c r="Q109" s="2">
        <f t="shared" si="48"/>
        <v>37704.865700000002</v>
      </c>
      <c r="S109" s="13">
        <v>1</v>
      </c>
      <c r="Z109">
        <f t="shared" si="49"/>
        <v>2362</v>
      </c>
      <c r="AA109" s="74">
        <f t="shared" si="50"/>
        <v>9.1577903276230527E-3</v>
      </c>
      <c r="AB109" s="74">
        <f t="shared" si="62"/>
        <v>7.025564182927985E-3</v>
      </c>
      <c r="AC109" s="74">
        <f t="shared" si="58"/>
        <v>3.4606454894200922E-3</v>
      </c>
      <c r="AD109" s="74">
        <f t="shared" si="63"/>
        <v>6.6420967236251183E-4</v>
      </c>
      <c r="AE109" s="74">
        <f t="shared" si="64"/>
        <v>4.4117448885991531E-7</v>
      </c>
      <c r="AF109">
        <f t="shared" si="65"/>
        <v>9.8219999999855645E-3</v>
      </c>
      <c r="AG109" s="101"/>
      <c r="AH109">
        <f t="shared" si="51"/>
        <v>2.7964358170575795E-3</v>
      </c>
      <c r="AI109">
        <f t="shared" si="52"/>
        <v>0.14263816870430834</v>
      </c>
      <c r="AJ109">
        <f t="shared" si="53"/>
        <v>-0.14100331394108789</v>
      </c>
      <c r="AK109">
        <f t="shared" si="54"/>
        <v>-0.32882842773422233</v>
      </c>
      <c r="AL109">
        <f t="shared" si="55"/>
        <v>-2.7753601596773616</v>
      </c>
      <c r="AM109">
        <f t="shared" si="56"/>
        <v>-5.3998362452383954</v>
      </c>
      <c r="AN109" s="74">
        <f t="shared" si="66"/>
        <v>10.887219642687946</v>
      </c>
      <c r="AO109" s="74">
        <f t="shared" si="66"/>
        <v>10.887220419450014</v>
      </c>
      <c r="AP109" s="74">
        <f t="shared" si="66"/>
        <v>10.887212597528071</v>
      </c>
      <c r="AQ109" s="74">
        <f t="shared" si="66"/>
        <v>10.887291389257825</v>
      </c>
      <c r="AR109" s="74">
        <f t="shared" si="66"/>
        <v>10.886500295723346</v>
      </c>
      <c r="AS109" s="74">
        <f t="shared" si="66"/>
        <v>10.894723251080904</v>
      </c>
      <c r="AT109" s="74">
        <f t="shared" si="66"/>
        <v>11.16331854751037</v>
      </c>
      <c r="AU109" s="74">
        <f t="shared" si="57"/>
        <v>11.800092314843653</v>
      </c>
    </row>
    <row r="110" spans="1:47" ht="12.95" customHeight="1">
      <c r="A110" s="9" t="s">
        <v>81</v>
      </c>
      <c r="B110" s="8" t="s">
        <v>79</v>
      </c>
      <c r="C110" s="9">
        <v>52723.366099999999</v>
      </c>
      <c r="D110" s="9">
        <v>4.1000000000000003E-3</v>
      </c>
      <c r="E110">
        <f t="shared" si="47"/>
        <v>2362.0285117385679</v>
      </c>
      <c r="F110">
        <f t="shared" si="61"/>
        <v>2362</v>
      </c>
      <c r="G110">
        <f t="shared" si="67"/>
        <v>1.0221999997156672E-2</v>
      </c>
      <c r="K110">
        <f t="shared" si="60"/>
        <v>1.0221999997156672E-2</v>
      </c>
      <c r="Q110" s="2">
        <f t="shared" si="48"/>
        <v>37704.866099999999</v>
      </c>
      <c r="S110" s="13">
        <v>1</v>
      </c>
      <c r="Z110">
        <f t="shared" si="49"/>
        <v>2362</v>
      </c>
      <c r="AA110" s="74">
        <f t="shared" si="50"/>
        <v>9.1577903276230527E-3</v>
      </c>
      <c r="AB110" s="74">
        <f t="shared" si="62"/>
        <v>7.4255641800990927E-3</v>
      </c>
      <c r="AC110" s="74">
        <f t="shared" si="58"/>
        <v>3.8606454865911998E-3</v>
      </c>
      <c r="AD110" s="74">
        <f t="shared" si="63"/>
        <v>1.0642096695336195E-3</v>
      </c>
      <c r="AE110" s="74">
        <f t="shared" si="64"/>
        <v>1.1325422207288556E-6</v>
      </c>
      <c r="AF110">
        <f t="shared" si="65"/>
        <v>1.0221999997156672E-2</v>
      </c>
      <c r="AG110" s="101"/>
      <c r="AH110">
        <f t="shared" si="51"/>
        <v>2.7964358170575795E-3</v>
      </c>
      <c r="AI110">
        <f t="shared" si="52"/>
        <v>0.14263816870430834</v>
      </c>
      <c r="AJ110">
        <f t="shared" si="53"/>
        <v>-0.14100331394108789</v>
      </c>
      <c r="AK110">
        <f t="shared" si="54"/>
        <v>-0.32882842773422233</v>
      </c>
      <c r="AL110">
        <f t="shared" si="55"/>
        <v>-2.7753601596773616</v>
      </c>
      <c r="AM110">
        <f t="shared" si="56"/>
        <v>-5.3998362452383954</v>
      </c>
      <c r="AN110" s="74">
        <f t="shared" si="66"/>
        <v>10.887219642687946</v>
      </c>
      <c r="AO110" s="74">
        <f t="shared" si="66"/>
        <v>10.887220419450014</v>
      </c>
      <c r="AP110" s="74">
        <f t="shared" si="66"/>
        <v>10.887212597528071</v>
      </c>
      <c r="AQ110" s="74">
        <f t="shared" si="66"/>
        <v>10.887291389257825</v>
      </c>
      <c r="AR110" s="74">
        <f t="shared" si="66"/>
        <v>10.886500295723346</v>
      </c>
      <c r="AS110" s="74">
        <f t="shared" si="66"/>
        <v>10.894723251080904</v>
      </c>
      <c r="AT110" s="74">
        <f t="shared" si="66"/>
        <v>11.16331854751037</v>
      </c>
      <c r="AU110" s="74">
        <f t="shared" si="57"/>
        <v>11.800092314843653</v>
      </c>
    </row>
    <row r="111" spans="1:47" ht="12.95" customHeight="1">
      <c r="A111" s="9" t="s">
        <v>81</v>
      </c>
      <c r="B111" s="8" t="s">
        <v>79</v>
      </c>
      <c r="C111" s="9">
        <v>52723.366099999999</v>
      </c>
      <c r="D111" s="9">
        <v>4.1000000000000003E-3</v>
      </c>
      <c r="E111">
        <f t="shared" si="47"/>
        <v>2362.0285117385679</v>
      </c>
      <c r="F111">
        <f t="shared" si="61"/>
        <v>2362</v>
      </c>
      <c r="G111">
        <f t="shared" si="67"/>
        <v>1.0221999997156672E-2</v>
      </c>
      <c r="K111">
        <f t="shared" si="60"/>
        <v>1.0221999997156672E-2</v>
      </c>
      <c r="Q111" s="2">
        <f t="shared" si="48"/>
        <v>37704.866099999999</v>
      </c>
      <c r="S111" s="13">
        <v>1</v>
      </c>
      <c r="Z111">
        <f t="shared" si="49"/>
        <v>2362</v>
      </c>
      <c r="AA111" s="74">
        <f t="shared" si="50"/>
        <v>9.1577903276230527E-3</v>
      </c>
      <c r="AB111" s="74">
        <f t="shared" si="62"/>
        <v>7.4255641800990927E-3</v>
      </c>
      <c r="AC111" s="74">
        <f t="shared" si="58"/>
        <v>3.8606454865911998E-3</v>
      </c>
      <c r="AD111" s="74">
        <f t="shared" si="63"/>
        <v>1.0642096695336195E-3</v>
      </c>
      <c r="AE111" s="74">
        <f t="shared" si="64"/>
        <v>1.1325422207288556E-6</v>
      </c>
      <c r="AF111">
        <f t="shared" si="65"/>
        <v>1.0221999997156672E-2</v>
      </c>
      <c r="AG111" s="101"/>
      <c r="AH111">
        <f t="shared" si="51"/>
        <v>2.7964358170575795E-3</v>
      </c>
      <c r="AI111">
        <f t="shared" si="52"/>
        <v>0.14263816870430834</v>
      </c>
      <c r="AJ111">
        <f t="shared" si="53"/>
        <v>-0.14100331394108789</v>
      </c>
      <c r="AK111">
        <f t="shared" si="54"/>
        <v>-0.32882842773422233</v>
      </c>
      <c r="AL111">
        <f t="shared" si="55"/>
        <v>-2.7753601596773616</v>
      </c>
      <c r="AM111">
        <f t="shared" si="56"/>
        <v>-5.3998362452383954</v>
      </c>
      <c r="AN111" s="74">
        <f t="shared" ref="AN111:AT120" si="68">$AU111+$AB$7*SIN(AO111)</f>
        <v>10.887219642687946</v>
      </c>
      <c r="AO111" s="74">
        <f t="shared" si="68"/>
        <v>10.887220419450014</v>
      </c>
      <c r="AP111" s="74">
        <f t="shared" si="68"/>
        <v>10.887212597528071</v>
      </c>
      <c r="AQ111" s="74">
        <f t="shared" si="68"/>
        <v>10.887291389257825</v>
      </c>
      <c r="AR111" s="74">
        <f t="shared" si="68"/>
        <v>10.886500295723346</v>
      </c>
      <c r="AS111" s="74">
        <f t="shared" si="68"/>
        <v>10.894723251080904</v>
      </c>
      <c r="AT111" s="74">
        <f t="shared" si="68"/>
        <v>11.16331854751037</v>
      </c>
      <c r="AU111" s="74">
        <f t="shared" si="57"/>
        <v>11.800092314843653</v>
      </c>
    </row>
    <row r="112" spans="1:47" ht="12.95" customHeight="1">
      <c r="A112" s="9" t="s">
        <v>81</v>
      </c>
      <c r="B112" s="8" t="s">
        <v>78</v>
      </c>
      <c r="C112" s="9">
        <v>52734.3</v>
      </c>
      <c r="D112" s="9">
        <v>2.2000000000000001E-3</v>
      </c>
      <c r="E112">
        <f t="shared" si="47"/>
        <v>2392.5259191284235</v>
      </c>
      <c r="F112">
        <f t="shared" si="61"/>
        <v>2392.5</v>
      </c>
      <c r="G112">
        <f t="shared" si="67"/>
        <v>9.2925000062678009E-3</v>
      </c>
      <c r="K112">
        <f t="shared" si="60"/>
        <v>9.2925000062678009E-3</v>
      </c>
      <c r="Q112" s="2">
        <f t="shared" si="48"/>
        <v>37715.800000000003</v>
      </c>
      <c r="S112" s="13">
        <v>1</v>
      </c>
      <c r="Z112">
        <f t="shared" si="49"/>
        <v>2392.5</v>
      </c>
      <c r="AA112" s="74">
        <f t="shared" si="50"/>
        <v>9.2705718206171628E-3</v>
      </c>
      <c r="AB112" s="74">
        <f t="shared" si="62"/>
        <v>6.4736650251852436E-3</v>
      </c>
      <c r="AC112" s="74">
        <f t="shared" si="58"/>
        <v>2.8407631667331954E-3</v>
      </c>
      <c r="AD112" s="74">
        <f t="shared" si="63"/>
        <v>2.1928185650638143E-5</v>
      </c>
      <c r="AE112" s="74">
        <f t="shared" si="64"/>
        <v>4.808453259288526E-10</v>
      </c>
      <c r="AF112">
        <f t="shared" si="65"/>
        <v>9.2925000062678009E-3</v>
      </c>
      <c r="AG112" s="101"/>
      <c r="AH112">
        <f t="shared" si="51"/>
        <v>2.8188349810825573E-3</v>
      </c>
      <c r="AI112">
        <f t="shared" si="52"/>
        <v>0.14317191713592581</v>
      </c>
      <c r="AJ112">
        <f t="shared" si="53"/>
        <v>-0.13939954999373036</v>
      </c>
      <c r="AK112">
        <f t="shared" si="54"/>
        <v>-0.3302167183295508</v>
      </c>
      <c r="AL112">
        <f t="shared" si="55"/>
        <v>-2.7737403971524155</v>
      </c>
      <c r="AM112">
        <f t="shared" si="56"/>
        <v>-5.3755180025164089</v>
      </c>
      <c r="AN112" s="74">
        <f t="shared" si="68"/>
        <v>10.891707938107762</v>
      </c>
      <c r="AO112" s="74">
        <f t="shared" si="68"/>
        <v>10.891708734408901</v>
      </c>
      <c r="AP112" s="74">
        <f t="shared" si="68"/>
        <v>10.891700370584978</v>
      </c>
      <c r="AQ112" s="74">
        <f t="shared" si="68"/>
        <v>10.891788252213763</v>
      </c>
      <c r="AR112" s="74">
        <f t="shared" si="68"/>
        <v>10.890868520074649</v>
      </c>
      <c r="AS112" s="74">
        <f t="shared" si="68"/>
        <v>10.900934140450998</v>
      </c>
      <c r="AT112" s="74">
        <f t="shared" si="68"/>
        <v>11.171509309430622</v>
      </c>
      <c r="AU112" s="74">
        <f t="shared" si="57"/>
        <v>11.805017113484061</v>
      </c>
    </row>
    <row r="113" spans="1:47" ht="12.95" customHeight="1">
      <c r="A113" s="9" t="s">
        <v>81</v>
      </c>
      <c r="B113" s="8" t="s">
        <v>78</v>
      </c>
      <c r="C113" s="9">
        <v>52734.3</v>
      </c>
      <c r="D113" s="9">
        <v>2.2000000000000001E-3</v>
      </c>
      <c r="E113">
        <f t="shared" si="47"/>
        <v>2392.5259191284235</v>
      </c>
      <c r="F113">
        <f t="shared" si="61"/>
        <v>2392.5</v>
      </c>
      <c r="G113">
        <f t="shared" si="67"/>
        <v>9.2925000062678009E-3</v>
      </c>
      <c r="K113">
        <f t="shared" si="60"/>
        <v>9.2925000062678009E-3</v>
      </c>
      <c r="Q113" s="2">
        <f t="shared" si="48"/>
        <v>37715.800000000003</v>
      </c>
      <c r="S113" s="13">
        <v>1</v>
      </c>
      <c r="Z113">
        <f t="shared" si="49"/>
        <v>2392.5</v>
      </c>
      <c r="AA113" s="74">
        <f t="shared" si="50"/>
        <v>9.2705718206171628E-3</v>
      </c>
      <c r="AB113" s="74">
        <f t="shared" si="62"/>
        <v>6.4736650251852436E-3</v>
      </c>
      <c r="AC113" s="74">
        <f t="shared" si="58"/>
        <v>2.8407631667331954E-3</v>
      </c>
      <c r="AD113" s="74">
        <f t="shared" si="63"/>
        <v>2.1928185650638143E-5</v>
      </c>
      <c r="AE113" s="74">
        <f t="shared" si="64"/>
        <v>4.808453259288526E-10</v>
      </c>
      <c r="AF113">
        <f t="shared" si="65"/>
        <v>9.2925000062678009E-3</v>
      </c>
      <c r="AG113" s="101"/>
      <c r="AH113">
        <f t="shared" si="51"/>
        <v>2.8188349810825573E-3</v>
      </c>
      <c r="AI113">
        <f t="shared" si="52"/>
        <v>0.14317191713592581</v>
      </c>
      <c r="AJ113">
        <f t="shared" si="53"/>
        <v>-0.13939954999373036</v>
      </c>
      <c r="AK113">
        <f t="shared" si="54"/>
        <v>-0.3302167183295508</v>
      </c>
      <c r="AL113">
        <f t="shared" si="55"/>
        <v>-2.7737403971524155</v>
      </c>
      <c r="AM113">
        <f t="shared" si="56"/>
        <v>-5.3755180025164089</v>
      </c>
      <c r="AN113" s="74">
        <f t="shared" si="68"/>
        <v>10.891707938107762</v>
      </c>
      <c r="AO113" s="74">
        <f t="shared" si="68"/>
        <v>10.891708734408901</v>
      </c>
      <c r="AP113" s="74">
        <f t="shared" si="68"/>
        <v>10.891700370584978</v>
      </c>
      <c r="AQ113" s="74">
        <f t="shared" si="68"/>
        <v>10.891788252213763</v>
      </c>
      <c r="AR113" s="74">
        <f t="shared" si="68"/>
        <v>10.890868520074649</v>
      </c>
      <c r="AS113" s="74">
        <f t="shared" si="68"/>
        <v>10.900934140450998</v>
      </c>
      <c r="AT113" s="74">
        <f t="shared" si="68"/>
        <v>11.171509309430622</v>
      </c>
      <c r="AU113" s="74">
        <f t="shared" si="57"/>
        <v>11.805017113484061</v>
      </c>
    </row>
    <row r="114" spans="1:47" ht="12.95" customHeight="1">
      <c r="A114" s="9" t="s">
        <v>81</v>
      </c>
      <c r="B114" s="8" t="s">
        <v>78</v>
      </c>
      <c r="C114" s="9">
        <v>52734.300600000002</v>
      </c>
      <c r="D114" s="9">
        <v>4.1999999999999997E-3</v>
      </c>
      <c r="E114">
        <f t="shared" si="47"/>
        <v>2392.5275926798936</v>
      </c>
      <c r="F114">
        <f t="shared" si="61"/>
        <v>2392.5</v>
      </c>
      <c r="G114">
        <f t="shared" si="67"/>
        <v>9.8925000056624413E-3</v>
      </c>
      <c r="K114">
        <f t="shared" si="60"/>
        <v>9.8925000056624413E-3</v>
      </c>
      <c r="Q114" s="2">
        <f t="shared" si="48"/>
        <v>37715.800600000002</v>
      </c>
      <c r="S114" s="13">
        <v>1</v>
      </c>
      <c r="Z114">
        <f t="shared" si="49"/>
        <v>2392.5</v>
      </c>
      <c r="AA114" s="74">
        <f t="shared" si="50"/>
        <v>9.2705718206171628E-3</v>
      </c>
      <c r="AB114" s="74">
        <f t="shared" si="62"/>
        <v>7.0736650245798839E-3</v>
      </c>
      <c r="AC114" s="74">
        <f t="shared" si="58"/>
        <v>3.4407631661278358E-3</v>
      </c>
      <c r="AD114" s="74">
        <f t="shared" si="63"/>
        <v>6.2192818504527847E-4</v>
      </c>
      <c r="AE114" s="74">
        <f t="shared" si="64"/>
        <v>3.8679466735371416E-7</v>
      </c>
      <c r="AF114">
        <f t="shared" si="65"/>
        <v>9.8925000056624413E-3</v>
      </c>
      <c r="AG114" s="101"/>
      <c r="AH114">
        <f t="shared" si="51"/>
        <v>2.8188349810825573E-3</v>
      </c>
      <c r="AI114">
        <f t="shared" si="52"/>
        <v>0.14317191713592581</v>
      </c>
      <c r="AJ114">
        <f t="shared" si="53"/>
        <v>-0.13939954999373036</v>
      </c>
      <c r="AK114">
        <f t="shared" si="54"/>
        <v>-0.3302167183295508</v>
      </c>
      <c r="AL114">
        <f t="shared" si="55"/>
        <v>-2.7737403971524155</v>
      </c>
      <c r="AM114">
        <f t="shared" si="56"/>
        <v>-5.3755180025164089</v>
      </c>
      <c r="AN114" s="74">
        <f t="shared" si="68"/>
        <v>10.891707938107762</v>
      </c>
      <c r="AO114" s="74">
        <f t="shared" si="68"/>
        <v>10.891708734408901</v>
      </c>
      <c r="AP114" s="74">
        <f t="shared" si="68"/>
        <v>10.891700370584978</v>
      </c>
      <c r="AQ114" s="74">
        <f t="shared" si="68"/>
        <v>10.891788252213763</v>
      </c>
      <c r="AR114" s="74">
        <f t="shared" si="68"/>
        <v>10.890868520074649</v>
      </c>
      <c r="AS114" s="74">
        <f t="shared" si="68"/>
        <v>10.900934140450998</v>
      </c>
      <c r="AT114" s="74">
        <f t="shared" si="68"/>
        <v>11.171509309430622</v>
      </c>
      <c r="AU114" s="74">
        <f t="shared" si="57"/>
        <v>11.805017113484061</v>
      </c>
    </row>
    <row r="115" spans="1:47" ht="12.95" customHeight="1">
      <c r="A115" s="9" t="s">
        <v>81</v>
      </c>
      <c r="B115" s="8" t="s">
        <v>78</v>
      </c>
      <c r="C115" s="9">
        <v>52734.300600000002</v>
      </c>
      <c r="D115" s="9">
        <v>4.1999999999999997E-3</v>
      </c>
      <c r="E115">
        <f t="shared" si="47"/>
        <v>2392.5275926798936</v>
      </c>
      <c r="F115">
        <f t="shared" si="61"/>
        <v>2392.5</v>
      </c>
      <c r="G115">
        <f t="shared" si="67"/>
        <v>9.8925000056624413E-3</v>
      </c>
      <c r="K115">
        <f t="shared" si="60"/>
        <v>9.8925000056624413E-3</v>
      </c>
      <c r="Q115" s="2">
        <f t="shared" si="48"/>
        <v>37715.800600000002</v>
      </c>
      <c r="S115" s="13">
        <v>1</v>
      </c>
      <c r="Z115">
        <f t="shared" si="49"/>
        <v>2392.5</v>
      </c>
      <c r="AA115" s="74">
        <f t="shared" si="50"/>
        <v>9.2705718206171628E-3</v>
      </c>
      <c r="AB115" s="74">
        <f t="shared" si="62"/>
        <v>7.0736650245798839E-3</v>
      </c>
      <c r="AC115" s="74">
        <f t="shared" si="58"/>
        <v>3.4407631661278358E-3</v>
      </c>
      <c r="AD115" s="74">
        <f t="shared" si="63"/>
        <v>6.2192818504527847E-4</v>
      </c>
      <c r="AE115" s="74">
        <f t="shared" si="64"/>
        <v>3.8679466735371416E-7</v>
      </c>
      <c r="AF115">
        <f t="shared" si="65"/>
        <v>9.8925000056624413E-3</v>
      </c>
      <c r="AG115" s="101"/>
      <c r="AH115">
        <f t="shared" si="51"/>
        <v>2.8188349810825573E-3</v>
      </c>
      <c r="AI115">
        <f t="shared" si="52"/>
        <v>0.14317191713592581</v>
      </c>
      <c r="AJ115">
        <f t="shared" si="53"/>
        <v>-0.13939954999373036</v>
      </c>
      <c r="AK115">
        <f t="shared" si="54"/>
        <v>-0.3302167183295508</v>
      </c>
      <c r="AL115">
        <f t="shared" si="55"/>
        <v>-2.7737403971524155</v>
      </c>
      <c r="AM115">
        <f t="shared" si="56"/>
        <v>-5.3755180025164089</v>
      </c>
      <c r="AN115" s="74">
        <f t="shared" si="68"/>
        <v>10.891707938107762</v>
      </c>
      <c r="AO115" s="74">
        <f t="shared" si="68"/>
        <v>10.891708734408901</v>
      </c>
      <c r="AP115" s="74">
        <f t="shared" si="68"/>
        <v>10.891700370584978</v>
      </c>
      <c r="AQ115" s="74">
        <f t="shared" si="68"/>
        <v>10.891788252213763</v>
      </c>
      <c r="AR115" s="74">
        <f t="shared" si="68"/>
        <v>10.890868520074649</v>
      </c>
      <c r="AS115" s="74">
        <f t="shared" si="68"/>
        <v>10.900934140450998</v>
      </c>
      <c r="AT115" s="74">
        <f t="shared" si="68"/>
        <v>11.171509309430622</v>
      </c>
      <c r="AU115" s="74">
        <f t="shared" si="57"/>
        <v>11.805017113484061</v>
      </c>
    </row>
    <row r="116" spans="1:47" ht="12.95" customHeight="1">
      <c r="A116" s="9" t="s">
        <v>81</v>
      </c>
      <c r="B116" s="8" t="s">
        <v>78</v>
      </c>
      <c r="C116" s="9">
        <v>52734.301099999997</v>
      </c>
      <c r="D116" s="9">
        <v>4.1999999999999997E-3</v>
      </c>
      <c r="E116">
        <f t="shared" si="47"/>
        <v>2392.5289873061047</v>
      </c>
      <c r="F116">
        <f t="shared" si="61"/>
        <v>2392.5</v>
      </c>
      <c r="G116">
        <f t="shared" si="67"/>
        <v>1.0392500000307336E-2</v>
      </c>
      <c r="K116">
        <f t="shared" si="60"/>
        <v>1.0392500000307336E-2</v>
      </c>
      <c r="Q116" s="2">
        <f t="shared" si="48"/>
        <v>37715.801099999997</v>
      </c>
      <c r="S116" s="13">
        <v>1</v>
      </c>
      <c r="Z116">
        <f t="shared" si="49"/>
        <v>2392.5</v>
      </c>
      <c r="AA116" s="74">
        <f t="shared" si="50"/>
        <v>9.2705718206171628E-3</v>
      </c>
      <c r="AB116" s="74">
        <f t="shared" si="62"/>
        <v>7.5736650192247791E-3</v>
      </c>
      <c r="AC116" s="74">
        <f t="shared" si="58"/>
        <v>3.940763160772731E-3</v>
      </c>
      <c r="AD116" s="74">
        <f t="shared" si="63"/>
        <v>1.1219281796901737E-3</v>
      </c>
      <c r="AE116" s="74">
        <f t="shared" si="64"/>
        <v>1.2587228403829067E-6</v>
      </c>
      <c r="AF116">
        <f t="shared" si="65"/>
        <v>1.0392500000307336E-2</v>
      </c>
      <c r="AG116" s="101"/>
      <c r="AH116">
        <f t="shared" si="51"/>
        <v>2.8188349810825573E-3</v>
      </c>
      <c r="AI116">
        <f t="shared" si="52"/>
        <v>0.14317191713592581</v>
      </c>
      <c r="AJ116">
        <f t="shared" si="53"/>
        <v>-0.13939954999373036</v>
      </c>
      <c r="AK116">
        <f t="shared" si="54"/>
        <v>-0.3302167183295508</v>
      </c>
      <c r="AL116">
        <f t="shared" si="55"/>
        <v>-2.7737403971524155</v>
      </c>
      <c r="AM116">
        <f t="shared" si="56"/>
        <v>-5.3755180025164089</v>
      </c>
      <c r="AN116" s="74">
        <f t="shared" si="68"/>
        <v>10.891707938107762</v>
      </c>
      <c r="AO116" s="74">
        <f t="shared" si="68"/>
        <v>10.891708734408901</v>
      </c>
      <c r="AP116" s="74">
        <f t="shared" si="68"/>
        <v>10.891700370584978</v>
      </c>
      <c r="AQ116" s="74">
        <f t="shared" si="68"/>
        <v>10.891788252213763</v>
      </c>
      <c r="AR116" s="74">
        <f t="shared" si="68"/>
        <v>10.890868520074649</v>
      </c>
      <c r="AS116" s="74">
        <f t="shared" si="68"/>
        <v>10.900934140450998</v>
      </c>
      <c r="AT116" s="74">
        <f t="shared" si="68"/>
        <v>11.171509309430622</v>
      </c>
      <c r="AU116" s="74">
        <f t="shared" si="57"/>
        <v>11.805017113484061</v>
      </c>
    </row>
    <row r="117" spans="1:47" ht="12.95" customHeight="1">
      <c r="A117" s="9" t="s">
        <v>81</v>
      </c>
      <c r="B117" s="8" t="s">
        <v>78</v>
      </c>
      <c r="C117" s="9">
        <v>52734.301099999997</v>
      </c>
      <c r="D117" s="9">
        <v>4.1999999999999997E-3</v>
      </c>
      <c r="E117">
        <f t="shared" si="47"/>
        <v>2392.5289873061047</v>
      </c>
      <c r="F117">
        <f t="shared" si="61"/>
        <v>2392.5</v>
      </c>
      <c r="G117">
        <f t="shared" si="67"/>
        <v>1.0392500000307336E-2</v>
      </c>
      <c r="K117">
        <f t="shared" si="60"/>
        <v>1.0392500000307336E-2</v>
      </c>
      <c r="Q117" s="2">
        <f t="shared" si="48"/>
        <v>37715.801099999997</v>
      </c>
      <c r="S117" s="13">
        <v>1</v>
      </c>
      <c r="Z117">
        <f t="shared" si="49"/>
        <v>2392.5</v>
      </c>
      <c r="AA117" s="74">
        <f t="shared" si="50"/>
        <v>9.2705718206171628E-3</v>
      </c>
      <c r="AB117" s="74">
        <f t="shared" si="62"/>
        <v>7.5736650192247791E-3</v>
      </c>
      <c r="AC117" s="74">
        <f t="shared" si="58"/>
        <v>3.940763160772731E-3</v>
      </c>
      <c r="AD117" s="74">
        <f t="shared" si="63"/>
        <v>1.1219281796901737E-3</v>
      </c>
      <c r="AE117" s="74">
        <f t="shared" si="64"/>
        <v>1.2587228403829067E-6</v>
      </c>
      <c r="AF117">
        <f t="shared" si="65"/>
        <v>1.0392500000307336E-2</v>
      </c>
      <c r="AG117" s="101"/>
      <c r="AH117">
        <f t="shared" si="51"/>
        <v>2.8188349810825573E-3</v>
      </c>
      <c r="AI117">
        <f t="shared" si="52"/>
        <v>0.14317191713592581</v>
      </c>
      <c r="AJ117">
        <f t="shared" si="53"/>
        <v>-0.13939954999373036</v>
      </c>
      <c r="AK117">
        <f t="shared" si="54"/>
        <v>-0.3302167183295508</v>
      </c>
      <c r="AL117">
        <f t="shared" si="55"/>
        <v>-2.7737403971524155</v>
      </c>
      <c r="AM117">
        <f t="shared" si="56"/>
        <v>-5.3755180025164089</v>
      </c>
      <c r="AN117" s="74">
        <f t="shared" si="68"/>
        <v>10.891707938107762</v>
      </c>
      <c r="AO117" s="74">
        <f t="shared" si="68"/>
        <v>10.891708734408901</v>
      </c>
      <c r="AP117" s="74">
        <f t="shared" si="68"/>
        <v>10.891700370584978</v>
      </c>
      <c r="AQ117" s="74">
        <f t="shared" si="68"/>
        <v>10.891788252213763</v>
      </c>
      <c r="AR117" s="74">
        <f t="shared" si="68"/>
        <v>10.890868520074649</v>
      </c>
      <c r="AS117" s="74">
        <f t="shared" si="68"/>
        <v>10.900934140450998</v>
      </c>
      <c r="AT117" s="74">
        <f t="shared" si="68"/>
        <v>11.171509309430622</v>
      </c>
      <c r="AU117" s="74">
        <f t="shared" si="57"/>
        <v>11.805017113484061</v>
      </c>
    </row>
    <row r="118" spans="1:47" ht="12.95" customHeight="1">
      <c r="A118" s="12" t="s">
        <v>84</v>
      </c>
      <c r="B118" s="13" t="s">
        <v>78</v>
      </c>
      <c r="C118" s="18">
        <v>52735.375200000002</v>
      </c>
      <c r="D118" s="18">
        <v>2.0999999999999999E-3</v>
      </c>
      <c r="E118">
        <f t="shared" si="47"/>
        <v>2395.5249233652962</v>
      </c>
      <c r="F118">
        <f t="shared" si="61"/>
        <v>2395.5</v>
      </c>
      <c r="G118">
        <f t="shared" si="67"/>
        <v>8.9355000018258579E-3</v>
      </c>
      <c r="J118">
        <f t="shared" ref="J118:J127" si="69">G118</f>
        <v>8.9355000018258579E-3</v>
      </c>
      <c r="Q118" s="2">
        <f t="shared" si="48"/>
        <v>37716.875200000002</v>
      </c>
      <c r="S118" s="13">
        <v>1</v>
      </c>
      <c r="Z118">
        <f t="shared" si="49"/>
        <v>2395.5</v>
      </c>
      <c r="AA118" s="74">
        <f t="shared" si="50"/>
        <v>9.2816630349475144E-3</v>
      </c>
      <c r="AB118" s="74">
        <f t="shared" si="62"/>
        <v>6.114460360653412E-3</v>
      </c>
      <c r="AC118" s="74">
        <f t="shared" si="58"/>
        <v>2.4748766080507894E-3</v>
      </c>
      <c r="AD118" s="74">
        <f t="shared" si="63"/>
        <v>-3.4616303312165649E-4</v>
      </c>
      <c r="AE118" s="74">
        <f t="shared" si="64"/>
        <v>1.1982884549998505E-7</v>
      </c>
      <c r="AF118">
        <f t="shared" si="65"/>
        <v>8.9355000018258579E-3</v>
      </c>
      <c r="AG118" s="101"/>
      <c r="AH118">
        <f t="shared" si="51"/>
        <v>2.8210396411724463E-3</v>
      </c>
      <c r="AI118">
        <f t="shared" si="52"/>
        <v>0.14322475503894327</v>
      </c>
      <c r="AJ118">
        <f t="shared" si="53"/>
        <v>-0.13924113361383048</v>
      </c>
      <c r="AK118">
        <f t="shared" si="54"/>
        <v>-0.3303537865240595</v>
      </c>
      <c r="AL118">
        <f t="shared" si="55"/>
        <v>-2.7735804205790853</v>
      </c>
      <c r="AM118">
        <f t="shared" si="56"/>
        <v>-5.3731276849769047</v>
      </c>
      <c r="AN118" s="74">
        <f t="shared" si="68"/>
        <v>10.892150317611222</v>
      </c>
      <c r="AO118" s="74">
        <f t="shared" si="68"/>
        <v>10.892151113978061</v>
      </c>
      <c r="AP118" s="74">
        <f t="shared" si="68"/>
        <v>10.892142713817305</v>
      </c>
      <c r="AQ118" s="74">
        <f t="shared" si="68"/>
        <v>10.892231353853205</v>
      </c>
      <c r="AR118" s="74">
        <f t="shared" si="68"/>
        <v>10.891299791829969</v>
      </c>
      <c r="AS118" s="74">
        <f t="shared" si="68"/>
        <v>10.9015484595995</v>
      </c>
      <c r="AT118" s="74">
        <f t="shared" si="68"/>
        <v>11.172315789407154</v>
      </c>
      <c r="AU118" s="74">
        <f t="shared" si="57"/>
        <v>11.805501519907708</v>
      </c>
    </row>
    <row r="119" spans="1:47" ht="12.95" customHeight="1">
      <c r="A119" s="12" t="s">
        <v>84</v>
      </c>
      <c r="B119" s="14"/>
      <c r="C119" s="18">
        <v>52982.576500000003</v>
      </c>
      <c r="D119" s="18">
        <v>7.1999999999999998E-3</v>
      </c>
      <c r="E119">
        <f t="shared" si="47"/>
        <v>3085.0317556391801</v>
      </c>
      <c r="F119">
        <f t="shared" si="61"/>
        <v>3085</v>
      </c>
      <c r="G119">
        <f t="shared" si="67"/>
        <v>1.1385000005248003E-2</v>
      </c>
      <c r="J119">
        <f t="shared" si="69"/>
        <v>1.1385000005248003E-2</v>
      </c>
      <c r="Q119" s="2">
        <f t="shared" si="48"/>
        <v>37964.076500000003</v>
      </c>
      <c r="S119" s="13">
        <v>1</v>
      </c>
      <c r="Z119">
        <f t="shared" si="49"/>
        <v>3085</v>
      </c>
      <c r="AA119" s="74">
        <f t="shared" si="50"/>
        <v>1.1820789584366422E-2</v>
      </c>
      <c r="AB119" s="74">
        <f t="shared" si="62"/>
        <v>8.0505797789523787E-3</v>
      </c>
      <c r="AC119" s="74">
        <f t="shared" si="58"/>
        <v>2.8986306471772052E-3</v>
      </c>
      <c r="AD119" s="74">
        <f t="shared" si="63"/>
        <v>-4.3578957911841881E-4</v>
      </c>
      <c r="AE119" s="74">
        <f t="shared" si="64"/>
        <v>1.8991255726820861E-7</v>
      </c>
      <c r="AF119">
        <f t="shared" si="65"/>
        <v>1.1385000005248003E-2</v>
      </c>
      <c r="AG119" s="101"/>
      <c r="AH119">
        <f t="shared" si="51"/>
        <v>3.334420226295624E-3</v>
      </c>
      <c r="AI119">
        <f t="shared" si="52"/>
        <v>0.15723661465539529</v>
      </c>
      <c r="AJ119">
        <f t="shared" si="53"/>
        <v>-9.9213560881840149E-2</v>
      </c>
      <c r="AK119">
        <f t="shared" si="54"/>
        <v>-0.36461941935580444</v>
      </c>
      <c r="AL119">
        <f t="shared" si="55"/>
        <v>-2.7332624302558997</v>
      </c>
      <c r="AM119">
        <f t="shared" si="56"/>
        <v>-4.8297515796175263</v>
      </c>
      <c r="AN119" s="74">
        <f t="shared" si="68"/>
        <v>10.998580581207197</v>
      </c>
      <c r="AO119" s="74">
        <f t="shared" si="68"/>
        <v>10.998580581258452</v>
      </c>
      <c r="AP119" s="74">
        <f t="shared" si="68"/>
        <v>10.99858059982499</v>
      </c>
      <c r="AQ119" s="74">
        <f t="shared" si="68"/>
        <v>10.998587317947617</v>
      </c>
      <c r="AR119" s="74">
        <f t="shared" si="68"/>
        <v>11.000443652527631</v>
      </c>
      <c r="AS119" s="74">
        <f t="shared" si="68"/>
        <v>11.059357169692944</v>
      </c>
      <c r="AT119" s="74">
        <f t="shared" si="68"/>
        <v>11.361456098064938</v>
      </c>
      <c r="AU119" s="74">
        <f t="shared" si="57"/>
        <v>11.91683426294251</v>
      </c>
    </row>
    <row r="120" spans="1:47" ht="12.95" customHeight="1">
      <c r="A120" s="12" t="s">
        <v>84</v>
      </c>
      <c r="B120" s="13" t="s">
        <v>78</v>
      </c>
      <c r="C120" s="18">
        <v>52984.548799999997</v>
      </c>
      <c r="D120" s="18">
        <v>4.5999999999999999E-3</v>
      </c>
      <c r="E120">
        <f t="shared" si="47"/>
        <v>3090.5329982511312</v>
      </c>
      <c r="F120">
        <f t="shared" si="61"/>
        <v>3090.5</v>
      </c>
      <c r="G120">
        <f t="shared" si="67"/>
        <v>1.1830499999632593E-2</v>
      </c>
      <c r="J120">
        <f t="shared" si="69"/>
        <v>1.1830499999632593E-2</v>
      </c>
      <c r="Q120" s="2">
        <f t="shared" si="48"/>
        <v>37966.048799999997</v>
      </c>
      <c r="S120" s="13">
        <v>1</v>
      </c>
      <c r="Z120">
        <f t="shared" si="49"/>
        <v>3090.5</v>
      </c>
      <c r="AA120" s="74">
        <f t="shared" si="50"/>
        <v>1.1840960960862982E-2</v>
      </c>
      <c r="AB120" s="74">
        <f t="shared" si="62"/>
        <v>8.4919338200477659E-3</v>
      </c>
      <c r="AC120" s="74">
        <f t="shared" si="58"/>
        <v>3.3281052183544383E-3</v>
      </c>
      <c r="AD120" s="74">
        <f t="shared" si="63"/>
        <v>-1.0460961230389018E-5</v>
      </c>
      <c r="AE120" s="74">
        <f t="shared" si="64"/>
        <v>1.0943170986370212E-10</v>
      </c>
      <c r="AF120">
        <f t="shared" si="65"/>
        <v>1.1830499999632593E-2</v>
      </c>
      <c r="AG120" s="101"/>
      <c r="AH120">
        <f t="shared" si="51"/>
        <v>3.3385661795848278E-3</v>
      </c>
      <c r="AI120">
        <f t="shared" si="52"/>
        <v>0.15736570766780789</v>
      </c>
      <c r="AJ120">
        <f t="shared" si="53"/>
        <v>-9.8861396870878776E-2</v>
      </c>
      <c r="AK120">
        <f t="shared" si="54"/>
        <v>-0.36491765377231128</v>
      </c>
      <c r="AL120">
        <f t="shared" si="55"/>
        <v>-2.7329085263466393</v>
      </c>
      <c r="AM120">
        <f t="shared" si="56"/>
        <v>-4.8254506335262404</v>
      </c>
      <c r="AN120" s="74">
        <f t="shared" si="68"/>
        <v>10.999471483441392</v>
      </c>
      <c r="AO120" s="74">
        <f t="shared" si="68"/>
        <v>10.999471483552345</v>
      </c>
      <c r="AP120" s="74">
        <f t="shared" si="68"/>
        <v>10.999471514556667</v>
      </c>
      <c r="AQ120" s="74">
        <f t="shared" si="68"/>
        <v>10.999480168639943</v>
      </c>
      <c r="AR120" s="74">
        <f t="shared" si="68"/>
        <v>11.001414227846494</v>
      </c>
      <c r="AS120" s="74">
        <f t="shared" si="68"/>
        <v>11.060751445574274</v>
      </c>
      <c r="AT120" s="74">
        <f t="shared" si="68"/>
        <v>11.36299381856673</v>
      </c>
      <c r="AU120" s="74">
        <f t="shared" si="57"/>
        <v>11.917722341385861</v>
      </c>
    </row>
    <row r="121" spans="1:47" ht="12.95" customHeight="1">
      <c r="A121" s="12" t="s">
        <v>84</v>
      </c>
      <c r="B121" s="13" t="s">
        <v>78</v>
      </c>
      <c r="C121" s="18">
        <v>53007.493600000002</v>
      </c>
      <c r="D121" s="18">
        <v>8.9999999999999998E-4</v>
      </c>
      <c r="E121">
        <f t="shared" si="47"/>
        <v>3154.5318379221239</v>
      </c>
      <c r="F121">
        <f t="shared" si="61"/>
        <v>3154.5</v>
      </c>
      <c r="G121">
        <f t="shared" si="67"/>
        <v>1.1414500004320871E-2</v>
      </c>
      <c r="J121">
        <f t="shared" si="69"/>
        <v>1.1414500004320871E-2</v>
      </c>
      <c r="Q121" s="2">
        <f t="shared" si="48"/>
        <v>37988.993600000002</v>
      </c>
      <c r="S121" s="13">
        <v>1</v>
      </c>
      <c r="Z121">
        <f t="shared" si="49"/>
        <v>3154.5</v>
      </c>
      <c r="AA121" s="74">
        <f t="shared" si="50"/>
        <v>1.2075582062349949E-2</v>
      </c>
      <c r="AB121" s="74">
        <f t="shared" si="62"/>
        <v>8.0276349870450937E-3</v>
      </c>
      <c r="AC121" s="74">
        <f t="shared" si="58"/>
        <v>2.7257829592466972E-3</v>
      </c>
      <c r="AD121" s="74">
        <f t="shared" si="63"/>
        <v>-6.6108205802907841E-4</v>
      </c>
      <c r="AE121" s="74">
        <f t="shared" si="64"/>
        <v>4.3702948744796177E-7</v>
      </c>
      <c r="AF121">
        <f t="shared" si="65"/>
        <v>1.1414500004320871E-2</v>
      </c>
      <c r="AG121" s="101"/>
      <c r="AH121">
        <f t="shared" si="51"/>
        <v>3.3868650172757765E-3</v>
      </c>
      <c r="AI121">
        <f t="shared" si="52"/>
        <v>0.15889158093331579</v>
      </c>
      <c r="AJ121">
        <f t="shared" si="53"/>
        <v>-9.4719502748010165E-2</v>
      </c>
      <c r="AK121">
        <f t="shared" si="54"/>
        <v>-0.36842105263408326</v>
      </c>
      <c r="AL121">
        <f t="shared" si="55"/>
        <v>-2.7287470903003888</v>
      </c>
      <c r="AM121">
        <f t="shared" si="56"/>
        <v>-4.7754226793939729</v>
      </c>
      <c r="AN121" s="74">
        <f t="shared" ref="AN121:AT130" si="70">$AU121+$AB$7*SIN(AO121)</f>
        <v>11.009892640754206</v>
      </c>
      <c r="AO121" s="74">
        <f t="shared" si="70"/>
        <v>11.009892648085684</v>
      </c>
      <c r="AP121" s="74">
        <f t="shared" si="70"/>
        <v>11.00989320570779</v>
      </c>
      <c r="AQ121" s="74">
        <f t="shared" si="70"/>
        <v>11.009935554231681</v>
      </c>
      <c r="AR121" s="74">
        <f t="shared" si="70"/>
        <v>11.012851050382817</v>
      </c>
      <c r="AS121" s="74">
        <f t="shared" si="70"/>
        <v>11.077135466710487</v>
      </c>
      <c r="AT121" s="74">
        <f t="shared" si="70"/>
        <v>11.380919325301006</v>
      </c>
      <c r="AU121" s="74">
        <f t="shared" si="57"/>
        <v>11.928056345090326</v>
      </c>
    </row>
    <row r="122" spans="1:47" ht="12.95" customHeight="1">
      <c r="A122" s="12" t="s">
        <v>84</v>
      </c>
      <c r="B122" s="13" t="s">
        <v>78</v>
      </c>
      <c r="C122" s="18">
        <v>53028.288</v>
      </c>
      <c r="D122" s="18">
        <v>1.2999999999999999E-3</v>
      </c>
      <c r="E122">
        <f t="shared" si="47"/>
        <v>3212.5326691193518</v>
      </c>
      <c r="F122">
        <f t="shared" si="61"/>
        <v>3212.5</v>
      </c>
      <c r="G122">
        <f t="shared" si="67"/>
        <v>1.171250000334112E-2</v>
      </c>
      <c r="J122">
        <f t="shared" si="69"/>
        <v>1.171250000334112E-2</v>
      </c>
      <c r="Q122" s="2">
        <f t="shared" si="48"/>
        <v>38009.788</v>
      </c>
      <c r="S122" s="13">
        <v>1</v>
      </c>
      <c r="Z122">
        <f t="shared" si="49"/>
        <v>3212.5</v>
      </c>
      <c r="AA122" s="74">
        <f t="shared" si="50"/>
        <v>1.2288046386057072E-2</v>
      </c>
      <c r="AB122" s="74">
        <f t="shared" si="62"/>
        <v>8.2817780183313556E-3</v>
      </c>
      <c r="AC122" s="74">
        <f t="shared" si="58"/>
        <v>2.8551756022938118E-3</v>
      </c>
      <c r="AD122" s="74">
        <f t="shared" si="63"/>
        <v>-5.7554638271595238E-4</v>
      </c>
      <c r="AE122" s="74">
        <f t="shared" si="64"/>
        <v>3.3125363865741755E-7</v>
      </c>
      <c r="AF122">
        <f t="shared" si="65"/>
        <v>1.171250000334112E-2</v>
      </c>
      <c r="AG122" s="101"/>
      <c r="AH122">
        <f t="shared" si="51"/>
        <v>3.4307219850097637E-3</v>
      </c>
      <c r="AI122">
        <f t="shared" si="52"/>
        <v>0.1603132400450602</v>
      </c>
      <c r="AJ122">
        <f t="shared" si="53"/>
        <v>-9.0894137269603312E-2</v>
      </c>
      <c r="AK122">
        <f t="shared" si="54"/>
        <v>-0.37164982147881892</v>
      </c>
      <c r="AL122">
        <f t="shared" si="55"/>
        <v>-2.7249051410688661</v>
      </c>
      <c r="AM122">
        <f t="shared" si="56"/>
        <v>-4.7301101456426924</v>
      </c>
      <c r="AN122" s="74">
        <f t="shared" si="70"/>
        <v>11.019424868891615</v>
      </c>
      <c r="AO122" s="74">
        <f t="shared" si="70"/>
        <v>11.01942491382199</v>
      </c>
      <c r="AP122" s="74">
        <f t="shared" si="70"/>
        <v>11.019426965447567</v>
      </c>
      <c r="AQ122" s="74">
        <f t="shared" si="70"/>
        <v>11.019520460224729</v>
      </c>
      <c r="AR122" s="74">
        <f t="shared" si="70"/>
        <v>11.023450392670245</v>
      </c>
      <c r="AS122" s="74">
        <f t="shared" si="70"/>
        <v>11.092237830539457</v>
      </c>
      <c r="AT122" s="74">
        <f t="shared" si="70"/>
        <v>11.397214807091864</v>
      </c>
      <c r="AU122" s="74">
        <f t="shared" si="57"/>
        <v>11.937421535947495</v>
      </c>
    </row>
    <row r="123" spans="1:47" ht="12.95" customHeight="1">
      <c r="A123" s="12" t="s">
        <v>84</v>
      </c>
      <c r="B123" s="14"/>
      <c r="C123" s="18">
        <v>53055.356200000002</v>
      </c>
      <c r="D123" s="18">
        <v>8.9999999999999998E-4</v>
      </c>
      <c r="E123">
        <f t="shared" si="47"/>
        <v>3288.0327123527691</v>
      </c>
      <c r="F123">
        <f t="shared" si="61"/>
        <v>3288</v>
      </c>
      <c r="G123">
        <f t="shared" si="67"/>
        <v>1.1728000004950445E-2</v>
      </c>
      <c r="J123">
        <f t="shared" si="69"/>
        <v>1.1728000004950445E-2</v>
      </c>
      <c r="Q123" s="2">
        <f t="shared" si="48"/>
        <v>38036.856200000002</v>
      </c>
      <c r="S123" s="13">
        <v>1</v>
      </c>
      <c r="Z123">
        <f t="shared" si="49"/>
        <v>3288</v>
      </c>
      <c r="AA123" s="74">
        <f t="shared" si="50"/>
        <v>1.2564383707274276E-2</v>
      </c>
      <c r="AB123" s="74">
        <f t="shared" si="62"/>
        <v>8.2400688515920119E-3</v>
      </c>
      <c r="AC123" s="74">
        <f t="shared" si="58"/>
        <v>2.6515474510346027E-3</v>
      </c>
      <c r="AD123" s="74">
        <f t="shared" si="63"/>
        <v>-8.3638370232383061E-4</v>
      </c>
      <c r="AE123" s="74">
        <f t="shared" si="64"/>
        <v>6.9953769751291814E-7</v>
      </c>
      <c r="AF123">
        <f t="shared" si="65"/>
        <v>1.1728000004950445E-2</v>
      </c>
      <c r="AG123" s="101"/>
      <c r="AH123">
        <f t="shared" si="51"/>
        <v>3.4879311533584341E-3</v>
      </c>
      <c r="AI123">
        <f t="shared" si="52"/>
        <v>0.16222179544883952</v>
      </c>
      <c r="AJ123">
        <f t="shared" si="53"/>
        <v>-8.5808179790911557E-2</v>
      </c>
      <c r="AK123">
        <f t="shared" si="54"/>
        <v>-0.37593234049213781</v>
      </c>
      <c r="AL123">
        <f t="shared" si="55"/>
        <v>-2.719799210632202</v>
      </c>
      <c r="AM123">
        <f t="shared" si="56"/>
        <v>-4.6711491581187961</v>
      </c>
      <c r="AN123" s="74">
        <f t="shared" si="70"/>
        <v>11.031962472548448</v>
      </c>
      <c r="AO123" s="74">
        <f t="shared" si="70"/>
        <v>11.031962692007831</v>
      </c>
      <c r="AP123" s="74">
        <f t="shared" si="70"/>
        <v>11.031969260764377</v>
      </c>
      <c r="AQ123" s="74">
        <f t="shared" si="70"/>
        <v>11.032165328112931</v>
      </c>
      <c r="AR123" s="74">
        <f t="shared" si="70"/>
        <v>11.037598766189367</v>
      </c>
      <c r="AS123" s="74">
        <f t="shared" si="70"/>
        <v>11.112259634769911</v>
      </c>
      <c r="AT123" s="74">
        <f t="shared" si="70"/>
        <v>11.418497916376488</v>
      </c>
      <c r="AU123" s="74">
        <f t="shared" si="57"/>
        <v>11.949612430942604</v>
      </c>
    </row>
    <row r="124" spans="1:47" ht="12.95" customHeight="1">
      <c r="A124" s="12" t="s">
        <v>84</v>
      </c>
      <c r="B124" s="13" t="s">
        <v>78</v>
      </c>
      <c r="C124" s="18">
        <v>53055.534800000001</v>
      </c>
      <c r="D124" s="18">
        <v>1.1000000000000001E-3</v>
      </c>
      <c r="E124">
        <f t="shared" si="47"/>
        <v>3288.5308728407745</v>
      </c>
      <c r="F124">
        <f t="shared" si="61"/>
        <v>3288.5</v>
      </c>
      <c r="G124">
        <f t="shared" si="67"/>
        <v>1.1068500003602821E-2</v>
      </c>
      <c r="J124">
        <f t="shared" si="69"/>
        <v>1.1068500003602821E-2</v>
      </c>
      <c r="Q124" s="2">
        <f t="shared" si="48"/>
        <v>38037.034800000001</v>
      </c>
      <c r="S124" s="13">
        <v>1</v>
      </c>
      <c r="Z124">
        <f t="shared" si="49"/>
        <v>3288.5</v>
      </c>
      <c r="AA124" s="74">
        <f t="shared" si="50"/>
        <v>1.2566212870098604E-2</v>
      </c>
      <c r="AB124" s="74">
        <f t="shared" si="62"/>
        <v>7.5801895397343746E-3</v>
      </c>
      <c r="AC124" s="74">
        <f t="shared" si="58"/>
        <v>1.9905975973726637E-3</v>
      </c>
      <c r="AD124" s="74">
        <f t="shared" si="63"/>
        <v>-1.4977128664957831E-3</v>
      </c>
      <c r="AE124" s="74">
        <f t="shared" si="64"/>
        <v>2.2431438304670156E-6</v>
      </c>
      <c r="AF124">
        <f t="shared" si="65"/>
        <v>1.1068500003602821E-2</v>
      </c>
      <c r="AG124" s="101"/>
      <c r="AH124">
        <f t="shared" si="51"/>
        <v>3.4883104638684464E-3</v>
      </c>
      <c r="AI124">
        <f t="shared" si="52"/>
        <v>0.16223466040989232</v>
      </c>
      <c r="AJ124">
        <f t="shared" si="53"/>
        <v>-8.5774085780633127E-2</v>
      </c>
      <c r="AK124">
        <f t="shared" si="54"/>
        <v>-0.37596100918889758</v>
      </c>
      <c r="AL124">
        <f t="shared" si="55"/>
        <v>-2.7197649904570746</v>
      </c>
      <c r="AM124">
        <f t="shared" si="56"/>
        <v>-4.6707587433784363</v>
      </c>
      <c r="AN124" s="74">
        <f t="shared" si="70"/>
        <v>11.032046000604065</v>
      </c>
      <c r="AO124" s="74">
        <f t="shared" si="70"/>
        <v>11.032046222009591</v>
      </c>
      <c r="AP124" s="74">
        <f t="shared" si="70"/>
        <v>11.032052833843844</v>
      </c>
      <c r="AQ124" s="74">
        <f t="shared" si="70"/>
        <v>11.032249734027735</v>
      </c>
      <c r="AR124" s="74">
        <f t="shared" si="70"/>
        <v>11.037693829960533</v>
      </c>
      <c r="AS124" s="74">
        <f t="shared" si="70"/>
        <v>11.112393597479166</v>
      </c>
      <c r="AT124" s="74">
        <f t="shared" si="70"/>
        <v>11.418639128713666</v>
      </c>
      <c r="AU124" s="74">
        <f t="shared" si="57"/>
        <v>11.949693165346545</v>
      </c>
    </row>
    <row r="125" spans="1:47" ht="12.95" customHeight="1">
      <c r="A125" s="12" t="s">
        <v>84</v>
      </c>
      <c r="B125" s="14"/>
      <c r="C125" s="18">
        <v>53070.414100000002</v>
      </c>
      <c r="D125" s="18">
        <v>5.9999999999999995E-4</v>
      </c>
      <c r="E125">
        <f t="shared" si="47"/>
        <v>3330.0329968565188</v>
      </c>
      <c r="F125">
        <f t="shared" si="61"/>
        <v>3330</v>
      </c>
      <c r="G125">
        <f t="shared" si="67"/>
        <v>1.1830000003101304E-2</v>
      </c>
      <c r="J125">
        <f t="shared" si="69"/>
        <v>1.1830000003101304E-2</v>
      </c>
      <c r="Q125" s="2">
        <f t="shared" si="48"/>
        <v>38051.914100000002</v>
      </c>
      <c r="S125" s="13">
        <v>1</v>
      </c>
      <c r="Z125">
        <f t="shared" si="49"/>
        <v>3330</v>
      </c>
      <c r="AA125" s="74">
        <f t="shared" si="50"/>
        <v>1.2717992396180985E-2</v>
      </c>
      <c r="AB125" s="74">
        <f t="shared" si="62"/>
        <v>8.3101868646342607E-3</v>
      </c>
      <c r="AC125" s="74">
        <f t="shared" si="58"/>
        <v>2.6318207453873629E-3</v>
      </c>
      <c r="AD125" s="74">
        <f t="shared" si="63"/>
        <v>-8.8799239307968056E-4</v>
      </c>
      <c r="AE125" s="74">
        <f t="shared" si="64"/>
        <v>7.8853049016737796E-7</v>
      </c>
      <c r="AF125">
        <f t="shared" si="65"/>
        <v>1.1830000003101304E-2</v>
      </c>
      <c r="AG125" s="101"/>
      <c r="AH125">
        <f t="shared" si="51"/>
        <v>3.5198131384670444E-3</v>
      </c>
      <c r="AI125">
        <f t="shared" si="52"/>
        <v>0.16331309268292993</v>
      </c>
      <c r="AJ125">
        <f t="shared" si="53"/>
        <v>-8.2924913949247392E-2</v>
      </c>
      <c r="AK125">
        <f t="shared" si="54"/>
        <v>-0.37835494416362453</v>
      </c>
      <c r="AL125">
        <f t="shared" si="55"/>
        <v>-2.7169056275244028</v>
      </c>
      <c r="AM125">
        <f t="shared" si="56"/>
        <v>-4.6383555062159809</v>
      </c>
      <c r="AN125" s="74">
        <f t="shared" si="70"/>
        <v>11.03900207558806</v>
      </c>
      <c r="AO125" s="74">
        <f t="shared" si="70"/>
        <v>11.039002512294349</v>
      </c>
      <c r="AP125" s="74">
        <f t="shared" si="70"/>
        <v>11.039013465330529</v>
      </c>
      <c r="AQ125" s="74">
        <f t="shared" si="70"/>
        <v>11.03928728151765</v>
      </c>
      <c r="AR125" s="74">
        <f t="shared" si="70"/>
        <v>11.045648506516352</v>
      </c>
      <c r="AS125" s="74">
        <f t="shared" si="70"/>
        <v>11.123575257305939</v>
      </c>
      <c r="AT125" s="74">
        <f t="shared" si="70"/>
        <v>11.430371781650468</v>
      </c>
      <c r="AU125" s="74">
        <f t="shared" si="57"/>
        <v>11.956394120873657</v>
      </c>
    </row>
    <row r="126" spans="1:47" ht="12.95" customHeight="1">
      <c r="A126" s="12" t="s">
        <v>84</v>
      </c>
      <c r="B126" s="13" t="s">
        <v>78</v>
      </c>
      <c r="C126" s="18">
        <v>53081.349900000001</v>
      </c>
      <c r="D126" s="18">
        <v>5.9999999999999995E-4</v>
      </c>
      <c r="E126">
        <f t="shared" si="47"/>
        <v>3360.5357038260217</v>
      </c>
      <c r="F126">
        <f t="shared" si="61"/>
        <v>3360.5</v>
      </c>
      <c r="G126">
        <f t="shared" si="67"/>
        <v>1.2800500000594184E-2</v>
      </c>
      <c r="J126">
        <f t="shared" si="69"/>
        <v>1.2800500000594184E-2</v>
      </c>
      <c r="Q126" s="2">
        <f t="shared" si="48"/>
        <v>38062.849900000001</v>
      </c>
      <c r="S126" s="13">
        <v>1</v>
      </c>
      <c r="Z126">
        <f t="shared" si="49"/>
        <v>3360.5</v>
      </c>
      <c r="AA126" s="74">
        <f t="shared" si="50"/>
        <v>1.2829489269583289E-2</v>
      </c>
      <c r="AB126" s="74">
        <f t="shared" si="62"/>
        <v>9.2575095130985746E-3</v>
      </c>
      <c r="AC126" s="74">
        <f t="shared" si="58"/>
        <v>3.5140012185065055E-3</v>
      </c>
      <c r="AD126" s="74">
        <f t="shared" si="63"/>
        <v>-2.8989268989105393E-5</v>
      </c>
      <c r="AE126" s="74">
        <f t="shared" si="64"/>
        <v>8.4037771652270768E-10</v>
      </c>
      <c r="AF126">
        <f t="shared" si="65"/>
        <v>1.2800500000594184E-2</v>
      </c>
      <c r="AG126" s="101"/>
      <c r="AH126">
        <f t="shared" si="51"/>
        <v>3.5429904874956101E-3</v>
      </c>
      <c r="AI126">
        <f t="shared" si="52"/>
        <v>0.16411932031959131</v>
      </c>
      <c r="AJ126">
        <f t="shared" si="53"/>
        <v>-8.0806169105202635E-2</v>
      </c>
      <c r="AK126">
        <f t="shared" si="54"/>
        <v>-0.38013278467646122</v>
      </c>
      <c r="AL126">
        <f t="shared" si="55"/>
        <v>-2.7147797465051871</v>
      </c>
      <c r="AM126">
        <f t="shared" si="56"/>
        <v>-4.6145415013906472</v>
      </c>
      <c r="AN126" s="74">
        <f t="shared" si="70"/>
        <v>11.044143998513869</v>
      </c>
      <c r="AO126" s="74">
        <f t="shared" si="70"/>
        <v>11.044144678505679</v>
      </c>
      <c r="AP126" s="74">
        <f t="shared" si="70"/>
        <v>11.044159928514388</v>
      </c>
      <c r="AQ126" s="74">
        <f t="shared" si="70"/>
        <v>11.044500689034994</v>
      </c>
      <c r="AR126" s="74">
        <f t="shared" si="70"/>
        <v>11.051577181234148</v>
      </c>
      <c r="AS126" s="74">
        <f t="shared" si="70"/>
        <v>11.131872164314265</v>
      </c>
      <c r="AT126" s="74">
        <f t="shared" si="70"/>
        <v>11.439009646056569</v>
      </c>
      <c r="AU126" s="74">
        <f t="shared" si="57"/>
        <v>11.961318919514067</v>
      </c>
    </row>
    <row r="127" spans="1:47" ht="12.95" customHeight="1">
      <c r="A127" s="12" t="s">
        <v>84</v>
      </c>
      <c r="B127" s="13" t="s">
        <v>78</v>
      </c>
      <c r="C127" s="18">
        <v>53082.426299999999</v>
      </c>
      <c r="D127" s="18">
        <v>1E-3</v>
      </c>
      <c r="E127">
        <f t="shared" si="47"/>
        <v>3363.5380551658341</v>
      </c>
      <c r="F127">
        <f t="shared" si="61"/>
        <v>3363.5</v>
      </c>
      <c r="G127">
        <f t="shared" si="67"/>
        <v>1.3643500002217479E-2</v>
      </c>
      <c r="J127">
        <f t="shared" si="69"/>
        <v>1.3643500002217479E-2</v>
      </c>
      <c r="Q127" s="2">
        <f t="shared" si="48"/>
        <v>38063.926299999999</v>
      </c>
      <c r="S127" s="13">
        <v>1</v>
      </c>
      <c r="Z127">
        <f t="shared" si="49"/>
        <v>3363.5</v>
      </c>
      <c r="AA127" s="74">
        <f t="shared" si="50"/>
        <v>1.2840453784195878E-2</v>
      </c>
      <c r="AB127" s="74">
        <f t="shared" si="62"/>
        <v>1.0098228655537082E-2</v>
      </c>
      <c r="AC127" s="74">
        <f t="shared" si="58"/>
        <v>4.3483175647019978E-3</v>
      </c>
      <c r="AD127" s="74">
        <f t="shared" si="63"/>
        <v>8.0304621802160074E-4</v>
      </c>
      <c r="AE127" s="74">
        <f t="shared" si="64"/>
        <v>6.4488322827879634E-7</v>
      </c>
      <c r="AF127">
        <f t="shared" si="65"/>
        <v>1.3643500002217479E-2</v>
      </c>
      <c r="AG127" s="101"/>
      <c r="AH127">
        <f t="shared" si="51"/>
        <v>3.5452713466803975E-3</v>
      </c>
      <c r="AI127">
        <f t="shared" si="52"/>
        <v>0.16419925738763463</v>
      </c>
      <c r="AJ127">
        <f t="shared" si="53"/>
        <v>-8.059661620685965E-2</v>
      </c>
      <c r="AK127">
        <f t="shared" si="54"/>
        <v>-0.38030851068242122</v>
      </c>
      <c r="AL127">
        <f t="shared" si="55"/>
        <v>-2.7145695078760208</v>
      </c>
      <c r="AM127">
        <f t="shared" si="56"/>
        <v>-4.6121991083323879</v>
      </c>
      <c r="AN127" s="74">
        <f t="shared" si="70"/>
        <v>11.044651133577265</v>
      </c>
      <c r="AO127" s="74">
        <f t="shared" si="70"/>
        <v>11.044651842310158</v>
      </c>
      <c r="AP127" s="74">
        <f t="shared" si="70"/>
        <v>11.044667572713115</v>
      </c>
      <c r="AQ127" s="74">
        <f t="shared" si="70"/>
        <v>11.045015423460386</v>
      </c>
      <c r="AR127" s="74">
        <f t="shared" si="70"/>
        <v>11.052164167667494</v>
      </c>
      <c r="AS127" s="74">
        <f t="shared" si="70"/>
        <v>11.132691871294289</v>
      </c>
      <c r="AT127" s="74">
        <f t="shared" si="70"/>
        <v>11.439859957818394</v>
      </c>
      <c r="AU127" s="74">
        <f t="shared" si="57"/>
        <v>11.961803325937712</v>
      </c>
    </row>
    <row r="128" spans="1:47" ht="12.95" customHeight="1">
      <c r="A128" s="16" t="s">
        <v>281</v>
      </c>
      <c r="B128" s="16" t="s">
        <v>78</v>
      </c>
      <c r="C128" s="50">
        <v>53088.341200000003</v>
      </c>
      <c r="D128" s="50" t="s">
        <v>111</v>
      </c>
      <c r="E128">
        <f t="shared" si="47"/>
        <v>3380.036204496841</v>
      </c>
      <c r="F128">
        <f t="shared" si="61"/>
        <v>3380</v>
      </c>
      <c r="G128">
        <f t="shared" si="67"/>
        <v>1.2979999999515712E-2</v>
      </c>
      <c r="K128">
        <f t="shared" ref="K128:K163" si="71">G128</f>
        <v>1.2979999999515712E-2</v>
      </c>
      <c r="Q128" s="2">
        <f t="shared" si="48"/>
        <v>38069.841200000003</v>
      </c>
      <c r="S128" s="13">
        <v>1</v>
      </c>
      <c r="Z128">
        <f t="shared" si="49"/>
        <v>3380</v>
      </c>
      <c r="AA128" s="74">
        <f t="shared" si="50"/>
        <v>1.2900750929015891E-2</v>
      </c>
      <c r="AB128" s="74">
        <f t="shared" si="62"/>
        <v>9.4221803727351228E-3</v>
      </c>
      <c r="AC128" s="74">
        <f t="shared" si="58"/>
        <v>3.6370686972804107E-3</v>
      </c>
      <c r="AD128" s="74">
        <f t="shared" si="63"/>
        <v>7.9249070499821245E-5</v>
      </c>
      <c r="AE128" s="74">
        <f t="shared" si="64"/>
        <v>6.2804151750856382E-9</v>
      </c>
      <c r="AF128">
        <f t="shared" si="65"/>
        <v>1.2979999999515712E-2</v>
      </c>
      <c r="AG128" s="101"/>
      <c r="AH128">
        <f t="shared" si="51"/>
        <v>3.5578196267805895E-3</v>
      </c>
      <c r="AI128">
        <f t="shared" si="52"/>
        <v>0.16464097256512822</v>
      </c>
      <c r="AJ128">
        <f t="shared" si="53"/>
        <v>-7.94403488216084E-2</v>
      </c>
      <c r="AK128">
        <f t="shared" si="54"/>
        <v>-0.3812777726696483</v>
      </c>
      <c r="AL128">
        <f t="shared" si="55"/>
        <v>-2.7134095207869162</v>
      </c>
      <c r="AM128">
        <f t="shared" si="56"/>
        <v>-4.5993157335258044</v>
      </c>
      <c r="AN128" s="74">
        <f t="shared" si="70"/>
        <v>11.047444804737912</v>
      </c>
      <c r="AO128" s="74">
        <f t="shared" si="70"/>
        <v>11.047445689186645</v>
      </c>
      <c r="AP128" s="74">
        <f t="shared" si="70"/>
        <v>11.047464262831415</v>
      </c>
      <c r="AQ128" s="74">
        <f t="shared" si="70"/>
        <v>11.047852791030758</v>
      </c>
      <c r="AR128" s="74">
        <f t="shared" si="70"/>
        <v>11.055405017543993</v>
      </c>
      <c r="AS128" s="74">
        <f t="shared" si="70"/>
        <v>11.137211840335572</v>
      </c>
      <c r="AT128" s="74">
        <f t="shared" si="70"/>
        <v>11.444538859423915</v>
      </c>
      <c r="AU128" s="74">
        <f t="shared" si="57"/>
        <v>11.964467561267771</v>
      </c>
    </row>
    <row r="129" spans="1:47" ht="12.95" customHeight="1">
      <c r="A129" s="16" t="s">
        <v>281</v>
      </c>
      <c r="B129" s="16" t="s">
        <v>78</v>
      </c>
      <c r="C129" s="50">
        <v>53096.410499999998</v>
      </c>
      <c r="D129" s="50" t="s">
        <v>111</v>
      </c>
      <c r="E129">
        <f t="shared" si="47"/>
        <v>3402.5435193113854</v>
      </c>
      <c r="F129">
        <f t="shared" si="61"/>
        <v>3402.5</v>
      </c>
      <c r="G129">
        <f t="shared" si="67"/>
        <v>1.5602499996020924E-2</v>
      </c>
      <c r="K129">
        <f t="shared" si="71"/>
        <v>1.5602499996020924E-2</v>
      </c>
      <c r="Q129" s="2">
        <f t="shared" si="48"/>
        <v>38077.910499999998</v>
      </c>
      <c r="S129" s="13">
        <v>1</v>
      </c>
      <c r="Z129">
        <f t="shared" si="49"/>
        <v>3402.5</v>
      </c>
      <c r="AA129" s="74">
        <f t="shared" si="50"/>
        <v>1.2982953275803941E-2</v>
      </c>
      <c r="AB129" s="74">
        <f t="shared" si="62"/>
        <v>1.2027559455798163E-2</v>
      </c>
      <c r="AC129" s="74">
        <f t="shared" si="58"/>
        <v>6.1944872604397429E-3</v>
      </c>
      <c r="AD129" s="74">
        <f t="shared" si="63"/>
        <v>2.6195467202169836E-3</v>
      </c>
      <c r="AE129" s="74">
        <f t="shared" si="64"/>
        <v>6.8620250193995564E-6</v>
      </c>
      <c r="AF129">
        <f t="shared" si="65"/>
        <v>1.5602499996020924E-2</v>
      </c>
      <c r="AG129" s="101"/>
      <c r="AH129">
        <f t="shared" si="51"/>
        <v>3.5749405402227602E-3</v>
      </c>
      <c r="AI129">
        <f t="shared" si="52"/>
        <v>0.16524899196985066</v>
      </c>
      <c r="AJ129">
        <f t="shared" si="53"/>
        <v>-7.7853366515342942E-2</v>
      </c>
      <c r="AK129">
        <f t="shared" si="54"/>
        <v>-0.38260710819522453</v>
      </c>
      <c r="AL129">
        <f t="shared" si="55"/>
        <v>-2.7118176074199938</v>
      </c>
      <c r="AM129">
        <f t="shared" si="56"/>
        <v>-4.5817466579423733</v>
      </c>
      <c r="AN129" s="74">
        <f t="shared" si="70"/>
        <v>11.051266515760419</v>
      </c>
      <c r="AO129" s="74">
        <f t="shared" si="70"/>
        <v>11.051267693593795</v>
      </c>
      <c r="AP129" s="74">
        <f t="shared" si="70"/>
        <v>11.051290731884233</v>
      </c>
      <c r="AQ129" s="74">
        <f t="shared" si="70"/>
        <v>11.05173946013111</v>
      </c>
      <c r="AR129" s="74">
        <f t="shared" si="70"/>
        <v>11.059858557086244</v>
      </c>
      <c r="AS129" s="74">
        <f t="shared" si="70"/>
        <v>11.143407013229091</v>
      </c>
      <c r="AT129" s="74">
        <f t="shared" si="70"/>
        <v>11.45092512454513</v>
      </c>
      <c r="AU129" s="74">
        <f t="shared" si="57"/>
        <v>11.96810060944512</v>
      </c>
    </row>
    <row r="130" spans="1:47" ht="12.95" customHeight="1">
      <c r="A130" s="16" t="s">
        <v>94</v>
      </c>
      <c r="B130" s="16" t="s">
        <v>79</v>
      </c>
      <c r="C130" s="50">
        <v>53329.448199999999</v>
      </c>
      <c r="D130" s="50" t="s">
        <v>111</v>
      </c>
      <c r="E130">
        <f t="shared" si="47"/>
        <v>4052.544495549746</v>
      </c>
      <c r="F130">
        <f t="shared" si="61"/>
        <v>4052.5</v>
      </c>
      <c r="G130">
        <f t="shared" si="67"/>
        <v>1.5952499998093117E-2</v>
      </c>
      <c r="K130">
        <f t="shared" si="71"/>
        <v>1.5952499998093117E-2</v>
      </c>
      <c r="Q130" s="2">
        <f t="shared" si="48"/>
        <v>38310.948199999999</v>
      </c>
      <c r="S130" s="13">
        <v>1</v>
      </c>
      <c r="Z130">
        <f t="shared" si="49"/>
        <v>4052.5</v>
      </c>
      <c r="AA130" s="74">
        <f t="shared" si="50"/>
        <v>1.5346548596735584E-2</v>
      </c>
      <c r="AB130" s="74">
        <f t="shared" si="62"/>
        <v>1.1878823747735738E-2</v>
      </c>
      <c r="AC130" s="74">
        <f t="shared" si="58"/>
        <v>4.6796276517149116E-3</v>
      </c>
      <c r="AD130" s="74">
        <f t="shared" si="63"/>
        <v>6.0595140135753268E-4</v>
      </c>
      <c r="AE130" s="74">
        <f t="shared" si="64"/>
        <v>3.6717710080715765E-7</v>
      </c>
      <c r="AF130">
        <f t="shared" si="65"/>
        <v>1.5952499998093117E-2</v>
      </c>
      <c r="AG130" s="101"/>
      <c r="AH130">
        <f t="shared" si="51"/>
        <v>4.073676250357379E-3</v>
      </c>
      <c r="AI130">
        <f t="shared" si="52"/>
        <v>0.18623026710841528</v>
      </c>
      <c r="AJ130">
        <f t="shared" si="53"/>
        <v>-2.6008409119869652E-2</v>
      </c>
      <c r="AK130">
        <f t="shared" si="54"/>
        <v>-0.42541305395864559</v>
      </c>
      <c r="AL130">
        <f t="shared" si="55"/>
        <v>-2.6598967210275211</v>
      </c>
      <c r="AM130">
        <f t="shared" si="56"/>
        <v>-4.0714020127559909</v>
      </c>
      <c r="AN130" s="74">
        <f t="shared" si="70"/>
        <v>11.168519566879482</v>
      </c>
      <c r="AO130" s="74">
        <f t="shared" si="70"/>
        <v>11.168669360020894</v>
      </c>
      <c r="AP130" s="74">
        <f t="shared" si="70"/>
        <v>11.169613947079103</v>
      </c>
      <c r="AQ130" s="74">
        <f t="shared" si="70"/>
        <v>11.175457386200938</v>
      </c>
      <c r="AR130" s="74">
        <f t="shared" si="70"/>
        <v>11.208101355496662</v>
      </c>
      <c r="AS130" s="74">
        <f t="shared" si="70"/>
        <v>11.337975707874385</v>
      </c>
      <c r="AT130" s="74">
        <f t="shared" si="70"/>
        <v>11.638215737302151</v>
      </c>
      <c r="AU130" s="74">
        <f t="shared" si="57"/>
        <v>12.073055334568576</v>
      </c>
    </row>
    <row r="131" spans="1:47" ht="12.95" customHeight="1">
      <c r="A131" s="16" t="s">
        <v>94</v>
      </c>
      <c r="B131" s="16" t="s">
        <v>79</v>
      </c>
      <c r="C131" s="50">
        <v>53329.627099999998</v>
      </c>
      <c r="D131" s="50" t="s">
        <v>111</v>
      </c>
      <c r="E131">
        <f t="shared" si="47"/>
        <v>4053.0434928134864</v>
      </c>
      <c r="F131">
        <f t="shared" si="61"/>
        <v>4053</v>
      </c>
      <c r="G131">
        <f t="shared" si="67"/>
        <v>1.5592999996442813E-2</v>
      </c>
      <c r="K131">
        <f t="shared" si="71"/>
        <v>1.5592999996442813E-2</v>
      </c>
      <c r="Q131" s="2">
        <f t="shared" si="48"/>
        <v>38311.127099999998</v>
      </c>
      <c r="S131" s="13">
        <v>1</v>
      </c>
      <c r="Z131">
        <f t="shared" si="49"/>
        <v>4053</v>
      </c>
      <c r="AA131" s="74">
        <f t="shared" si="50"/>
        <v>1.5348357946116534E-2</v>
      </c>
      <c r="AB131" s="74">
        <f t="shared" si="62"/>
        <v>1.1518937541694026E-2</v>
      </c>
      <c r="AC131" s="74">
        <f t="shared" si="58"/>
        <v>4.3187045050750664E-3</v>
      </c>
      <c r="AD131" s="74">
        <f t="shared" si="63"/>
        <v>2.4464205032627938E-4</v>
      </c>
      <c r="AE131" s="74">
        <f t="shared" si="64"/>
        <v>5.9849732787845809E-8</v>
      </c>
      <c r="AF131">
        <f t="shared" si="65"/>
        <v>1.5592999996442813E-2</v>
      </c>
      <c r="AG131" s="101"/>
      <c r="AH131">
        <f t="shared" si="51"/>
        <v>4.0740624547487871E-3</v>
      </c>
      <c r="AI131">
        <f t="shared" si="52"/>
        <v>0.18624947097025546</v>
      </c>
      <c r="AJ131">
        <f t="shared" si="53"/>
        <v>-2.5963284627463754E-2</v>
      </c>
      <c r="AK131">
        <f t="shared" si="54"/>
        <v>-0.42544978687581175</v>
      </c>
      <c r="AL131">
        <f t="shared" si="55"/>
        <v>-2.659851581291913</v>
      </c>
      <c r="AM131">
        <f t="shared" si="56"/>
        <v>-4.0710053541139333</v>
      </c>
      <c r="AN131" s="74">
        <f t="shared" ref="AN131:AT140" si="72">$AU131+$AB$7*SIN(AO131)</f>
        <v>11.168615542940532</v>
      </c>
      <c r="AO131" s="74">
        <f t="shared" si="72"/>
        <v>11.168765706109291</v>
      </c>
      <c r="AP131" s="74">
        <f t="shared" si="72"/>
        <v>11.169712101610989</v>
      </c>
      <c r="AQ131" s="74">
        <f t="shared" si="72"/>
        <v>11.175563388298016</v>
      </c>
      <c r="AR131" s="74">
        <f t="shared" si="72"/>
        <v>11.208231771165378</v>
      </c>
      <c r="AS131" s="74">
        <f t="shared" si="72"/>
        <v>11.338136814627397</v>
      </c>
      <c r="AT131" s="74">
        <f t="shared" si="72"/>
        <v>11.638361768839598</v>
      </c>
      <c r="AU131" s="74">
        <f t="shared" si="57"/>
        <v>12.073136068972516</v>
      </c>
    </row>
    <row r="132" spans="1:47" ht="12.95" customHeight="1">
      <c r="A132" s="16" t="s">
        <v>281</v>
      </c>
      <c r="B132" s="16" t="s">
        <v>79</v>
      </c>
      <c r="C132" s="50">
        <v>53387.529799999997</v>
      </c>
      <c r="D132" s="50" t="s">
        <v>111</v>
      </c>
      <c r="E132">
        <f t="shared" si="47"/>
        <v>4214.5487407919718</v>
      </c>
      <c r="F132">
        <f t="shared" si="61"/>
        <v>4214.5</v>
      </c>
      <c r="G132">
        <f t="shared" si="67"/>
        <v>1.7474499996751547E-2</v>
      </c>
      <c r="K132">
        <f t="shared" si="71"/>
        <v>1.7474499996751547E-2</v>
      </c>
      <c r="Q132" s="2">
        <f t="shared" si="48"/>
        <v>38369.029799999997</v>
      </c>
      <c r="S132" s="13">
        <v>1</v>
      </c>
      <c r="Z132">
        <f t="shared" si="49"/>
        <v>4214.5</v>
      </c>
      <c r="AA132" s="74">
        <f t="shared" si="50"/>
        <v>1.5932021593370021E-2</v>
      </c>
      <c r="AB132" s="74">
        <f t="shared" si="62"/>
        <v>1.3275535738486728E-2</v>
      </c>
      <c r="AC132" s="74">
        <f t="shared" si="58"/>
        <v>5.7414426616463447E-3</v>
      </c>
      <c r="AD132" s="74">
        <f t="shared" si="63"/>
        <v>1.542478403381526E-3</v>
      </c>
      <c r="AE132" s="74">
        <f t="shared" si="64"/>
        <v>2.3792396248984218E-6</v>
      </c>
      <c r="AF132">
        <f t="shared" si="65"/>
        <v>1.7474499996751547E-2</v>
      </c>
      <c r="AG132" s="101"/>
      <c r="AH132">
        <f t="shared" si="51"/>
        <v>4.1989642582648179E-3</v>
      </c>
      <c r="AI132">
        <f t="shared" si="52"/>
        <v>0.19276468561779647</v>
      </c>
      <c r="AJ132">
        <f t="shared" si="53"/>
        <v>-1.0869650538942448E-2</v>
      </c>
      <c r="AK132">
        <f t="shared" si="54"/>
        <v>-0.43768549423430486</v>
      </c>
      <c r="AL132">
        <f t="shared" si="55"/>
        <v>-2.6447552434288069</v>
      </c>
      <c r="AM132">
        <f t="shared" si="56"/>
        <v>-3.9423128441785127</v>
      </c>
      <c r="AN132" s="74">
        <f t="shared" si="72"/>
        <v>11.20016564747675</v>
      </c>
      <c r="AO132" s="74">
        <f t="shared" si="72"/>
        <v>11.200482158194694</v>
      </c>
      <c r="AP132" s="74">
        <f t="shared" si="72"/>
        <v>11.202169291898068</v>
      </c>
      <c r="AQ132" s="74">
        <f t="shared" si="72"/>
        <v>11.210942697827974</v>
      </c>
      <c r="AR132" s="74">
        <f t="shared" si="72"/>
        <v>11.251839706423585</v>
      </c>
      <c r="AS132" s="74">
        <f t="shared" si="72"/>
        <v>11.391069951241001</v>
      </c>
      <c r="AT132" s="74">
        <f t="shared" si="72"/>
        <v>11.68567584222702</v>
      </c>
      <c r="AU132" s="74">
        <f t="shared" si="57"/>
        <v>12.099213281445497</v>
      </c>
    </row>
    <row r="133" spans="1:47" ht="12.95" customHeight="1">
      <c r="A133" s="16" t="s">
        <v>281</v>
      </c>
      <c r="B133" s="16" t="s">
        <v>79</v>
      </c>
      <c r="C133" s="50">
        <v>53407.432500000003</v>
      </c>
      <c r="D133" s="50" t="s">
        <v>111</v>
      </c>
      <c r="E133">
        <f t="shared" si="47"/>
        <v>4270.0623955773699</v>
      </c>
      <c r="F133">
        <f t="shared" si="61"/>
        <v>4270</v>
      </c>
      <c r="G133">
        <f t="shared" si="67"/>
        <v>2.237000000604894E-2</v>
      </c>
      <c r="K133">
        <f t="shared" si="71"/>
        <v>2.237000000604894E-2</v>
      </c>
      <c r="Q133" s="2">
        <f t="shared" si="48"/>
        <v>38388.932500000003</v>
      </c>
      <c r="S133" s="13">
        <v>1</v>
      </c>
      <c r="Z133">
        <f t="shared" si="49"/>
        <v>4270</v>
      </c>
      <c r="AA133" s="74">
        <f t="shared" si="50"/>
        <v>1.6132246649328247E-2</v>
      </c>
      <c r="AB133" s="74">
        <f t="shared" si="62"/>
        <v>1.8128044958689457E-2</v>
      </c>
      <c r="AC133" s="74">
        <f t="shared" si="58"/>
        <v>1.0479708404080178E-2</v>
      </c>
      <c r="AD133" s="74">
        <f t="shared" si="63"/>
        <v>6.2377533567206933E-3</v>
      </c>
      <c r="AE133" s="74">
        <f t="shared" si="64"/>
        <v>3.8909566939280274E-5</v>
      </c>
      <c r="AF133">
        <f t="shared" si="65"/>
        <v>2.237000000604894E-2</v>
      </c>
      <c r="AG133" s="101"/>
      <c r="AH133">
        <f t="shared" si="51"/>
        <v>4.2419550473594839E-3</v>
      </c>
      <c r="AI133">
        <f t="shared" si="52"/>
        <v>0.19515824464815068</v>
      </c>
      <c r="AJ133">
        <f t="shared" si="53"/>
        <v>-5.4284417383881779E-3</v>
      </c>
      <c r="AK133">
        <f t="shared" si="54"/>
        <v>-0.44207148006970159</v>
      </c>
      <c r="AL133">
        <f t="shared" si="55"/>
        <v>-2.6393138472378217</v>
      </c>
      <c r="AM133">
        <f t="shared" si="56"/>
        <v>-3.8977850060096251</v>
      </c>
      <c r="AN133" s="74">
        <f t="shared" si="72"/>
        <v>11.211274812673851</v>
      </c>
      <c r="AO133" s="74">
        <f t="shared" si="72"/>
        <v>11.211675282321304</v>
      </c>
      <c r="AP133" s="74">
        <f t="shared" si="72"/>
        <v>11.213699867197935</v>
      </c>
      <c r="AQ133" s="74">
        <f t="shared" si="72"/>
        <v>11.22366463224774</v>
      </c>
      <c r="AR133" s="74">
        <f t="shared" si="72"/>
        <v>11.267527177222485</v>
      </c>
      <c r="AS133" s="74">
        <f t="shared" si="72"/>
        <v>11.409668802585264</v>
      </c>
      <c r="AT133" s="74">
        <f t="shared" si="72"/>
        <v>11.702001134280749</v>
      </c>
      <c r="AU133" s="74">
        <f t="shared" si="57"/>
        <v>12.108174800282962</v>
      </c>
    </row>
    <row r="134" spans="1:47" ht="12.95" customHeight="1">
      <c r="A134" s="16" t="s">
        <v>362</v>
      </c>
      <c r="B134" s="16" t="s">
        <v>79</v>
      </c>
      <c r="C134" s="50">
        <v>53408.501400000001</v>
      </c>
      <c r="D134" s="50" t="s">
        <v>111</v>
      </c>
      <c r="E134">
        <f t="shared" si="47"/>
        <v>4273.0438275237893</v>
      </c>
      <c r="F134">
        <f t="shared" si="61"/>
        <v>4273</v>
      </c>
      <c r="G134">
        <f t="shared" ref="G134:G163" si="73">+C134-(C$7+F134*C$8)</f>
        <v>1.5713000000687316E-2</v>
      </c>
      <c r="K134">
        <f t="shared" si="71"/>
        <v>1.5713000000687316E-2</v>
      </c>
      <c r="Q134" s="2">
        <f t="shared" si="48"/>
        <v>38390.001400000001</v>
      </c>
      <c r="S134" s="13">
        <v>1</v>
      </c>
      <c r="Z134">
        <f t="shared" si="49"/>
        <v>4273</v>
      </c>
      <c r="AA134" s="74">
        <f t="shared" si="50"/>
        <v>1.6143064422639623E-2</v>
      </c>
      <c r="AB134" s="74">
        <f t="shared" si="62"/>
        <v>1.1468720198594962E-2</v>
      </c>
      <c r="AC134" s="74">
        <f t="shared" si="58"/>
        <v>3.8142153801400472E-3</v>
      </c>
      <c r="AD134" s="74">
        <f t="shared" si="63"/>
        <v>-4.3006442195230726E-4</v>
      </c>
      <c r="AE134" s="74">
        <f t="shared" si="64"/>
        <v>1.8495540702917218E-7</v>
      </c>
      <c r="AF134">
        <f t="shared" si="65"/>
        <v>1.5713000000687316E-2</v>
      </c>
      <c r="AG134" s="101"/>
      <c r="AH134">
        <f t="shared" si="51"/>
        <v>4.2442798020923553E-3</v>
      </c>
      <c r="AI134">
        <f t="shared" si="52"/>
        <v>0.19529005170153801</v>
      </c>
      <c r="AJ134">
        <f t="shared" si="53"/>
        <v>-5.1303689846042945E-3</v>
      </c>
      <c r="AK134">
        <f t="shared" si="54"/>
        <v>-0.44231136516977437</v>
      </c>
      <c r="AL134">
        <f t="shared" si="55"/>
        <v>-2.6390157703288879</v>
      </c>
      <c r="AM134">
        <f t="shared" si="56"/>
        <v>-3.8953730679867218</v>
      </c>
      <c r="AN134" s="74">
        <f t="shared" si="72"/>
        <v>11.211879417201491</v>
      </c>
      <c r="AO134" s="74">
        <f t="shared" si="72"/>
        <v>11.212284902255318</v>
      </c>
      <c r="AP134" s="74">
        <f t="shared" si="72"/>
        <v>11.214329102840745</v>
      </c>
      <c r="AQ134" s="74">
        <f t="shared" si="72"/>
        <v>11.224361107854042</v>
      </c>
      <c r="AR134" s="74">
        <f t="shared" si="72"/>
        <v>11.268385632914072</v>
      </c>
      <c r="AS134" s="74">
        <f t="shared" si="72"/>
        <v>11.410680030109523</v>
      </c>
      <c r="AT134" s="74">
        <f t="shared" si="72"/>
        <v>11.702884517075622</v>
      </c>
      <c r="AU134" s="74">
        <f t="shared" si="57"/>
        <v>12.108659206706609</v>
      </c>
    </row>
    <row r="135" spans="1:47" ht="12.95" customHeight="1">
      <c r="A135" s="16" t="s">
        <v>281</v>
      </c>
      <c r="B135" s="16" t="s">
        <v>79</v>
      </c>
      <c r="C135" s="50">
        <v>53409.398200000003</v>
      </c>
      <c r="D135" s="50" t="s">
        <v>111</v>
      </c>
      <c r="E135">
        <f t="shared" si="47"/>
        <v>4275.5452291231531</v>
      </c>
      <c r="F135">
        <f t="shared" si="61"/>
        <v>4275.5</v>
      </c>
      <c r="G135">
        <f t="shared" si="73"/>
        <v>1.6215500007092487E-2</v>
      </c>
      <c r="K135">
        <f t="shared" si="71"/>
        <v>1.6215500007092487E-2</v>
      </c>
      <c r="Q135" s="2">
        <f t="shared" si="48"/>
        <v>38390.898200000003</v>
      </c>
      <c r="S135" s="13">
        <v>1</v>
      </c>
      <c r="Z135">
        <f t="shared" si="49"/>
        <v>4275.5</v>
      </c>
      <c r="AA135" s="74">
        <f t="shared" si="50"/>
        <v>1.6152078825026436E-2</v>
      </c>
      <c r="AB135" s="74">
        <f t="shared" si="62"/>
        <v>1.1969282837747839E-2</v>
      </c>
      <c r="AC135" s="74">
        <f t="shared" si="58"/>
        <v>4.3096383514106967E-3</v>
      </c>
      <c r="AD135" s="74">
        <f t="shared" si="63"/>
        <v>6.3421182066050741E-5</v>
      </c>
      <c r="AE135" s="74">
        <f t="shared" si="64"/>
        <v>4.0222463346551564E-9</v>
      </c>
      <c r="AF135">
        <f t="shared" si="65"/>
        <v>1.6215500007092487E-2</v>
      </c>
      <c r="AG135" s="101"/>
      <c r="AH135">
        <f t="shared" si="51"/>
        <v>4.2462171693446477E-3</v>
      </c>
      <c r="AI135">
        <f t="shared" si="52"/>
        <v>0.19540008502934203</v>
      </c>
      <c r="AJ135">
        <f t="shared" si="53"/>
        <v>-4.8816594328670174E-3</v>
      </c>
      <c r="AK135">
        <f t="shared" si="54"/>
        <v>-0.44251149304630805</v>
      </c>
      <c r="AL135">
        <f t="shared" si="55"/>
        <v>-2.6387670576600977</v>
      </c>
      <c r="AM135">
        <f t="shared" si="56"/>
        <v>-3.8933627110080069</v>
      </c>
      <c r="AN135" s="74">
        <f t="shared" si="72"/>
        <v>11.212383581449052</v>
      </c>
      <c r="AO135" s="74">
        <f t="shared" si="72"/>
        <v>11.212793285487265</v>
      </c>
      <c r="AP135" s="74">
        <f t="shared" si="72"/>
        <v>11.214853944024112</v>
      </c>
      <c r="AQ135" s="74">
        <f t="shared" si="72"/>
        <v>11.224942207117763</v>
      </c>
      <c r="AR135" s="74">
        <f t="shared" si="72"/>
        <v>11.269101839542095</v>
      </c>
      <c r="AS135" s="74">
        <f t="shared" si="72"/>
        <v>11.411523179242591</v>
      </c>
      <c r="AT135" s="74">
        <f t="shared" si="72"/>
        <v>11.703620742142231</v>
      </c>
      <c r="AU135" s="74">
        <f t="shared" si="57"/>
        <v>12.109062878726315</v>
      </c>
    </row>
    <row r="136" spans="1:47" ht="12.95" customHeight="1">
      <c r="A136" s="16" t="s">
        <v>362</v>
      </c>
      <c r="B136" s="16" t="s">
        <v>79</v>
      </c>
      <c r="C136" s="50">
        <v>53410.473599999998</v>
      </c>
      <c r="D136" s="50" t="s">
        <v>111</v>
      </c>
      <c r="E136">
        <f t="shared" si="47"/>
        <v>4278.5447912105019</v>
      </c>
      <c r="F136">
        <f t="shared" si="61"/>
        <v>4278.5</v>
      </c>
      <c r="G136">
        <f t="shared" si="73"/>
        <v>1.6058499997598119E-2</v>
      </c>
      <c r="K136">
        <f t="shared" si="71"/>
        <v>1.6058499997598119E-2</v>
      </c>
      <c r="Q136" s="2">
        <f t="shared" si="48"/>
        <v>38391.973599999998</v>
      </c>
      <c r="S136" s="13">
        <v>1</v>
      </c>
      <c r="Z136">
        <f t="shared" si="49"/>
        <v>4278.5</v>
      </c>
      <c r="AA136" s="74">
        <f t="shared" si="50"/>
        <v>1.6162895617274253E-2</v>
      </c>
      <c r="AB136" s="74">
        <f t="shared" si="62"/>
        <v>1.1809957901750004E-2</v>
      </c>
      <c r="AC136" s="74">
        <f t="shared" si="58"/>
        <v>4.1441464761719816E-3</v>
      </c>
      <c r="AD136" s="74">
        <f t="shared" si="63"/>
        <v>-1.0439561967613351E-4</v>
      </c>
      <c r="AE136" s="74">
        <f t="shared" si="64"/>
        <v>1.0898445407563912E-8</v>
      </c>
      <c r="AF136">
        <f t="shared" si="65"/>
        <v>1.6058499997598119E-2</v>
      </c>
      <c r="AG136" s="101"/>
      <c r="AH136">
        <f t="shared" si="51"/>
        <v>4.2485420958481152E-3</v>
      </c>
      <c r="AI136">
        <f t="shared" si="52"/>
        <v>0.19553235866336316</v>
      </c>
      <c r="AJ136">
        <f t="shared" si="53"/>
        <v>-4.5828282597250554E-3</v>
      </c>
      <c r="AK136">
        <f t="shared" si="54"/>
        <v>-0.44275191551379078</v>
      </c>
      <c r="AL136">
        <f t="shared" si="55"/>
        <v>-2.6384682231397556</v>
      </c>
      <c r="AM136">
        <f t="shared" si="56"/>
        <v>-3.8909497897616556</v>
      </c>
      <c r="AN136" s="74">
        <f t="shared" si="72"/>
        <v>11.212988972007501</v>
      </c>
      <c r="AO136" s="74">
        <f t="shared" si="72"/>
        <v>11.21340378656409</v>
      </c>
      <c r="AP136" s="74">
        <f t="shared" si="72"/>
        <v>11.215484329116377</v>
      </c>
      <c r="AQ136" s="74">
        <f t="shared" si="72"/>
        <v>11.225640371969099</v>
      </c>
      <c r="AR136" s="74">
        <f t="shared" si="72"/>
        <v>11.269962280659593</v>
      </c>
      <c r="AS136" s="74">
        <f t="shared" si="72"/>
        <v>11.412535509385325</v>
      </c>
      <c r="AT136" s="74">
        <f t="shared" si="72"/>
        <v>11.704504299426151</v>
      </c>
      <c r="AU136" s="74">
        <f t="shared" si="57"/>
        <v>12.109547285149961</v>
      </c>
    </row>
    <row r="137" spans="1:47" ht="12.95" customHeight="1">
      <c r="A137" t="s">
        <v>61</v>
      </c>
      <c r="C137" s="18">
        <f>+C120</f>
        <v>52984.548799999997</v>
      </c>
      <c r="D137" s="18" t="s">
        <v>63</v>
      </c>
      <c r="E137">
        <f t="shared" si="47"/>
        <v>3090.5329982511312</v>
      </c>
      <c r="F137">
        <f t="shared" si="61"/>
        <v>3090.5</v>
      </c>
      <c r="G137">
        <f t="shared" si="73"/>
        <v>1.1830499999632593E-2</v>
      </c>
      <c r="K137">
        <f t="shared" si="71"/>
        <v>1.1830499999632593E-2</v>
      </c>
      <c r="Q137" s="2">
        <f t="shared" si="48"/>
        <v>37966.048799999997</v>
      </c>
      <c r="S137" s="13">
        <v>1</v>
      </c>
      <c r="Z137">
        <f t="shared" si="49"/>
        <v>3090.5</v>
      </c>
      <c r="AA137" s="74">
        <f t="shared" si="50"/>
        <v>1.1840960960862982E-2</v>
      </c>
      <c r="AB137" s="74">
        <f t="shared" si="62"/>
        <v>8.4919338200477659E-3</v>
      </c>
      <c r="AC137" s="74">
        <f t="shared" si="58"/>
        <v>3.3281052183544383E-3</v>
      </c>
      <c r="AD137" s="74">
        <f t="shared" si="63"/>
        <v>-1.0460961230389018E-5</v>
      </c>
      <c r="AE137" s="74">
        <f t="shared" si="64"/>
        <v>1.0943170986370212E-10</v>
      </c>
      <c r="AF137">
        <f t="shared" si="65"/>
        <v>1.1830499999632593E-2</v>
      </c>
      <c r="AG137" s="101"/>
      <c r="AH137">
        <f t="shared" si="51"/>
        <v>3.3385661795848278E-3</v>
      </c>
      <c r="AI137">
        <f t="shared" si="52"/>
        <v>0.15736570766780789</v>
      </c>
      <c r="AJ137">
        <f t="shared" si="53"/>
        <v>-9.8861396870878776E-2</v>
      </c>
      <c r="AK137">
        <f t="shared" si="54"/>
        <v>-0.36491765377231128</v>
      </c>
      <c r="AL137">
        <f t="shared" si="55"/>
        <v>-2.7329085263466393</v>
      </c>
      <c r="AM137">
        <f t="shared" si="56"/>
        <v>-4.8254506335262404</v>
      </c>
      <c r="AN137" s="74">
        <f t="shared" si="72"/>
        <v>10.999471483441392</v>
      </c>
      <c r="AO137" s="74">
        <f t="shared" si="72"/>
        <v>10.999471483552345</v>
      </c>
      <c r="AP137" s="74">
        <f t="shared" si="72"/>
        <v>10.999471514556667</v>
      </c>
      <c r="AQ137" s="74">
        <f t="shared" si="72"/>
        <v>10.999480168639943</v>
      </c>
      <c r="AR137" s="74">
        <f t="shared" si="72"/>
        <v>11.001414227846494</v>
      </c>
      <c r="AS137" s="74">
        <f t="shared" si="72"/>
        <v>11.060751445574274</v>
      </c>
      <c r="AT137" s="74">
        <f t="shared" si="72"/>
        <v>11.36299381856673</v>
      </c>
      <c r="AU137" s="74">
        <f t="shared" si="57"/>
        <v>11.917722341385861</v>
      </c>
    </row>
    <row r="138" spans="1:47" ht="12.95" customHeight="1">
      <c r="A138" s="16" t="s">
        <v>376</v>
      </c>
      <c r="B138" s="16" t="s">
        <v>79</v>
      </c>
      <c r="C138" s="50">
        <v>53422.663500000002</v>
      </c>
      <c r="D138" s="50" t="s">
        <v>111</v>
      </c>
      <c r="E138">
        <f t="shared" si="47"/>
        <v>4312.5454996806384</v>
      </c>
      <c r="F138">
        <f t="shared" si="61"/>
        <v>4312.5</v>
      </c>
      <c r="G138">
        <f t="shared" si="73"/>
        <v>1.6312500003550667E-2</v>
      </c>
      <c r="K138">
        <f t="shared" si="71"/>
        <v>1.6312500003550667E-2</v>
      </c>
      <c r="Q138" s="2">
        <f t="shared" si="48"/>
        <v>38404.163500000002</v>
      </c>
      <c r="S138" s="13">
        <v>1</v>
      </c>
      <c r="Z138">
        <f t="shared" si="49"/>
        <v>4312.5</v>
      </c>
      <c r="AA138" s="74">
        <f t="shared" si="50"/>
        <v>1.6285448466846455E-2</v>
      </c>
      <c r="AB138" s="74">
        <f t="shared" si="62"/>
        <v>1.2037602255797267E-2</v>
      </c>
      <c r="AC138" s="74">
        <f t="shared" si="58"/>
        <v>4.3019492844576131E-3</v>
      </c>
      <c r="AD138" s="74">
        <f t="shared" si="63"/>
        <v>2.7051536704212481E-5</v>
      </c>
      <c r="AE138" s="74">
        <f t="shared" si="64"/>
        <v>7.3178563805935511E-10</v>
      </c>
      <c r="AF138">
        <f t="shared" si="65"/>
        <v>1.6312500003550667E-2</v>
      </c>
      <c r="AG138" s="101"/>
      <c r="AH138">
        <f t="shared" si="51"/>
        <v>4.2748977477534015E-3</v>
      </c>
      <c r="AI138">
        <f t="shared" si="52"/>
        <v>0.19704952572040224</v>
      </c>
      <c r="AJ138">
        <f t="shared" si="53"/>
        <v>-1.1667637430030438E-3</v>
      </c>
      <c r="AK138">
        <f t="shared" si="54"/>
        <v>-0.44549745285807396</v>
      </c>
      <c r="AL138">
        <f t="shared" si="55"/>
        <v>-2.6350521428459417</v>
      </c>
      <c r="AM138">
        <f t="shared" si="56"/>
        <v>-3.8635648632457058</v>
      </c>
      <c r="AN138" s="74">
        <f t="shared" si="72"/>
        <v>11.219880384879891</v>
      </c>
      <c r="AO138" s="74">
        <f t="shared" si="72"/>
        <v>11.22035688920549</v>
      </c>
      <c r="AP138" s="74">
        <f t="shared" si="72"/>
        <v>11.2226732651006</v>
      </c>
      <c r="AQ138" s="74">
        <f t="shared" si="72"/>
        <v>11.233618180292929</v>
      </c>
      <c r="AR138" s="74">
        <f t="shared" si="72"/>
        <v>11.279789984468389</v>
      </c>
      <c r="AS138" s="74">
        <f t="shared" si="72"/>
        <v>11.424050517457458</v>
      </c>
      <c r="AT138" s="74">
        <f t="shared" si="72"/>
        <v>11.714524568540538</v>
      </c>
      <c r="AU138" s="74">
        <f t="shared" si="57"/>
        <v>12.115037224617957</v>
      </c>
    </row>
    <row r="139" spans="1:47" ht="12.95" customHeight="1">
      <c r="A139" s="16" t="s">
        <v>376</v>
      </c>
      <c r="B139" s="16" t="s">
        <v>79</v>
      </c>
      <c r="C139" s="50">
        <v>53443.636500000001</v>
      </c>
      <c r="D139" s="50" t="s">
        <v>105</v>
      </c>
      <c r="E139">
        <f t="shared" si="47"/>
        <v>4371.0444913658721</v>
      </c>
      <c r="F139">
        <f t="shared" si="61"/>
        <v>4371</v>
      </c>
      <c r="G139">
        <f t="shared" si="73"/>
        <v>1.5951000001223292E-2</v>
      </c>
      <c r="K139">
        <f t="shared" si="71"/>
        <v>1.5951000001223292E-2</v>
      </c>
      <c r="Q139" s="2">
        <f t="shared" si="48"/>
        <v>38425.136500000001</v>
      </c>
      <c r="S139" s="13">
        <v>1</v>
      </c>
      <c r="Z139">
        <f t="shared" si="49"/>
        <v>4371</v>
      </c>
      <c r="AA139" s="74">
        <f t="shared" si="50"/>
        <v>1.6496149802756301E-2</v>
      </c>
      <c r="AB139" s="74">
        <f t="shared" si="62"/>
        <v>1.1630727645532074E-2</v>
      </c>
      <c r="AC139" s="74">
        <f t="shared" si="58"/>
        <v>3.7751225541582095E-3</v>
      </c>
      <c r="AD139" s="74">
        <f t="shared" si="63"/>
        <v>-5.4514980153300835E-4</v>
      </c>
      <c r="AE139" s="74">
        <f t="shared" si="64"/>
        <v>2.971883061114784E-7</v>
      </c>
      <c r="AF139">
        <f t="shared" si="65"/>
        <v>1.5951000001223292E-2</v>
      </c>
      <c r="AG139" s="101"/>
      <c r="AH139">
        <f t="shared" si="51"/>
        <v>4.3202723556912178E-3</v>
      </c>
      <c r="AI139">
        <f t="shared" si="52"/>
        <v>0.1997403892556523</v>
      </c>
      <c r="AJ139">
        <f t="shared" si="53"/>
        <v>4.840860241242969E-3</v>
      </c>
      <c r="AK139">
        <f t="shared" si="54"/>
        <v>-0.45031322438961063</v>
      </c>
      <c r="AL139">
        <f t="shared" si="55"/>
        <v>-2.6290444996900413</v>
      </c>
      <c r="AM139">
        <f t="shared" si="56"/>
        <v>-3.816271317197216</v>
      </c>
      <c r="AN139" s="74">
        <f t="shared" si="72"/>
        <v>11.231871567090367</v>
      </c>
      <c r="AO139" s="74">
        <f t="shared" si="72"/>
        <v>11.232471859254732</v>
      </c>
      <c r="AP139" s="74">
        <f t="shared" si="72"/>
        <v>11.23524150223666</v>
      </c>
      <c r="AQ139" s="74">
        <f t="shared" si="72"/>
        <v>11.247633815300661</v>
      </c>
      <c r="AR139" s="74">
        <f t="shared" si="72"/>
        <v>11.297029710669051</v>
      </c>
      <c r="AS139" s="74">
        <f t="shared" si="72"/>
        <v>11.44404251486827</v>
      </c>
      <c r="AT139" s="74">
        <f t="shared" si="72"/>
        <v>11.731793501447042</v>
      </c>
      <c r="AU139" s="74">
        <f t="shared" si="57"/>
        <v>12.124483149879069</v>
      </c>
    </row>
    <row r="140" spans="1:47" ht="12.95" customHeight="1">
      <c r="A140" s="16" t="s">
        <v>94</v>
      </c>
      <c r="B140" s="16" t="s">
        <v>79</v>
      </c>
      <c r="C140" s="50">
        <v>53451.346400000002</v>
      </c>
      <c r="D140" s="50" t="s">
        <v>105</v>
      </c>
      <c r="E140">
        <f t="shared" si="47"/>
        <v>4392.549348849022</v>
      </c>
      <c r="F140">
        <f t="shared" si="61"/>
        <v>4392.5</v>
      </c>
      <c r="G140">
        <f t="shared" si="73"/>
        <v>1.7692500005068723E-2</v>
      </c>
      <c r="K140">
        <f t="shared" si="71"/>
        <v>1.7692500005068723E-2</v>
      </c>
      <c r="Q140" s="2">
        <f t="shared" si="48"/>
        <v>38432.846400000002</v>
      </c>
      <c r="S140" s="13">
        <v>1</v>
      </c>
      <c r="Z140">
        <f t="shared" si="49"/>
        <v>4392.5</v>
      </c>
      <c r="AA140" s="74">
        <f t="shared" si="50"/>
        <v>1.6573535506744307E-2</v>
      </c>
      <c r="AB140" s="74">
        <f t="shared" si="62"/>
        <v>1.3355542963427671E-2</v>
      </c>
      <c r="AC140" s="74">
        <f t="shared" si="58"/>
        <v>5.4559215399654706E-3</v>
      </c>
      <c r="AD140" s="74">
        <f t="shared" si="63"/>
        <v>1.1189644983244165E-3</v>
      </c>
      <c r="AE140" s="74">
        <f t="shared" si="64"/>
        <v>1.2520815485104132E-6</v>
      </c>
      <c r="AF140">
        <f t="shared" si="65"/>
        <v>1.7692500005068723E-2</v>
      </c>
      <c r="AG140" s="101"/>
      <c r="AH140">
        <f t="shared" si="51"/>
        <v>4.3369570416410524E-3</v>
      </c>
      <c r="AI140">
        <f t="shared" si="52"/>
        <v>0.20075599737979488</v>
      </c>
      <c r="AJ140">
        <f t="shared" si="53"/>
        <v>7.0916570352329324E-3</v>
      </c>
      <c r="AK140">
        <f t="shared" si="54"/>
        <v>-0.45211333637097717</v>
      </c>
      <c r="AL140">
        <f t="shared" si="55"/>
        <v>-2.6267936623598369</v>
      </c>
      <c r="AM140">
        <f t="shared" si="56"/>
        <v>-3.7988302836951537</v>
      </c>
      <c r="AN140" s="74">
        <f t="shared" si="72"/>
        <v>11.236322527527669</v>
      </c>
      <c r="AO140" s="74">
        <f t="shared" si="72"/>
        <v>11.236974493733321</v>
      </c>
      <c r="AP140" s="74">
        <f t="shared" si="72"/>
        <v>11.239926746866027</v>
      </c>
      <c r="AQ140" s="74">
        <f t="shared" si="72"/>
        <v>11.252879964637643</v>
      </c>
      <c r="AR140" s="74">
        <f t="shared" si="72"/>
        <v>11.303471852760534</v>
      </c>
      <c r="AS140" s="74">
        <f t="shared" si="72"/>
        <v>11.451446651100632</v>
      </c>
      <c r="AT140" s="74">
        <f t="shared" si="72"/>
        <v>11.738149045213303</v>
      </c>
      <c r="AU140" s="74">
        <f t="shared" si="57"/>
        <v>12.127954729248536</v>
      </c>
    </row>
    <row r="141" spans="1:47" ht="12.95" customHeight="1">
      <c r="A141" s="16" t="s">
        <v>94</v>
      </c>
      <c r="B141" s="16" t="s">
        <v>79</v>
      </c>
      <c r="C141" s="50">
        <v>53465.328099999999</v>
      </c>
      <c r="D141" s="50" t="s">
        <v>105</v>
      </c>
      <c r="E141">
        <f t="shared" si="47"/>
        <v>4431.5478398634359</v>
      </c>
      <c r="F141">
        <f t="shared" si="61"/>
        <v>4431.5</v>
      </c>
      <c r="G141">
        <f t="shared" si="73"/>
        <v>1.7151499996543862E-2</v>
      </c>
      <c r="K141">
        <f t="shared" si="71"/>
        <v>1.7151499996543862E-2</v>
      </c>
      <c r="Q141" s="2">
        <f t="shared" si="48"/>
        <v>38446.828099999999</v>
      </c>
      <c r="S141" s="13">
        <v>1</v>
      </c>
      <c r="Z141">
        <f t="shared" si="49"/>
        <v>4431.5</v>
      </c>
      <c r="AA141" s="74">
        <f t="shared" si="50"/>
        <v>1.6713838725286371E-2</v>
      </c>
      <c r="AB141" s="74">
        <f t="shared" si="62"/>
        <v>1.2784266132136176E-2</v>
      </c>
      <c r="AC141" s="74">
        <f t="shared" si="58"/>
        <v>4.8048951356651753E-3</v>
      </c>
      <c r="AD141" s="74">
        <f t="shared" si="63"/>
        <v>4.3766127125749107E-4</v>
      </c>
      <c r="AE141" s="74">
        <f t="shared" si="64"/>
        <v>1.9154738835872318E-7</v>
      </c>
      <c r="AF141">
        <f t="shared" si="65"/>
        <v>1.7151499996543862E-2</v>
      </c>
      <c r="AG141" s="101"/>
      <c r="AH141">
        <f t="shared" si="51"/>
        <v>4.3672338644076851E-3</v>
      </c>
      <c r="AI141">
        <f t="shared" si="52"/>
        <v>0.20263649539818762</v>
      </c>
      <c r="AJ141">
        <f t="shared" si="53"/>
        <v>1.1235662581918387E-2</v>
      </c>
      <c r="AK141">
        <f t="shared" si="54"/>
        <v>-0.45542165756360137</v>
      </c>
      <c r="AL141">
        <f t="shared" si="55"/>
        <v>-2.6226494798443087</v>
      </c>
      <c r="AM141">
        <f t="shared" si="56"/>
        <v>-3.7671052910138267</v>
      </c>
      <c r="AN141" s="74">
        <f t="shared" ref="AN141:AT150" si="74">$AU141+$AB$7*SIN(AO141)</f>
        <v>11.244458757812421</v>
      </c>
      <c r="AO141" s="74">
        <f t="shared" si="74"/>
        <v>11.245213809098853</v>
      </c>
      <c r="AP141" s="74">
        <f t="shared" si="74"/>
        <v>11.248520641620694</v>
      </c>
      <c r="AQ141" s="74">
        <f t="shared" si="74"/>
        <v>11.26253137014066</v>
      </c>
      <c r="AR141" s="74">
        <f t="shared" si="74"/>
        <v>11.315304884654131</v>
      </c>
      <c r="AS141" s="74">
        <f t="shared" si="74"/>
        <v>11.464954563017793</v>
      </c>
      <c r="AT141" s="74">
        <f t="shared" si="74"/>
        <v>11.749689671777885</v>
      </c>
      <c r="AU141" s="74">
        <f t="shared" si="57"/>
        <v>12.134252012755944</v>
      </c>
    </row>
    <row r="142" spans="1:47" ht="12.95" customHeight="1">
      <c r="A142" s="16" t="s">
        <v>376</v>
      </c>
      <c r="B142" s="16" t="s">
        <v>79</v>
      </c>
      <c r="C142" s="50">
        <v>53684.921600000001</v>
      </c>
      <c r="D142" s="50" t="s">
        <v>105</v>
      </c>
      <c r="E142">
        <f t="shared" si="47"/>
        <v>5044.0495482805709</v>
      </c>
      <c r="F142">
        <f t="shared" si="61"/>
        <v>5044</v>
      </c>
      <c r="G142">
        <f t="shared" si="73"/>
        <v>1.7764000003808178E-2</v>
      </c>
      <c r="K142">
        <f t="shared" si="71"/>
        <v>1.7764000003808178E-2</v>
      </c>
      <c r="Q142" s="2">
        <f t="shared" si="48"/>
        <v>38666.421600000001</v>
      </c>
      <c r="S142" s="13">
        <v>1</v>
      </c>
      <c r="Z142">
        <f t="shared" si="49"/>
        <v>5044</v>
      </c>
      <c r="AA142" s="74">
        <f t="shared" si="50"/>
        <v>1.8905574907032627E-2</v>
      </c>
      <c r="AB142" s="74">
        <f t="shared" si="62"/>
        <v>1.2919068267817028E-2</v>
      </c>
      <c r="AC142" s="74">
        <f t="shared" si="58"/>
        <v>3.7033568327667007E-3</v>
      </c>
      <c r="AD142" s="74">
        <f t="shared" si="63"/>
        <v>-1.1415749032244495E-3</v>
      </c>
      <c r="AE142" s="74">
        <f t="shared" si="64"/>
        <v>1.3031932596719111E-6</v>
      </c>
      <c r="AF142">
        <f t="shared" si="65"/>
        <v>1.7764000003808178E-2</v>
      </c>
      <c r="AG142" s="101"/>
      <c r="AH142">
        <f t="shared" si="51"/>
        <v>4.8449317359911493E-3</v>
      </c>
      <c r="AI142">
        <f t="shared" si="52"/>
        <v>0.24092782650982747</v>
      </c>
      <c r="AJ142">
        <f t="shared" si="53"/>
        <v>8.9850552834239039E-2</v>
      </c>
      <c r="AK142">
        <f t="shared" si="54"/>
        <v>-0.51672708471858553</v>
      </c>
      <c r="AL142">
        <f t="shared" si="55"/>
        <v>-2.5439134889355457</v>
      </c>
      <c r="AM142">
        <f t="shared" si="56"/>
        <v>-3.2460655815090087</v>
      </c>
      <c r="AN142" s="74">
        <f t="shared" si="74"/>
        <v>11.385646222711809</v>
      </c>
      <c r="AO142" s="74">
        <f t="shared" si="74"/>
        <v>11.390697060445452</v>
      </c>
      <c r="AP142" s="74">
        <f t="shared" si="74"/>
        <v>11.404750561878233</v>
      </c>
      <c r="AQ142" s="74">
        <f t="shared" si="74"/>
        <v>11.441656408001002</v>
      </c>
      <c r="AR142" s="74">
        <f t="shared" si="74"/>
        <v>11.527260966563459</v>
      </c>
      <c r="AS142" s="74">
        <f t="shared" si="74"/>
        <v>11.689520349975879</v>
      </c>
      <c r="AT142" s="74">
        <f t="shared" si="74"/>
        <v>11.93280181302676</v>
      </c>
      <c r="AU142" s="74">
        <f t="shared" si="57"/>
        <v>12.233151657583814</v>
      </c>
    </row>
    <row r="143" spans="1:47" ht="12.95" customHeight="1">
      <c r="A143" s="16" t="s">
        <v>376</v>
      </c>
      <c r="B143" s="16" t="s">
        <v>79</v>
      </c>
      <c r="C143" s="50">
        <v>53700.875800000002</v>
      </c>
      <c r="D143" s="50" t="s">
        <v>105</v>
      </c>
      <c r="E143">
        <f t="shared" si="47"/>
        <v>5088.549839757452</v>
      </c>
      <c r="F143">
        <f t="shared" si="61"/>
        <v>5088.5</v>
      </c>
      <c r="G143">
        <f t="shared" si="73"/>
        <v>1.7868499999167398E-2</v>
      </c>
      <c r="K143">
        <f t="shared" si="71"/>
        <v>1.7868499999167398E-2</v>
      </c>
      <c r="Q143" s="2">
        <f t="shared" si="48"/>
        <v>38682.375800000002</v>
      </c>
      <c r="S143" s="13">
        <v>1</v>
      </c>
      <c r="Z143">
        <f t="shared" si="49"/>
        <v>5088.5</v>
      </c>
      <c r="AA143" s="74">
        <f t="shared" si="50"/>
        <v>1.906398773991138E-2</v>
      </c>
      <c r="AB143" s="74">
        <f t="shared" si="62"/>
        <v>1.2988664201920143E-2</v>
      </c>
      <c r="AC143" s="74">
        <f t="shared" si="58"/>
        <v>3.6843480565032748E-3</v>
      </c>
      <c r="AD143" s="74">
        <f t="shared" si="63"/>
        <v>-1.1954877407439821E-3</v>
      </c>
      <c r="AE143" s="74">
        <f t="shared" si="64"/>
        <v>1.4291909382691504E-6</v>
      </c>
      <c r="AF143">
        <f t="shared" si="65"/>
        <v>1.7868499999167398E-2</v>
      </c>
      <c r="AG143" s="101"/>
      <c r="AH143">
        <f t="shared" si="51"/>
        <v>4.8798357972472551E-3</v>
      </c>
      <c r="AI143">
        <f t="shared" si="52"/>
        <v>0.24460308796018937</v>
      </c>
      <c r="AJ143">
        <f t="shared" si="53"/>
        <v>9.6895486604969383E-2</v>
      </c>
      <c r="AK143">
        <f t="shared" si="54"/>
        <v>-0.52208519412982901</v>
      </c>
      <c r="AL143">
        <f t="shared" si="55"/>
        <v>-2.5368376270289805</v>
      </c>
      <c r="AM143">
        <f t="shared" si="56"/>
        <v>-3.2057119453035727</v>
      </c>
      <c r="AN143" s="74">
        <f t="shared" si="74"/>
        <v>11.397188273264597</v>
      </c>
      <c r="AO143" s="74">
        <f t="shared" si="74"/>
        <v>11.402846331282618</v>
      </c>
      <c r="AP143" s="74">
        <f t="shared" si="74"/>
        <v>11.418131888566201</v>
      </c>
      <c r="AQ143" s="74">
        <f t="shared" si="74"/>
        <v>11.457049044172852</v>
      </c>
      <c r="AR143" s="74">
        <f t="shared" si="74"/>
        <v>11.544634624293902</v>
      </c>
      <c r="AS143" s="74">
        <f t="shared" si="74"/>
        <v>11.706691821549457</v>
      </c>
      <c r="AT143" s="74">
        <f t="shared" si="74"/>
        <v>11.946229961610745</v>
      </c>
      <c r="AU143" s="74">
        <f t="shared" si="57"/>
        <v>12.240337019534573</v>
      </c>
    </row>
    <row r="144" spans="1:47" ht="12.95" customHeight="1">
      <c r="A144" s="16" t="s">
        <v>87</v>
      </c>
      <c r="B144" s="16" t="s">
        <v>79</v>
      </c>
      <c r="C144" s="50">
        <v>53704.819799999997</v>
      </c>
      <c r="D144" s="50" t="s">
        <v>111</v>
      </c>
      <c r="E144">
        <f t="shared" si="47"/>
        <v>5099.550651429905</v>
      </c>
      <c r="F144">
        <f t="shared" si="61"/>
        <v>5099.5</v>
      </c>
      <c r="G144">
        <f t="shared" si="73"/>
        <v>1.8159499995817896E-2</v>
      </c>
      <c r="K144">
        <f t="shared" si="71"/>
        <v>1.8159499995817896E-2</v>
      </c>
      <c r="Q144" s="2">
        <f t="shared" si="48"/>
        <v>38686.319799999997</v>
      </c>
      <c r="S144" s="13">
        <v>1</v>
      </c>
      <c r="Z144">
        <f t="shared" si="49"/>
        <v>5099.5</v>
      </c>
      <c r="AA144" s="74">
        <f t="shared" si="50"/>
        <v>1.9103129323776474E-2</v>
      </c>
      <c r="AB144" s="74">
        <f t="shared" si="62"/>
        <v>1.3271031545427442E-2</v>
      </c>
      <c r="AC144" s="74">
        <f t="shared" si="58"/>
        <v>3.9448391224318757E-3</v>
      </c>
      <c r="AD144" s="74">
        <f t="shared" si="63"/>
        <v>-9.4362932795857835E-4</v>
      </c>
      <c r="AE144" s="74">
        <f t="shared" si="64"/>
        <v>8.9043630858355824E-7</v>
      </c>
      <c r="AF144">
        <f t="shared" si="65"/>
        <v>1.8159499995817896E-2</v>
      </c>
      <c r="AG144" s="101"/>
      <c r="AH144">
        <f t="shared" si="51"/>
        <v>4.8884684503904541E-3</v>
      </c>
      <c r="AI144">
        <f t="shared" si="52"/>
        <v>0.24553751171289007</v>
      </c>
      <c r="AJ144">
        <f t="shared" si="53"/>
        <v>9.8674401181285259E-2</v>
      </c>
      <c r="AK144">
        <f t="shared" si="54"/>
        <v>-0.52343461713616635</v>
      </c>
      <c r="AL144">
        <f t="shared" si="55"/>
        <v>-2.5350501458280803</v>
      </c>
      <c r="AM144">
        <f t="shared" si="56"/>
        <v>-3.1956623898649896</v>
      </c>
      <c r="AN144" s="74">
        <f t="shared" si="74"/>
        <v>11.400076479832011</v>
      </c>
      <c r="AO144" s="74">
        <f t="shared" si="74"/>
        <v>11.405892948979083</v>
      </c>
      <c r="AP144" s="74">
        <f t="shared" si="74"/>
        <v>11.42149308096368</v>
      </c>
      <c r="AQ144" s="74">
        <f t="shared" si="74"/>
        <v>11.460910667640785</v>
      </c>
      <c r="AR144" s="74">
        <f t="shared" si="74"/>
        <v>11.548971011068886</v>
      </c>
      <c r="AS144" s="74">
        <f t="shared" si="74"/>
        <v>11.710953120088979</v>
      </c>
      <c r="AT144" s="74">
        <f t="shared" si="74"/>
        <v>11.949551632373002</v>
      </c>
      <c r="AU144" s="74">
        <f t="shared" si="57"/>
        <v>12.242113176421277</v>
      </c>
    </row>
    <row r="145" spans="1:47" ht="12.95" customHeight="1">
      <c r="A145" s="16" t="s">
        <v>94</v>
      </c>
      <c r="B145" s="16" t="s">
        <v>78</v>
      </c>
      <c r="C145" s="50">
        <v>53715.397400000002</v>
      </c>
      <c r="D145" s="50" t="s">
        <v>111</v>
      </c>
      <c r="E145">
        <f t="shared" si="47"/>
        <v>5129.0542481709535</v>
      </c>
      <c r="F145">
        <f t="shared" si="61"/>
        <v>5129</v>
      </c>
      <c r="G145">
        <f t="shared" si="73"/>
        <v>1.9448999999440275E-2</v>
      </c>
      <c r="K145">
        <f t="shared" si="71"/>
        <v>1.9448999999440275E-2</v>
      </c>
      <c r="Q145" s="2">
        <f t="shared" si="48"/>
        <v>38696.897400000002</v>
      </c>
      <c r="S145" s="13">
        <v>1</v>
      </c>
      <c r="Z145">
        <f t="shared" si="49"/>
        <v>5129</v>
      </c>
      <c r="AA145" s="74">
        <f t="shared" si="50"/>
        <v>1.9208067159815143E-2</v>
      </c>
      <c r="AB145" s="74">
        <f t="shared" si="62"/>
        <v>1.4537371380292125E-2</v>
      </c>
      <c r="AC145" s="74">
        <f t="shared" si="58"/>
        <v>5.1525614587732815E-3</v>
      </c>
      <c r="AD145" s="74">
        <f t="shared" si="63"/>
        <v>2.4093283962513257E-4</v>
      </c>
      <c r="AE145" s="74">
        <f t="shared" si="64"/>
        <v>5.8048633209829852E-8</v>
      </c>
      <c r="AF145">
        <f t="shared" si="65"/>
        <v>1.9448999999440275E-2</v>
      </c>
      <c r="AG145" s="101"/>
      <c r="AH145">
        <f t="shared" si="51"/>
        <v>4.9116286191481506E-3</v>
      </c>
      <c r="AI145">
        <f t="shared" si="52"/>
        <v>0.24809682580649584</v>
      </c>
      <c r="AJ145">
        <f t="shared" si="53"/>
        <v>0.10352180550290366</v>
      </c>
      <c r="AK145">
        <f t="shared" si="54"/>
        <v>-0.52710441212969894</v>
      </c>
      <c r="AL145">
        <f t="shared" si="55"/>
        <v>-2.5301777727717232</v>
      </c>
      <c r="AM145">
        <f t="shared" si="56"/>
        <v>-3.1685581964562686</v>
      </c>
      <c r="AN145" s="74">
        <f t="shared" si="74"/>
        <v>11.40789362627604</v>
      </c>
      <c r="AO145" s="74">
        <f t="shared" si="74"/>
        <v>11.414151699641215</v>
      </c>
      <c r="AP145" s="74">
        <f t="shared" si="74"/>
        <v>11.430614888217656</v>
      </c>
      <c r="AQ145" s="74">
        <f t="shared" si="74"/>
        <v>11.471379429863623</v>
      </c>
      <c r="AR145" s="74">
        <f t="shared" si="74"/>
        <v>11.560682119656205</v>
      </c>
      <c r="AS145" s="74">
        <f t="shared" si="74"/>
        <v>11.722413429664647</v>
      </c>
      <c r="AT145" s="74">
        <f t="shared" si="74"/>
        <v>11.958464292519048</v>
      </c>
      <c r="AU145" s="74">
        <f t="shared" si="57"/>
        <v>12.246876506253804</v>
      </c>
    </row>
    <row r="146" spans="1:47" ht="12.95" customHeight="1">
      <c r="A146" s="16" t="s">
        <v>94</v>
      </c>
      <c r="B146" s="16" t="s">
        <v>78</v>
      </c>
      <c r="C146" s="50">
        <v>53715.575900000003</v>
      </c>
      <c r="D146" s="50" t="s">
        <v>111</v>
      </c>
      <c r="E146">
        <f t="shared" si="47"/>
        <v>5129.5521297337209</v>
      </c>
      <c r="F146">
        <f t="shared" si="61"/>
        <v>5129.5</v>
      </c>
      <c r="G146">
        <f t="shared" si="73"/>
        <v>1.8689500000618864E-2</v>
      </c>
      <c r="K146">
        <f t="shared" si="71"/>
        <v>1.8689500000618864E-2</v>
      </c>
      <c r="Q146" s="2">
        <f t="shared" si="48"/>
        <v>38697.075900000003</v>
      </c>
      <c r="S146" s="13">
        <v>1</v>
      </c>
      <c r="Z146">
        <f t="shared" si="49"/>
        <v>5129.5</v>
      </c>
      <c r="AA146" s="74">
        <f t="shared" si="50"/>
        <v>1.9209845353874329E-2</v>
      </c>
      <c r="AB146" s="74">
        <f t="shared" si="62"/>
        <v>1.3777478725553304E-2</v>
      </c>
      <c r="AC146" s="74">
        <f t="shared" si="58"/>
        <v>4.3916759218100964E-3</v>
      </c>
      <c r="AD146" s="74">
        <f t="shared" si="63"/>
        <v>-5.2034535325546499E-4</v>
      </c>
      <c r="AE146" s="74">
        <f t="shared" si="64"/>
        <v>2.7075928665455464E-7</v>
      </c>
      <c r="AF146">
        <f t="shared" si="65"/>
        <v>1.8689500000618864E-2</v>
      </c>
      <c r="AG146" s="101"/>
      <c r="AH146">
        <f t="shared" si="51"/>
        <v>4.9120212750655605E-3</v>
      </c>
      <c r="AI146">
        <f t="shared" si="52"/>
        <v>0.24814089058102551</v>
      </c>
      <c r="AJ146">
        <f t="shared" si="53"/>
        <v>0.10360494883848398</v>
      </c>
      <c r="AK146">
        <f t="shared" si="54"/>
        <v>-0.52716726399935854</v>
      </c>
      <c r="AL146">
        <f t="shared" si="55"/>
        <v>-2.5300941799455061</v>
      </c>
      <c r="AM146">
        <f t="shared" si="56"/>
        <v>-3.1680968351428671</v>
      </c>
      <c r="AN146" s="74">
        <f t="shared" si="74"/>
        <v>11.408027035483636</v>
      </c>
      <c r="AO146" s="74">
        <f t="shared" si="74"/>
        <v>11.414292807250961</v>
      </c>
      <c r="AP146" s="74">
        <f t="shared" si="74"/>
        <v>11.430770866283209</v>
      </c>
      <c r="AQ146" s="74">
        <f t="shared" si="74"/>
        <v>11.471558289748369</v>
      </c>
      <c r="AR146" s="74">
        <f t="shared" si="74"/>
        <v>11.560881638435252</v>
      </c>
      <c r="AS146" s="74">
        <f t="shared" si="74"/>
        <v>11.722608075461542</v>
      </c>
      <c r="AT146" s="74">
        <f t="shared" si="74"/>
        <v>11.958615411217906</v>
      </c>
      <c r="AU146" s="74">
        <f t="shared" si="57"/>
        <v>12.246957240657746</v>
      </c>
    </row>
    <row r="147" spans="1:47" ht="12.95" customHeight="1">
      <c r="A147" s="16" t="s">
        <v>376</v>
      </c>
      <c r="B147" s="16" t="s">
        <v>79</v>
      </c>
      <c r="C147" s="50">
        <v>53728.841</v>
      </c>
      <c r="D147" s="50" t="s">
        <v>111</v>
      </c>
      <c r="E147">
        <f t="shared" si="47"/>
        <v>5166.5518424407101</v>
      </c>
      <c r="F147">
        <f t="shared" si="61"/>
        <v>5166.5</v>
      </c>
      <c r="G147">
        <f t="shared" si="73"/>
        <v>1.8586500002129469E-2</v>
      </c>
      <c r="K147">
        <f t="shared" si="71"/>
        <v>1.8586500002129469E-2</v>
      </c>
      <c r="Q147" s="2">
        <f t="shared" si="48"/>
        <v>38710.341</v>
      </c>
      <c r="S147" s="13">
        <v>1</v>
      </c>
      <c r="Z147">
        <f t="shared" si="49"/>
        <v>5166.5</v>
      </c>
      <c r="AA147" s="74">
        <f t="shared" si="50"/>
        <v>1.9341393103171518E-2</v>
      </c>
      <c r="AB147" s="74">
        <f t="shared" si="62"/>
        <v>1.3645412328821754E-2</v>
      </c>
      <c r="AC147" s="74">
        <f t="shared" si="58"/>
        <v>4.1861945722656661E-3</v>
      </c>
      <c r="AD147" s="74">
        <f t="shared" si="63"/>
        <v>-7.5489310104204926E-4</v>
      </c>
      <c r="AE147" s="74">
        <f t="shared" si="64"/>
        <v>5.6986359400088156E-7</v>
      </c>
      <c r="AF147">
        <f t="shared" si="65"/>
        <v>1.8586500002129469E-2</v>
      </c>
      <c r="AG147" s="101"/>
      <c r="AH147">
        <f t="shared" si="51"/>
        <v>4.9410876733077145E-3</v>
      </c>
      <c r="AI147">
        <f t="shared" si="52"/>
        <v>0.25146783155843899</v>
      </c>
      <c r="AJ147">
        <f t="shared" si="53"/>
        <v>0.10985192141685635</v>
      </c>
      <c r="AK147">
        <f t="shared" si="54"/>
        <v>-0.53188066091656061</v>
      </c>
      <c r="AL147">
        <f t="shared" si="55"/>
        <v>-2.5238113102943087</v>
      </c>
      <c r="AM147">
        <f t="shared" si="56"/>
        <v>-3.1337668807465016</v>
      </c>
      <c r="AN147" s="74">
        <f t="shared" si="74"/>
        <v>11.417986713800744</v>
      </c>
      <c r="AO147" s="74">
        <f t="shared" si="74"/>
        <v>11.42484235935289</v>
      </c>
      <c r="AP147" s="74">
        <f t="shared" si="74"/>
        <v>11.442442974043498</v>
      </c>
      <c r="AQ147" s="74">
        <f t="shared" si="74"/>
        <v>11.48492700943989</v>
      </c>
      <c r="AR147" s="74">
        <f t="shared" si="74"/>
        <v>11.575740794984341</v>
      </c>
      <c r="AS147" s="74">
        <f t="shared" si="74"/>
        <v>11.737048855941314</v>
      </c>
      <c r="AT147" s="74">
        <f t="shared" si="74"/>
        <v>11.969803379342828</v>
      </c>
      <c r="AU147" s="74">
        <f t="shared" si="57"/>
        <v>12.252931586549387</v>
      </c>
    </row>
    <row r="148" spans="1:47" ht="12.95" customHeight="1">
      <c r="A148" s="16" t="s">
        <v>362</v>
      </c>
      <c r="B148" s="16" t="s">
        <v>79</v>
      </c>
      <c r="C148" s="50">
        <v>53745.510900000001</v>
      </c>
      <c r="D148" s="50" t="s">
        <v>111</v>
      </c>
      <c r="E148">
        <f t="shared" si="47"/>
        <v>5213.0484018978123</v>
      </c>
      <c r="F148">
        <f t="shared" si="61"/>
        <v>5213</v>
      </c>
      <c r="G148">
        <f t="shared" si="73"/>
        <v>1.7353000002913177E-2</v>
      </c>
      <c r="K148">
        <f t="shared" si="71"/>
        <v>1.7353000002913177E-2</v>
      </c>
      <c r="Q148" s="2">
        <f t="shared" si="48"/>
        <v>38727.010900000001</v>
      </c>
      <c r="S148" s="13">
        <v>1</v>
      </c>
      <c r="Z148">
        <f t="shared" si="49"/>
        <v>5213</v>
      </c>
      <c r="AA148" s="74">
        <f t="shared" si="50"/>
        <v>1.9506606657380254E-2</v>
      </c>
      <c r="AB148" s="74">
        <f t="shared" si="62"/>
        <v>1.2375357264357126E-2</v>
      </c>
      <c r="AC148" s="74">
        <f t="shared" si="58"/>
        <v>2.8240360840889739E-3</v>
      </c>
      <c r="AD148" s="74">
        <f t="shared" si="63"/>
        <v>-2.1536066544670766E-3</v>
      </c>
      <c r="AE148" s="74">
        <f t="shared" si="64"/>
        <v>4.6380216221648743E-6</v>
      </c>
      <c r="AF148">
        <f t="shared" si="65"/>
        <v>1.7353000002913177E-2</v>
      </c>
      <c r="AG148" s="101"/>
      <c r="AH148">
        <f t="shared" si="51"/>
        <v>4.9776427385560497E-3</v>
      </c>
      <c r="AI148">
        <f t="shared" si="52"/>
        <v>0.2558440356072722</v>
      </c>
      <c r="AJ148">
        <f t="shared" si="53"/>
        <v>0.11797943593846039</v>
      </c>
      <c r="AK148">
        <f t="shared" si="54"/>
        <v>-0.53798638022499412</v>
      </c>
      <c r="AL148">
        <f t="shared" si="55"/>
        <v>-2.5156305187119194</v>
      </c>
      <c r="AM148">
        <f t="shared" si="56"/>
        <v>-3.0900666945244932</v>
      </c>
      <c r="AN148" s="74">
        <f t="shared" si="74"/>
        <v>11.430758297979777</v>
      </c>
      <c r="AO148" s="74">
        <f t="shared" si="74"/>
        <v>11.438413209557661</v>
      </c>
      <c r="AP148" s="74">
        <f t="shared" si="74"/>
        <v>11.457485308454787</v>
      </c>
      <c r="AQ148" s="74">
        <f t="shared" si="74"/>
        <v>11.502105587446067</v>
      </c>
      <c r="AR148" s="74">
        <f t="shared" si="74"/>
        <v>11.594679935929253</v>
      </c>
      <c r="AS148" s="74">
        <f t="shared" si="74"/>
        <v>11.755299817181722</v>
      </c>
      <c r="AT148" s="74">
        <f t="shared" si="74"/>
        <v>11.983878241995232</v>
      </c>
      <c r="AU148" s="74">
        <f t="shared" si="57"/>
        <v>12.260439886115911</v>
      </c>
    </row>
    <row r="149" spans="1:47" ht="12.95" customHeight="1">
      <c r="A149" s="16" t="s">
        <v>362</v>
      </c>
      <c r="B149" s="16" t="s">
        <v>79</v>
      </c>
      <c r="C149" s="50">
        <v>53752.505499999999</v>
      </c>
      <c r="D149" s="50" t="s">
        <v>111</v>
      </c>
      <c r="E149">
        <f t="shared" ref="E149:E212" si="75">+(C149-C$7)/C$8</f>
        <v>5232.558107101715</v>
      </c>
      <c r="F149">
        <f t="shared" si="61"/>
        <v>5232.5</v>
      </c>
      <c r="G149">
        <f t="shared" si="73"/>
        <v>2.0832499998505227E-2</v>
      </c>
      <c r="K149">
        <f t="shared" si="71"/>
        <v>2.0832499998505227E-2</v>
      </c>
      <c r="Q149" s="2">
        <f t="shared" ref="Q149:Q212" si="76">+C149-15018.5</f>
        <v>38734.005499999999</v>
      </c>
      <c r="S149" s="13">
        <v>1</v>
      </c>
      <c r="Z149">
        <f t="shared" ref="Z149:Z212" si="77">F149</f>
        <v>5232.5</v>
      </c>
      <c r="AA149" s="74">
        <f t="shared" ref="AA149:AA212" si="78">AB$3+AB$4*Z149+AB$5*Z149^2+AH149</f>
        <v>1.9575852271971114E-2</v>
      </c>
      <c r="AB149" s="74">
        <f t="shared" si="62"/>
        <v>1.5839520244712586E-2</v>
      </c>
      <c r="AC149" s="74">
        <f t="shared" si="58"/>
        <v>6.2496274803267547E-3</v>
      </c>
      <c r="AD149" s="74">
        <f t="shared" si="63"/>
        <v>1.2566477265341137E-3</v>
      </c>
      <c r="AE149" s="74">
        <f t="shared" si="64"/>
        <v>1.5791635086033566E-6</v>
      </c>
      <c r="AF149">
        <f t="shared" si="65"/>
        <v>2.0832499998505227E-2</v>
      </c>
      <c r="AG149" s="101"/>
      <c r="AH149">
        <f t="shared" ref="AH149:AH212" si="79">$AB$6*($AB$11/AI149*AJ149+$AB$12)</f>
        <v>4.9929797537926401E-3</v>
      </c>
      <c r="AI149">
        <f t="shared" ref="AI149:AI212" si="80">1+$AB$7*COS(AL149)</f>
        <v>0.2577481832569205</v>
      </c>
      <c r="AJ149">
        <f t="shared" ref="AJ149:AJ212" si="81">SIN(AL149+RADIANS($AB$9))</f>
        <v>0.12148481732266067</v>
      </c>
      <c r="AK149">
        <f t="shared" ref="AK149:AK212" si="82">$AB$7*SIN(AL149)</f>
        <v>-0.54061047454748856</v>
      </c>
      <c r="AL149">
        <f t="shared" ref="AL149:AL212" si="83">2*ATAN(AM149)</f>
        <v>-2.5120997358006534</v>
      </c>
      <c r="AM149">
        <f t="shared" ref="AM149:AM212" si="84">SQRT((1+$AB$7)/(1-$AB$7))*TAN(AN149/2)</f>
        <v>-3.0715454586434086</v>
      </c>
      <c r="AN149" s="74">
        <f t="shared" si="74"/>
        <v>11.436202853613649</v>
      </c>
      <c r="AO149" s="74">
        <f t="shared" si="74"/>
        <v>11.444212687111648</v>
      </c>
      <c r="AP149" s="74">
        <f t="shared" si="74"/>
        <v>11.463921360621349</v>
      </c>
      <c r="AQ149" s="74">
        <f t="shared" si="74"/>
        <v>11.509436532802834</v>
      </c>
      <c r="AR149" s="74">
        <f t="shared" si="74"/>
        <v>11.602709726336341</v>
      </c>
      <c r="AS149" s="74">
        <f t="shared" si="74"/>
        <v>11.762986938412441</v>
      </c>
      <c r="AT149" s="74">
        <f t="shared" si="74"/>
        <v>11.98978526508273</v>
      </c>
      <c r="AU149" s="74">
        <f t="shared" ref="AU149:AU212" si="85">RADIANS($AB$9)+$AB$18*(F149-AB$15)</f>
        <v>12.263588527869615</v>
      </c>
    </row>
    <row r="150" spans="1:47" ht="12.95" customHeight="1">
      <c r="A150" s="16" t="s">
        <v>362</v>
      </c>
      <c r="B150" s="16" t="s">
        <v>78</v>
      </c>
      <c r="C150" s="50">
        <v>53760.391000000003</v>
      </c>
      <c r="D150" s="50" t="s">
        <v>111</v>
      </c>
      <c r="E150">
        <f t="shared" si="75"/>
        <v>5254.5527573155223</v>
      </c>
      <c r="F150">
        <f t="shared" si="61"/>
        <v>5254.5</v>
      </c>
      <c r="G150">
        <f t="shared" si="73"/>
        <v>1.8914500004029833E-2</v>
      </c>
      <c r="K150">
        <f t="shared" si="71"/>
        <v>1.8914500004029833E-2</v>
      </c>
      <c r="Q150" s="2">
        <f t="shared" si="76"/>
        <v>38741.891000000003</v>
      </c>
      <c r="S150" s="13">
        <v>1</v>
      </c>
      <c r="Z150">
        <f t="shared" si="77"/>
        <v>5254.5</v>
      </c>
      <c r="AA150" s="74">
        <f t="shared" si="78"/>
        <v>1.965394808862532E-2</v>
      </c>
      <c r="AB150" s="74">
        <f t="shared" si="62"/>
        <v>1.3904212496750326E-2</v>
      </c>
      <c r="AC150" s="74">
        <f t="shared" ref="AC150:AC213" si="86">+G150-(AB$3+AB$4*Z150+AB$5*Z150^2)</f>
        <v>4.2708394226840217E-3</v>
      </c>
      <c r="AD150" s="74">
        <f t="shared" si="63"/>
        <v>-7.3944808459548705E-4</v>
      </c>
      <c r="AE150" s="74">
        <f t="shared" si="64"/>
        <v>5.4678346981193462E-7</v>
      </c>
      <c r="AF150">
        <f t="shared" si="65"/>
        <v>1.8914500004029833E-2</v>
      </c>
      <c r="AG150" s="101"/>
      <c r="AH150">
        <f t="shared" si="79"/>
        <v>5.010287507279507E-3</v>
      </c>
      <c r="AI150">
        <f t="shared" si="80"/>
        <v>0.2599482053949439</v>
      </c>
      <c r="AJ150">
        <f t="shared" si="81"/>
        <v>0.12551196746796789</v>
      </c>
      <c r="AK150">
        <f t="shared" si="82"/>
        <v>-0.54361823548396415</v>
      </c>
      <c r="AL150">
        <f t="shared" si="83"/>
        <v>-2.5080415161680358</v>
      </c>
      <c r="AM150">
        <f t="shared" si="84"/>
        <v>-3.0505040442159537</v>
      </c>
      <c r="AN150" s="74">
        <f t="shared" si="74"/>
        <v>11.442411133626864</v>
      </c>
      <c r="AO150" s="74">
        <f t="shared" si="74"/>
        <v>11.450835692899648</v>
      </c>
      <c r="AP150" s="74">
        <f t="shared" si="74"/>
        <v>11.471275925720963</v>
      </c>
      <c r="AQ150" s="74">
        <f t="shared" si="74"/>
        <v>11.5177985947329</v>
      </c>
      <c r="AR150" s="74">
        <f t="shared" si="74"/>
        <v>11.611830948949555</v>
      </c>
      <c r="AS150" s="74">
        <f t="shared" si="74"/>
        <v>11.771683068282611</v>
      </c>
      <c r="AT150" s="74">
        <f t="shared" si="74"/>
        <v>11.996452856207982</v>
      </c>
      <c r="AU150" s="74">
        <f t="shared" si="85"/>
        <v>12.267140841643025</v>
      </c>
    </row>
    <row r="151" spans="1:47" ht="12.95" customHeight="1">
      <c r="A151" s="16" t="s">
        <v>362</v>
      </c>
      <c r="B151" s="16" t="s">
        <v>78</v>
      </c>
      <c r="C151" s="50">
        <v>53760.570800000001</v>
      </c>
      <c r="D151" s="50" t="s">
        <v>111</v>
      </c>
      <c r="E151">
        <f t="shared" si="75"/>
        <v>5255.0542649064673</v>
      </c>
      <c r="F151">
        <f t="shared" si="61"/>
        <v>5255</v>
      </c>
      <c r="G151">
        <f t="shared" si="73"/>
        <v>1.945500000147149E-2</v>
      </c>
      <c r="K151">
        <f t="shared" si="71"/>
        <v>1.945500000147149E-2</v>
      </c>
      <c r="Q151" s="2">
        <f t="shared" si="76"/>
        <v>38742.070800000001</v>
      </c>
      <c r="S151" s="13">
        <v>1</v>
      </c>
      <c r="Z151">
        <f t="shared" si="77"/>
        <v>5255</v>
      </c>
      <c r="AA151" s="74">
        <f t="shared" si="78"/>
        <v>1.9655722649412483E-2</v>
      </c>
      <c r="AB151" s="74">
        <f t="shared" si="62"/>
        <v>1.4444319087283337E-2</v>
      </c>
      <c r="AC151" s="74">
        <f t="shared" si="86"/>
        <v>4.8099582662471593E-3</v>
      </c>
      <c r="AD151" s="74">
        <f t="shared" si="63"/>
        <v>-2.0072264794099293E-4</v>
      </c>
      <c r="AE151" s="74">
        <f t="shared" si="64"/>
        <v>4.0289581396443793E-8</v>
      </c>
      <c r="AF151">
        <f t="shared" si="65"/>
        <v>1.945500000147149E-2</v>
      </c>
      <c r="AG151" s="101"/>
      <c r="AH151">
        <f t="shared" si="79"/>
        <v>5.0106809141881531E-3</v>
      </c>
      <c r="AI151">
        <f t="shared" si="80"/>
        <v>0.25999886119727289</v>
      </c>
      <c r="AJ151">
        <f t="shared" si="81"/>
        <v>0.12560440685833579</v>
      </c>
      <c r="AK151">
        <f t="shared" si="82"/>
        <v>-0.54368718875795641</v>
      </c>
      <c r="AL151">
        <f t="shared" si="83"/>
        <v>-2.5079483394006568</v>
      </c>
      <c r="AM151">
        <f t="shared" si="84"/>
        <v>-3.0500239923609502</v>
      </c>
      <c r="AN151" s="74">
        <f t="shared" ref="AN151:AT160" si="87">$AU151+$AB$7*SIN(AO151)</f>
        <v>11.442553057375196</v>
      </c>
      <c r="AO151" s="74">
        <f t="shared" si="87"/>
        <v>11.450987220011385</v>
      </c>
      <c r="AP151" s="74">
        <f t="shared" si="87"/>
        <v>11.471444240875313</v>
      </c>
      <c r="AQ151" s="74">
        <f t="shared" si="87"/>
        <v>11.517989772523855</v>
      </c>
      <c r="AR151" s="74">
        <f t="shared" si="87"/>
        <v>11.612039012076851</v>
      </c>
      <c r="AS151" s="74">
        <f t="shared" si="87"/>
        <v>11.771880995263313</v>
      </c>
      <c r="AT151" s="74">
        <f t="shared" si="87"/>
        <v>11.996604432216806</v>
      </c>
      <c r="AU151" s="74">
        <f t="shared" si="85"/>
        <v>12.267221576046966</v>
      </c>
    </row>
    <row r="152" spans="1:47" ht="12.95" customHeight="1">
      <c r="A152" s="16" t="s">
        <v>185</v>
      </c>
      <c r="B152" s="16" t="s">
        <v>78</v>
      </c>
      <c r="C152" s="50">
        <v>53791.402779999997</v>
      </c>
      <c r="D152" s="50" t="s">
        <v>111</v>
      </c>
      <c r="E152">
        <f t="shared" si="75"/>
        <v>5341.0524407353505</v>
      </c>
      <c r="F152">
        <f t="shared" si="61"/>
        <v>5341</v>
      </c>
      <c r="G152">
        <f t="shared" si="73"/>
        <v>1.8800999998347834E-2</v>
      </c>
      <c r="K152">
        <f t="shared" si="71"/>
        <v>1.8800999998347834E-2</v>
      </c>
      <c r="Q152" s="2">
        <f t="shared" si="76"/>
        <v>38772.902779999997</v>
      </c>
      <c r="S152" s="13">
        <v>1</v>
      </c>
      <c r="Z152">
        <f t="shared" si="77"/>
        <v>5341</v>
      </c>
      <c r="AA152" s="74">
        <f t="shared" si="78"/>
        <v>1.9960706213052386E-2</v>
      </c>
      <c r="AB152" s="74">
        <f t="shared" si="62"/>
        <v>1.372263411085747E-2</v>
      </c>
      <c r="AC152" s="74">
        <f t="shared" si="86"/>
        <v>3.9186596727858111E-3</v>
      </c>
      <c r="AD152" s="74">
        <f t="shared" si="63"/>
        <v>-1.1597062147045527E-3</v>
      </c>
      <c r="AE152" s="74">
        <f t="shared" si="64"/>
        <v>1.3449185044243621E-6</v>
      </c>
      <c r="AF152">
        <f t="shared" si="65"/>
        <v>1.8800999998347834E-2</v>
      </c>
      <c r="AG152" s="101"/>
      <c r="AH152">
        <f t="shared" si="79"/>
        <v>5.0783658874903629E-3</v>
      </c>
      <c r="AI152">
        <f t="shared" si="80"/>
        <v>0.26917767005630866</v>
      </c>
      <c r="AJ152">
        <f t="shared" si="81"/>
        <v>0.14214757627260957</v>
      </c>
      <c r="AK152">
        <f t="shared" si="82"/>
        <v>-0.55596417753712979</v>
      </c>
      <c r="AL152">
        <f t="shared" si="83"/>
        <v>-2.4912546927077335</v>
      </c>
      <c r="AM152">
        <f t="shared" si="84"/>
        <v>-2.9661626195005621</v>
      </c>
      <c r="AN152" s="74">
        <f t="shared" si="87"/>
        <v>11.46754090241348</v>
      </c>
      <c r="AO152" s="74">
        <f t="shared" si="87"/>
        <v>11.477746579411807</v>
      </c>
      <c r="AP152" s="74">
        <f t="shared" si="87"/>
        <v>11.501191825803637</v>
      </c>
      <c r="AQ152" s="74">
        <f t="shared" si="87"/>
        <v>11.551630835889595</v>
      </c>
      <c r="AR152" s="74">
        <f t="shared" si="87"/>
        <v>11.648328125156624</v>
      </c>
      <c r="AS152" s="74">
        <f t="shared" si="87"/>
        <v>11.806111778709568</v>
      </c>
      <c r="AT152" s="74">
        <f t="shared" si="87"/>
        <v>12.022701356951433</v>
      </c>
      <c r="AU152" s="74">
        <f t="shared" si="85"/>
        <v>12.281107893524839</v>
      </c>
    </row>
    <row r="153" spans="1:47" ht="12.95" customHeight="1">
      <c r="A153" s="16" t="s">
        <v>185</v>
      </c>
      <c r="B153" s="16" t="s">
        <v>78</v>
      </c>
      <c r="C153" s="50">
        <v>53791.402779999997</v>
      </c>
      <c r="D153" s="50" t="s">
        <v>111</v>
      </c>
      <c r="E153">
        <f t="shared" si="75"/>
        <v>5341.0524407353505</v>
      </c>
      <c r="F153">
        <f t="shared" si="61"/>
        <v>5341</v>
      </c>
      <c r="G153">
        <f t="shared" si="73"/>
        <v>1.8800999998347834E-2</v>
      </c>
      <c r="K153">
        <f t="shared" si="71"/>
        <v>1.8800999998347834E-2</v>
      </c>
      <c r="Q153" s="2">
        <f t="shared" si="76"/>
        <v>38772.902779999997</v>
      </c>
      <c r="S153" s="13">
        <v>1</v>
      </c>
      <c r="Z153">
        <f t="shared" si="77"/>
        <v>5341</v>
      </c>
      <c r="AA153" s="74">
        <f t="shared" si="78"/>
        <v>1.9960706213052386E-2</v>
      </c>
      <c r="AB153" s="74">
        <f t="shared" si="62"/>
        <v>1.372263411085747E-2</v>
      </c>
      <c r="AC153" s="74">
        <f t="shared" si="86"/>
        <v>3.9186596727858111E-3</v>
      </c>
      <c r="AD153" s="74">
        <f t="shared" si="63"/>
        <v>-1.1597062147045527E-3</v>
      </c>
      <c r="AE153" s="74">
        <f t="shared" si="64"/>
        <v>1.3449185044243621E-6</v>
      </c>
      <c r="AF153">
        <f t="shared" si="65"/>
        <v>1.8800999998347834E-2</v>
      </c>
      <c r="AG153" s="101"/>
      <c r="AH153">
        <f t="shared" si="79"/>
        <v>5.0783658874903629E-3</v>
      </c>
      <c r="AI153">
        <f t="shared" si="80"/>
        <v>0.26917767005630866</v>
      </c>
      <c r="AJ153">
        <f t="shared" si="81"/>
        <v>0.14214757627260957</v>
      </c>
      <c r="AK153">
        <f t="shared" si="82"/>
        <v>-0.55596417753712979</v>
      </c>
      <c r="AL153">
        <f t="shared" si="83"/>
        <v>-2.4912546927077335</v>
      </c>
      <c r="AM153">
        <f t="shared" si="84"/>
        <v>-2.9661626195005621</v>
      </c>
      <c r="AN153" s="74">
        <f t="shared" si="87"/>
        <v>11.46754090241348</v>
      </c>
      <c r="AO153" s="74">
        <f t="shared" si="87"/>
        <v>11.477746579411807</v>
      </c>
      <c r="AP153" s="74">
        <f t="shared" si="87"/>
        <v>11.501191825803637</v>
      </c>
      <c r="AQ153" s="74">
        <f t="shared" si="87"/>
        <v>11.551630835889595</v>
      </c>
      <c r="AR153" s="74">
        <f t="shared" si="87"/>
        <v>11.648328125156624</v>
      </c>
      <c r="AS153" s="74">
        <f t="shared" si="87"/>
        <v>11.806111778709568</v>
      </c>
      <c r="AT153" s="74">
        <f t="shared" si="87"/>
        <v>12.022701356951433</v>
      </c>
      <c r="AU153" s="74">
        <f t="shared" si="85"/>
        <v>12.281107893524839</v>
      </c>
    </row>
    <row r="154" spans="1:47" ht="12.95" customHeight="1">
      <c r="A154" s="159" t="s">
        <v>860</v>
      </c>
      <c r="B154" s="159" t="s">
        <v>79</v>
      </c>
      <c r="C154" s="160">
        <v>53791.403299999998</v>
      </c>
      <c r="D154" s="160">
        <v>3.8E-3</v>
      </c>
      <c r="E154">
        <f t="shared" si="75"/>
        <v>5341.0538911466301</v>
      </c>
      <c r="F154">
        <f t="shared" si="61"/>
        <v>5341</v>
      </c>
      <c r="G154">
        <f t="shared" si="73"/>
        <v>1.9320999999763444E-2</v>
      </c>
      <c r="K154">
        <f t="shared" si="71"/>
        <v>1.9320999999763444E-2</v>
      </c>
      <c r="O154">
        <f ca="1">+C$11+C$12*$F154</f>
        <v>2.0317775584675579E-2</v>
      </c>
      <c r="Q154" s="2">
        <f t="shared" si="76"/>
        <v>38772.903299999998</v>
      </c>
      <c r="S154" s="13">
        <v>1</v>
      </c>
      <c r="Z154">
        <f t="shared" si="77"/>
        <v>5341</v>
      </c>
      <c r="AA154" s="74">
        <f t="shared" si="78"/>
        <v>1.9960706213052386E-2</v>
      </c>
      <c r="AB154" s="74">
        <f t="shared" si="62"/>
        <v>1.424263411227308E-2</v>
      </c>
      <c r="AC154" s="74">
        <f t="shared" si="86"/>
        <v>4.4386596742014214E-3</v>
      </c>
      <c r="AD154" s="74">
        <f t="shared" si="63"/>
        <v>-6.3970621328894237E-4</v>
      </c>
      <c r="AE154" s="74">
        <f t="shared" si="64"/>
        <v>4.0922403932047782E-7</v>
      </c>
      <c r="AF154">
        <f t="shared" si="65"/>
        <v>1.9320999999763444E-2</v>
      </c>
      <c r="AG154" s="101"/>
      <c r="AH154">
        <f t="shared" si="79"/>
        <v>5.0783658874903629E-3</v>
      </c>
      <c r="AI154">
        <f t="shared" si="80"/>
        <v>0.26917767005630866</v>
      </c>
      <c r="AJ154">
        <f t="shared" si="81"/>
        <v>0.14214757627260957</v>
      </c>
      <c r="AK154">
        <f t="shared" si="82"/>
        <v>-0.55596417753712979</v>
      </c>
      <c r="AL154">
        <f t="shared" si="83"/>
        <v>-2.4912546927077335</v>
      </c>
      <c r="AM154">
        <f t="shared" si="84"/>
        <v>-2.9661626195005621</v>
      </c>
      <c r="AN154" s="74">
        <f t="shared" si="87"/>
        <v>11.46754090241348</v>
      </c>
      <c r="AO154" s="74">
        <f t="shared" si="87"/>
        <v>11.477746579411807</v>
      </c>
      <c r="AP154" s="74">
        <f t="shared" si="87"/>
        <v>11.501191825803637</v>
      </c>
      <c r="AQ154" s="74">
        <f t="shared" si="87"/>
        <v>11.551630835889595</v>
      </c>
      <c r="AR154" s="74">
        <f t="shared" si="87"/>
        <v>11.648328125156624</v>
      </c>
      <c r="AS154" s="74">
        <f t="shared" si="87"/>
        <v>11.806111778709568</v>
      </c>
      <c r="AT154" s="74">
        <f t="shared" si="87"/>
        <v>12.022701356951433</v>
      </c>
      <c r="AU154" s="74">
        <f t="shared" si="85"/>
        <v>12.281107893524839</v>
      </c>
    </row>
    <row r="155" spans="1:47" ht="12.95" customHeight="1">
      <c r="A155" s="16" t="s">
        <v>185</v>
      </c>
      <c r="B155" s="16" t="s">
        <v>78</v>
      </c>
      <c r="C155" s="50">
        <v>53791.403469999997</v>
      </c>
      <c r="D155" s="50" t="s">
        <v>111</v>
      </c>
      <c r="E155">
        <f t="shared" si="75"/>
        <v>5341.0543653195446</v>
      </c>
      <c r="F155">
        <f t="shared" si="61"/>
        <v>5341</v>
      </c>
      <c r="G155">
        <f t="shared" si="73"/>
        <v>1.9490999999106862E-2</v>
      </c>
      <c r="K155">
        <f t="shared" si="71"/>
        <v>1.9490999999106862E-2</v>
      </c>
      <c r="Q155" s="2">
        <f t="shared" si="76"/>
        <v>38772.903469999997</v>
      </c>
      <c r="S155" s="13">
        <v>1</v>
      </c>
      <c r="Z155">
        <f t="shared" si="77"/>
        <v>5341</v>
      </c>
      <c r="AA155" s="74">
        <f t="shared" si="78"/>
        <v>1.9960706213052386E-2</v>
      </c>
      <c r="AB155" s="74">
        <f t="shared" si="62"/>
        <v>1.4412634111616498E-2</v>
      </c>
      <c r="AC155" s="74">
        <f t="shared" si="86"/>
        <v>4.608659673544839E-3</v>
      </c>
      <c r="AD155" s="74">
        <f t="shared" si="63"/>
        <v>-4.6970621394552478E-4</v>
      </c>
      <c r="AE155" s="74">
        <f t="shared" si="64"/>
        <v>2.2062392741903909E-7</v>
      </c>
      <c r="AF155">
        <f t="shared" si="65"/>
        <v>1.9490999999106862E-2</v>
      </c>
      <c r="AG155" s="101"/>
      <c r="AH155">
        <f t="shared" si="79"/>
        <v>5.0783658874903629E-3</v>
      </c>
      <c r="AI155">
        <f t="shared" si="80"/>
        <v>0.26917767005630866</v>
      </c>
      <c r="AJ155">
        <f t="shared" si="81"/>
        <v>0.14214757627260957</v>
      </c>
      <c r="AK155">
        <f t="shared" si="82"/>
        <v>-0.55596417753712979</v>
      </c>
      <c r="AL155">
        <f t="shared" si="83"/>
        <v>-2.4912546927077335</v>
      </c>
      <c r="AM155">
        <f t="shared" si="84"/>
        <v>-2.9661626195005621</v>
      </c>
      <c r="AN155" s="74">
        <f t="shared" si="87"/>
        <v>11.46754090241348</v>
      </c>
      <c r="AO155" s="74">
        <f t="shared" si="87"/>
        <v>11.477746579411807</v>
      </c>
      <c r="AP155" s="74">
        <f t="shared" si="87"/>
        <v>11.501191825803637</v>
      </c>
      <c r="AQ155" s="74">
        <f t="shared" si="87"/>
        <v>11.551630835889595</v>
      </c>
      <c r="AR155" s="74">
        <f t="shared" si="87"/>
        <v>11.648328125156624</v>
      </c>
      <c r="AS155" s="74">
        <f t="shared" si="87"/>
        <v>11.806111778709568</v>
      </c>
      <c r="AT155" s="74">
        <f t="shared" si="87"/>
        <v>12.022701356951433</v>
      </c>
      <c r="AU155" s="74">
        <f t="shared" si="85"/>
        <v>12.281107893524839</v>
      </c>
    </row>
    <row r="156" spans="1:47" ht="12.95" customHeight="1">
      <c r="A156" s="16" t="s">
        <v>185</v>
      </c>
      <c r="B156" s="16" t="s">
        <v>78</v>
      </c>
      <c r="C156" s="50">
        <v>53791.404159999998</v>
      </c>
      <c r="D156" s="50" t="s">
        <v>111</v>
      </c>
      <c r="E156">
        <f t="shared" si="75"/>
        <v>5341.0562899037395</v>
      </c>
      <c r="F156">
        <f t="shared" si="61"/>
        <v>5341</v>
      </c>
      <c r="G156">
        <f t="shared" si="73"/>
        <v>2.018099999986589E-2</v>
      </c>
      <c r="K156">
        <f t="shared" si="71"/>
        <v>2.018099999986589E-2</v>
      </c>
      <c r="Q156" s="2">
        <f t="shared" si="76"/>
        <v>38772.904159999998</v>
      </c>
      <c r="S156" s="13">
        <v>1</v>
      </c>
      <c r="Z156">
        <f t="shared" si="77"/>
        <v>5341</v>
      </c>
      <c r="AA156" s="74">
        <f t="shared" si="78"/>
        <v>1.9960706213052386E-2</v>
      </c>
      <c r="AB156" s="74">
        <f t="shared" si="62"/>
        <v>1.5102634112375526E-2</v>
      </c>
      <c r="AC156" s="74">
        <f t="shared" si="86"/>
        <v>5.2986596743038669E-3</v>
      </c>
      <c r="AD156" s="74">
        <f t="shared" si="63"/>
        <v>2.2029378681350312E-4</v>
      </c>
      <c r="AE156" s="74">
        <f t="shared" si="64"/>
        <v>4.8529352508633157E-8</v>
      </c>
      <c r="AF156">
        <f t="shared" si="65"/>
        <v>2.018099999986589E-2</v>
      </c>
      <c r="AG156" s="101"/>
      <c r="AH156">
        <f t="shared" si="79"/>
        <v>5.0783658874903629E-3</v>
      </c>
      <c r="AI156">
        <f t="shared" si="80"/>
        <v>0.26917767005630866</v>
      </c>
      <c r="AJ156">
        <f t="shared" si="81"/>
        <v>0.14214757627260957</v>
      </c>
      <c r="AK156">
        <f t="shared" si="82"/>
        <v>-0.55596417753712979</v>
      </c>
      <c r="AL156">
        <f t="shared" si="83"/>
        <v>-2.4912546927077335</v>
      </c>
      <c r="AM156">
        <f t="shared" si="84"/>
        <v>-2.9661626195005621</v>
      </c>
      <c r="AN156" s="74">
        <f t="shared" si="87"/>
        <v>11.46754090241348</v>
      </c>
      <c r="AO156" s="74">
        <f t="shared" si="87"/>
        <v>11.477746579411807</v>
      </c>
      <c r="AP156" s="74">
        <f t="shared" si="87"/>
        <v>11.501191825803637</v>
      </c>
      <c r="AQ156" s="74">
        <f t="shared" si="87"/>
        <v>11.551630835889595</v>
      </c>
      <c r="AR156" s="74">
        <f t="shared" si="87"/>
        <v>11.648328125156624</v>
      </c>
      <c r="AS156" s="74">
        <f t="shared" si="87"/>
        <v>11.806111778709568</v>
      </c>
      <c r="AT156" s="74">
        <f t="shared" si="87"/>
        <v>12.022701356951433</v>
      </c>
      <c r="AU156" s="74">
        <f t="shared" si="85"/>
        <v>12.281107893524839</v>
      </c>
    </row>
    <row r="157" spans="1:47" ht="12.95" customHeight="1">
      <c r="A157" s="16" t="s">
        <v>447</v>
      </c>
      <c r="B157" s="16" t="s">
        <v>78</v>
      </c>
      <c r="C157" s="50">
        <v>54092.384100000003</v>
      </c>
      <c r="D157" s="50" t="s">
        <v>111</v>
      </c>
      <c r="E157">
        <f t="shared" si="75"/>
        <v>6180.5653256870719</v>
      </c>
      <c r="F157">
        <f t="shared" si="61"/>
        <v>6180.5</v>
      </c>
      <c r="G157">
        <f t="shared" si="73"/>
        <v>2.342050000152085E-2</v>
      </c>
      <c r="K157">
        <f t="shared" si="71"/>
        <v>2.342050000152085E-2</v>
      </c>
      <c r="Q157" s="2">
        <f t="shared" si="76"/>
        <v>39073.884100000003</v>
      </c>
      <c r="S157" s="13">
        <v>1</v>
      </c>
      <c r="Z157">
        <f t="shared" si="77"/>
        <v>6180.5</v>
      </c>
      <c r="AA157" s="74">
        <f t="shared" si="78"/>
        <v>2.284450568925564E-2</v>
      </c>
      <c r="AB157" s="74">
        <f t="shared" si="62"/>
        <v>1.7747612668618289E-2</v>
      </c>
      <c r="AC157" s="74">
        <f t="shared" si="86"/>
        <v>6.2488816451677712E-3</v>
      </c>
      <c r="AD157" s="74">
        <f t="shared" si="63"/>
        <v>5.7599431226521003E-4</v>
      </c>
      <c r="AE157" s="74">
        <f t="shared" si="64"/>
        <v>3.3176944776187227E-7</v>
      </c>
      <c r="AF157">
        <f t="shared" si="65"/>
        <v>2.342050000152085E-2</v>
      </c>
      <c r="AG157" s="101"/>
      <c r="AH157">
        <f t="shared" si="79"/>
        <v>5.6728873329025594E-3</v>
      </c>
      <c r="AI157">
        <f t="shared" si="80"/>
        <v>0.47330101756888077</v>
      </c>
      <c r="AJ157">
        <f t="shared" si="81"/>
        <v>0.43695740332812888</v>
      </c>
      <c r="AK157">
        <f t="shared" si="82"/>
        <v>-0.75218722839123398</v>
      </c>
      <c r="AL157">
        <f t="shared" si="83"/>
        <v>-2.1816721047929981</v>
      </c>
      <c r="AM157">
        <f t="shared" si="84"/>
        <v>-1.9210068439607606</v>
      </c>
      <c r="AN157" s="74">
        <f t="shared" si="87"/>
        <v>11.811312341610458</v>
      </c>
      <c r="AO157" s="74">
        <f t="shared" si="87"/>
        <v>11.846568355473515</v>
      </c>
      <c r="AP157" s="74">
        <f t="shared" si="87"/>
        <v>11.896554891777157</v>
      </c>
      <c r="AQ157" s="74">
        <f t="shared" si="87"/>
        <v>11.964233207418413</v>
      </c>
      <c r="AR157" s="74">
        <f t="shared" si="87"/>
        <v>12.051178190146461</v>
      </c>
      <c r="AS157" s="74">
        <f t="shared" si="87"/>
        <v>12.157015738299268</v>
      </c>
      <c r="AT157" s="74">
        <f t="shared" si="87"/>
        <v>12.279701844432303</v>
      </c>
      <c r="AU157" s="74">
        <f t="shared" si="85"/>
        <v>12.416660957741978</v>
      </c>
    </row>
    <row r="158" spans="1:47" ht="12.95" customHeight="1">
      <c r="A158" s="16" t="s">
        <v>447</v>
      </c>
      <c r="B158" s="16" t="s">
        <v>78</v>
      </c>
      <c r="C158" s="50">
        <v>54092.562299999998</v>
      </c>
      <c r="D158" s="50" t="s">
        <v>111</v>
      </c>
      <c r="E158">
        <f t="shared" si="75"/>
        <v>6181.0623704740847</v>
      </c>
      <c r="F158">
        <f t="shared" si="61"/>
        <v>6181</v>
      </c>
      <c r="G158">
        <f t="shared" si="73"/>
        <v>2.2360999995726161E-2</v>
      </c>
      <c r="K158">
        <f t="shared" si="71"/>
        <v>2.2360999995726161E-2</v>
      </c>
      <c r="Q158" s="2">
        <f t="shared" si="76"/>
        <v>39074.062299999998</v>
      </c>
      <c r="S158" s="13">
        <v>1</v>
      </c>
      <c r="Z158">
        <f t="shared" si="77"/>
        <v>6181</v>
      </c>
      <c r="AA158" s="74">
        <f t="shared" si="78"/>
        <v>2.2846077172729583E-2</v>
      </c>
      <c r="AB158" s="74">
        <f t="shared" si="62"/>
        <v>1.668788998400288E-2</v>
      </c>
      <c r="AC158" s="74">
        <f t="shared" si="86"/>
        <v>5.1880328347198579E-3</v>
      </c>
      <c r="AD158" s="74">
        <f t="shared" si="63"/>
        <v>-4.8507717700342276E-4</v>
      </c>
      <c r="AE158" s="74">
        <f t="shared" si="64"/>
        <v>2.3529986764960994E-7</v>
      </c>
      <c r="AF158">
        <f t="shared" si="65"/>
        <v>2.2360999995726161E-2</v>
      </c>
      <c r="AG158" s="101"/>
      <c r="AH158">
        <f t="shared" si="79"/>
        <v>5.6731100117232806E-3</v>
      </c>
      <c r="AI158">
        <f t="shared" si="80"/>
        <v>0.47355833654945678</v>
      </c>
      <c r="AJ158">
        <f t="shared" si="81"/>
        <v>0.43726504867437671</v>
      </c>
      <c r="AK158">
        <f t="shared" si="82"/>
        <v>-0.75236734354455326</v>
      </c>
      <c r="AL158">
        <f t="shared" si="83"/>
        <v>-2.1813300514266838</v>
      </c>
      <c r="AM158">
        <f t="shared" si="84"/>
        <v>-1.9202049465525597</v>
      </c>
      <c r="AN158" s="74">
        <f t="shared" si="87"/>
        <v>11.811598439710668</v>
      </c>
      <c r="AO158" s="74">
        <f t="shared" si="87"/>
        <v>11.846865742137755</v>
      </c>
      <c r="AP158" s="74">
        <f t="shared" si="87"/>
        <v>11.896855822262427</v>
      </c>
      <c r="AQ158" s="74">
        <f t="shared" si="87"/>
        <v>11.964524150117825</v>
      </c>
      <c r="AR158" s="74">
        <f t="shared" si="87"/>
        <v>12.051441238040189</v>
      </c>
      <c r="AS158" s="74">
        <f t="shared" si="87"/>
        <v>12.157232152402573</v>
      </c>
      <c r="AT158" s="74">
        <f t="shared" si="87"/>
        <v>12.279855885038572</v>
      </c>
      <c r="AU158" s="74">
        <f t="shared" si="85"/>
        <v>12.416741692145919</v>
      </c>
    </row>
    <row r="159" spans="1:47" ht="12.95" customHeight="1">
      <c r="A159" s="16" t="s">
        <v>455</v>
      </c>
      <c r="B159" s="16" t="s">
        <v>78</v>
      </c>
      <c r="C159" s="50">
        <v>54150.284299999999</v>
      </c>
      <c r="D159" s="50" t="s">
        <v>111</v>
      </c>
      <c r="E159">
        <f t="shared" si="75"/>
        <v>6342.0636005344204</v>
      </c>
      <c r="F159">
        <f t="shared" si="61"/>
        <v>6342</v>
      </c>
      <c r="G159">
        <f t="shared" si="73"/>
        <v>2.2801999999501277E-2</v>
      </c>
      <c r="K159">
        <f t="shared" si="71"/>
        <v>2.2801999999501277E-2</v>
      </c>
      <c r="Q159" s="2">
        <f t="shared" si="76"/>
        <v>39131.784299999999</v>
      </c>
      <c r="S159" s="13">
        <v>1</v>
      </c>
      <c r="Z159">
        <f t="shared" si="77"/>
        <v>6342</v>
      </c>
      <c r="AA159" s="74">
        <f t="shared" si="78"/>
        <v>2.3328584243776818E-2</v>
      </c>
      <c r="AB159" s="74">
        <f t="shared" si="62"/>
        <v>1.7079789669084272E-2</v>
      </c>
      <c r="AC159" s="74">
        <f t="shared" si="86"/>
        <v>5.1956260861414673E-3</v>
      </c>
      <c r="AD159" s="74">
        <f t="shared" si="63"/>
        <v>-5.2658424427554085E-4</v>
      </c>
      <c r="AE159" s="74">
        <f t="shared" si="64"/>
        <v>2.7729096631924246E-7</v>
      </c>
      <c r="AF159">
        <f t="shared" si="65"/>
        <v>2.2801999999501277E-2</v>
      </c>
      <c r="AG159" s="101"/>
      <c r="AH159">
        <f t="shared" si="79"/>
        <v>5.7222103304170064E-3</v>
      </c>
      <c r="AI159">
        <f t="shared" si="80"/>
        <v>0.57620324970819969</v>
      </c>
      <c r="AJ159">
        <f t="shared" si="81"/>
        <v>0.55084661223144982</v>
      </c>
      <c r="AK159">
        <f t="shared" si="82"/>
        <v>-0.81461264358649144</v>
      </c>
      <c r="AL159">
        <f t="shared" si="83"/>
        <v>-2.050507095234309</v>
      </c>
      <c r="AM159">
        <f t="shared" si="84"/>
        <v>-1.6474757568596774</v>
      </c>
      <c r="AN159" s="74">
        <f t="shared" si="87"/>
        <v>11.910739615102059</v>
      </c>
      <c r="AO159" s="74">
        <f t="shared" si="87"/>
        <v>11.948431761741363</v>
      </c>
      <c r="AP159" s="74">
        <f t="shared" si="87"/>
        <v>11.997941385901917</v>
      </c>
      <c r="AQ159" s="74">
        <f t="shared" si="87"/>
        <v>12.060702509976455</v>
      </c>
      <c r="AR159" s="74">
        <f t="shared" si="87"/>
        <v>12.137280033822151</v>
      </c>
      <c r="AS159" s="74">
        <f t="shared" si="87"/>
        <v>12.227258779011756</v>
      </c>
      <c r="AT159" s="74">
        <f t="shared" si="87"/>
        <v>12.32950069753848</v>
      </c>
      <c r="AU159" s="74">
        <f t="shared" si="85"/>
        <v>12.442738170214959</v>
      </c>
    </row>
    <row r="160" spans="1:47" ht="12.95" customHeight="1">
      <c r="A160" s="159" t="s">
        <v>712</v>
      </c>
      <c r="B160" s="159" t="s">
        <v>79</v>
      </c>
      <c r="C160" s="160">
        <v>54158.534</v>
      </c>
      <c r="D160" s="160">
        <v>8.9999999999999998E-4</v>
      </c>
      <c r="E160">
        <f t="shared" si="75"/>
        <v>6365.0740964913994</v>
      </c>
      <c r="F160">
        <f t="shared" si="61"/>
        <v>6365</v>
      </c>
      <c r="G160">
        <f t="shared" si="73"/>
        <v>2.6565000000118744E-2</v>
      </c>
      <c r="K160">
        <f t="shared" si="71"/>
        <v>2.6565000000118744E-2</v>
      </c>
      <c r="O160">
        <f ca="1">+C$11+C$12*$F160</f>
        <v>2.1604841133001415E-2</v>
      </c>
      <c r="Q160" s="2">
        <f t="shared" si="76"/>
        <v>39140.034</v>
      </c>
      <c r="S160" s="13">
        <v>1</v>
      </c>
      <c r="Z160">
        <f t="shared" si="77"/>
        <v>6365</v>
      </c>
      <c r="AA160" s="74">
        <f t="shared" si="78"/>
        <v>2.3392934213038362E-2</v>
      </c>
      <c r="AB160" s="74">
        <f t="shared" si="62"/>
        <v>2.0840207108528616E-2</v>
      </c>
      <c r="AC160" s="74">
        <f t="shared" si="86"/>
        <v>8.8968586786705092E-3</v>
      </c>
      <c r="AD160" s="74">
        <f t="shared" si="63"/>
        <v>3.1720657870803817E-3</v>
      </c>
      <c r="AE160" s="74">
        <f t="shared" si="64"/>
        <v>1.0062001357565881E-5</v>
      </c>
      <c r="AF160">
        <f t="shared" si="65"/>
        <v>2.6565000000118744E-2</v>
      </c>
      <c r="AG160" s="101"/>
      <c r="AH160">
        <f t="shared" si="79"/>
        <v>5.7247928915901258E-3</v>
      </c>
      <c r="AI160">
        <f t="shared" si="80"/>
        <v>0.59479562954423537</v>
      </c>
      <c r="AJ160">
        <f t="shared" si="81"/>
        <v>0.56964173031782739</v>
      </c>
      <c r="AK160">
        <f t="shared" si="82"/>
        <v>-0.82401872722190617</v>
      </c>
      <c r="AL160">
        <f t="shared" si="83"/>
        <v>-2.0278154973813507</v>
      </c>
      <c r="AM160">
        <f t="shared" si="84"/>
        <v>-1.6061069463384614</v>
      </c>
      <c r="AN160" s="74">
        <f t="shared" si="87"/>
        <v>11.926088076825227</v>
      </c>
      <c r="AO160" s="74">
        <f t="shared" si="87"/>
        <v>11.963892491896052</v>
      </c>
      <c r="AP160" s="74">
        <f t="shared" si="87"/>
        <v>12.013048758743171</v>
      </c>
      <c r="AQ160" s="74">
        <f t="shared" si="87"/>
        <v>12.074830518444253</v>
      </c>
      <c r="AR160" s="74">
        <f t="shared" si="87"/>
        <v>12.149716908390648</v>
      </c>
      <c r="AS160" s="74">
        <f t="shared" si="87"/>
        <v>12.237314394142739</v>
      </c>
      <c r="AT160" s="74">
        <f t="shared" si="87"/>
        <v>12.336599433857039</v>
      </c>
      <c r="AU160" s="74">
        <f t="shared" si="85"/>
        <v>12.44645195279625</v>
      </c>
    </row>
    <row r="161" spans="1:48" ht="12.95" customHeight="1">
      <c r="A161" s="159" t="s">
        <v>712</v>
      </c>
      <c r="B161" s="159" t="s">
        <v>78</v>
      </c>
      <c r="C161" s="160">
        <v>54158.711499999998</v>
      </c>
      <c r="D161" s="160">
        <v>2.5999999999999999E-3</v>
      </c>
      <c r="E161">
        <f t="shared" si="75"/>
        <v>6365.5691888017036</v>
      </c>
      <c r="F161">
        <f t="shared" si="61"/>
        <v>6365.5</v>
      </c>
      <c r="G161">
        <f t="shared" si="73"/>
        <v>2.4805499997455627E-2</v>
      </c>
      <c r="K161">
        <f t="shared" si="71"/>
        <v>2.4805499997455627E-2</v>
      </c>
      <c r="O161">
        <f ca="1">+C$11+C$12*$F161</f>
        <v>2.1605469582976183E-2</v>
      </c>
      <c r="Q161" s="2">
        <f t="shared" si="76"/>
        <v>39140.211499999998</v>
      </c>
      <c r="S161" s="13">
        <v>1</v>
      </c>
      <c r="Z161">
        <f t="shared" si="77"/>
        <v>6365.5</v>
      </c>
      <c r="AA161" s="74">
        <f t="shared" si="78"/>
        <v>2.3394318153986543E-2</v>
      </c>
      <c r="AB161" s="74">
        <f t="shared" si="62"/>
        <v>1.9080665524179544E-2</v>
      </c>
      <c r="AC161" s="74">
        <f t="shared" si="86"/>
        <v>7.1360163167451668E-3</v>
      </c>
      <c r="AD161" s="74">
        <f t="shared" si="63"/>
        <v>1.4111818434690837E-3</v>
      </c>
      <c r="AE161" s="74">
        <f t="shared" si="64"/>
        <v>1.9914341953368016E-6</v>
      </c>
      <c r="AF161">
        <f t="shared" si="65"/>
        <v>2.4805499997455627E-2</v>
      </c>
      <c r="AG161" s="101"/>
      <c r="AH161">
        <f t="shared" si="79"/>
        <v>5.7248344732760839E-3</v>
      </c>
      <c r="AI161">
        <f t="shared" si="80"/>
        <v>0.59521300704137525</v>
      </c>
      <c r="AJ161">
        <f t="shared" si="81"/>
        <v>0.5700579062767992</v>
      </c>
      <c r="AK161">
        <f t="shared" si="82"/>
        <v>-0.8242238379107808</v>
      </c>
      <c r="AL161">
        <f t="shared" si="83"/>
        <v>-2.0273090458467915</v>
      </c>
      <c r="AM161">
        <f t="shared" si="84"/>
        <v>-1.6052008730547738</v>
      </c>
      <c r="AN161" s="74">
        <f t="shared" ref="AN161:AT170" si="88">$AU161+$AB$7*SIN(AO161)</f>
        <v>11.926425126851882</v>
      </c>
      <c r="AO161" s="74">
        <f t="shared" si="88"/>
        <v>11.964231232706958</v>
      </c>
      <c r="AP161" s="74">
        <f t="shared" si="88"/>
        <v>12.013378978074901</v>
      </c>
      <c r="AQ161" s="74">
        <f t="shared" si="88"/>
        <v>12.075138673165101</v>
      </c>
      <c r="AR161" s="74">
        <f t="shared" si="88"/>
        <v>12.149987727581939</v>
      </c>
      <c r="AS161" s="74">
        <f t="shared" si="88"/>
        <v>12.237533127869515</v>
      </c>
      <c r="AT161" s="74">
        <f t="shared" si="88"/>
        <v>12.336753771207434</v>
      </c>
      <c r="AU161" s="74">
        <f t="shared" si="85"/>
        <v>12.446532687200191</v>
      </c>
    </row>
    <row r="162" spans="1:48" ht="12.95" customHeight="1">
      <c r="A162" s="52" t="s">
        <v>712</v>
      </c>
      <c r="B162" s="118" t="s">
        <v>79</v>
      </c>
      <c r="C162" s="119">
        <v>54159.605900000002</v>
      </c>
      <c r="D162" s="18">
        <v>2.0000000000000001E-4</v>
      </c>
      <c r="E162">
        <f t="shared" si="75"/>
        <v>6368.0638961951881</v>
      </c>
      <c r="F162">
        <f t="shared" ref="F162:F225" si="89">ROUND(2*E162,0)/2</f>
        <v>6368</v>
      </c>
      <c r="G162">
        <f t="shared" si="73"/>
        <v>2.2908000006282236E-2</v>
      </c>
      <c r="K162">
        <f t="shared" si="71"/>
        <v>2.2908000006282236E-2</v>
      </c>
      <c r="O162">
        <f ca="1">+C$11+C$12*$F162</f>
        <v>2.1608611832850025E-2</v>
      </c>
      <c r="Q162" s="2">
        <f t="shared" si="76"/>
        <v>39141.105900000002</v>
      </c>
      <c r="S162" s="13">
        <v>1</v>
      </c>
      <c r="Z162">
        <f t="shared" si="77"/>
        <v>6368</v>
      </c>
      <c r="AA162" s="74">
        <f t="shared" si="78"/>
        <v>2.3401228085790725E-2</v>
      </c>
      <c r="AB162" s="74">
        <f t="shared" ref="AB162:AB225" si="90">IF(S162&lt;&gt;0,G162-AH162, -9999)</f>
        <v>1.7182967135505312E-2</v>
      </c>
      <c r="AC162" s="74">
        <f t="shared" si="86"/>
        <v>5.2318047912684358E-3</v>
      </c>
      <c r="AD162" s="74">
        <f t="shared" ref="AD162:AD225" si="91">IF(S162&lt;&gt;0,G162-AA162, -9999)</f>
        <v>-4.932280795084884E-4</v>
      </c>
      <c r="AE162" s="74">
        <f t="shared" ref="AE162:AE225" si="92">+(G162-AA162)^2*S162</f>
        <v>2.4327393841563173E-7</v>
      </c>
      <c r="AF162">
        <f t="shared" ref="AF162:AF225" si="93">IF(S162&lt;&gt;0,G162-P162, -9999)</f>
        <v>2.2908000006282236E-2</v>
      </c>
      <c r="AG162" s="101"/>
      <c r="AH162">
        <f t="shared" si="79"/>
        <v>5.7250328707769251E-3</v>
      </c>
      <c r="AI162">
        <f t="shared" si="80"/>
        <v>0.59730855465314725</v>
      </c>
      <c r="AJ162">
        <f t="shared" si="81"/>
        <v>0.57214365175090887</v>
      </c>
      <c r="AK162">
        <f t="shared" si="82"/>
        <v>-0.82524968615160676</v>
      </c>
      <c r="AL162">
        <f t="shared" si="83"/>
        <v>-2.0247681787715743</v>
      </c>
      <c r="AM162">
        <f t="shared" si="84"/>
        <v>-1.6006661968635976</v>
      </c>
      <c r="AN162" s="74">
        <f t="shared" si="88"/>
        <v>11.928112545616742</v>
      </c>
      <c r="AO162" s="74">
        <f t="shared" si="88"/>
        <v>11.965926618326616</v>
      </c>
      <c r="AP162" s="74">
        <f t="shared" si="88"/>
        <v>12.015031216702912</v>
      </c>
      <c r="AQ162" s="74">
        <f t="shared" si="88"/>
        <v>12.076680095215444</v>
      </c>
      <c r="AR162" s="74">
        <f t="shared" si="88"/>
        <v>12.151342109378811</v>
      </c>
      <c r="AS162" s="74">
        <f t="shared" si="88"/>
        <v>12.238626880703519</v>
      </c>
      <c r="AT162" s="74">
        <f t="shared" si="88"/>
        <v>12.337525468682975</v>
      </c>
      <c r="AU162" s="74">
        <f t="shared" si="85"/>
        <v>12.446936359219897</v>
      </c>
    </row>
    <row r="163" spans="1:48" ht="12.95" customHeight="1">
      <c r="A163" s="52" t="s">
        <v>712</v>
      </c>
      <c r="B163" s="118" t="s">
        <v>78</v>
      </c>
      <c r="C163" s="119">
        <v>54159.787499999999</v>
      </c>
      <c r="D163" s="18">
        <v>8.0000000000000004E-4</v>
      </c>
      <c r="E163">
        <f t="shared" si="75"/>
        <v>6368.5704244405433</v>
      </c>
      <c r="F163">
        <f t="shared" si="89"/>
        <v>6368.5</v>
      </c>
      <c r="G163">
        <f t="shared" si="73"/>
        <v>2.5248500001907814E-2</v>
      </c>
      <c r="K163">
        <f t="shared" si="71"/>
        <v>2.5248500001907814E-2</v>
      </c>
      <c r="O163">
        <f ca="1">+C$11+C$12*$F163</f>
        <v>2.1609240282824793E-2</v>
      </c>
      <c r="Q163" s="2">
        <f t="shared" si="76"/>
        <v>39141.287499999999</v>
      </c>
      <c r="S163" s="13">
        <v>1</v>
      </c>
      <c r="Z163">
        <f t="shared" si="77"/>
        <v>6368.5</v>
      </c>
      <c r="AA163" s="74">
        <f t="shared" si="78"/>
        <v>2.3402608111683938E-2</v>
      </c>
      <c r="AB163" s="74">
        <f t="shared" si="90"/>
        <v>1.9523429359696792E-2</v>
      </c>
      <c r="AC163" s="74">
        <f t="shared" si="86"/>
        <v>7.5709625324348988E-3</v>
      </c>
      <c r="AD163" s="74">
        <f t="shared" si="91"/>
        <v>1.8458918902238761E-3</v>
      </c>
      <c r="AE163" s="74">
        <f t="shared" si="92"/>
        <v>3.4073168703942743E-6</v>
      </c>
      <c r="AF163">
        <f t="shared" si="93"/>
        <v>2.5248500001907814E-2</v>
      </c>
      <c r="AG163" s="101"/>
      <c r="AH163">
        <f t="shared" si="79"/>
        <v>5.7250706422110236E-3</v>
      </c>
      <c r="AI163">
        <f t="shared" si="80"/>
        <v>0.5977294027271709</v>
      </c>
      <c r="AJ163">
        <f t="shared" si="81"/>
        <v>0.57256177450798662</v>
      </c>
      <c r="AK163">
        <f t="shared" si="82"/>
        <v>-0.82545491168120388</v>
      </c>
      <c r="AL163">
        <f t="shared" si="83"/>
        <v>-2.0242582776475841</v>
      </c>
      <c r="AM163">
        <f t="shared" si="84"/>
        <v>-1.5997583996824565</v>
      </c>
      <c r="AN163" s="74">
        <f t="shared" si="88"/>
        <v>11.928450463252078</v>
      </c>
      <c r="AO163" s="74">
        <f t="shared" si="88"/>
        <v>11.966266031694978</v>
      </c>
      <c r="AP163" s="74">
        <f t="shared" si="88"/>
        <v>12.015361892661859</v>
      </c>
      <c r="AQ163" s="74">
        <f t="shared" si="88"/>
        <v>12.076988509172288</v>
      </c>
      <c r="AR163" s="74">
        <f t="shared" si="88"/>
        <v>12.151613042828012</v>
      </c>
      <c r="AS163" s="74">
        <f t="shared" si="88"/>
        <v>12.238845648084812</v>
      </c>
      <c r="AT163" s="74">
        <f t="shared" si="88"/>
        <v>12.337679810319438</v>
      </c>
      <c r="AU163" s="74">
        <f t="shared" si="85"/>
        <v>12.447017093623838</v>
      </c>
    </row>
    <row r="164" spans="1:48" ht="12.95" customHeight="1">
      <c r="A164" s="52" t="s">
        <v>742</v>
      </c>
      <c r="B164" s="118" t="s">
        <v>78</v>
      </c>
      <c r="C164" s="119">
        <v>54405.398999999998</v>
      </c>
      <c r="D164" s="18">
        <v>4.0000000000000002E-4</v>
      </c>
      <c r="E164">
        <f t="shared" si="75"/>
        <v>7053.6429031655171</v>
      </c>
      <c r="F164">
        <f t="shared" si="89"/>
        <v>7053.5</v>
      </c>
      <c r="O164">
        <f ca="1">+C$11+C$12*$F164</f>
        <v>2.2470216748257603E-2</v>
      </c>
      <c r="Q164" s="2">
        <f t="shared" si="76"/>
        <v>39386.898999999998</v>
      </c>
      <c r="S164" s="13"/>
      <c r="U164" s="52">
        <f>+C164-(C$7+F164*C$8)</f>
        <v>5.1233499994850717E-2</v>
      </c>
      <c r="Z164">
        <f t="shared" si="77"/>
        <v>7053.5</v>
      </c>
      <c r="AA164" s="74">
        <f t="shared" si="78"/>
        <v>2.433414129543994E-2</v>
      </c>
      <c r="AB164" s="74">
        <f t="shared" si="90"/>
        <v>-9999</v>
      </c>
      <c r="AC164" s="74">
        <f t="shared" si="86"/>
        <v>-1.9500022034348051E-2</v>
      </c>
      <c r="AD164" s="74">
        <f t="shared" si="91"/>
        <v>-9999</v>
      </c>
      <c r="AE164" s="74">
        <f t="shared" si="92"/>
        <v>0</v>
      </c>
      <c r="AF164">
        <f t="shared" si="93"/>
        <v>-9999</v>
      </c>
      <c r="AG164" s="101"/>
      <c r="AH164">
        <f t="shared" si="79"/>
        <v>4.8341192610918899E-3</v>
      </c>
      <c r="AI164">
        <f t="shared" si="80"/>
        <v>1.8886045442114388</v>
      </c>
      <c r="AJ164">
        <f t="shared" si="81"/>
        <v>0.6907558930381511</v>
      </c>
      <c r="AK164">
        <f t="shared" si="82"/>
        <v>-0.23147226325338416</v>
      </c>
      <c r="AL164">
        <f t="shared" si="83"/>
        <v>-0.25482662467544925</v>
      </c>
      <c r="AM164">
        <f t="shared" si="84"/>
        <v>-0.12810730158376676</v>
      </c>
      <c r="AN164" s="74">
        <f t="shared" si="88"/>
        <v>12.513492950666972</v>
      </c>
      <c r="AO164" s="74">
        <f t="shared" si="88"/>
        <v>12.518293396793959</v>
      </c>
      <c r="AP164" s="74">
        <f t="shared" si="88"/>
        <v>12.523526585324289</v>
      </c>
      <c r="AQ164" s="74">
        <f t="shared" si="88"/>
        <v>12.529230194011591</v>
      </c>
      <c r="AR164" s="74">
        <f t="shared" si="88"/>
        <v>12.535445139695478</v>
      </c>
      <c r="AS164" s="74">
        <f t="shared" si="88"/>
        <v>12.54221591253962</v>
      </c>
      <c r="AT164" s="74">
        <f t="shared" si="88"/>
        <v>12.549590972533554</v>
      </c>
      <c r="AU164" s="74">
        <f t="shared" si="85"/>
        <v>12.557623227023171</v>
      </c>
    </row>
    <row r="165" spans="1:48" ht="12.95" customHeight="1">
      <c r="A165" s="16" t="s">
        <v>459</v>
      </c>
      <c r="B165" s="16" t="s">
        <v>78</v>
      </c>
      <c r="C165" s="50">
        <v>54454.308599999997</v>
      </c>
      <c r="D165" s="50" t="s">
        <v>111</v>
      </c>
      <c r="E165">
        <f t="shared" si="75"/>
        <v>7190.0641249138744</v>
      </c>
      <c r="F165">
        <f t="shared" si="89"/>
        <v>7190</v>
      </c>
      <c r="G165">
        <f t="shared" ref="G165:G181" si="94">+C165-(C$7+F165*C$8)</f>
        <v>2.298999999766238E-2</v>
      </c>
      <c r="K165">
        <f t="shared" ref="K165:K181" si="95">G165</f>
        <v>2.298999999766238E-2</v>
      </c>
      <c r="Q165" s="2">
        <f t="shared" si="76"/>
        <v>39435.808599999997</v>
      </c>
      <c r="S165" s="13">
        <v>1</v>
      </c>
      <c r="Z165">
        <f t="shared" si="77"/>
        <v>7190</v>
      </c>
      <c r="AA165" s="74">
        <f t="shared" si="78"/>
        <v>2.424312872071618E-2</v>
      </c>
      <c r="AB165" s="74">
        <f t="shared" si="90"/>
        <v>1.8606142586878843E-2</v>
      </c>
      <c r="AC165" s="74">
        <f t="shared" si="86"/>
        <v>3.130728687729737E-3</v>
      </c>
      <c r="AD165" s="74">
        <f t="shared" si="91"/>
        <v>-1.2531287230538E-3</v>
      </c>
      <c r="AE165" s="74">
        <f t="shared" si="92"/>
        <v>1.5703315965424476E-6</v>
      </c>
      <c r="AF165">
        <f t="shared" si="93"/>
        <v>2.298999999766238E-2</v>
      </c>
      <c r="AG165" s="101"/>
      <c r="AH165">
        <f t="shared" si="79"/>
        <v>4.3838574107835371E-3</v>
      </c>
      <c r="AI165">
        <f t="shared" si="80"/>
        <v>1.8512839649761714</v>
      </c>
      <c r="AJ165">
        <f t="shared" si="81"/>
        <v>0.1231025008589464</v>
      </c>
      <c r="AK165">
        <f t="shared" si="82"/>
        <v>0.34425725209980929</v>
      </c>
      <c r="AL165">
        <f t="shared" si="83"/>
        <v>0.38429171376142124</v>
      </c>
      <c r="AM165">
        <f t="shared" si="84"/>
        <v>0.19454598520041735</v>
      </c>
      <c r="AN165" s="74">
        <f t="shared" si="88"/>
        <v>12.646647135032914</v>
      </c>
      <c r="AO165" s="74">
        <f t="shared" si="88"/>
        <v>12.639381658668158</v>
      </c>
      <c r="AP165" s="74">
        <f t="shared" si="88"/>
        <v>12.631450500404377</v>
      </c>
      <c r="AQ165" s="74">
        <f t="shared" si="88"/>
        <v>12.622797329001781</v>
      </c>
      <c r="AR165" s="74">
        <f t="shared" si="88"/>
        <v>12.613361215834503</v>
      </c>
      <c r="AS165" s="74">
        <f t="shared" si="88"/>
        <v>12.603076061668053</v>
      </c>
      <c r="AT165" s="74">
        <f t="shared" si="88"/>
        <v>12.5918698575201</v>
      </c>
      <c r="AU165" s="74">
        <f t="shared" si="85"/>
        <v>12.579663719299097</v>
      </c>
    </row>
    <row r="166" spans="1:48" ht="12.95" customHeight="1">
      <c r="A166" s="16" t="s">
        <v>459</v>
      </c>
      <c r="B166" s="16" t="s">
        <v>78</v>
      </c>
      <c r="C166" s="50">
        <v>54454.489699999998</v>
      </c>
      <c r="D166" s="50" t="s">
        <v>111</v>
      </c>
      <c r="E166">
        <f t="shared" si="75"/>
        <v>7190.5692585330171</v>
      </c>
      <c r="F166">
        <f t="shared" si="89"/>
        <v>7190.5</v>
      </c>
      <c r="G166">
        <f t="shared" si="94"/>
        <v>2.4830499998643063E-2</v>
      </c>
      <c r="K166">
        <f t="shared" si="95"/>
        <v>2.4830499998643063E-2</v>
      </c>
      <c r="Q166" s="2">
        <f t="shared" si="76"/>
        <v>39435.989699999998</v>
      </c>
      <c r="S166" s="13">
        <v>1</v>
      </c>
      <c r="Z166">
        <f t="shared" si="77"/>
        <v>7190.5</v>
      </c>
      <c r="AA166" s="74">
        <f t="shared" si="78"/>
        <v>2.424265204011326E-2</v>
      </c>
      <c r="AB166" s="74">
        <f t="shared" si="90"/>
        <v>2.044843280687059E-2</v>
      </c>
      <c r="AC166" s="74">
        <f t="shared" si="86"/>
        <v>4.9699151503022759E-3</v>
      </c>
      <c r="AD166" s="74">
        <f t="shared" si="91"/>
        <v>5.8784795852980312E-4</v>
      </c>
      <c r="AE166" s="74">
        <f t="shared" si="92"/>
        <v>3.4556522234765713E-7</v>
      </c>
      <c r="AF166">
        <f t="shared" si="93"/>
        <v>2.4830499998643063E-2</v>
      </c>
      <c r="AG166" s="101"/>
      <c r="AH166">
        <f t="shared" si="79"/>
        <v>4.3820671917724728E-3</v>
      </c>
      <c r="AI166">
        <f t="shared" si="80"/>
        <v>1.850500016377175</v>
      </c>
      <c r="AJ166">
        <f t="shared" si="81"/>
        <v>0.1208486139943676</v>
      </c>
      <c r="AK166">
        <f t="shared" si="82"/>
        <v>0.34618949549529671</v>
      </c>
      <c r="AL166">
        <f t="shared" si="83"/>
        <v>0.38656255728365563</v>
      </c>
      <c r="AM166">
        <f t="shared" si="84"/>
        <v>0.19572464142564597</v>
      </c>
      <c r="AN166" s="74">
        <f t="shared" si="88"/>
        <v>12.647132963123074</v>
      </c>
      <c r="AO166" s="74">
        <f t="shared" si="88"/>
        <v>12.639823998889353</v>
      </c>
      <c r="AP166" s="74">
        <f t="shared" si="88"/>
        <v>12.63184513641966</v>
      </c>
      <c r="AQ166" s="74">
        <f t="shared" si="88"/>
        <v>12.62313972199677</v>
      </c>
      <c r="AR166" s="74">
        <f t="shared" si="88"/>
        <v>12.613646483757146</v>
      </c>
      <c r="AS166" s="74">
        <f t="shared" si="88"/>
        <v>12.603298953552459</v>
      </c>
      <c r="AT166" s="74">
        <f t="shared" si="88"/>
        <v>12.592024720332873</v>
      </c>
      <c r="AU166" s="74">
        <f t="shared" si="85"/>
        <v>12.579744453703038</v>
      </c>
    </row>
    <row r="167" spans="1:48" ht="12.95" customHeight="1">
      <c r="A167" s="16" t="s">
        <v>459</v>
      </c>
      <c r="B167" s="16" t="s">
        <v>78</v>
      </c>
      <c r="C167" s="50">
        <v>54505.398999999998</v>
      </c>
      <c r="D167" s="50" t="s">
        <v>111</v>
      </c>
      <c r="E167">
        <f t="shared" si="75"/>
        <v>7332.5681484105389</v>
      </c>
      <c r="F167">
        <f t="shared" si="89"/>
        <v>7332.5</v>
      </c>
      <c r="G167">
        <f t="shared" si="94"/>
        <v>2.4432499994873069E-2</v>
      </c>
      <c r="K167">
        <f t="shared" si="95"/>
        <v>2.4432499994873069E-2</v>
      </c>
      <c r="Q167" s="2">
        <f t="shared" si="76"/>
        <v>39486.898999999998</v>
      </c>
      <c r="S167" s="13">
        <v>1</v>
      </c>
      <c r="Z167">
        <f t="shared" si="77"/>
        <v>7332.5</v>
      </c>
      <c r="AA167" s="74">
        <f t="shared" si="78"/>
        <v>2.4074661543741604E-2</v>
      </c>
      <c r="AB167" s="74">
        <f t="shared" si="90"/>
        <v>2.0590761310438993E-2</v>
      </c>
      <c r="AC167" s="74">
        <f t="shared" si="86"/>
        <v>4.1995771355655409E-3</v>
      </c>
      <c r="AD167" s="74">
        <f t="shared" si="91"/>
        <v>3.5783845113146473E-4</v>
      </c>
      <c r="AE167" s="74">
        <f t="shared" si="92"/>
        <v>1.2804835710816566E-7</v>
      </c>
      <c r="AF167">
        <f t="shared" si="93"/>
        <v>2.4432499994873069E-2</v>
      </c>
      <c r="AG167" s="101"/>
      <c r="AH167">
        <f t="shared" si="79"/>
        <v>3.8417386844340762E-3</v>
      </c>
      <c r="AI167">
        <f t="shared" si="80"/>
        <v>1.5188741297151145</v>
      </c>
      <c r="AJ167">
        <f t="shared" si="81"/>
        <v>-0.44625722783841171</v>
      </c>
      <c r="AK167">
        <f t="shared" si="82"/>
        <v>0.75760615240456264</v>
      </c>
      <c r="AL167">
        <f t="shared" si="83"/>
        <v>0.97028591766955008</v>
      </c>
      <c r="AM167">
        <f t="shared" si="84"/>
        <v>0.52716533553166189</v>
      </c>
      <c r="AN167" s="74">
        <f t="shared" si="88"/>
        <v>12.783161403752034</v>
      </c>
      <c r="AO167" s="74">
        <f t="shared" si="88"/>
        <v>12.764213985052722</v>
      </c>
      <c r="AP167" s="74">
        <f t="shared" si="88"/>
        <v>12.743212033620763</v>
      </c>
      <c r="AQ167" s="74">
        <f t="shared" si="88"/>
        <v>12.720024129118947</v>
      </c>
      <c r="AR167" s="74">
        <f t="shared" si="88"/>
        <v>12.694518619590827</v>
      </c>
      <c r="AS167" s="74">
        <f t="shared" si="88"/>
        <v>12.666559719925829</v>
      </c>
      <c r="AT167" s="74">
        <f t="shared" si="88"/>
        <v>12.636000675406342</v>
      </c>
      <c r="AU167" s="74">
        <f t="shared" si="85"/>
        <v>12.602673024422316</v>
      </c>
    </row>
    <row r="168" spans="1:48" ht="12.95" customHeight="1">
      <c r="A168" s="16" t="s">
        <v>459</v>
      </c>
      <c r="B168" s="16" t="s">
        <v>78</v>
      </c>
      <c r="C168" s="50">
        <v>54507.369599999998</v>
      </c>
      <c r="D168" s="50" t="s">
        <v>111</v>
      </c>
      <c r="E168">
        <f t="shared" si="75"/>
        <v>7338.0646492933392</v>
      </c>
      <c r="F168">
        <f t="shared" si="89"/>
        <v>7338</v>
      </c>
      <c r="G168">
        <f t="shared" si="94"/>
        <v>2.3177999995823484E-2</v>
      </c>
      <c r="K168">
        <f t="shared" si="95"/>
        <v>2.3177999995823484E-2</v>
      </c>
      <c r="Q168" s="2">
        <f t="shared" si="76"/>
        <v>39488.869599999998</v>
      </c>
      <c r="S168" s="13">
        <v>1</v>
      </c>
      <c r="Z168">
        <f t="shared" si="77"/>
        <v>7338</v>
      </c>
      <c r="AA168" s="74">
        <f t="shared" si="78"/>
        <v>2.4067080187595184E-2</v>
      </c>
      <c r="AB168" s="74">
        <f t="shared" si="90"/>
        <v>1.9358235869707616E-2</v>
      </c>
      <c r="AC168" s="74">
        <f t="shared" si="86"/>
        <v>2.9306839343441679E-3</v>
      </c>
      <c r="AD168" s="74">
        <f t="shared" si="91"/>
        <v>-8.8908019177169964E-4</v>
      </c>
      <c r="AE168" s="74">
        <f t="shared" si="92"/>
        <v>7.9046358740080216E-7</v>
      </c>
      <c r="AF168">
        <f t="shared" si="93"/>
        <v>2.3177999995823484E-2</v>
      </c>
      <c r="AG168" s="101"/>
      <c r="AH168">
        <f t="shared" si="79"/>
        <v>3.8197641261158688E-3</v>
      </c>
      <c r="AI168">
        <f t="shared" si="80"/>
        <v>1.5038446930914895</v>
      </c>
      <c r="AJ168">
        <f t="shared" si="81"/>
        <v>-0.46380475035200686</v>
      </c>
      <c r="AK168">
        <f t="shared" si="82"/>
        <v>0.76768350893607562</v>
      </c>
      <c r="AL168">
        <f t="shared" si="83"/>
        <v>0.9899922732860742</v>
      </c>
      <c r="AM168">
        <f t="shared" si="84"/>
        <v>0.53982290010522493</v>
      </c>
      <c r="AN168" s="74">
        <f t="shared" si="88"/>
        <v>12.788324544361476</v>
      </c>
      <c r="AO168" s="74">
        <f t="shared" si="88"/>
        <v>12.768964513042549</v>
      </c>
      <c r="AP168" s="74">
        <f t="shared" si="88"/>
        <v>12.747486598625121</v>
      </c>
      <c r="AQ168" s="74">
        <f t="shared" si="88"/>
        <v>12.723757131810759</v>
      </c>
      <c r="AR168" s="74">
        <f t="shared" si="88"/>
        <v>12.697643043695127</v>
      </c>
      <c r="AS168" s="74">
        <f t="shared" si="88"/>
        <v>12.669007720491198</v>
      </c>
      <c r="AT168" s="74">
        <f t="shared" si="88"/>
        <v>12.637703688294922</v>
      </c>
      <c r="AU168" s="74">
        <f t="shared" si="85"/>
        <v>12.603561102865669</v>
      </c>
    </row>
    <row r="169" spans="1:48" ht="12.95" customHeight="1">
      <c r="A169" s="16" t="s">
        <v>459</v>
      </c>
      <c r="B169" s="16" t="s">
        <v>78</v>
      </c>
      <c r="C169" s="50">
        <v>54509.343699999998</v>
      </c>
      <c r="D169" s="50" t="s">
        <v>111</v>
      </c>
      <c r="E169">
        <f t="shared" si="75"/>
        <v>7343.5709125597195</v>
      </c>
      <c r="F169">
        <f t="shared" si="89"/>
        <v>7343.5</v>
      </c>
      <c r="G169">
        <f t="shared" si="94"/>
        <v>2.5423499995667953E-2</v>
      </c>
      <c r="K169">
        <f t="shared" si="95"/>
        <v>2.5423499995667953E-2</v>
      </c>
      <c r="Q169" s="2">
        <f t="shared" si="76"/>
        <v>39490.843699999998</v>
      </c>
      <c r="S169" s="13">
        <v>1</v>
      </c>
      <c r="Z169">
        <f t="shared" si="77"/>
        <v>7343.5</v>
      </c>
      <c r="AA169" s="74">
        <f t="shared" si="78"/>
        <v>2.4059437243299005E-2</v>
      </c>
      <c r="AB169" s="74">
        <f t="shared" si="90"/>
        <v>2.1625769902490752E-2</v>
      </c>
      <c r="AC169" s="74">
        <f t="shared" si="86"/>
        <v>5.1617928455461488E-3</v>
      </c>
      <c r="AD169" s="74">
        <f t="shared" si="91"/>
        <v>1.3640627523689476E-3</v>
      </c>
      <c r="AE169" s="74">
        <f t="shared" si="92"/>
        <v>1.8606671924003489E-6</v>
      </c>
      <c r="AF169">
        <f t="shared" si="93"/>
        <v>2.5423499995667953E-2</v>
      </c>
      <c r="AG169" s="101"/>
      <c r="AH169">
        <f t="shared" si="79"/>
        <v>3.7977300931772004E-3</v>
      </c>
      <c r="AI169">
        <f t="shared" si="80"/>
        <v>1.4888010580119799</v>
      </c>
      <c r="AJ169">
        <f t="shared" si="81"/>
        <v>-0.48096753338302145</v>
      </c>
      <c r="AK169">
        <f t="shared" si="82"/>
        <v>0.7773486800241135</v>
      </c>
      <c r="AL169">
        <f t="shared" si="83"/>
        <v>1.00946521347579</v>
      </c>
      <c r="AM169">
        <f t="shared" si="84"/>
        <v>0.55246350096460595</v>
      </c>
      <c r="AN169" s="74">
        <f t="shared" si="88"/>
        <v>12.793477802389468</v>
      </c>
      <c r="AO169" s="74">
        <f t="shared" si="88"/>
        <v>12.773708683366076</v>
      </c>
      <c r="AP169" s="74">
        <f t="shared" si="88"/>
        <v>12.751757467951194</v>
      </c>
      <c r="AQ169" s="74">
        <f t="shared" si="88"/>
        <v>12.727488269873648</v>
      </c>
      <c r="AR169" s="74">
        <f t="shared" si="88"/>
        <v>12.700766708139714</v>
      </c>
      <c r="AS169" s="74">
        <f t="shared" si="88"/>
        <v>12.671455506584229</v>
      </c>
      <c r="AT169" s="74">
        <f t="shared" si="88"/>
        <v>12.639406674255815</v>
      </c>
      <c r="AU169" s="74">
        <f t="shared" si="85"/>
        <v>12.60444918130902</v>
      </c>
    </row>
    <row r="170" spans="1:48" ht="12.95" customHeight="1">
      <c r="A170" s="16" t="s">
        <v>459</v>
      </c>
      <c r="B170" s="16" t="s">
        <v>78</v>
      </c>
      <c r="C170" s="50">
        <v>54509.520299999996</v>
      </c>
      <c r="D170" s="50" t="s">
        <v>111</v>
      </c>
      <c r="E170">
        <f t="shared" si="75"/>
        <v>7344.0634945428192</v>
      </c>
      <c r="F170">
        <f t="shared" si="89"/>
        <v>7344</v>
      </c>
      <c r="G170">
        <f t="shared" si="94"/>
        <v>2.2763999993912876E-2</v>
      </c>
      <c r="K170">
        <f t="shared" si="95"/>
        <v>2.2763999993912876E-2</v>
      </c>
      <c r="Q170" s="2">
        <f t="shared" si="76"/>
        <v>39491.020299999996</v>
      </c>
      <c r="S170" s="13">
        <v>1</v>
      </c>
      <c r="Z170">
        <f t="shared" si="77"/>
        <v>7344</v>
      </c>
      <c r="AA170" s="74">
        <f t="shared" si="78"/>
        <v>2.4058739446665756E-2</v>
      </c>
      <c r="AB170" s="74">
        <f t="shared" si="90"/>
        <v>1.8968275873351498E-2</v>
      </c>
      <c r="AC170" s="74">
        <f t="shared" si="86"/>
        <v>2.5009846678084972E-3</v>
      </c>
      <c r="AD170" s="74">
        <f t="shared" si="91"/>
        <v>-1.2947394527528799E-3</v>
      </c>
      <c r="AE170" s="74">
        <f t="shared" si="92"/>
        <v>1.6763502505148269E-6</v>
      </c>
      <c r="AF170">
        <f t="shared" si="93"/>
        <v>2.2763999993912876E-2</v>
      </c>
      <c r="AG170" s="101"/>
      <c r="AH170">
        <f t="shared" si="79"/>
        <v>3.7957241205613763E-3</v>
      </c>
      <c r="AI170">
        <f t="shared" si="80"/>
        <v>1.4874331892435906</v>
      </c>
      <c r="AJ170">
        <f t="shared" si="81"/>
        <v>-0.48250869780900824</v>
      </c>
      <c r="AK170">
        <f t="shared" si="82"/>
        <v>0.77820712581721119</v>
      </c>
      <c r="AL170">
        <f t="shared" si="83"/>
        <v>1.011223901156022</v>
      </c>
      <c r="AM170">
        <f t="shared" si="84"/>
        <v>0.55361179268605232</v>
      </c>
      <c r="AN170" s="74">
        <f t="shared" si="88"/>
        <v>12.793945783333381</v>
      </c>
      <c r="AO170" s="74">
        <f t="shared" si="88"/>
        <v>12.774139651565026</v>
      </c>
      <c r="AP170" s="74">
        <f t="shared" si="88"/>
        <v>12.752145542665851</v>
      </c>
      <c r="AQ170" s="74">
        <f t="shared" si="88"/>
        <v>12.727827370289701</v>
      </c>
      <c r="AR170" s="74">
        <f t="shared" si="88"/>
        <v>12.701050639346713</v>
      </c>
      <c r="AS170" s="74">
        <f t="shared" si="88"/>
        <v>12.671678021781327</v>
      </c>
      <c r="AT170" s="74">
        <f t="shared" si="88"/>
        <v>12.63956148980388</v>
      </c>
      <c r="AU170" s="74">
        <f t="shared" si="85"/>
        <v>12.604529915712961</v>
      </c>
    </row>
    <row r="171" spans="1:48" ht="12.95" customHeight="1">
      <c r="A171" s="16" t="s">
        <v>459</v>
      </c>
      <c r="B171" s="16" t="s">
        <v>78</v>
      </c>
      <c r="C171" s="50">
        <v>54515.437400000003</v>
      </c>
      <c r="D171" s="50" t="s">
        <v>111</v>
      </c>
      <c r="E171">
        <f t="shared" si="75"/>
        <v>7360.5677802292294</v>
      </c>
      <c r="F171">
        <f t="shared" si="89"/>
        <v>7360.5</v>
      </c>
      <c r="G171">
        <f t="shared" si="94"/>
        <v>2.4300500001118053E-2</v>
      </c>
      <c r="K171">
        <f t="shared" si="95"/>
        <v>2.4300500001118053E-2</v>
      </c>
      <c r="Q171" s="2">
        <f t="shared" si="76"/>
        <v>39496.937400000003</v>
      </c>
      <c r="S171" s="13">
        <v>1</v>
      </c>
      <c r="Z171">
        <f t="shared" si="77"/>
        <v>7360.5</v>
      </c>
      <c r="AA171" s="74">
        <f t="shared" si="78"/>
        <v>2.4035446091870097E-2</v>
      </c>
      <c r="AB171" s="74">
        <f t="shared" si="90"/>
        <v>2.0571229243686928E-2</v>
      </c>
      <c r="AC171" s="74">
        <f t="shared" si="86"/>
        <v>3.9943246666790805E-3</v>
      </c>
      <c r="AD171" s="74">
        <f t="shared" si="91"/>
        <v>2.6505390924795591E-4</v>
      </c>
      <c r="AE171" s="74">
        <f t="shared" si="92"/>
        <v>7.0253574807623646E-8</v>
      </c>
      <c r="AF171">
        <f t="shared" si="93"/>
        <v>2.4300500001118053E-2</v>
      </c>
      <c r="AG171" s="101"/>
      <c r="AH171">
        <f t="shared" si="79"/>
        <v>3.7292707574311228E-3</v>
      </c>
      <c r="AI171">
        <f t="shared" si="80"/>
        <v>1.4423443383519006</v>
      </c>
      <c r="AJ171">
        <f t="shared" si="81"/>
        <v>-0.53158535968567056</v>
      </c>
      <c r="AK171">
        <f t="shared" si="82"/>
        <v>0.80469182360508795</v>
      </c>
      <c r="AL171">
        <f t="shared" si="83"/>
        <v>1.068178467833955</v>
      </c>
      <c r="AM171">
        <f t="shared" si="84"/>
        <v>0.59142329887767897</v>
      </c>
      <c r="AN171" s="74">
        <f t="shared" ref="AN171:AT180" si="96">$AU171+$AB$7*SIN(AO171)</f>
        <v>12.80934141448272</v>
      </c>
      <c r="AO171" s="74">
        <f t="shared" si="96"/>
        <v>12.788330818817045</v>
      </c>
      <c r="AP171" s="74">
        <f t="shared" si="96"/>
        <v>12.764934081446059</v>
      </c>
      <c r="AQ171" s="74">
        <f t="shared" si="96"/>
        <v>12.739008627150806</v>
      </c>
      <c r="AR171" s="74">
        <f t="shared" si="96"/>
        <v>12.71041667617189</v>
      </c>
      <c r="AS171" s="74">
        <f t="shared" si="96"/>
        <v>12.679019980170819</v>
      </c>
      <c r="AT171" s="74">
        <f t="shared" si="96"/>
        <v>12.644670271903442</v>
      </c>
      <c r="AU171" s="74">
        <f t="shared" si="85"/>
        <v>12.607194151043018</v>
      </c>
    </row>
    <row r="172" spans="1:48" ht="12.95" customHeight="1">
      <c r="A172" s="16" t="s">
        <v>459</v>
      </c>
      <c r="B172" s="16" t="s">
        <v>78</v>
      </c>
      <c r="C172" s="50">
        <v>54516.333299999998</v>
      </c>
      <c r="D172" s="50" t="s">
        <v>111</v>
      </c>
      <c r="E172">
        <f t="shared" si="75"/>
        <v>7363.0666715013676</v>
      </c>
      <c r="F172">
        <f t="shared" si="89"/>
        <v>7363</v>
      </c>
      <c r="G172">
        <f t="shared" si="94"/>
        <v>2.3903000001155306E-2</v>
      </c>
      <c r="K172">
        <f t="shared" si="95"/>
        <v>2.3903000001155306E-2</v>
      </c>
      <c r="Q172" s="2">
        <f t="shared" si="76"/>
        <v>39497.833299999998</v>
      </c>
      <c r="S172" s="13">
        <v>1</v>
      </c>
      <c r="Z172">
        <f t="shared" si="77"/>
        <v>7363</v>
      </c>
      <c r="AA172" s="74">
        <f t="shared" si="78"/>
        <v>2.40318736321469E-2</v>
      </c>
      <c r="AB172" s="74">
        <f t="shared" si="90"/>
        <v>2.0183839439267076E-2</v>
      </c>
      <c r="AC172" s="74">
        <f t="shared" si="86"/>
        <v>3.5902869308966356E-3</v>
      </c>
      <c r="AD172" s="74">
        <f t="shared" si="91"/>
        <v>-1.2887363099159388E-4</v>
      </c>
      <c r="AE172" s="74">
        <f t="shared" si="92"/>
        <v>1.6608412764957507E-8</v>
      </c>
      <c r="AF172">
        <f t="shared" si="93"/>
        <v>2.3903000001155306E-2</v>
      </c>
      <c r="AG172" s="101"/>
      <c r="AH172">
        <f t="shared" si="79"/>
        <v>3.7191605618882291E-3</v>
      </c>
      <c r="AI172">
        <f t="shared" si="80"/>
        <v>1.4355318058253086</v>
      </c>
      <c r="AJ172">
        <f t="shared" si="81"/>
        <v>-0.53872054258886504</v>
      </c>
      <c r="AK172">
        <f t="shared" si="82"/>
        <v>0.80839933867081348</v>
      </c>
      <c r="AL172">
        <f t="shared" si="83"/>
        <v>1.0766249737517741</v>
      </c>
      <c r="AM172">
        <f t="shared" si="84"/>
        <v>0.59713807561584165</v>
      </c>
      <c r="AN172" s="74">
        <f t="shared" si="96"/>
        <v>12.811665818293219</v>
      </c>
      <c r="AO172" s="74">
        <f t="shared" si="96"/>
        <v>12.790475657335149</v>
      </c>
      <c r="AP172" s="74">
        <f t="shared" si="96"/>
        <v>12.766868626676231</v>
      </c>
      <c r="AQ172" s="74">
        <f t="shared" si="96"/>
        <v>12.740701183433496</v>
      </c>
      <c r="AR172" s="74">
        <f t="shared" si="96"/>
        <v>12.711835130707236</v>
      </c>
      <c r="AS172" s="74">
        <f t="shared" si="96"/>
        <v>12.68013221673502</v>
      </c>
      <c r="AT172" s="74">
        <f t="shared" si="96"/>
        <v>12.645444307019677</v>
      </c>
      <c r="AU172" s="74">
        <f t="shared" si="85"/>
        <v>12.607597823062724</v>
      </c>
      <c r="AV172" s="74"/>
    </row>
    <row r="173" spans="1:48" ht="12.95" customHeight="1">
      <c r="A173" s="16" t="s">
        <v>459</v>
      </c>
      <c r="B173" s="16" t="s">
        <v>78</v>
      </c>
      <c r="C173" s="50">
        <v>54516.512799999997</v>
      </c>
      <c r="D173" s="50" t="s">
        <v>111</v>
      </c>
      <c r="E173">
        <f t="shared" si="75"/>
        <v>7363.5673423165781</v>
      </c>
      <c r="F173">
        <f t="shared" si="89"/>
        <v>7363.5</v>
      </c>
      <c r="G173">
        <f t="shared" si="94"/>
        <v>2.4143499998899642E-2</v>
      </c>
      <c r="K173">
        <f t="shared" si="95"/>
        <v>2.4143499998899642E-2</v>
      </c>
      <c r="Q173" s="2">
        <f t="shared" si="76"/>
        <v>39498.012799999997</v>
      </c>
      <c r="S173" s="13">
        <v>1</v>
      </c>
      <c r="Z173">
        <f t="shared" si="77"/>
        <v>7363.5</v>
      </c>
      <c r="AA173" s="74">
        <f t="shared" si="78"/>
        <v>2.4031157836878994E-2</v>
      </c>
      <c r="AB173" s="74">
        <f t="shared" si="90"/>
        <v>2.0426362727041708E-2</v>
      </c>
      <c r="AC173" s="74">
        <f t="shared" si="86"/>
        <v>3.8294794338785826E-3</v>
      </c>
      <c r="AD173" s="74">
        <f t="shared" si="91"/>
        <v>1.1234216202064828E-4</v>
      </c>
      <c r="AE173" s="74">
        <f t="shared" si="92"/>
        <v>1.262076136747359E-8</v>
      </c>
      <c r="AF173">
        <f t="shared" si="93"/>
        <v>2.4143499998899642E-2</v>
      </c>
      <c r="AG173" s="101"/>
      <c r="AH173">
        <f t="shared" si="79"/>
        <v>3.717137271857936E-3</v>
      </c>
      <c r="AI173">
        <f t="shared" si="80"/>
        <v>1.434170219611506</v>
      </c>
      <c r="AJ173">
        <f t="shared" si="81"/>
        <v>-0.54013813176797332</v>
      </c>
      <c r="AK173">
        <f t="shared" si="82"/>
        <v>0.80913142631550239</v>
      </c>
      <c r="AL173">
        <f t="shared" si="83"/>
        <v>1.07830851006735</v>
      </c>
      <c r="AM173">
        <f t="shared" si="84"/>
        <v>0.59828057086000774</v>
      </c>
      <c r="AN173" s="74">
        <f t="shared" si="96"/>
        <v>12.812130432248097</v>
      </c>
      <c r="AO173" s="74">
        <f t="shared" si="96"/>
        <v>12.790904452524313</v>
      </c>
      <c r="AP173" s="74">
        <f t="shared" si="96"/>
        <v>12.767255435039793</v>
      </c>
      <c r="AQ173" s="74">
        <f t="shared" si="96"/>
        <v>12.741039643743372</v>
      </c>
      <c r="AR173" s="74">
        <f t="shared" si="96"/>
        <v>12.712118800819042</v>
      </c>
      <c r="AS173" s="74">
        <f t="shared" si="96"/>
        <v>12.680354658170874</v>
      </c>
      <c r="AT173" s="74">
        <f t="shared" si="96"/>
        <v>12.645599113304799</v>
      </c>
      <c r="AU173" s="74">
        <f t="shared" si="85"/>
        <v>12.607678557466665</v>
      </c>
    </row>
    <row r="174" spans="1:48" ht="12.95" customHeight="1">
      <c r="A174" s="16" t="s">
        <v>459</v>
      </c>
      <c r="B174" s="16" t="s">
        <v>78</v>
      </c>
      <c r="C174" s="50">
        <v>54520.456599999998</v>
      </c>
      <c r="D174" s="50" t="s">
        <v>111</v>
      </c>
      <c r="E174">
        <f t="shared" si="75"/>
        <v>7374.5675961385541</v>
      </c>
      <c r="F174">
        <f t="shared" si="89"/>
        <v>7374.5</v>
      </c>
      <c r="G174">
        <f t="shared" si="94"/>
        <v>2.4234500000602566E-2</v>
      </c>
      <c r="K174">
        <f t="shared" si="95"/>
        <v>2.4234500000602566E-2</v>
      </c>
      <c r="Q174" s="2">
        <f t="shared" si="76"/>
        <v>39501.956599999998</v>
      </c>
      <c r="S174" s="13">
        <v>1</v>
      </c>
      <c r="Z174">
        <f t="shared" si="77"/>
        <v>7374.5</v>
      </c>
      <c r="AA174" s="74">
        <f t="shared" si="78"/>
        <v>2.4015304040706835E-2</v>
      </c>
      <c r="AB174" s="74">
        <f t="shared" si="90"/>
        <v>2.0561976990491698E-2</v>
      </c>
      <c r="AC174" s="74">
        <f t="shared" si="86"/>
        <v>3.8917189700065982E-3</v>
      </c>
      <c r="AD174" s="74">
        <f t="shared" si="91"/>
        <v>2.1919595989573076E-4</v>
      </c>
      <c r="AE174" s="74">
        <f t="shared" si="92"/>
        <v>4.804686883461081E-8</v>
      </c>
      <c r="AF174">
        <f t="shared" si="93"/>
        <v>2.4234500000602566E-2</v>
      </c>
      <c r="AG174" s="101"/>
      <c r="AH174">
        <f t="shared" si="79"/>
        <v>3.6725230101108675E-3</v>
      </c>
      <c r="AI174">
        <f t="shared" si="80"/>
        <v>1.4043107431973576</v>
      </c>
      <c r="AJ174">
        <f t="shared" si="81"/>
        <v>-0.57053248007723112</v>
      </c>
      <c r="AK174">
        <f t="shared" si="82"/>
        <v>0.82445755960150124</v>
      </c>
      <c r="AL174">
        <f t="shared" si="83"/>
        <v>1.1148613418628128</v>
      </c>
      <c r="AM174">
        <f t="shared" si="84"/>
        <v>0.62337603927044338</v>
      </c>
      <c r="AN174" s="74">
        <f t="shared" si="96"/>
        <v>12.822329097584698</v>
      </c>
      <c r="AO174" s="74">
        <f t="shared" si="96"/>
        <v>12.800323162243721</v>
      </c>
      <c r="AP174" s="74">
        <f t="shared" si="96"/>
        <v>12.775756583536149</v>
      </c>
      <c r="AQ174" s="74">
        <f t="shared" si="96"/>
        <v>12.748481398277203</v>
      </c>
      <c r="AR174" s="74">
        <f t="shared" si="96"/>
        <v>12.71835775791992</v>
      </c>
      <c r="AS174" s="74">
        <f t="shared" si="96"/>
        <v>12.685247865091966</v>
      </c>
      <c r="AT174" s="74">
        <f t="shared" si="96"/>
        <v>12.649004788189004</v>
      </c>
      <c r="AU174" s="74">
        <f t="shared" si="85"/>
        <v>12.609454714353369</v>
      </c>
    </row>
    <row r="175" spans="1:48" ht="12.95" customHeight="1">
      <c r="A175" s="16" t="s">
        <v>459</v>
      </c>
      <c r="B175" s="16" t="s">
        <v>78</v>
      </c>
      <c r="C175" s="50">
        <v>54531.391499999998</v>
      </c>
      <c r="D175" s="50" t="s">
        <v>111</v>
      </c>
      <c r="E175">
        <f t="shared" si="75"/>
        <v>7405.0677927808529</v>
      </c>
      <c r="F175">
        <f t="shared" si="89"/>
        <v>7405</v>
      </c>
      <c r="G175">
        <f t="shared" si="94"/>
        <v>2.4304999999003485E-2</v>
      </c>
      <c r="K175">
        <f t="shared" si="95"/>
        <v>2.4304999999003485E-2</v>
      </c>
      <c r="Q175" s="2">
        <f t="shared" si="76"/>
        <v>39512.891499999998</v>
      </c>
      <c r="S175" s="13">
        <v>1</v>
      </c>
      <c r="Z175">
        <f t="shared" si="77"/>
        <v>7405</v>
      </c>
      <c r="AA175" s="74">
        <f t="shared" si="78"/>
        <v>2.3970390300554704E-2</v>
      </c>
      <c r="AB175" s="74">
        <f t="shared" si="90"/>
        <v>2.075709143814361E-2</v>
      </c>
      <c r="AC175" s="74">
        <f t="shared" si="86"/>
        <v>3.8825182593086559E-3</v>
      </c>
      <c r="AD175" s="74">
        <f t="shared" si="91"/>
        <v>3.3460969844878105E-4</v>
      </c>
      <c r="AE175" s="74">
        <f t="shared" si="92"/>
        <v>1.1196365029598419E-7</v>
      </c>
      <c r="AF175">
        <f t="shared" si="93"/>
        <v>2.4304999999003485E-2</v>
      </c>
      <c r="AG175" s="101"/>
      <c r="AH175">
        <f t="shared" si="79"/>
        <v>3.5479085608598761E-3</v>
      </c>
      <c r="AI175">
        <f t="shared" si="80"/>
        <v>1.3229498563243665</v>
      </c>
      <c r="AJ175">
        <f t="shared" si="81"/>
        <v>-0.64704639051202129</v>
      </c>
      <c r="AK175">
        <f t="shared" si="82"/>
        <v>0.85959341257883881</v>
      </c>
      <c r="AL175">
        <f t="shared" si="83"/>
        <v>1.211411476069655</v>
      </c>
      <c r="AM175">
        <f t="shared" si="84"/>
        <v>0.69254599466739297</v>
      </c>
      <c r="AN175" s="74">
        <f t="shared" si="96"/>
        <v>12.850368688750125</v>
      </c>
      <c r="AO175" s="74">
        <f t="shared" si="96"/>
        <v>12.826283783380783</v>
      </c>
      <c r="AP175" s="74">
        <f t="shared" si="96"/>
        <v>12.7992372447493</v>
      </c>
      <c r="AQ175" s="74">
        <f t="shared" si="96"/>
        <v>12.769069341975776</v>
      </c>
      <c r="AR175" s="74">
        <f t="shared" si="96"/>
        <v>12.73563787295021</v>
      </c>
      <c r="AS175" s="74">
        <f t="shared" si="96"/>
        <v>12.698810072441105</v>
      </c>
      <c r="AT175" s="74">
        <f t="shared" si="96"/>
        <v>12.65844712734275</v>
      </c>
      <c r="AU175" s="74">
        <f t="shared" si="85"/>
        <v>12.614379512993779</v>
      </c>
      <c r="AV175" s="74"/>
    </row>
    <row r="176" spans="1:48" ht="12.95" customHeight="1">
      <c r="A176" s="16" t="s">
        <v>493</v>
      </c>
      <c r="B176" s="16" t="s">
        <v>78</v>
      </c>
      <c r="C176" s="50">
        <v>54809.602099999996</v>
      </c>
      <c r="D176" s="50" t="s">
        <v>111</v>
      </c>
      <c r="E176">
        <f t="shared" si="75"/>
        <v>8181.0673911284948</v>
      </c>
      <c r="F176">
        <f t="shared" si="89"/>
        <v>8181</v>
      </c>
      <c r="G176">
        <f t="shared" si="94"/>
        <v>2.4160999993910082E-2</v>
      </c>
      <c r="K176">
        <f t="shared" si="95"/>
        <v>2.4160999993910082E-2</v>
      </c>
      <c r="Q176" s="2">
        <f t="shared" si="76"/>
        <v>39791.102099999996</v>
      </c>
      <c r="S176" s="13">
        <v>1</v>
      </c>
      <c r="Z176">
        <f t="shared" si="77"/>
        <v>8181</v>
      </c>
      <c r="AA176" s="74">
        <f t="shared" si="78"/>
        <v>2.3107465293672365E-2</v>
      </c>
      <c r="AB176" s="74">
        <f t="shared" si="90"/>
        <v>2.3481948065483708E-2</v>
      </c>
      <c r="AC176" s="74">
        <f t="shared" si="86"/>
        <v>1.7325866286640908E-3</v>
      </c>
      <c r="AD176" s="74">
        <f t="shared" si="91"/>
        <v>1.0535347002377168E-3</v>
      </c>
      <c r="AE176" s="74">
        <f t="shared" si="92"/>
        <v>1.1099353646049758E-6</v>
      </c>
      <c r="AF176">
        <f t="shared" si="93"/>
        <v>2.4160999993910082E-2</v>
      </c>
      <c r="AG176" s="101"/>
      <c r="AH176">
        <f t="shared" si="79"/>
        <v>6.7905192842637491E-4</v>
      </c>
      <c r="AI176">
        <f t="shared" si="80"/>
        <v>0.40986510703781565</v>
      </c>
      <c r="AJ176">
        <f t="shared" si="81"/>
        <v>-0.98195353782974315</v>
      </c>
      <c r="AK176">
        <f t="shared" si="82"/>
        <v>0.70351848075041623</v>
      </c>
      <c r="AL176">
        <f t="shared" si="83"/>
        <v>2.2687718544969311</v>
      </c>
      <c r="AM176">
        <f t="shared" si="84"/>
        <v>2.1440697941602851</v>
      </c>
      <c r="AN176" s="74">
        <f t="shared" si="96"/>
        <v>13.399731805691754</v>
      </c>
      <c r="AO176" s="74">
        <f t="shared" si="96"/>
        <v>13.368459045236955</v>
      </c>
      <c r="AP176" s="74">
        <f t="shared" si="96"/>
        <v>13.320635233706861</v>
      </c>
      <c r="AQ176" s="74">
        <f t="shared" si="96"/>
        <v>13.251369177678233</v>
      </c>
      <c r="AR176" s="74">
        <f t="shared" si="96"/>
        <v>13.157428636316437</v>
      </c>
      <c r="AS176" s="74">
        <f t="shared" si="96"/>
        <v>13.038671917751373</v>
      </c>
      <c r="AT176" s="74">
        <f t="shared" si="96"/>
        <v>12.898025905944136</v>
      </c>
      <c r="AU176" s="74">
        <f t="shared" si="85"/>
        <v>12.739679307910395</v>
      </c>
    </row>
    <row r="177" spans="1:48" ht="12.95" customHeight="1">
      <c r="A177" s="16" t="s">
        <v>497</v>
      </c>
      <c r="B177" s="16" t="s">
        <v>79</v>
      </c>
      <c r="C177" s="50">
        <v>54843.302900000002</v>
      </c>
      <c r="D177" s="50" t="s">
        <v>111</v>
      </c>
      <c r="E177">
        <f t="shared" si="75"/>
        <v>8275.0674301780455</v>
      </c>
      <c r="F177">
        <f t="shared" si="89"/>
        <v>8275</v>
      </c>
      <c r="G177">
        <f t="shared" si="94"/>
        <v>2.417500000592554E-2</v>
      </c>
      <c r="K177">
        <f t="shared" si="95"/>
        <v>2.417500000592554E-2</v>
      </c>
      <c r="Q177" s="2">
        <f t="shared" si="76"/>
        <v>39824.802900000002</v>
      </c>
      <c r="S177" s="13">
        <v>1</v>
      </c>
      <c r="Z177">
        <f t="shared" si="77"/>
        <v>8275</v>
      </c>
      <c r="AA177" s="74">
        <f t="shared" si="78"/>
        <v>2.3090061651866278E-2</v>
      </c>
      <c r="AB177" s="74">
        <f t="shared" si="90"/>
        <v>2.3753481349532427E-2</v>
      </c>
      <c r="AC177" s="74">
        <f t="shared" si="86"/>
        <v>1.5064570104523743E-3</v>
      </c>
      <c r="AD177" s="74">
        <f t="shared" si="91"/>
        <v>1.0849383540592616E-3</v>
      </c>
      <c r="AE177" s="74">
        <f t="shared" si="92"/>
        <v>1.1770912321088197E-6</v>
      </c>
      <c r="AF177">
        <f t="shared" si="93"/>
        <v>2.417500000592554E-2</v>
      </c>
      <c r="AG177" s="101"/>
      <c r="AH177">
        <f t="shared" si="79"/>
        <v>4.2151865639311256E-4</v>
      </c>
      <c r="AI177">
        <f t="shared" si="80"/>
        <v>0.37883719882226818</v>
      </c>
      <c r="AJ177">
        <f t="shared" si="81"/>
        <v>-0.97245954161530357</v>
      </c>
      <c r="AK177">
        <f t="shared" si="82"/>
        <v>0.67627968998181254</v>
      </c>
      <c r="AL177">
        <f t="shared" si="83"/>
        <v>2.3137388365072691</v>
      </c>
      <c r="AM177">
        <f t="shared" si="84"/>
        <v>2.2763076508588473</v>
      </c>
      <c r="AN177" s="74">
        <f t="shared" si="96"/>
        <v>13.4449198855208</v>
      </c>
      <c r="AO177" s="74">
        <f t="shared" si="96"/>
        <v>13.416689786397544</v>
      </c>
      <c r="AP177" s="74">
        <f t="shared" si="96"/>
        <v>13.371251253684663</v>
      </c>
      <c r="AQ177" s="74">
        <f t="shared" si="96"/>
        <v>13.302284053895498</v>
      </c>
      <c r="AR177" s="74">
        <f t="shared" si="96"/>
        <v>13.205077722295854</v>
      </c>
      <c r="AS177" s="74">
        <f t="shared" si="96"/>
        <v>13.078802712279828</v>
      </c>
      <c r="AT177" s="74">
        <f t="shared" si="96"/>
        <v>12.926913799908185</v>
      </c>
      <c r="AU177" s="74">
        <f t="shared" si="85"/>
        <v>12.754857375851325</v>
      </c>
      <c r="AV177" s="74"/>
    </row>
    <row r="178" spans="1:48" ht="12.95" customHeight="1">
      <c r="A178" s="16" t="s">
        <v>497</v>
      </c>
      <c r="B178" s="16" t="s">
        <v>78</v>
      </c>
      <c r="C178" s="50">
        <v>54843.480900000002</v>
      </c>
      <c r="D178" s="50" t="s">
        <v>111</v>
      </c>
      <c r="E178">
        <f t="shared" si="75"/>
        <v>8275.5639171145813</v>
      </c>
      <c r="F178">
        <f t="shared" si="89"/>
        <v>8275.5</v>
      </c>
      <c r="G178">
        <f t="shared" si="94"/>
        <v>2.2915500005183276E-2</v>
      </c>
      <c r="K178">
        <f t="shared" si="95"/>
        <v>2.2915500005183276E-2</v>
      </c>
      <c r="Q178" s="2">
        <f t="shared" si="76"/>
        <v>39824.980900000002</v>
      </c>
      <c r="S178" s="13">
        <v>1</v>
      </c>
      <c r="Z178">
        <f t="shared" si="77"/>
        <v>8275.5</v>
      </c>
      <c r="AA178" s="74">
        <f t="shared" si="78"/>
        <v>2.3090021131053722E-2</v>
      </c>
      <c r="AB178" s="74">
        <f t="shared" si="90"/>
        <v>2.2495297504220971E-2</v>
      </c>
      <c r="AC178" s="74">
        <f t="shared" si="86"/>
        <v>2.4568137509185795E-4</v>
      </c>
      <c r="AD178" s="74">
        <f t="shared" si="91"/>
        <v>-1.7452112587044641E-4</v>
      </c>
      <c r="AE178" s="74">
        <f t="shared" si="92"/>
        <v>3.0457623375088201E-8</v>
      </c>
      <c r="AF178">
        <f t="shared" si="93"/>
        <v>2.2915500005183276E-2</v>
      </c>
      <c r="AG178" s="101"/>
      <c r="AH178">
        <f t="shared" si="79"/>
        <v>4.202025009623056E-4</v>
      </c>
      <c r="AI178">
        <f t="shared" si="80"/>
        <v>0.37868812748202174</v>
      </c>
      <c r="AJ178">
        <f t="shared" si="81"/>
        <v>-0.97240813711963314</v>
      </c>
      <c r="AK178">
        <f t="shared" si="82"/>
        <v>0.67614273767974931</v>
      </c>
      <c r="AL178">
        <f t="shared" si="83"/>
        <v>2.3139592873613717</v>
      </c>
      <c r="AM178">
        <f t="shared" si="84"/>
        <v>2.2769891887761471</v>
      </c>
      <c r="AN178" s="74">
        <f t="shared" si="96"/>
        <v>13.445150359128855</v>
      </c>
      <c r="AO178" s="74">
        <f t="shared" si="96"/>
        <v>13.416936991271168</v>
      </c>
      <c r="AP178" s="74">
        <f t="shared" si="96"/>
        <v>13.371512815766184</v>
      </c>
      <c r="AQ178" s="74">
        <f t="shared" si="96"/>
        <v>13.302549763115218</v>
      </c>
      <c r="AR178" s="74">
        <f t="shared" si="96"/>
        <v>13.205328647747356</v>
      </c>
      <c r="AS178" s="74">
        <f t="shared" si="96"/>
        <v>13.079015380912088</v>
      </c>
      <c r="AT178" s="74">
        <f t="shared" si="96"/>
        <v>12.927067355737547</v>
      </c>
      <c r="AU178" s="74">
        <f t="shared" si="85"/>
        <v>12.754938110255265</v>
      </c>
    </row>
    <row r="179" spans="1:48" ht="12.95" customHeight="1">
      <c r="A179" s="16" t="s">
        <v>497</v>
      </c>
      <c r="B179" s="16" t="s">
        <v>78</v>
      </c>
      <c r="C179" s="50">
        <v>54856.387699999999</v>
      </c>
      <c r="D179" s="50" t="s">
        <v>111</v>
      </c>
      <c r="E179">
        <f t="shared" si="75"/>
        <v>8311.564240667858</v>
      </c>
      <c r="F179">
        <f t="shared" si="89"/>
        <v>8311.5</v>
      </c>
      <c r="G179">
        <f t="shared" si="94"/>
        <v>2.3031500000797678E-2</v>
      </c>
      <c r="K179">
        <f t="shared" si="95"/>
        <v>2.3031500000797678E-2</v>
      </c>
      <c r="Q179" s="2">
        <f t="shared" si="76"/>
        <v>39837.887699999999</v>
      </c>
      <c r="S179" s="13">
        <v>1</v>
      </c>
      <c r="Z179">
        <f t="shared" si="77"/>
        <v>8311.5</v>
      </c>
      <c r="AA179" s="74">
        <f t="shared" si="78"/>
        <v>2.3088493654448563E-2</v>
      </c>
      <c r="AB179" s="74">
        <f t="shared" si="90"/>
        <v>2.2704624765194283E-2</v>
      </c>
      <c r="AC179" s="74">
        <f t="shared" si="86"/>
        <v>2.6988158195251008E-4</v>
      </c>
      <c r="AD179" s="74">
        <f t="shared" si="91"/>
        <v>-5.6993653650885129E-5</v>
      </c>
      <c r="AE179" s="74">
        <f t="shared" si="92"/>
        <v>3.2482765564770517E-9</v>
      </c>
      <c r="AF179">
        <f t="shared" si="93"/>
        <v>2.3031500000797678E-2</v>
      </c>
      <c r="AG179" s="101"/>
      <c r="AH179">
        <f t="shared" si="79"/>
        <v>3.2687523560339684E-4</v>
      </c>
      <c r="AI179">
        <f t="shared" si="80"/>
        <v>0.36834610800185419</v>
      </c>
      <c r="AJ179">
        <f t="shared" si="81"/>
        <v>-0.96869906092751012</v>
      </c>
      <c r="AK179">
        <f t="shared" si="82"/>
        <v>0.66649141432763959</v>
      </c>
      <c r="AL179">
        <f t="shared" si="83"/>
        <v>2.3293645486254868</v>
      </c>
      <c r="AM179">
        <f t="shared" si="84"/>
        <v>2.3254789032954353</v>
      </c>
      <c r="AN179" s="74">
        <f t="shared" si="96"/>
        <v>13.461483784844862</v>
      </c>
      <c r="AO179" s="74">
        <f t="shared" si="96"/>
        <v>13.434484185879766</v>
      </c>
      <c r="AP179" s="74">
        <f t="shared" si="96"/>
        <v>13.390133972670714</v>
      </c>
      <c r="AQ179" s="74">
        <f t="shared" si="96"/>
        <v>13.32153705754161</v>
      </c>
      <c r="AR179" s="74">
        <f t="shared" si="96"/>
        <v>13.223323165642006</v>
      </c>
      <c r="AS179" s="74">
        <f t="shared" si="96"/>
        <v>13.094304699405841</v>
      </c>
      <c r="AT179" s="74">
        <f t="shared" si="96"/>
        <v>12.938120397464594</v>
      </c>
      <c r="AU179" s="74">
        <f t="shared" si="85"/>
        <v>12.760750987339026</v>
      </c>
    </row>
    <row r="180" spans="1:48" ht="12.95" customHeight="1">
      <c r="A180" s="16" t="s">
        <v>96</v>
      </c>
      <c r="B180" s="16" t="s">
        <v>79</v>
      </c>
      <c r="C180" s="50">
        <v>54884.708700000003</v>
      </c>
      <c r="D180" s="50" t="s">
        <v>111</v>
      </c>
      <c r="E180">
        <f t="shared" si="75"/>
        <v>8390.5586593737116</v>
      </c>
      <c r="F180">
        <f t="shared" si="89"/>
        <v>8390.5</v>
      </c>
      <c r="G180">
        <f t="shared" si="94"/>
        <v>2.1030500000051688E-2</v>
      </c>
      <c r="K180">
        <f t="shared" si="95"/>
        <v>2.1030500000051688E-2</v>
      </c>
      <c r="Q180" s="2">
        <f t="shared" si="76"/>
        <v>39866.208700000003</v>
      </c>
      <c r="S180" s="13">
        <v>1</v>
      </c>
      <c r="Z180">
        <f t="shared" si="77"/>
        <v>8390.5</v>
      </c>
      <c r="AA180" s="74">
        <f t="shared" si="78"/>
        <v>2.3094376405304408E-2</v>
      </c>
      <c r="AB180" s="74">
        <f t="shared" si="90"/>
        <v>2.0898874171285838E-2</v>
      </c>
      <c r="AC180" s="74">
        <f t="shared" si="86"/>
        <v>-1.9322505764868686E-3</v>
      </c>
      <c r="AD180" s="74">
        <f t="shared" si="91"/>
        <v>-2.0638764052527195E-3</v>
      </c>
      <c r="AE180" s="74">
        <f t="shared" si="92"/>
        <v>4.2595858161588873E-6</v>
      </c>
      <c r="AF180">
        <f t="shared" si="93"/>
        <v>2.1030500000051688E-2</v>
      </c>
      <c r="AG180" s="101"/>
      <c r="AH180">
        <f t="shared" si="79"/>
        <v>1.316258287658498E-4</v>
      </c>
      <c r="AI180">
        <f t="shared" si="80"/>
        <v>0.34808265949146833</v>
      </c>
      <c r="AJ180">
        <f t="shared" si="81"/>
        <v>-0.96057862031501429</v>
      </c>
      <c r="AK180">
        <f t="shared" si="82"/>
        <v>0.64668479632131903</v>
      </c>
      <c r="AL180">
        <f t="shared" si="83"/>
        <v>2.3602238350708995</v>
      </c>
      <c r="AM180">
        <f t="shared" si="84"/>
        <v>2.4280378643333282</v>
      </c>
      <c r="AN180" s="74">
        <f t="shared" si="96"/>
        <v>13.495610701626269</v>
      </c>
      <c r="AO180" s="74">
        <f t="shared" si="96"/>
        <v>13.471304716002457</v>
      </c>
      <c r="AP180" s="74">
        <f t="shared" si="96"/>
        <v>13.429552607878788</v>
      </c>
      <c r="AQ180" s="74">
        <f t="shared" si="96"/>
        <v>13.362202544420601</v>
      </c>
      <c r="AR180" s="74">
        <f t="shared" si="96"/>
        <v>13.26230193182624</v>
      </c>
      <c r="AS180" s="74">
        <f t="shared" si="96"/>
        <v>13.12769381702978</v>
      </c>
      <c r="AT180" s="74">
        <f t="shared" si="96"/>
        <v>12.962354430373091</v>
      </c>
      <c r="AU180" s="74">
        <f t="shared" si="85"/>
        <v>12.773507023161724</v>
      </c>
    </row>
    <row r="181" spans="1:48" ht="12.95" customHeight="1">
      <c r="A181" s="16" t="s">
        <v>512</v>
      </c>
      <c r="B181" s="16" t="s">
        <v>78</v>
      </c>
      <c r="C181" s="50">
        <v>54910.3465</v>
      </c>
      <c r="D181" s="50" t="s">
        <v>111</v>
      </c>
      <c r="E181">
        <f t="shared" si="75"/>
        <v>8462.0689558991307</v>
      </c>
      <c r="F181">
        <f t="shared" si="89"/>
        <v>8462</v>
      </c>
      <c r="G181">
        <f t="shared" si="94"/>
        <v>2.47220000019297E-2</v>
      </c>
      <c r="K181">
        <f t="shared" si="95"/>
        <v>2.47220000019297E-2</v>
      </c>
      <c r="Q181" s="2">
        <f t="shared" si="76"/>
        <v>39891.8465</v>
      </c>
      <c r="S181" s="13">
        <v>1</v>
      </c>
      <c r="Z181">
        <f t="shared" si="77"/>
        <v>8462</v>
      </c>
      <c r="AA181" s="74">
        <f t="shared" si="78"/>
        <v>2.3109899893338736E-2</v>
      </c>
      <c r="AB181" s="74">
        <f t="shared" si="90"/>
        <v>2.4756512097718831E-2</v>
      </c>
      <c r="AC181" s="74">
        <f t="shared" si="86"/>
        <v>1.5775880128018338E-3</v>
      </c>
      <c r="AD181" s="74">
        <f t="shared" si="91"/>
        <v>1.6121001085909643E-3</v>
      </c>
      <c r="AE181" s="74">
        <f t="shared" si="92"/>
        <v>2.5988667601189992E-6</v>
      </c>
      <c r="AF181">
        <f t="shared" si="93"/>
        <v>2.47220000019297E-2</v>
      </c>
      <c r="AG181" s="101"/>
      <c r="AH181">
        <f t="shared" si="79"/>
        <v>-3.4512095789130619E-5</v>
      </c>
      <c r="AI181">
        <f t="shared" si="80"/>
        <v>0.33217378719444746</v>
      </c>
      <c r="AJ181">
        <f t="shared" si="81"/>
        <v>-0.95335428403568956</v>
      </c>
      <c r="AK181">
        <f t="shared" si="82"/>
        <v>0.63024248836353114</v>
      </c>
      <c r="AL181">
        <f t="shared" si="83"/>
        <v>2.3851399746846904</v>
      </c>
      <c r="AM181">
        <f t="shared" si="84"/>
        <v>2.5166250662855938</v>
      </c>
      <c r="AN181" s="74">
        <f t="shared" ref="AN181:AT190" si="97">$AU181+$AB$7*SIN(AO181)</f>
        <v>13.524626695552772</v>
      </c>
      <c r="AO181" s="74">
        <f t="shared" si="97"/>
        <v>13.502738612192998</v>
      </c>
      <c r="AP181" s="74">
        <f t="shared" si="97"/>
        <v>13.463555867275614</v>
      </c>
      <c r="AQ181" s="74">
        <f t="shared" si="97"/>
        <v>13.397812043779826</v>
      </c>
      <c r="AR181" s="74">
        <f t="shared" si="97"/>
        <v>13.296957877092808</v>
      </c>
      <c r="AS181" s="74">
        <f t="shared" si="97"/>
        <v>13.157711903849499</v>
      </c>
      <c r="AT181" s="74">
        <f t="shared" si="97"/>
        <v>12.984261324016133</v>
      </c>
      <c r="AU181" s="74">
        <f t="shared" si="85"/>
        <v>12.785052042925303</v>
      </c>
    </row>
    <row r="182" spans="1:48" ht="12.95" customHeight="1">
      <c r="A182" s="52" t="s">
        <v>739</v>
      </c>
      <c r="B182" s="118" t="s">
        <v>79</v>
      </c>
      <c r="C182" s="119">
        <v>54910.3586</v>
      </c>
      <c r="D182" s="18">
        <v>1E-4</v>
      </c>
      <c r="E182">
        <f t="shared" si="75"/>
        <v>8462.1027058538039</v>
      </c>
      <c r="F182">
        <f t="shared" si="89"/>
        <v>8462</v>
      </c>
      <c r="O182">
        <f ca="1">+C$11+C$12*$F182</f>
        <v>2.4240560327180395E-2</v>
      </c>
      <c r="Q182" s="2">
        <f t="shared" si="76"/>
        <v>39891.8586</v>
      </c>
      <c r="S182" s="13"/>
      <c r="U182" s="52">
        <f>+C182-(C$7+F182*C$8)</f>
        <v>3.682200000184821E-2</v>
      </c>
      <c r="Z182">
        <f t="shared" si="77"/>
        <v>8462</v>
      </c>
      <c r="AA182" s="74">
        <f t="shared" si="78"/>
        <v>2.3109899893338736E-2</v>
      </c>
      <c r="AB182" s="74">
        <f t="shared" si="90"/>
        <v>-9999</v>
      </c>
      <c r="AC182" s="74">
        <f t="shared" si="86"/>
        <v>-2.3144411989127867E-2</v>
      </c>
      <c r="AD182" s="74">
        <f t="shared" si="91"/>
        <v>-9999</v>
      </c>
      <c r="AE182" s="74">
        <f t="shared" si="92"/>
        <v>0</v>
      </c>
      <c r="AF182">
        <f t="shared" si="93"/>
        <v>-9999</v>
      </c>
      <c r="AG182" s="101"/>
      <c r="AH182">
        <f t="shared" si="79"/>
        <v>-3.4512095789130619E-5</v>
      </c>
      <c r="AI182">
        <f t="shared" si="80"/>
        <v>0.33217378719444746</v>
      </c>
      <c r="AJ182">
        <f t="shared" si="81"/>
        <v>-0.95335428403568956</v>
      </c>
      <c r="AK182">
        <f t="shared" si="82"/>
        <v>0.63024248836353114</v>
      </c>
      <c r="AL182">
        <f t="shared" si="83"/>
        <v>2.3851399746846904</v>
      </c>
      <c r="AM182">
        <f t="shared" si="84"/>
        <v>2.5166250662855938</v>
      </c>
      <c r="AN182" s="74">
        <f t="shared" si="97"/>
        <v>13.524626695552772</v>
      </c>
      <c r="AO182" s="74">
        <f t="shared" si="97"/>
        <v>13.502738612192998</v>
      </c>
      <c r="AP182" s="74">
        <f t="shared" si="97"/>
        <v>13.463555867275614</v>
      </c>
      <c r="AQ182" s="74">
        <f t="shared" si="97"/>
        <v>13.397812043779826</v>
      </c>
      <c r="AR182" s="74">
        <f t="shared" si="97"/>
        <v>13.296957877092808</v>
      </c>
      <c r="AS182" s="74">
        <f t="shared" si="97"/>
        <v>13.157711903849499</v>
      </c>
      <c r="AT182" s="74">
        <f t="shared" si="97"/>
        <v>12.984261324016133</v>
      </c>
      <c r="AU182" s="74">
        <f t="shared" si="85"/>
        <v>12.785052042925303</v>
      </c>
    </row>
    <row r="183" spans="1:48" ht="12.95" customHeight="1">
      <c r="A183" s="16" t="s">
        <v>512</v>
      </c>
      <c r="B183" s="16" t="s">
        <v>78</v>
      </c>
      <c r="C183" s="50">
        <v>54910.369599999998</v>
      </c>
      <c r="D183" s="50" t="s">
        <v>111</v>
      </c>
      <c r="E183">
        <f t="shared" si="75"/>
        <v>8462.1333876307781</v>
      </c>
      <c r="F183">
        <f t="shared" si="89"/>
        <v>8462</v>
      </c>
      <c r="Q183" s="2">
        <f t="shared" si="76"/>
        <v>39891.869599999998</v>
      </c>
      <c r="S183" s="13"/>
      <c r="U183" s="52">
        <f>+C183-(C$7+F183*C$8)</f>
        <v>4.7822000000451226E-2</v>
      </c>
      <c r="Z183">
        <f t="shared" si="77"/>
        <v>8462</v>
      </c>
      <c r="AA183" s="74">
        <f t="shared" si="78"/>
        <v>2.3109899893338736E-2</v>
      </c>
      <c r="AB183" s="74">
        <f t="shared" si="90"/>
        <v>-9999</v>
      </c>
      <c r="AC183" s="74">
        <f t="shared" si="86"/>
        <v>-2.3144411989127867E-2</v>
      </c>
      <c r="AD183" s="74">
        <f t="shared" si="91"/>
        <v>-9999</v>
      </c>
      <c r="AE183" s="74">
        <f t="shared" si="92"/>
        <v>0</v>
      </c>
      <c r="AF183">
        <f t="shared" si="93"/>
        <v>-9999</v>
      </c>
      <c r="AG183" s="101"/>
      <c r="AH183">
        <f t="shared" si="79"/>
        <v>-3.4512095789130619E-5</v>
      </c>
      <c r="AI183">
        <f t="shared" si="80"/>
        <v>0.33217378719444746</v>
      </c>
      <c r="AJ183">
        <f t="shared" si="81"/>
        <v>-0.95335428403568956</v>
      </c>
      <c r="AK183">
        <f t="shared" si="82"/>
        <v>0.63024248836353114</v>
      </c>
      <c r="AL183">
        <f t="shared" si="83"/>
        <v>2.3851399746846904</v>
      </c>
      <c r="AM183">
        <f t="shared" si="84"/>
        <v>2.5166250662855938</v>
      </c>
      <c r="AN183" s="74">
        <f t="shared" si="97"/>
        <v>13.524626695552772</v>
      </c>
      <c r="AO183" s="74">
        <f t="shared" si="97"/>
        <v>13.502738612192998</v>
      </c>
      <c r="AP183" s="74">
        <f t="shared" si="97"/>
        <v>13.463555867275614</v>
      </c>
      <c r="AQ183" s="74">
        <f t="shared" si="97"/>
        <v>13.397812043779826</v>
      </c>
      <c r="AR183" s="74">
        <f t="shared" si="97"/>
        <v>13.296957877092808</v>
      </c>
      <c r="AS183" s="74">
        <f t="shared" si="97"/>
        <v>13.157711903849499</v>
      </c>
      <c r="AT183" s="74">
        <f t="shared" si="97"/>
        <v>12.984261324016133</v>
      </c>
      <c r="AU183" s="74">
        <f t="shared" si="85"/>
        <v>12.785052042925303</v>
      </c>
    </row>
    <row r="184" spans="1:48" ht="12.95" customHeight="1">
      <c r="A184" s="16" t="s">
        <v>519</v>
      </c>
      <c r="B184" s="16" t="s">
        <v>78</v>
      </c>
      <c r="C184" s="50">
        <v>55201.283799999997</v>
      </c>
      <c r="D184" s="50" t="s">
        <v>111</v>
      </c>
      <c r="E184">
        <f t="shared" si="75"/>
        <v>9273.566533433368</v>
      </c>
      <c r="F184">
        <f t="shared" si="89"/>
        <v>9273.5</v>
      </c>
      <c r="G184">
        <f t="shared" ref="G184:G215" si="98">+C184-(C$7+F184*C$8)</f>
        <v>2.3853499995311722E-2</v>
      </c>
      <c r="K184">
        <f t="shared" ref="K184:K215" si="99">G184</f>
        <v>2.3853499995311722E-2</v>
      </c>
      <c r="Q184" s="2">
        <f t="shared" si="76"/>
        <v>40182.783799999997</v>
      </c>
      <c r="S184" s="13">
        <v>1</v>
      </c>
      <c r="Z184">
        <f t="shared" si="77"/>
        <v>9273.5</v>
      </c>
      <c r="AA184" s="74">
        <f t="shared" si="78"/>
        <v>2.3741276174479964E-2</v>
      </c>
      <c r="AB184" s="74">
        <f t="shared" si="90"/>
        <v>2.5293396945867425E-2</v>
      </c>
      <c r="AC184" s="74">
        <f t="shared" si="86"/>
        <v>-1.3276731297239448E-3</v>
      </c>
      <c r="AD184" s="74">
        <f t="shared" si="91"/>
        <v>1.122238208317583E-4</v>
      </c>
      <c r="AE184" s="74">
        <f t="shared" si="92"/>
        <v>1.259418596207859E-8</v>
      </c>
      <c r="AF184">
        <f t="shared" si="93"/>
        <v>2.3853499995311722E-2</v>
      </c>
      <c r="AG184" s="101"/>
      <c r="AH184">
        <f t="shared" si="79"/>
        <v>-1.4398969505557027E-3</v>
      </c>
      <c r="AI184">
        <f t="shared" si="80"/>
        <v>0.2330730395117192</v>
      </c>
      <c r="AJ184">
        <f t="shared" si="81"/>
        <v>-0.88663207849535641</v>
      </c>
      <c r="AK184">
        <f t="shared" si="82"/>
        <v>0.5049955266386722</v>
      </c>
      <c r="AL184">
        <f t="shared" si="83"/>
        <v>2.559288762364003</v>
      </c>
      <c r="AM184">
        <f t="shared" si="84"/>
        <v>3.3370291474727458</v>
      </c>
      <c r="AN184" s="74">
        <f t="shared" si="97"/>
        <v>13.772788169616321</v>
      </c>
      <c r="AO184" s="74">
        <f t="shared" si="97"/>
        <v>13.768939677887534</v>
      </c>
      <c r="AP184" s="74">
        <f t="shared" si="97"/>
        <v>13.757466886303813</v>
      </c>
      <c r="AQ184" s="74">
        <f t="shared" si="97"/>
        <v>13.725067048007814</v>
      </c>
      <c r="AR184" s="74">
        <f t="shared" si="97"/>
        <v>13.64433752655269</v>
      </c>
      <c r="AS184" s="74">
        <f t="shared" si="97"/>
        <v>13.482222498091977</v>
      </c>
      <c r="AT184" s="74">
        <f t="shared" si="97"/>
        <v>13.230705318168704</v>
      </c>
      <c r="AU184" s="74">
        <f t="shared" si="85"/>
        <v>12.916083980521739</v>
      </c>
      <c r="AV184" s="74"/>
    </row>
    <row r="185" spans="1:48" ht="12.95" customHeight="1">
      <c r="A185" s="16" t="s">
        <v>519</v>
      </c>
      <c r="B185" s="16" t="s">
        <v>78</v>
      </c>
      <c r="C185" s="50">
        <v>55244.307399999998</v>
      </c>
      <c r="D185" s="50" t="s">
        <v>111</v>
      </c>
      <c r="E185">
        <f t="shared" si="75"/>
        <v>9393.5702152466074</v>
      </c>
      <c r="F185">
        <f t="shared" si="89"/>
        <v>9393.5</v>
      </c>
      <c r="G185">
        <f t="shared" si="98"/>
        <v>2.5173499998345505E-2</v>
      </c>
      <c r="K185">
        <f t="shared" si="99"/>
        <v>2.5173499998345505E-2</v>
      </c>
      <c r="O185">
        <f t="shared" ref="O185:O216" ca="1" si="100">+C$11+C$12*$F185</f>
        <v>2.5411362630174066E-2</v>
      </c>
      <c r="Q185" s="2">
        <f t="shared" si="76"/>
        <v>40225.807399999998</v>
      </c>
      <c r="S185" s="13">
        <v>1</v>
      </c>
      <c r="Z185">
        <f t="shared" si="77"/>
        <v>9393.5</v>
      </c>
      <c r="AA185" s="74">
        <f t="shared" si="78"/>
        <v>2.3878944203576204E-2</v>
      </c>
      <c r="AB185" s="74">
        <f t="shared" si="90"/>
        <v>2.6773008597255434E-2</v>
      </c>
      <c r="AC185" s="74">
        <f t="shared" si="86"/>
        <v>-3.0495280414062631E-4</v>
      </c>
      <c r="AD185" s="74">
        <f t="shared" si="91"/>
        <v>1.2945557947693018E-3</v>
      </c>
      <c r="AE185" s="74">
        <f t="shared" si="92"/>
        <v>1.6758747057707785E-6</v>
      </c>
      <c r="AF185">
        <f t="shared" si="93"/>
        <v>2.5173499998345505E-2</v>
      </c>
      <c r="AG185" s="101"/>
      <c r="AH185">
        <f t="shared" si="79"/>
        <v>-1.5995085989099272E-3</v>
      </c>
      <c r="AI185">
        <f t="shared" si="80"/>
        <v>0.22474190907875669</v>
      </c>
      <c r="AJ185">
        <f t="shared" si="81"/>
        <v>-0.8787805773600802</v>
      </c>
      <c r="AK185">
        <f t="shared" si="82"/>
        <v>0.49211008637296993</v>
      </c>
      <c r="AL185">
        <f t="shared" si="83"/>
        <v>2.575999001406756</v>
      </c>
      <c r="AM185">
        <f t="shared" si="84"/>
        <v>3.4413355244380126</v>
      </c>
      <c r="AN185" s="74">
        <f t="shared" si="97"/>
        <v>13.801700377069912</v>
      </c>
      <c r="AO185" s="74">
        <f t="shared" si="97"/>
        <v>13.798961948587365</v>
      </c>
      <c r="AP185" s="74">
        <f t="shared" si="97"/>
        <v>13.790085735661147</v>
      </c>
      <c r="AQ185" s="74">
        <f t="shared" si="97"/>
        <v>13.762701261367056</v>
      </c>
      <c r="AR185" s="74">
        <f t="shared" si="97"/>
        <v>13.688165494831972</v>
      </c>
      <c r="AS185" s="74">
        <f t="shared" si="97"/>
        <v>13.527275393997234</v>
      </c>
      <c r="AT185" s="74">
        <f t="shared" si="97"/>
        <v>13.266736913245719</v>
      </c>
      <c r="AU185" s="74">
        <f t="shared" si="85"/>
        <v>12.935460237467609</v>
      </c>
    </row>
    <row r="186" spans="1:48" ht="12.95" customHeight="1">
      <c r="A186" s="16" t="s">
        <v>527</v>
      </c>
      <c r="B186" s="16" t="s">
        <v>78</v>
      </c>
      <c r="C186" s="50">
        <v>55249.325299999997</v>
      </c>
      <c r="D186" s="50" t="s">
        <v>111</v>
      </c>
      <c r="E186">
        <f t="shared" si="75"/>
        <v>9407.5664051277545</v>
      </c>
      <c r="F186">
        <f t="shared" si="89"/>
        <v>9407.5</v>
      </c>
      <c r="G186">
        <f t="shared" si="98"/>
        <v>2.3807499994290993E-2</v>
      </c>
      <c r="K186">
        <f t="shared" si="99"/>
        <v>2.3807499994290993E-2</v>
      </c>
      <c r="O186">
        <f t="shared" ca="1" si="100"/>
        <v>2.5428959229467585E-2</v>
      </c>
      <c r="Q186" s="2">
        <f t="shared" si="76"/>
        <v>40230.825299999997</v>
      </c>
      <c r="S186" s="13">
        <v>1</v>
      </c>
      <c r="Z186">
        <f t="shared" si="77"/>
        <v>9407.5</v>
      </c>
      <c r="AA186" s="74">
        <f t="shared" si="78"/>
        <v>2.3895468018293047E-2</v>
      </c>
      <c r="AB186" s="74">
        <f t="shared" si="90"/>
        <v>2.5425101870644524E-2</v>
      </c>
      <c r="AC186" s="74">
        <f t="shared" si="86"/>
        <v>-1.7055699003555858E-3</v>
      </c>
      <c r="AD186" s="74">
        <f t="shared" si="91"/>
        <v>-8.7968024002054584E-5</v>
      </c>
      <c r="AE186" s="74">
        <f t="shared" si="92"/>
        <v>7.738373246826052E-9</v>
      </c>
      <c r="AF186">
        <f t="shared" si="93"/>
        <v>2.3807499994290993E-2</v>
      </c>
      <c r="AG186" s="101"/>
      <c r="AH186">
        <f t="shared" si="79"/>
        <v>-1.617601876353531E-3</v>
      </c>
      <c r="AI186">
        <f t="shared" si="80"/>
        <v>0.22382558570474609</v>
      </c>
      <c r="AJ186">
        <f t="shared" si="81"/>
        <v>-0.87788913343005348</v>
      </c>
      <c r="AK186">
        <f t="shared" si="82"/>
        <v>0.49066355401872103</v>
      </c>
      <c r="AL186">
        <f t="shared" si="83"/>
        <v>2.5778637708120744</v>
      </c>
      <c r="AM186">
        <f t="shared" si="84"/>
        <v>3.4533484944327473</v>
      </c>
      <c r="AN186" s="74">
        <f t="shared" si="97"/>
        <v>13.804992719043421</v>
      </c>
      <c r="AO186" s="74">
        <f t="shared" si="97"/>
        <v>13.802364932370752</v>
      </c>
      <c r="AP186" s="74">
        <f t="shared" si="97"/>
        <v>13.793761930879878</v>
      </c>
      <c r="AQ186" s="74">
        <f t="shared" si="97"/>
        <v>13.766938865241316</v>
      </c>
      <c r="AR186" s="74">
        <f t="shared" si="97"/>
        <v>13.693151465266176</v>
      </c>
      <c r="AS186" s="74">
        <f t="shared" si="97"/>
        <v>13.532476566928853</v>
      </c>
      <c r="AT186" s="74">
        <f t="shared" si="97"/>
        <v>13.270932617451979</v>
      </c>
      <c r="AU186" s="74">
        <f t="shared" si="85"/>
        <v>12.93772080077796</v>
      </c>
    </row>
    <row r="187" spans="1:48" ht="12.95" customHeight="1">
      <c r="A187" s="16" t="s">
        <v>97</v>
      </c>
      <c r="B187" s="16" t="s">
        <v>79</v>
      </c>
      <c r="C187" s="50">
        <v>55259.720999999998</v>
      </c>
      <c r="D187" s="50" t="s">
        <v>111</v>
      </c>
      <c r="E187">
        <f t="shared" si="75"/>
        <v>9436.5626368476933</v>
      </c>
      <c r="F187">
        <f t="shared" si="89"/>
        <v>9436.5</v>
      </c>
      <c r="G187">
        <f t="shared" si="98"/>
        <v>2.2456499995314516E-2</v>
      </c>
      <c r="K187">
        <f t="shared" si="99"/>
        <v>2.2456499995314516E-2</v>
      </c>
      <c r="O187">
        <f t="shared" ca="1" si="100"/>
        <v>2.5465409328004153E-2</v>
      </c>
      <c r="Q187" s="2">
        <f t="shared" si="76"/>
        <v>40241.220999999998</v>
      </c>
      <c r="S187" s="13">
        <v>1</v>
      </c>
      <c r="Z187">
        <f t="shared" si="77"/>
        <v>9436.5</v>
      </c>
      <c r="AA187" s="74">
        <f t="shared" si="78"/>
        <v>2.3929983458266295E-2</v>
      </c>
      <c r="AB187" s="74">
        <f t="shared" si="90"/>
        <v>2.4111249702298124E-2</v>
      </c>
      <c r="AC187" s="74">
        <f t="shared" si="86"/>
        <v>-3.1282331699353863E-3</v>
      </c>
      <c r="AD187" s="74">
        <f t="shared" si="91"/>
        <v>-1.4734834629517787E-3</v>
      </c>
      <c r="AE187" s="74">
        <f t="shared" si="92"/>
        <v>2.1711535155923658E-6</v>
      </c>
      <c r="AF187">
        <f t="shared" si="93"/>
        <v>2.2456499995314516E-2</v>
      </c>
      <c r="AG187" s="101"/>
      <c r="AH187">
        <f t="shared" si="79"/>
        <v>-1.6547497069836076E-3</v>
      </c>
      <c r="AI187">
        <f t="shared" si="80"/>
        <v>0.22196154350593689</v>
      </c>
      <c r="AJ187">
        <f t="shared" si="81"/>
        <v>-0.8760580452463026</v>
      </c>
      <c r="AK187">
        <f t="shared" si="82"/>
        <v>0.48770237324130233</v>
      </c>
      <c r="AL187">
        <f t="shared" si="83"/>
        <v>2.5816742876981889</v>
      </c>
      <c r="AM187">
        <f t="shared" si="84"/>
        <v>3.4781382679536343</v>
      </c>
      <c r="AN187" s="74">
        <f t="shared" si="97"/>
        <v>13.81176238582297</v>
      </c>
      <c r="AO187" s="74">
        <f t="shared" si="97"/>
        <v>13.809352331556816</v>
      </c>
      <c r="AP187" s="74">
        <f t="shared" si="97"/>
        <v>13.801296112850308</v>
      </c>
      <c r="AQ187" s="74">
        <f t="shared" si="97"/>
        <v>13.775618643680245</v>
      </c>
      <c r="AR187" s="74">
        <f t="shared" si="97"/>
        <v>13.703395371661506</v>
      </c>
      <c r="AS187" s="74">
        <f t="shared" si="97"/>
        <v>13.543213290845085</v>
      </c>
      <c r="AT187" s="74">
        <f t="shared" si="97"/>
        <v>13.279618291107733</v>
      </c>
      <c r="AU187" s="74">
        <f t="shared" si="85"/>
        <v>12.942403396206544</v>
      </c>
    </row>
    <row r="188" spans="1:48" ht="12.95" customHeight="1">
      <c r="A188" s="52" t="s">
        <v>719</v>
      </c>
      <c r="B188" s="118" t="s">
        <v>79</v>
      </c>
      <c r="C188" s="119">
        <v>55282.129399999998</v>
      </c>
      <c r="D188" s="18">
        <v>4.0000000000000002E-4</v>
      </c>
      <c r="E188">
        <f t="shared" si="75"/>
        <v>9499.0653215031798</v>
      </c>
      <c r="F188">
        <f t="shared" si="89"/>
        <v>9499</v>
      </c>
      <c r="G188">
        <f t="shared" si="98"/>
        <v>2.3418999997375067E-2</v>
      </c>
      <c r="K188">
        <f t="shared" si="99"/>
        <v>2.3418999997375067E-2</v>
      </c>
      <c r="O188">
        <f t="shared" ca="1" si="100"/>
        <v>2.5543965574850211E-2</v>
      </c>
      <c r="Q188" s="2">
        <f t="shared" si="76"/>
        <v>40263.629399999998</v>
      </c>
      <c r="S188" s="13">
        <v>1</v>
      </c>
      <c r="Z188">
        <f t="shared" si="77"/>
        <v>9499</v>
      </c>
      <c r="AA188" s="74">
        <f t="shared" si="78"/>
        <v>2.4005635562003066E-2</v>
      </c>
      <c r="AB188" s="74">
        <f t="shared" si="90"/>
        <v>2.5152344523588097E-2</v>
      </c>
      <c r="AC188" s="74">
        <f t="shared" si="86"/>
        <v>-2.3199800908410284E-3</v>
      </c>
      <c r="AD188" s="74">
        <f t="shared" si="91"/>
        <v>-5.8663556462799915E-4</v>
      </c>
      <c r="AE188" s="74">
        <f t="shared" si="92"/>
        <v>3.4414128568641137E-7</v>
      </c>
      <c r="AF188">
        <f t="shared" si="93"/>
        <v>2.3418999997375067E-2</v>
      </c>
      <c r="AG188" s="101"/>
      <c r="AH188">
        <f t="shared" si="79"/>
        <v>-1.733344526213028E-3</v>
      </c>
      <c r="AI188">
        <f t="shared" si="80"/>
        <v>0.21809269468489278</v>
      </c>
      <c r="AJ188">
        <f t="shared" si="81"/>
        <v>-0.87218036444751657</v>
      </c>
      <c r="AK188">
        <f t="shared" si="82"/>
        <v>0.48147524395728858</v>
      </c>
      <c r="AL188">
        <f t="shared" si="83"/>
        <v>2.5896580219535581</v>
      </c>
      <c r="AM188">
        <f t="shared" si="84"/>
        <v>3.531157952358285</v>
      </c>
      <c r="AN188" s="74">
        <f t="shared" si="97"/>
        <v>13.826131361050406</v>
      </c>
      <c r="AO188" s="74">
        <f t="shared" si="97"/>
        <v>13.824141149371608</v>
      </c>
      <c r="AP188" s="74">
        <f t="shared" si="97"/>
        <v>13.817177660682013</v>
      </c>
      <c r="AQ188" s="74">
        <f t="shared" si="97"/>
        <v>13.793885935992773</v>
      </c>
      <c r="AR188" s="74">
        <f t="shared" si="97"/>
        <v>13.725088347179241</v>
      </c>
      <c r="AS188" s="74">
        <f t="shared" si="97"/>
        <v>13.566180833699304</v>
      </c>
      <c r="AT188" s="74">
        <f t="shared" si="97"/>
        <v>13.298312161306258</v>
      </c>
      <c r="AU188" s="74">
        <f t="shared" si="85"/>
        <v>12.952495196699184</v>
      </c>
    </row>
    <row r="189" spans="1:48" ht="12.95" customHeight="1">
      <c r="A189" s="52" t="s">
        <v>719</v>
      </c>
      <c r="B189" s="118" t="s">
        <v>78</v>
      </c>
      <c r="C189" s="119">
        <v>55284.102299999999</v>
      </c>
      <c r="D189" s="18">
        <v>4.0000000000000002E-4</v>
      </c>
      <c r="E189">
        <f t="shared" si="75"/>
        <v>9504.5682376666209</v>
      </c>
      <c r="F189">
        <f t="shared" si="89"/>
        <v>9504.5</v>
      </c>
      <c r="G189">
        <f t="shared" si="98"/>
        <v>2.4464499998430256E-2</v>
      </c>
      <c r="K189">
        <f t="shared" si="99"/>
        <v>2.4464499998430256E-2</v>
      </c>
      <c r="O189">
        <f t="shared" ca="1" si="100"/>
        <v>2.5550878524572669E-2</v>
      </c>
      <c r="Q189" s="2">
        <f t="shared" si="76"/>
        <v>40265.602299999999</v>
      </c>
      <c r="S189" s="13">
        <v>1</v>
      </c>
      <c r="Z189">
        <f t="shared" si="77"/>
        <v>9504.5</v>
      </c>
      <c r="AA189" s="74">
        <f t="shared" si="78"/>
        <v>2.4012372656941845E-2</v>
      </c>
      <c r="AB189" s="74">
        <f t="shared" si="90"/>
        <v>2.6204668093471689E-2</v>
      </c>
      <c r="AC189" s="74">
        <f t="shared" si="86"/>
        <v>-1.2880407535530228E-3</v>
      </c>
      <c r="AD189" s="74">
        <f t="shared" si="91"/>
        <v>4.5212734148841055E-4</v>
      </c>
      <c r="AE189" s="74">
        <f t="shared" si="92"/>
        <v>2.044191329213778E-7</v>
      </c>
      <c r="AF189">
        <f t="shared" si="93"/>
        <v>2.4464499998430256E-2</v>
      </c>
      <c r="AG189" s="101"/>
      <c r="AH189">
        <f t="shared" si="79"/>
        <v>-1.7401680950414338E-3</v>
      </c>
      <c r="AI189">
        <f t="shared" si="80"/>
        <v>0.21776150984354103</v>
      </c>
      <c r="AJ189">
        <f t="shared" si="81"/>
        <v>-0.871843482091889</v>
      </c>
      <c r="AK189">
        <f t="shared" si="82"/>
        <v>0.48093699084870367</v>
      </c>
      <c r="AL189">
        <f t="shared" si="83"/>
        <v>2.5903462609769239</v>
      </c>
      <c r="AM189">
        <f t="shared" si="84"/>
        <v>3.5357985635580476</v>
      </c>
      <c r="AN189" s="74">
        <f t="shared" si="97"/>
        <v>13.827381921710277</v>
      </c>
      <c r="AO189" s="74">
        <f t="shared" si="97"/>
        <v>13.82542560873317</v>
      </c>
      <c r="AP189" s="74">
        <f t="shared" si="97"/>
        <v>13.818552816109285</v>
      </c>
      <c r="AQ189" s="74">
        <f t="shared" si="97"/>
        <v>13.795465391590893</v>
      </c>
      <c r="AR189" s="74">
        <f t="shared" si="97"/>
        <v>13.726972295625107</v>
      </c>
      <c r="AS189" s="74">
        <f t="shared" si="97"/>
        <v>13.568190634811582</v>
      </c>
      <c r="AT189" s="74">
        <f t="shared" si="97"/>
        <v>13.299955548590967</v>
      </c>
      <c r="AU189" s="74">
        <f t="shared" si="85"/>
        <v>12.953383275142535</v>
      </c>
    </row>
    <row r="190" spans="1:48" ht="12.95" customHeight="1">
      <c r="A190" s="16" t="s">
        <v>100</v>
      </c>
      <c r="B190" s="16" t="s">
        <v>79</v>
      </c>
      <c r="C190" s="50">
        <v>55544.924200000001</v>
      </c>
      <c r="D190" s="50" t="s">
        <v>111</v>
      </c>
      <c r="E190">
        <f t="shared" si="75"/>
        <v>10232.066361894354</v>
      </c>
      <c r="F190">
        <f t="shared" si="89"/>
        <v>10232</v>
      </c>
      <c r="G190">
        <f t="shared" si="98"/>
        <v>2.3791999999957625E-2</v>
      </c>
      <c r="K190">
        <f t="shared" si="99"/>
        <v>2.3791999999957625E-2</v>
      </c>
      <c r="O190">
        <f t="shared" ca="1" si="100"/>
        <v>2.6465273237860798E-2</v>
      </c>
      <c r="Q190" s="2">
        <f t="shared" si="76"/>
        <v>40526.424200000001</v>
      </c>
      <c r="S190" s="13">
        <v>1</v>
      </c>
      <c r="Z190">
        <f t="shared" si="77"/>
        <v>10232</v>
      </c>
      <c r="AA190" s="74">
        <f t="shared" si="78"/>
        <v>2.4991665872901234E-2</v>
      </c>
      <c r="AB190" s="74">
        <f t="shared" si="90"/>
        <v>2.63279518451046E-2</v>
      </c>
      <c r="AC190" s="74">
        <f t="shared" si="86"/>
        <v>-3.7356177180905836E-3</v>
      </c>
      <c r="AD190" s="74">
        <f t="shared" si="91"/>
        <v>-1.1996658729436088E-3</v>
      </c>
      <c r="AE190" s="74">
        <f t="shared" si="92"/>
        <v>1.4391982067055509E-6</v>
      </c>
      <c r="AF190">
        <f t="shared" si="93"/>
        <v>2.3791999999957625E-2</v>
      </c>
      <c r="AG190" s="101"/>
      <c r="AH190">
        <f t="shared" si="79"/>
        <v>-2.5359518451469752E-3</v>
      </c>
      <c r="AI190">
        <f t="shared" si="80"/>
        <v>0.18362766233364869</v>
      </c>
      <c r="AJ190">
        <f t="shared" si="81"/>
        <v>-0.83230281403166828</v>
      </c>
      <c r="AK190">
        <f t="shared" si="82"/>
        <v>0.42039701585767647</v>
      </c>
      <c r="AL190">
        <f t="shared" si="83"/>
        <v>2.6660508131898939</v>
      </c>
      <c r="AM190">
        <f t="shared" si="84"/>
        <v>4.1261714605079884</v>
      </c>
      <c r="AN190" s="74">
        <f t="shared" si="97"/>
        <v>13.977399641567354</v>
      </c>
      <c r="AO190" s="74">
        <f t="shared" si="97"/>
        <v>13.977294299139887</v>
      </c>
      <c r="AP190" s="74">
        <f t="shared" si="97"/>
        <v>13.976575265894693</v>
      </c>
      <c r="AQ190" s="74">
        <f t="shared" si="97"/>
        <v>13.971750116565149</v>
      </c>
      <c r="AR190" s="74">
        <f t="shared" si="97"/>
        <v>13.94241201465972</v>
      </c>
      <c r="AS190" s="74">
        <f t="shared" si="97"/>
        <v>13.816880848090605</v>
      </c>
      <c r="AT190" s="74">
        <f t="shared" si="97"/>
        <v>13.514694832627201</v>
      </c>
      <c r="AU190" s="74">
        <f t="shared" si="85"/>
        <v>13.070851832876865</v>
      </c>
    </row>
    <row r="191" spans="1:48" ht="12.95" customHeight="1">
      <c r="A191" s="16" t="s">
        <v>527</v>
      </c>
      <c r="B191" s="16" t="s">
        <v>78</v>
      </c>
      <c r="C191" s="50">
        <v>55578.266300000003</v>
      </c>
      <c r="D191" s="50" t="s">
        <v>111</v>
      </c>
      <c r="E191">
        <f t="shared" si="75"/>
        <v>10325.0658960892</v>
      </c>
      <c r="F191">
        <f t="shared" si="89"/>
        <v>10325</v>
      </c>
      <c r="G191">
        <f t="shared" si="98"/>
        <v>2.3625000001629815E-2</v>
      </c>
      <c r="K191">
        <f t="shared" si="99"/>
        <v>2.3625000001629815E-2</v>
      </c>
      <c r="O191">
        <f t="shared" ca="1" si="100"/>
        <v>2.6582164933167732E-2</v>
      </c>
      <c r="Q191" s="2">
        <f t="shared" si="76"/>
        <v>40559.766300000003</v>
      </c>
      <c r="S191" s="13">
        <v>1</v>
      </c>
      <c r="Z191">
        <f t="shared" si="77"/>
        <v>10325</v>
      </c>
      <c r="AA191" s="74">
        <f t="shared" si="78"/>
        <v>2.5126809105396341E-2</v>
      </c>
      <c r="AB191" s="74">
        <f t="shared" si="90"/>
        <v>2.625005995034202E-2</v>
      </c>
      <c r="AC191" s="74">
        <f t="shared" si="86"/>
        <v>-4.1268690524787315E-3</v>
      </c>
      <c r="AD191" s="74">
        <f t="shared" si="91"/>
        <v>-1.5018091037665264E-3</v>
      </c>
      <c r="AE191" s="74">
        <f t="shared" si="92"/>
        <v>2.2554305841560171E-6</v>
      </c>
      <c r="AF191">
        <f t="shared" si="93"/>
        <v>2.3625000001629815E-2</v>
      </c>
      <c r="AG191" s="101"/>
      <c r="AH191">
        <f t="shared" si="79"/>
        <v>-2.6250599487122064E-3</v>
      </c>
      <c r="AI191">
        <f t="shared" si="80"/>
        <v>0.18028653066802325</v>
      </c>
      <c r="AJ191">
        <f t="shared" si="81"/>
        <v>-0.82783607986779495</v>
      </c>
      <c r="AK191">
        <f t="shared" si="82"/>
        <v>0.41384450321901961</v>
      </c>
      <c r="AL191">
        <f t="shared" si="83"/>
        <v>2.6740607568944701</v>
      </c>
      <c r="AM191">
        <f t="shared" si="84"/>
        <v>4.1995756547731773</v>
      </c>
      <c r="AN191" s="74">
        <f t="shared" ref="AN191:AT200" si="101">$AU191+$AB$7*SIN(AO191)</f>
        <v>13.994832141668457</v>
      </c>
      <c r="AO191" s="74">
        <f t="shared" si="101"/>
        <v>13.994768956686215</v>
      </c>
      <c r="AP191" s="74">
        <f t="shared" si="101"/>
        <v>13.994284916307741</v>
      </c>
      <c r="AQ191" s="74">
        <f t="shared" si="101"/>
        <v>13.990629504834731</v>
      </c>
      <c r="AR191" s="74">
        <f t="shared" si="101"/>
        <v>13.96550231961567</v>
      </c>
      <c r="AS191" s="74">
        <f t="shared" si="101"/>
        <v>13.846098484290611</v>
      </c>
      <c r="AT191" s="74">
        <f t="shared" si="101"/>
        <v>13.541732272308293</v>
      </c>
      <c r="AU191" s="74">
        <f t="shared" si="85"/>
        <v>13.085868432009914</v>
      </c>
      <c r="AV191" s="74"/>
    </row>
    <row r="192" spans="1:48" ht="12.95" customHeight="1">
      <c r="A192" s="16" t="s">
        <v>527</v>
      </c>
      <c r="B192" s="16" t="s">
        <v>78</v>
      </c>
      <c r="C192" s="50">
        <v>55578.266300000003</v>
      </c>
      <c r="D192" s="50" t="s">
        <v>111</v>
      </c>
      <c r="E192">
        <f t="shared" si="75"/>
        <v>10325.0658960892</v>
      </c>
      <c r="F192">
        <f t="shared" si="89"/>
        <v>10325</v>
      </c>
      <c r="G192">
        <f t="shared" si="98"/>
        <v>2.3625000001629815E-2</v>
      </c>
      <c r="K192">
        <f t="shared" si="99"/>
        <v>2.3625000001629815E-2</v>
      </c>
      <c r="O192">
        <f t="shared" ca="1" si="100"/>
        <v>2.6582164933167732E-2</v>
      </c>
      <c r="Q192" s="2">
        <f t="shared" si="76"/>
        <v>40559.766300000003</v>
      </c>
      <c r="S192" s="13">
        <v>1</v>
      </c>
      <c r="Z192">
        <f t="shared" si="77"/>
        <v>10325</v>
      </c>
      <c r="AA192" s="74">
        <f t="shared" si="78"/>
        <v>2.5126809105396341E-2</v>
      </c>
      <c r="AB192" s="74">
        <f t="shared" si="90"/>
        <v>2.625005995034202E-2</v>
      </c>
      <c r="AC192" s="74">
        <f t="shared" si="86"/>
        <v>-4.1268690524787315E-3</v>
      </c>
      <c r="AD192" s="74">
        <f t="shared" si="91"/>
        <v>-1.5018091037665264E-3</v>
      </c>
      <c r="AE192" s="74">
        <f t="shared" si="92"/>
        <v>2.2554305841560171E-6</v>
      </c>
      <c r="AF192">
        <f t="shared" si="93"/>
        <v>2.3625000001629815E-2</v>
      </c>
      <c r="AG192" s="101"/>
      <c r="AH192">
        <f t="shared" si="79"/>
        <v>-2.6250599487122064E-3</v>
      </c>
      <c r="AI192">
        <f t="shared" si="80"/>
        <v>0.18028653066802325</v>
      </c>
      <c r="AJ192">
        <f t="shared" si="81"/>
        <v>-0.82783607986779495</v>
      </c>
      <c r="AK192">
        <f t="shared" si="82"/>
        <v>0.41384450321901961</v>
      </c>
      <c r="AL192">
        <f t="shared" si="83"/>
        <v>2.6740607568944701</v>
      </c>
      <c r="AM192">
        <f t="shared" si="84"/>
        <v>4.1995756547731773</v>
      </c>
      <c r="AN192" s="74">
        <f t="shared" si="101"/>
        <v>13.994832141668457</v>
      </c>
      <c r="AO192" s="74">
        <f t="shared" si="101"/>
        <v>13.994768956686215</v>
      </c>
      <c r="AP192" s="74">
        <f t="shared" si="101"/>
        <v>13.994284916307741</v>
      </c>
      <c r="AQ192" s="74">
        <f t="shared" si="101"/>
        <v>13.990629504834731</v>
      </c>
      <c r="AR192" s="74">
        <f t="shared" si="101"/>
        <v>13.96550231961567</v>
      </c>
      <c r="AS192" s="74">
        <f t="shared" si="101"/>
        <v>13.846098484290611</v>
      </c>
      <c r="AT192" s="74">
        <f t="shared" si="101"/>
        <v>13.541732272308293</v>
      </c>
      <c r="AU192" s="74">
        <f t="shared" si="85"/>
        <v>13.085868432009914</v>
      </c>
    </row>
    <row r="193" spans="1:48" ht="12.95" customHeight="1">
      <c r="A193" s="52" t="s">
        <v>728</v>
      </c>
      <c r="B193" s="118" t="s">
        <v>79</v>
      </c>
      <c r="C193" s="119">
        <v>55578.267</v>
      </c>
      <c r="D193" s="18">
        <v>2.9999999999999997E-4</v>
      </c>
      <c r="E193">
        <f t="shared" si="75"/>
        <v>10325.067848565906</v>
      </c>
      <c r="F193">
        <f t="shared" si="89"/>
        <v>10325</v>
      </c>
      <c r="G193">
        <f t="shared" si="98"/>
        <v>2.4324999998498242E-2</v>
      </c>
      <c r="K193">
        <f t="shared" si="99"/>
        <v>2.4324999998498242E-2</v>
      </c>
      <c r="O193">
        <f t="shared" ca="1" si="100"/>
        <v>2.6582164933167732E-2</v>
      </c>
      <c r="Q193" s="2">
        <f t="shared" si="76"/>
        <v>40559.767</v>
      </c>
      <c r="S193" s="13">
        <v>1</v>
      </c>
      <c r="Z193">
        <f t="shared" si="77"/>
        <v>10325</v>
      </c>
      <c r="AA193" s="74">
        <f t="shared" si="78"/>
        <v>2.5126809105396341E-2</v>
      </c>
      <c r="AB193" s="74">
        <f t="shared" si="90"/>
        <v>2.6950059947210447E-2</v>
      </c>
      <c r="AC193" s="74">
        <f t="shared" si="86"/>
        <v>-3.4268690556103036E-3</v>
      </c>
      <c r="AD193" s="74">
        <f t="shared" si="91"/>
        <v>-8.0180910689809856E-4</v>
      </c>
      <c r="AE193" s="74">
        <f t="shared" si="92"/>
        <v>6.428978439047264E-7</v>
      </c>
      <c r="AF193">
        <f t="shared" si="93"/>
        <v>2.4324999998498242E-2</v>
      </c>
      <c r="AG193" s="101"/>
      <c r="AH193">
        <f t="shared" si="79"/>
        <v>-2.6250599487122064E-3</v>
      </c>
      <c r="AI193">
        <f t="shared" si="80"/>
        <v>0.18028653066802325</v>
      </c>
      <c r="AJ193">
        <f t="shared" si="81"/>
        <v>-0.82783607986779495</v>
      </c>
      <c r="AK193">
        <f t="shared" si="82"/>
        <v>0.41384450321901961</v>
      </c>
      <c r="AL193">
        <f t="shared" si="83"/>
        <v>2.6740607568944701</v>
      </c>
      <c r="AM193">
        <f t="shared" si="84"/>
        <v>4.1995756547731773</v>
      </c>
      <c r="AN193" s="74">
        <f t="shared" si="101"/>
        <v>13.994832141668457</v>
      </c>
      <c r="AO193" s="74">
        <f t="shared" si="101"/>
        <v>13.994768956686215</v>
      </c>
      <c r="AP193" s="74">
        <f t="shared" si="101"/>
        <v>13.994284916307741</v>
      </c>
      <c r="AQ193" s="74">
        <f t="shared" si="101"/>
        <v>13.990629504834731</v>
      </c>
      <c r="AR193" s="74">
        <f t="shared" si="101"/>
        <v>13.96550231961567</v>
      </c>
      <c r="AS193" s="74">
        <f t="shared" si="101"/>
        <v>13.846098484290611</v>
      </c>
      <c r="AT193" s="74">
        <f t="shared" si="101"/>
        <v>13.541732272308293</v>
      </c>
      <c r="AU193" s="74">
        <f t="shared" si="85"/>
        <v>13.085868432009914</v>
      </c>
    </row>
    <row r="194" spans="1:48" ht="12.95" customHeight="1">
      <c r="A194" s="16" t="s">
        <v>542</v>
      </c>
      <c r="B194" s="16" t="s">
        <v>78</v>
      </c>
      <c r="C194" s="50">
        <v>55578.267599999999</v>
      </c>
      <c r="D194" s="50" t="s">
        <v>111</v>
      </c>
      <c r="E194">
        <f t="shared" si="75"/>
        <v>10325.069522117377</v>
      </c>
      <c r="F194">
        <f t="shared" si="89"/>
        <v>10325</v>
      </c>
      <c r="G194">
        <f t="shared" si="98"/>
        <v>2.4924999997892883E-2</v>
      </c>
      <c r="K194">
        <f t="shared" si="99"/>
        <v>2.4924999997892883E-2</v>
      </c>
      <c r="O194">
        <f t="shared" ca="1" si="100"/>
        <v>2.6582164933167732E-2</v>
      </c>
      <c r="Q194" s="2">
        <f t="shared" si="76"/>
        <v>40559.767599999999</v>
      </c>
      <c r="S194" s="13">
        <v>1</v>
      </c>
      <c r="Z194">
        <f t="shared" si="77"/>
        <v>10325</v>
      </c>
      <c r="AA194" s="74">
        <f t="shared" si="78"/>
        <v>2.5126809105396341E-2</v>
      </c>
      <c r="AB194" s="74">
        <f t="shared" si="90"/>
        <v>2.7550059946605088E-2</v>
      </c>
      <c r="AC194" s="74">
        <f t="shared" si="86"/>
        <v>-2.8268690562156633E-3</v>
      </c>
      <c r="AD194" s="74">
        <f t="shared" si="91"/>
        <v>-2.0180910750345823E-4</v>
      </c>
      <c r="AE194" s="74">
        <f t="shared" si="92"/>
        <v>4.0726915871342363E-8</v>
      </c>
      <c r="AF194">
        <f t="shared" si="93"/>
        <v>2.4924999997892883E-2</v>
      </c>
      <c r="AG194" s="101"/>
      <c r="AH194">
        <f t="shared" si="79"/>
        <v>-2.6250599487122064E-3</v>
      </c>
      <c r="AI194">
        <f t="shared" si="80"/>
        <v>0.18028653066802325</v>
      </c>
      <c r="AJ194">
        <f t="shared" si="81"/>
        <v>-0.82783607986779495</v>
      </c>
      <c r="AK194">
        <f t="shared" si="82"/>
        <v>0.41384450321901961</v>
      </c>
      <c r="AL194">
        <f t="shared" si="83"/>
        <v>2.6740607568944701</v>
      </c>
      <c r="AM194">
        <f t="shared" si="84"/>
        <v>4.1995756547731773</v>
      </c>
      <c r="AN194" s="74">
        <f t="shared" si="101"/>
        <v>13.994832141668457</v>
      </c>
      <c r="AO194" s="74">
        <f t="shared" si="101"/>
        <v>13.994768956686215</v>
      </c>
      <c r="AP194" s="74">
        <f t="shared" si="101"/>
        <v>13.994284916307741</v>
      </c>
      <c r="AQ194" s="74">
        <f t="shared" si="101"/>
        <v>13.990629504834731</v>
      </c>
      <c r="AR194" s="74">
        <f t="shared" si="101"/>
        <v>13.96550231961567</v>
      </c>
      <c r="AS194" s="74">
        <f t="shared" si="101"/>
        <v>13.846098484290611</v>
      </c>
      <c r="AT194" s="74">
        <f t="shared" si="101"/>
        <v>13.541732272308293</v>
      </c>
      <c r="AU194" s="74">
        <f t="shared" si="85"/>
        <v>13.085868432009914</v>
      </c>
      <c r="AV194" s="74"/>
    </row>
    <row r="195" spans="1:48" ht="12.95" customHeight="1">
      <c r="A195" s="106" t="s">
        <v>595</v>
      </c>
      <c r="B195" s="106"/>
      <c r="C195" s="26">
        <v>55578.267599999999</v>
      </c>
      <c r="D195" s="26">
        <v>8.9999999999999998E-4</v>
      </c>
      <c r="E195">
        <f t="shared" si="75"/>
        <v>10325.069522117377</v>
      </c>
      <c r="F195">
        <f t="shared" si="89"/>
        <v>10325</v>
      </c>
      <c r="G195">
        <f t="shared" si="98"/>
        <v>2.4924999997892883E-2</v>
      </c>
      <c r="K195">
        <f t="shared" si="99"/>
        <v>2.4924999997892883E-2</v>
      </c>
      <c r="O195">
        <f t="shared" ca="1" si="100"/>
        <v>2.6582164933167732E-2</v>
      </c>
      <c r="Q195" s="2">
        <f t="shared" si="76"/>
        <v>40559.767599999999</v>
      </c>
      <c r="S195" s="13">
        <v>1</v>
      </c>
      <c r="Z195">
        <f t="shared" si="77"/>
        <v>10325</v>
      </c>
      <c r="AA195" s="74">
        <f t="shared" si="78"/>
        <v>2.5126809105396341E-2</v>
      </c>
      <c r="AB195" s="74">
        <f t="shared" si="90"/>
        <v>2.7550059946605088E-2</v>
      </c>
      <c r="AC195" s="74">
        <f t="shared" si="86"/>
        <v>-2.8268690562156633E-3</v>
      </c>
      <c r="AD195" s="74">
        <f t="shared" si="91"/>
        <v>-2.0180910750345823E-4</v>
      </c>
      <c r="AE195" s="74">
        <f t="shared" si="92"/>
        <v>4.0726915871342363E-8</v>
      </c>
      <c r="AF195">
        <f t="shared" si="93"/>
        <v>2.4924999997892883E-2</v>
      </c>
      <c r="AG195" s="101"/>
      <c r="AH195">
        <f t="shared" si="79"/>
        <v>-2.6250599487122064E-3</v>
      </c>
      <c r="AI195">
        <f t="shared" si="80"/>
        <v>0.18028653066802325</v>
      </c>
      <c r="AJ195">
        <f t="shared" si="81"/>
        <v>-0.82783607986779495</v>
      </c>
      <c r="AK195">
        <f t="shared" si="82"/>
        <v>0.41384450321901961</v>
      </c>
      <c r="AL195">
        <f t="shared" si="83"/>
        <v>2.6740607568944701</v>
      </c>
      <c r="AM195">
        <f t="shared" si="84"/>
        <v>4.1995756547731773</v>
      </c>
      <c r="AN195" s="74">
        <f t="shared" si="101"/>
        <v>13.994832141668457</v>
      </c>
      <c r="AO195" s="74">
        <f t="shared" si="101"/>
        <v>13.994768956686215</v>
      </c>
      <c r="AP195" s="74">
        <f t="shared" si="101"/>
        <v>13.994284916307741</v>
      </c>
      <c r="AQ195" s="74">
        <f t="shared" si="101"/>
        <v>13.990629504834731</v>
      </c>
      <c r="AR195" s="74">
        <f t="shared" si="101"/>
        <v>13.96550231961567</v>
      </c>
      <c r="AS195" s="74">
        <f t="shared" si="101"/>
        <v>13.846098484290611</v>
      </c>
      <c r="AT195" s="74">
        <f t="shared" si="101"/>
        <v>13.541732272308293</v>
      </c>
      <c r="AU195" s="74">
        <f t="shared" si="85"/>
        <v>13.085868432009914</v>
      </c>
    </row>
    <row r="196" spans="1:48" ht="12.95" customHeight="1">
      <c r="A196" s="16" t="s">
        <v>542</v>
      </c>
      <c r="B196" s="16" t="s">
        <v>78</v>
      </c>
      <c r="C196" s="50">
        <v>55578.447800000002</v>
      </c>
      <c r="D196" s="50" t="s">
        <v>111</v>
      </c>
      <c r="E196">
        <f t="shared" si="75"/>
        <v>10325.572145409315</v>
      </c>
      <c r="F196">
        <f t="shared" si="89"/>
        <v>10325.5</v>
      </c>
      <c r="G196">
        <f t="shared" si="98"/>
        <v>2.5865499999781605E-2</v>
      </c>
      <c r="K196">
        <f t="shared" si="99"/>
        <v>2.5865499999781605E-2</v>
      </c>
      <c r="O196">
        <f t="shared" ca="1" si="100"/>
        <v>2.6582793383142501E-2</v>
      </c>
      <c r="Q196" s="2">
        <f t="shared" si="76"/>
        <v>40559.947800000002</v>
      </c>
      <c r="S196" s="13">
        <v>1</v>
      </c>
      <c r="Z196">
        <f t="shared" si="77"/>
        <v>10325.5</v>
      </c>
      <c r="AA196" s="74">
        <f t="shared" si="78"/>
        <v>2.5127540599959496E-2</v>
      </c>
      <c r="AB196" s="74">
        <f t="shared" si="90"/>
        <v>2.8491032473093335E-2</v>
      </c>
      <c r="AC196" s="74">
        <f t="shared" si="86"/>
        <v>-1.8875730734896207E-3</v>
      </c>
      <c r="AD196" s="74">
        <f t="shared" si="91"/>
        <v>7.3795939982210929E-4</v>
      </c>
      <c r="AE196" s="74">
        <f t="shared" si="92"/>
        <v>5.445840757858078E-7</v>
      </c>
      <c r="AF196">
        <f t="shared" si="93"/>
        <v>2.5865499999781605E-2</v>
      </c>
      <c r="AG196" s="101"/>
      <c r="AH196">
        <f t="shared" si="79"/>
        <v>-2.6255324733117282E-3</v>
      </c>
      <c r="AI196">
        <f t="shared" si="80"/>
        <v>0.18026903670255245</v>
      </c>
      <c r="AJ196">
        <f t="shared" si="81"/>
        <v>-0.82781236490230015</v>
      </c>
      <c r="AK196">
        <f t="shared" si="82"/>
        <v>0.41380985060810405</v>
      </c>
      <c r="AL196">
        <f t="shared" si="83"/>
        <v>2.6741030304966986</v>
      </c>
      <c r="AM196">
        <f t="shared" si="84"/>
        <v>4.1999696043768564</v>
      </c>
      <c r="AN196" s="74">
        <f t="shared" si="101"/>
        <v>13.994924996309395</v>
      </c>
      <c r="AO196" s="74">
        <f t="shared" si="101"/>
        <v>13.994861992952098</v>
      </c>
      <c r="AP196" s="74">
        <f t="shared" si="101"/>
        <v>13.994379029261545</v>
      </c>
      <c r="AQ196" s="74">
        <f t="shared" si="101"/>
        <v>13.990729320357701</v>
      </c>
      <c r="AR196" s="74">
        <f t="shared" si="101"/>
        <v>13.965624007112847</v>
      </c>
      <c r="AS196" s="74">
        <f t="shared" si="101"/>
        <v>13.846253933790859</v>
      </c>
      <c r="AT196" s="74">
        <f t="shared" si="101"/>
        <v>13.541877359490604</v>
      </c>
      <c r="AU196" s="74">
        <f t="shared" si="85"/>
        <v>13.085949166413855</v>
      </c>
    </row>
    <row r="197" spans="1:48" ht="12.95" customHeight="1">
      <c r="A197" s="106" t="s">
        <v>595</v>
      </c>
      <c r="B197" s="106"/>
      <c r="C197" s="26">
        <v>55578.447800000002</v>
      </c>
      <c r="D197" s="26">
        <v>2.9999999999999997E-4</v>
      </c>
      <c r="E197">
        <f t="shared" si="75"/>
        <v>10325.572145409315</v>
      </c>
      <c r="F197">
        <f t="shared" si="89"/>
        <v>10325.5</v>
      </c>
      <c r="G197">
        <f t="shared" si="98"/>
        <v>2.5865499999781605E-2</v>
      </c>
      <c r="K197">
        <f t="shared" si="99"/>
        <v>2.5865499999781605E-2</v>
      </c>
      <c r="O197">
        <f t="shared" ca="1" si="100"/>
        <v>2.6582793383142501E-2</v>
      </c>
      <c r="Q197" s="2">
        <f t="shared" si="76"/>
        <v>40559.947800000002</v>
      </c>
      <c r="S197" s="13">
        <v>1</v>
      </c>
      <c r="Z197">
        <f t="shared" si="77"/>
        <v>10325.5</v>
      </c>
      <c r="AA197" s="74">
        <f t="shared" si="78"/>
        <v>2.5127540599959496E-2</v>
      </c>
      <c r="AB197" s="74">
        <f t="shared" si="90"/>
        <v>2.8491032473093335E-2</v>
      </c>
      <c r="AC197" s="74">
        <f t="shared" si="86"/>
        <v>-1.8875730734896207E-3</v>
      </c>
      <c r="AD197" s="74">
        <f t="shared" si="91"/>
        <v>7.3795939982210929E-4</v>
      </c>
      <c r="AE197" s="74">
        <f t="shared" si="92"/>
        <v>5.445840757858078E-7</v>
      </c>
      <c r="AF197">
        <f t="shared" si="93"/>
        <v>2.5865499999781605E-2</v>
      </c>
      <c r="AG197" s="101"/>
      <c r="AH197">
        <f t="shared" si="79"/>
        <v>-2.6255324733117282E-3</v>
      </c>
      <c r="AI197">
        <f t="shared" si="80"/>
        <v>0.18026903670255245</v>
      </c>
      <c r="AJ197">
        <f t="shared" si="81"/>
        <v>-0.82781236490230015</v>
      </c>
      <c r="AK197">
        <f t="shared" si="82"/>
        <v>0.41380985060810405</v>
      </c>
      <c r="AL197">
        <f t="shared" si="83"/>
        <v>2.6741030304966986</v>
      </c>
      <c r="AM197">
        <f t="shared" si="84"/>
        <v>4.1999696043768564</v>
      </c>
      <c r="AN197" s="74">
        <f t="shared" si="101"/>
        <v>13.994924996309395</v>
      </c>
      <c r="AO197" s="74">
        <f t="shared" si="101"/>
        <v>13.994861992952098</v>
      </c>
      <c r="AP197" s="74">
        <f t="shared" si="101"/>
        <v>13.994379029261545</v>
      </c>
      <c r="AQ197" s="74">
        <f t="shared" si="101"/>
        <v>13.990729320357701</v>
      </c>
      <c r="AR197" s="74">
        <f t="shared" si="101"/>
        <v>13.965624007112847</v>
      </c>
      <c r="AS197" s="74">
        <f t="shared" si="101"/>
        <v>13.846253933790859</v>
      </c>
      <c r="AT197" s="74">
        <f t="shared" si="101"/>
        <v>13.541877359490604</v>
      </c>
      <c r="AU197" s="74">
        <f t="shared" si="85"/>
        <v>13.085949166413855</v>
      </c>
    </row>
    <row r="198" spans="1:48" ht="12.95" customHeight="1">
      <c r="A198" s="16" t="s">
        <v>542</v>
      </c>
      <c r="B198" s="16" t="s">
        <v>78</v>
      </c>
      <c r="C198" s="50">
        <v>55578.625399999997</v>
      </c>
      <c r="D198" s="50" t="s">
        <v>111</v>
      </c>
      <c r="E198">
        <f t="shared" si="75"/>
        <v>10326.067516644858</v>
      </c>
      <c r="F198">
        <f t="shared" si="89"/>
        <v>10326</v>
      </c>
      <c r="G198">
        <f t="shared" si="98"/>
        <v>2.4205999994592275E-2</v>
      </c>
      <c r="K198">
        <f t="shared" si="99"/>
        <v>2.4205999994592275E-2</v>
      </c>
      <c r="O198">
        <f t="shared" ca="1" si="100"/>
        <v>2.6583421833117273E-2</v>
      </c>
      <c r="Q198" s="2">
        <f t="shared" si="76"/>
        <v>40560.125399999997</v>
      </c>
      <c r="S198" s="13">
        <v>1</v>
      </c>
      <c r="Z198">
        <f t="shared" si="77"/>
        <v>10326</v>
      </c>
      <c r="AA198" s="74">
        <f t="shared" si="78"/>
        <v>2.5128272146044631E-2</v>
      </c>
      <c r="AB198" s="74">
        <f t="shared" si="90"/>
        <v>2.6832004923514365E-2</v>
      </c>
      <c r="AC198" s="74">
        <f t="shared" si="86"/>
        <v>-3.5482770803744457E-3</v>
      </c>
      <c r="AD198" s="74">
        <f t="shared" si="91"/>
        <v>-9.2227215145235589E-4</v>
      </c>
      <c r="AE198" s="74">
        <f t="shared" si="92"/>
        <v>8.5058592134455725E-7</v>
      </c>
      <c r="AF198">
        <f t="shared" si="93"/>
        <v>2.4205999994592275E-2</v>
      </c>
      <c r="AG198" s="101"/>
      <c r="AH198">
        <f t="shared" si="79"/>
        <v>-2.6260049289220893E-3</v>
      </c>
      <c r="AI198">
        <f t="shared" si="80"/>
        <v>0.18025154761492967</v>
      </c>
      <c r="AJ198">
        <f t="shared" si="81"/>
        <v>-0.82778865308508376</v>
      </c>
      <c r="AK198">
        <f t="shared" si="82"/>
        <v>0.41377520401921725</v>
      </c>
      <c r="AL198">
        <f t="shared" si="83"/>
        <v>2.6741452958506278</v>
      </c>
      <c r="AM198">
        <f t="shared" si="84"/>
        <v>4.2003635470449003</v>
      </c>
      <c r="AN198" s="74">
        <f t="shared" si="101"/>
        <v>13.995017841841188</v>
      </c>
      <c r="AO198" s="74">
        <f t="shared" si="101"/>
        <v>13.994955019680486</v>
      </c>
      <c r="AP198" s="74">
        <f t="shared" si="101"/>
        <v>13.994473130827966</v>
      </c>
      <c r="AQ198" s="74">
        <f t="shared" si="101"/>
        <v>13.990829118430131</v>
      </c>
      <c r="AR198" s="74">
        <f t="shared" si="101"/>
        <v>13.965745668737222</v>
      </c>
      <c r="AS198" s="74">
        <f t="shared" si="101"/>
        <v>13.846409365756605</v>
      </c>
      <c r="AT198" s="74">
        <f t="shared" si="101"/>
        <v>13.542022443701157</v>
      </c>
      <c r="AU198" s="74">
        <f t="shared" si="85"/>
        <v>13.086029900817795</v>
      </c>
    </row>
    <row r="199" spans="1:48" ht="12.95" customHeight="1">
      <c r="A199" s="106" t="s">
        <v>595</v>
      </c>
      <c r="B199" s="106"/>
      <c r="C199" s="26">
        <v>55578.625399999997</v>
      </c>
      <c r="D199" s="26">
        <v>3.0000000000000001E-3</v>
      </c>
      <c r="E199">
        <f t="shared" si="75"/>
        <v>10326.067516644858</v>
      </c>
      <c r="F199">
        <f t="shared" si="89"/>
        <v>10326</v>
      </c>
      <c r="G199">
        <f t="shared" si="98"/>
        <v>2.4205999994592275E-2</v>
      </c>
      <c r="K199">
        <f t="shared" si="99"/>
        <v>2.4205999994592275E-2</v>
      </c>
      <c r="O199">
        <f t="shared" ca="1" si="100"/>
        <v>2.6583421833117273E-2</v>
      </c>
      <c r="Q199" s="2">
        <f t="shared" si="76"/>
        <v>40560.125399999997</v>
      </c>
      <c r="S199" s="13">
        <v>0.2</v>
      </c>
      <c r="Z199">
        <f t="shared" si="77"/>
        <v>10326</v>
      </c>
      <c r="AA199" s="74">
        <f t="shared" si="78"/>
        <v>2.5128272146044631E-2</v>
      </c>
      <c r="AB199" s="74">
        <f t="shared" si="90"/>
        <v>2.6832004923514365E-2</v>
      </c>
      <c r="AC199" s="74">
        <f t="shared" si="86"/>
        <v>-3.5482770803744457E-3</v>
      </c>
      <c r="AD199" s="74">
        <f t="shared" si="91"/>
        <v>-9.2227215145235589E-4</v>
      </c>
      <c r="AE199" s="74">
        <f t="shared" si="92"/>
        <v>1.7011718426891146E-7</v>
      </c>
      <c r="AF199">
        <f t="shared" si="93"/>
        <v>2.4205999994592275E-2</v>
      </c>
      <c r="AG199" s="101"/>
      <c r="AH199">
        <f t="shared" si="79"/>
        <v>-2.6260049289220893E-3</v>
      </c>
      <c r="AI199">
        <f t="shared" si="80"/>
        <v>0.18025154761492967</v>
      </c>
      <c r="AJ199">
        <f t="shared" si="81"/>
        <v>-0.82778865308508376</v>
      </c>
      <c r="AK199">
        <f t="shared" si="82"/>
        <v>0.41377520401921725</v>
      </c>
      <c r="AL199">
        <f t="shared" si="83"/>
        <v>2.6741452958506278</v>
      </c>
      <c r="AM199">
        <f t="shared" si="84"/>
        <v>4.2003635470449003</v>
      </c>
      <c r="AN199" s="74">
        <f t="shared" si="101"/>
        <v>13.995017841841188</v>
      </c>
      <c r="AO199" s="74">
        <f t="shared" si="101"/>
        <v>13.994955019680486</v>
      </c>
      <c r="AP199" s="74">
        <f t="shared" si="101"/>
        <v>13.994473130827966</v>
      </c>
      <c r="AQ199" s="74">
        <f t="shared" si="101"/>
        <v>13.990829118430131</v>
      </c>
      <c r="AR199" s="74">
        <f t="shared" si="101"/>
        <v>13.965745668737222</v>
      </c>
      <c r="AS199" s="74">
        <f t="shared" si="101"/>
        <v>13.846409365756605</v>
      </c>
      <c r="AT199" s="74">
        <f t="shared" si="101"/>
        <v>13.542022443701157</v>
      </c>
      <c r="AU199" s="74">
        <f t="shared" si="85"/>
        <v>13.086029900817795</v>
      </c>
    </row>
    <row r="200" spans="1:48" ht="12.95" customHeight="1">
      <c r="A200" s="52" t="s">
        <v>719</v>
      </c>
      <c r="B200" s="118" t="s">
        <v>78</v>
      </c>
      <c r="C200" s="119">
        <v>55910.0795</v>
      </c>
      <c r="D200" s="18">
        <v>1E-4</v>
      </c>
      <c r="E200">
        <f t="shared" si="75"/>
        <v>11250.576677944546</v>
      </c>
      <c r="F200">
        <f t="shared" si="89"/>
        <v>11250.5</v>
      </c>
      <c r="G200">
        <f t="shared" si="98"/>
        <v>2.7490500004205387E-2</v>
      </c>
      <c r="K200">
        <f t="shared" si="99"/>
        <v>2.7490500004205387E-2</v>
      </c>
      <c r="O200">
        <f t="shared" ca="1" si="100"/>
        <v>2.774542583646418E-2</v>
      </c>
      <c r="Q200" s="2">
        <f t="shared" si="76"/>
        <v>40891.5795</v>
      </c>
      <c r="S200" s="13">
        <v>1</v>
      </c>
      <c r="Z200">
        <f t="shared" si="77"/>
        <v>11250.5</v>
      </c>
      <c r="AA200" s="74">
        <f t="shared" si="78"/>
        <v>2.6554699519643492E-2</v>
      </c>
      <c r="AB200" s="74">
        <f t="shared" si="90"/>
        <v>3.0886402132536347E-2</v>
      </c>
      <c r="AC200" s="74">
        <f t="shared" si="86"/>
        <v>-2.4601016437690651E-3</v>
      </c>
      <c r="AD200" s="74">
        <f t="shared" si="91"/>
        <v>9.358004845618946E-4</v>
      </c>
      <c r="AE200" s="74">
        <f t="shared" si="92"/>
        <v>8.7572254690627674E-7</v>
      </c>
      <c r="AF200">
        <f t="shared" si="93"/>
        <v>2.7490500004205387E-2</v>
      </c>
      <c r="AG200" s="101"/>
      <c r="AH200">
        <f t="shared" si="79"/>
        <v>-3.395902128330961E-3</v>
      </c>
      <c r="AI200">
        <f t="shared" si="80"/>
        <v>0.15449351366509301</v>
      </c>
      <c r="AJ200">
        <f t="shared" si="81"/>
        <v>-0.78855004836881226</v>
      </c>
      <c r="AK200">
        <f t="shared" si="82"/>
        <v>0.35821254335165648</v>
      </c>
      <c r="AL200">
        <f t="shared" si="83"/>
        <v>2.7408522656910947</v>
      </c>
      <c r="AM200">
        <f t="shared" si="84"/>
        <v>4.9237927323269099</v>
      </c>
      <c r="AN200" s="74">
        <f t="shared" si="101"/>
        <v>14.153444004718983</v>
      </c>
      <c r="AO200" s="74">
        <f t="shared" si="101"/>
        <v>14.153444006073993</v>
      </c>
      <c r="AP200" s="74">
        <f t="shared" si="101"/>
        <v>14.153443915412581</v>
      </c>
      <c r="AQ200" s="74">
        <f t="shared" si="101"/>
        <v>14.153449980295845</v>
      </c>
      <c r="AR200" s="74">
        <f t="shared" si="101"/>
        <v>14.153039157484898</v>
      </c>
      <c r="AS200" s="74">
        <f t="shared" si="101"/>
        <v>14.10330222426871</v>
      </c>
      <c r="AT200" s="74">
        <f t="shared" si="101"/>
        <v>13.804767786315201</v>
      </c>
      <c r="AU200" s="74">
        <f t="shared" si="85"/>
        <v>13.235307813704924</v>
      </c>
    </row>
    <row r="201" spans="1:48" ht="12.95" customHeight="1">
      <c r="A201" s="52" t="s">
        <v>719</v>
      </c>
      <c r="B201" s="118" t="s">
        <v>79</v>
      </c>
      <c r="C201" s="119">
        <v>55910.257700000002</v>
      </c>
      <c r="D201" s="18">
        <v>2E-3</v>
      </c>
      <c r="E201">
        <f t="shared" si="75"/>
        <v>11251.073722731579</v>
      </c>
      <c r="F201">
        <f t="shared" si="89"/>
        <v>11251</v>
      </c>
      <c r="G201">
        <f t="shared" si="98"/>
        <v>2.6431000005686656E-2</v>
      </c>
      <c r="K201">
        <f t="shared" si="99"/>
        <v>2.6431000005686656E-2</v>
      </c>
      <c r="O201">
        <f t="shared" ca="1" si="100"/>
        <v>2.7746054286438948E-2</v>
      </c>
      <c r="Q201" s="2">
        <f t="shared" si="76"/>
        <v>40891.757700000002</v>
      </c>
      <c r="S201" s="13">
        <v>1</v>
      </c>
      <c r="Z201">
        <f t="shared" si="77"/>
        <v>11251</v>
      </c>
      <c r="AA201" s="74">
        <f t="shared" si="78"/>
        <v>2.6555504487622918E-2</v>
      </c>
      <c r="AB201" s="74">
        <f t="shared" si="90"/>
        <v>2.9827268853442758E-2</v>
      </c>
      <c r="AC201" s="74">
        <f t="shared" si="86"/>
        <v>-3.520773329692365E-3</v>
      </c>
      <c r="AD201" s="74">
        <f t="shared" si="91"/>
        <v>-1.2450448193626271E-4</v>
      </c>
      <c r="AE201" s="74">
        <f t="shared" si="92"/>
        <v>1.5501366022217166E-8</v>
      </c>
      <c r="AF201">
        <f t="shared" si="93"/>
        <v>2.6431000005686656E-2</v>
      </c>
      <c r="AG201" s="101"/>
      <c r="AH201">
        <f t="shared" si="79"/>
        <v>-3.3962688477561028E-3</v>
      </c>
      <c r="AI201">
        <f t="shared" si="80"/>
        <v>0.15448239780495554</v>
      </c>
      <c r="AJ201">
        <f t="shared" si="81"/>
        <v>-0.78853096385174304</v>
      </c>
      <c r="AK201">
        <f t="shared" si="82"/>
        <v>0.35818630491296749</v>
      </c>
      <c r="AL201">
        <f t="shared" si="83"/>
        <v>2.7408832982930131</v>
      </c>
      <c r="AM201">
        <f t="shared" si="84"/>
        <v>4.9241844516415156</v>
      </c>
      <c r="AN201" s="74">
        <f t="shared" ref="AN201:AT210" si="102">$AU201+$AB$7*SIN(AO201)</f>
        <v>14.153523547383035</v>
      </c>
      <c r="AO201" s="74">
        <f t="shared" si="102"/>
        <v>14.153523548741452</v>
      </c>
      <c r="AP201" s="74">
        <f t="shared" si="102"/>
        <v>14.153523458294147</v>
      </c>
      <c r="AQ201" s="74">
        <f t="shared" si="102"/>
        <v>14.153529479446291</v>
      </c>
      <c r="AR201" s="74">
        <f t="shared" si="102"/>
        <v>14.153123688732157</v>
      </c>
      <c r="AS201" s="74">
        <f t="shared" si="102"/>
        <v>14.103424567090947</v>
      </c>
      <c r="AT201" s="74">
        <f t="shared" si="102"/>
        <v>13.804906676376463</v>
      </c>
      <c r="AU201" s="74">
        <f t="shared" si="85"/>
        <v>13.235388548108865</v>
      </c>
    </row>
    <row r="202" spans="1:48" ht="12.95" customHeight="1">
      <c r="A202" s="16" t="s">
        <v>552</v>
      </c>
      <c r="B202" s="16" t="s">
        <v>79</v>
      </c>
      <c r="C202" s="50">
        <v>55956.327389999999</v>
      </c>
      <c r="D202" s="50" t="s">
        <v>111</v>
      </c>
      <c r="E202">
        <f t="shared" si="75"/>
        <v>11379.57371854769</v>
      </c>
      <c r="F202">
        <f t="shared" si="89"/>
        <v>11379.5</v>
      </c>
      <c r="G202">
        <f t="shared" si="98"/>
        <v>2.6429500001540873E-2</v>
      </c>
      <c r="K202">
        <f t="shared" si="99"/>
        <v>2.6429500001540873E-2</v>
      </c>
      <c r="O202">
        <f t="shared" ca="1" si="100"/>
        <v>2.7907565929954446E-2</v>
      </c>
      <c r="Q202" s="2">
        <f t="shared" si="76"/>
        <v>40937.827389999999</v>
      </c>
      <c r="S202" s="13">
        <v>1</v>
      </c>
      <c r="Z202">
        <f t="shared" si="77"/>
        <v>11379.5</v>
      </c>
      <c r="AA202" s="74">
        <f t="shared" si="78"/>
        <v>2.6763366858213757E-2</v>
      </c>
      <c r="AB202" s="74">
        <f t="shared" si="90"/>
        <v>2.9918451052119235E-2</v>
      </c>
      <c r="AC202" s="74">
        <f t="shared" si="86"/>
        <v>-3.8228179072512455E-3</v>
      </c>
      <c r="AD202" s="74">
        <f t="shared" si="91"/>
        <v>-3.3386685667288404E-4</v>
      </c>
      <c r="AE202" s="74">
        <f t="shared" si="92"/>
        <v>1.114670779846321E-7</v>
      </c>
      <c r="AF202">
        <f t="shared" si="93"/>
        <v>2.6429500001540873E-2</v>
      </c>
      <c r="AG202" s="101"/>
      <c r="AH202">
        <f t="shared" si="79"/>
        <v>-3.4889510505783602E-3</v>
      </c>
      <c r="AI202">
        <f t="shared" si="80"/>
        <v>0.15170342849608631</v>
      </c>
      <c r="AJ202">
        <f t="shared" si="81"/>
        <v>-0.78369086814253208</v>
      </c>
      <c r="AK202">
        <f t="shared" si="82"/>
        <v>0.35155422259385277</v>
      </c>
      <c r="AL202">
        <f t="shared" si="83"/>
        <v>2.7487142026866906</v>
      </c>
      <c r="AM202">
        <f t="shared" si="84"/>
        <v>5.0249841680698939</v>
      </c>
      <c r="AN202" s="74">
        <f t="shared" si="102"/>
        <v>14.173779730112583</v>
      </c>
      <c r="AO202" s="74">
        <f t="shared" si="102"/>
        <v>14.173779705914226</v>
      </c>
      <c r="AP202" s="74">
        <f t="shared" si="102"/>
        <v>14.173780425829626</v>
      </c>
      <c r="AQ202" s="74">
        <f t="shared" si="102"/>
        <v>14.173759001866244</v>
      </c>
      <c r="AR202" s="74">
        <f t="shared" si="102"/>
        <v>14.17439128398871</v>
      </c>
      <c r="AS202" s="74">
        <f t="shared" si="102"/>
        <v>14.134276001738115</v>
      </c>
      <c r="AT202" s="74">
        <f t="shared" si="102"/>
        <v>13.840477285474012</v>
      </c>
      <c r="AU202" s="74">
        <f t="shared" si="85"/>
        <v>13.256137289921732</v>
      </c>
    </row>
    <row r="203" spans="1:48" ht="12.95" customHeight="1">
      <c r="A203" s="16" t="s">
        <v>552</v>
      </c>
      <c r="B203" s="16" t="s">
        <v>79</v>
      </c>
      <c r="C203" s="50">
        <v>55956.327490000003</v>
      </c>
      <c r="D203" s="50" t="s">
        <v>111</v>
      </c>
      <c r="E203">
        <f t="shared" si="75"/>
        <v>11379.573997472948</v>
      </c>
      <c r="F203">
        <f t="shared" si="89"/>
        <v>11379.5</v>
      </c>
      <c r="G203">
        <f t="shared" si="98"/>
        <v>2.6529500006290618E-2</v>
      </c>
      <c r="K203">
        <f t="shared" si="99"/>
        <v>2.6529500006290618E-2</v>
      </c>
      <c r="O203">
        <f t="shared" ca="1" si="100"/>
        <v>2.7907565929954446E-2</v>
      </c>
      <c r="Q203" s="2">
        <f t="shared" si="76"/>
        <v>40937.827490000003</v>
      </c>
      <c r="S203" s="13">
        <v>1</v>
      </c>
      <c r="Z203">
        <f t="shared" si="77"/>
        <v>11379.5</v>
      </c>
      <c r="AA203" s="74">
        <f t="shared" si="78"/>
        <v>2.6763366858213757E-2</v>
      </c>
      <c r="AB203" s="74">
        <f t="shared" si="90"/>
        <v>3.001845105686898E-2</v>
      </c>
      <c r="AC203" s="74">
        <f t="shared" si="86"/>
        <v>-3.7228179025015004E-3</v>
      </c>
      <c r="AD203" s="74">
        <f t="shared" si="91"/>
        <v>-2.3386685192313891E-4</v>
      </c>
      <c r="AE203" s="74">
        <f t="shared" si="92"/>
        <v>5.4693704428439381E-8</v>
      </c>
      <c r="AF203">
        <f t="shared" si="93"/>
        <v>2.6529500006290618E-2</v>
      </c>
      <c r="AG203" s="101"/>
      <c r="AH203">
        <f t="shared" si="79"/>
        <v>-3.4889510505783602E-3</v>
      </c>
      <c r="AI203">
        <f t="shared" si="80"/>
        <v>0.15170342849608631</v>
      </c>
      <c r="AJ203">
        <f t="shared" si="81"/>
        <v>-0.78369086814253208</v>
      </c>
      <c r="AK203">
        <f t="shared" si="82"/>
        <v>0.35155422259385277</v>
      </c>
      <c r="AL203">
        <f t="shared" si="83"/>
        <v>2.7487142026866906</v>
      </c>
      <c r="AM203">
        <f t="shared" si="84"/>
        <v>5.0249841680698939</v>
      </c>
      <c r="AN203" s="74">
        <f t="shared" si="102"/>
        <v>14.173779730112583</v>
      </c>
      <c r="AO203" s="74">
        <f t="shared" si="102"/>
        <v>14.173779705914226</v>
      </c>
      <c r="AP203" s="74">
        <f t="shared" si="102"/>
        <v>14.173780425829626</v>
      </c>
      <c r="AQ203" s="74">
        <f t="shared" si="102"/>
        <v>14.173759001866244</v>
      </c>
      <c r="AR203" s="74">
        <f t="shared" si="102"/>
        <v>14.17439128398871</v>
      </c>
      <c r="AS203" s="74">
        <f t="shared" si="102"/>
        <v>14.134276001738115</v>
      </c>
      <c r="AT203" s="74">
        <f t="shared" si="102"/>
        <v>13.840477285474012</v>
      </c>
      <c r="AU203" s="74">
        <f t="shared" si="85"/>
        <v>13.256137289921732</v>
      </c>
    </row>
    <row r="204" spans="1:48" ht="12.95" customHeight="1">
      <c r="A204" s="16" t="s">
        <v>552</v>
      </c>
      <c r="B204" s="16" t="s">
        <v>79</v>
      </c>
      <c r="C204" s="50">
        <v>55956.327790000003</v>
      </c>
      <c r="D204" s="50" t="s">
        <v>111</v>
      </c>
      <c r="E204">
        <f t="shared" si="75"/>
        <v>11379.574834248682</v>
      </c>
      <c r="F204">
        <f t="shared" si="89"/>
        <v>11379.5</v>
      </c>
      <c r="G204">
        <f t="shared" si="98"/>
        <v>2.6829500005987938E-2</v>
      </c>
      <c r="K204">
        <f t="shared" si="99"/>
        <v>2.6829500005987938E-2</v>
      </c>
      <c r="O204">
        <f t="shared" ca="1" si="100"/>
        <v>2.7907565929954446E-2</v>
      </c>
      <c r="Q204" s="2">
        <f t="shared" si="76"/>
        <v>40937.827790000003</v>
      </c>
      <c r="S204" s="13">
        <v>1</v>
      </c>
      <c r="Z204">
        <f t="shared" si="77"/>
        <v>11379.5</v>
      </c>
      <c r="AA204" s="74">
        <f t="shared" si="78"/>
        <v>2.6763366858213757E-2</v>
      </c>
      <c r="AB204" s="74">
        <f t="shared" si="90"/>
        <v>3.03184510565663E-2</v>
      </c>
      <c r="AC204" s="74">
        <f t="shared" si="86"/>
        <v>-3.4228179028041802E-3</v>
      </c>
      <c r="AD204" s="74">
        <f t="shared" si="91"/>
        <v>6.613314777418125E-5</v>
      </c>
      <c r="AE204" s="74">
        <f t="shared" si="92"/>
        <v>4.3735932345216948E-9</v>
      </c>
      <c r="AF204">
        <f t="shared" si="93"/>
        <v>2.6829500005987938E-2</v>
      </c>
      <c r="AG204" s="101"/>
      <c r="AH204">
        <f t="shared" si="79"/>
        <v>-3.4889510505783602E-3</v>
      </c>
      <c r="AI204">
        <f t="shared" si="80"/>
        <v>0.15170342849608631</v>
      </c>
      <c r="AJ204">
        <f t="shared" si="81"/>
        <v>-0.78369086814253208</v>
      </c>
      <c r="AK204">
        <f t="shared" si="82"/>
        <v>0.35155422259385277</v>
      </c>
      <c r="AL204">
        <f t="shared" si="83"/>
        <v>2.7487142026866906</v>
      </c>
      <c r="AM204">
        <f t="shared" si="84"/>
        <v>5.0249841680698939</v>
      </c>
      <c r="AN204" s="74">
        <f t="shared" si="102"/>
        <v>14.173779730112583</v>
      </c>
      <c r="AO204" s="74">
        <f t="shared" si="102"/>
        <v>14.173779705914226</v>
      </c>
      <c r="AP204" s="74">
        <f t="shared" si="102"/>
        <v>14.173780425829626</v>
      </c>
      <c r="AQ204" s="74">
        <f t="shared" si="102"/>
        <v>14.173759001866244</v>
      </c>
      <c r="AR204" s="74">
        <f t="shared" si="102"/>
        <v>14.17439128398871</v>
      </c>
      <c r="AS204" s="74">
        <f t="shared" si="102"/>
        <v>14.134276001738115</v>
      </c>
      <c r="AT204" s="74">
        <f t="shared" si="102"/>
        <v>13.840477285474012</v>
      </c>
      <c r="AU204" s="74">
        <f t="shared" si="85"/>
        <v>13.256137289921732</v>
      </c>
    </row>
    <row r="205" spans="1:48" ht="12.95" customHeight="1">
      <c r="A205" s="16" t="s">
        <v>562</v>
      </c>
      <c r="B205" s="16" t="s">
        <v>78</v>
      </c>
      <c r="C205" s="50">
        <v>56001.321300000003</v>
      </c>
      <c r="D205" s="50" t="s">
        <v>111</v>
      </c>
      <c r="E205">
        <f t="shared" si="75"/>
        <v>11505.073092360528</v>
      </c>
      <c r="F205">
        <f t="shared" si="89"/>
        <v>11505</v>
      </c>
      <c r="G205">
        <f t="shared" si="98"/>
        <v>2.6205000001937151E-2</v>
      </c>
      <c r="K205">
        <f t="shared" si="99"/>
        <v>2.6205000001937151E-2</v>
      </c>
      <c r="O205">
        <f t="shared" ca="1" si="100"/>
        <v>2.8065306873621333E-2</v>
      </c>
      <c r="Q205" s="2">
        <f t="shared" si="76"/>
        <v>40982.821300000003</v>
      </c>
      <c r="S205" s="13">
        <v>1</v>
      </c>
      <c r="Z205">
        <f t="shared" si="77"/>
        <v>11505</v>
      </c>
      <c r="AA205" s="74">
        <f t="shared" si="78"/>
        <v>2.6968189488454114E-2</v>
      </c>
      <c r="AB205" s="74">
        <f t="shared" si="90"/>
        <v>2.9781542787994546E-2</v>
      </c>
      <c r="AC205" s="74">
        <f t="shared" si="86"/>
        <v>-4.3397322725743578E-3</v>
      </c>
      <c r="AD205" s="74">
        <f t="shared" si="91"/>
        <v>-7.6318948651696306E-4</v>
      </c>
      <c r="AE205" s="74">
        <f t="shared" si="92"/>
        <v>5.8245819233002574E-7</v>
      </c>
      <c r="AF205">
        <f t="shared" si="93"/>
        <v>2.6205000001937151E-2</v>
      </c>
      <c r="AG205" s="101"/>
      <c r="AH205">
        <f t="shared" si="79"/>
        <v>-3.5765427860573935E-3</v>
      </c>
      <c r="AI205">
        <f t="shared" si="80"/>
        <v>0.14913098267517888</v>
      </c>
      <c r="AJ205">
        <f t="shared" si="81"/>
        <v>-0.7790834761069404</v>
      </c>
      <c r="AK205">
        <f t="shared" si="82"/>
        <v>0.34528156626955342</v>
      </c>
      <c r="AL205">
        <f t="shared" si="83"/>
        <v>2.7560973887295592</v>
      </c>
      <c r="AM205">
        <f t="shared" si="84"/>
        <v>5.1237222643737121</v>
      </c>
      <c r="AN205" s="74">
        <f t="shared" si="102"/>
        <v>14.193217417480955</v>
      </c>
      <c r="AO205" s="74">
        <f t="shared" si="102"/>
        <v>14.193217254332595</v>
      </c>
      <c r="AP205" s="74">
        <f t="shared" si="102"/>
        <v>14.193220425762972</v>
      </c>
      <c r="AQ205" s="74">
        <f t="shared" si="102"/>
        <v>14.19315874437488</v>
      </c>
      <c r="AR205" s="74">
        <f t="shared" si="102"/>
        <v>14.194346466626341</v>
      </c>
      <c r="AS205" s="74">
        <f t="shared" si="102"/>
        <v>14.163277141158307</v>
      </c>
      <c r="AT205" s="74">
        <f t="shared" si="102"/>
        <v>13.874974685085979</v>
      </c>
      <c r="AU205" s="74">
        <f t="shared" si="85"/>
        <v>13.276401625310953</v>
      </c>
    </row>
    <row r="206" spans="1:48" ht="12.95" customHeight="1">
      <c r="A206" s="16" t="s">
        <v>562</v>
      </c>
      <c r="B206" s="16" t="s">
        <v>78</v>
      </c>
      <c r="C206" s="50">
        <v>56002.397400000002</v>
      </c>
      <c r="D206" s="50" t="s">
        <v>111</v>
      </c>
      <c r="E206">
        <f t="shared" si="75"/>
        <v>11508.074606924605</v>
      </c>
      <c r="F206">
        <f t="shared" si="89"/>
        <v>11508</v>
      </c>
      <c r="G206">
        <f t="shared" si="98"/>
        <v>2.6748000003863126E-2</v>
      </c>
      <c r="K206">
        <f t="shared" si="99"/>
        <v>2.6748000003863126E-2</v>
      </c>
      <c r="O206">
        <f t="shared" ca="1" si="100"/>
        <v>2.8069077573469943E-2</v>
      </c>
      <c r="Q206" s="2">
        <f t="shared" si="76"/>
        <v>40983.897400000002</v>
      </c>
      <c r="S206" s="13">
        <v>1</v>
      </c>
      <c r="Z206">
        <f t="shared" si="77"/>
        <v>11508</v>
      </c>
      <c r="AA206" s="74">
        <f t="shared" si="78"/>
        <v>2.6973106605992427E-2</v>
      </c>
      <c r="AB206" s="74">
        <f t="shared" si="90"/>
        <v>3.0326602190021042E-2</v>
      </c>
      <c r="AC206" s="74">
        <f t="shared" si="86"/>
        <v>-3.8037087882872161E-3</v>
      </c>
      <c r="AD206" s="74">
        <f t="shared" si="91"/>
        <v>-2.251066021293005E-4</v>
      </c>
      <c r="AE206" s="74">
        <f t="shared" si="92"/>
        <v>5.0672982322199197E-8</v>
      </c>
      <c r="AF206">
        <f t="shared" si="93"/>
        <v>2.6748000003863126E-2</v>
      </c>
      <c r="AG206" s="101"/>
      <c r="AH206">
        <f t="shared" si="79"/>
        <v>-3.5786021861579148E-3</v>
      </c>
      <c r="AI206">
        <f t="shared" si="80"/>
        <v>0.14907111086058866</v>
      </c>
      <c r="AJ206">
        <f t="shared" si="81"/>
        <v>-0.77897473320734312</v>
      </c>
      <c r="AK206">
        <f t="shared" si="82"/>
        <v>0.34513398887508911</v>
      </c>
      <c r="AL206">
        <f t="shared" si="83"/>
        <v>2.7562708257675692</v>
      </c>
      <c r="AM206">
        <f t="shared" si="84"/>
        <v>5.1260866139383143</v>
      </c>
      <c r="AN206" s="74">
        <f t="shared" si="102"/>
        <v>14.193678032119088</v>
      </c>
      <c r="AO206" s="74">
        <f t="shared" si="102"/>
        <v>14.193677863776605</v>
      </c>
      <c r="AP206" s="74">
        <f t="shared" si="102"/>
        <v>14.193681109529145</v>
      </c>
      <c r="AQ206" s="74">
        <f t="shared" si="102"/>
        <v>14.19361849645621</v>
      </c>
      <c r="AR206" s="74">
        <f t="shared" si="102"/>
        <v>14.194814367187801</v>
      </c>
      <c r="AS206" s="74">
        <f t="shared" si="102"/>
        <v>14.163956810957931</v>
      </c>
      <c r="AT206" s="74">
        <f t="shared" si="102"/>
        <v>13.875796339217439</v>
      </c>
      <c r="AU206" s="74">
        <f t="shared" si="85"/>
        <v>13.2768860317346</v>
      </c>
      <c r="AV206" s="74"/>
    </row>
    <row r="207" spans="1:48" ht="12.95" customHeight="1">
      <c r="A207" s="16" t="s">
        <v>552</v>
      </c>
      <c r="B207" s="16" t="s">
        <v>78</v>
      </c>
      <c r="C207" s="50">
        <v>56319.510269999999</v>
      </c>
      <c r="D207" s="50" t="s">
        <v>111</v>
      </c>
      <c r="E207">
        <f t="shared" si="75"/>
        <v>12392.582457275625</v>
      </c>
      <c r="F207">
        <f t="shared" si="89"/>
        <v>12392.5</v>
      </c>
      <c r="G207">
        <f t="shared" si="98"/>
        <v>2.9562499999883585E-2</v>
      </c>
      <c r="K207">
        <f t="shared" si="99"/>
        <v>2.9562499999883585E-2</v>
      </c>
      <c r="O207">
        <f t="shared" ca="1" si="100"/>
        <v>2.9180805578835373E-2</v>
      </c>
      <c r="Q207" s="2">
        <f t="shared" si="76"/>
        <v>41301.010269999999</v>
      </c>
      <c r="S207" s="13">
        <v>1</v>
      </c>
      <c r="Z207">
        <f t="shared" si="77"/>
        <v>12392.5</v>
      </c>
      <c r="AA207" s="74">
        <f t="shared" si="78"/>
        <v>2.8458882616309522E-2</v>
      </c>
      <c r="AB207" s="74">
        <f t="shared" si="90"/>
        <v>3.3684812865250657E-2</v>
      </c>
      <c r="AC207" s="74">
        <f t="shared" si="86"/>
        <v>-3.0186954817930101E-3</v>
      </c>
      <c r="AD207" s="74">
        <f t="shared" si="91"/>
        <v>1.1036173835740626E-3</v>
      </c>
      <c r="AE207" s="74">
        <f t="shared" si="92"/>
        <v>1.2179713293268595E-6</v>
      </c>
      <c r="AF207">
        <f t="shared" si="93"/>
        <v>2.9562499999883585E-2</v>
      </c>
      <c r="AG207" s="101"/>
      <c r="AH207">
        <f t="shared" si="79"/>
        <v>-4.1223128653670726E-3</v>
      </c>
      <c r="AI207">
        <f t="shared" si="80"/>
        <v>0.13413317119189971</v>
      </c>
      <c r="AJ207">
        <f t="shared" si="81"/>
        <v>-0.74938675433077118</v>
      </c>
      <c r="AK207">
        <f t="shared" si="82"/>
        <v>0.30573203858716963</v>
      </c>
      <c r="AL207">
        <f t="shared" si="83"/>
        <v>2.8021645029676097</v>
      </c>
      <c r="AM207">
        <f t="shared" si="84"/>
        <v>5.8355829120857159</v>
      </c>
      <c r="AN207" s="74">
        <f t="shared" si="102"/>
        <v>14.322273527272532</v>
      </c>
      <c r="AO207" s="74">
        <f t="shared" si="102"/>
        <v>14.322288710494739</v>
      </c>
      <c r="AP207" s="74">
        <f t="shared" si="102"/>
        <v>14.322198858151463</v>
      </c>
      <c r="AQ207" s="74">
        <f t="shared" si="102"/>
        <v>14.322729966821383</v>
      </c>
      <c r="AR207" s="74">
        <f t="shared" si="102"/>
        <v>14.319568447468763</v>
      </c>
      <c r="AS207" s="74">
        <f t="shared" si="102"/>
        <v>14.337662718443447</v>
      </c>
      <c r="AT207" s="74">
        <f t="shared" si="102"/>
        <v>14.111591338499421</v>
      </c>
      <c r="AU207" s="74">
        <f t="shared" si="85"/>
        <v>13.41970519230644</v>
      </c>
      <c r="AV207" s="74"/>
    </row>
    <row r="208" spans="1:48" ht="12.95" customHeight="1">
      <c r="A208" s="16" t="s">
        <v>552</v>
      </c>
      <c r="B208" s="16" t="s">
        <v>78</v>
      </c>
      <c r="C208" s="50">
        <v>56319.510779999997</v>
      </c>
      <c r="D208" s="50" t="s">
        <v>111</v>
      </c>
      <c r="E208">
        <f t="shared" si="75"/>
        <v>12392.583879794369</v>
      </c>
      <c r="F208">
        <f t="shared" si="89"/>
        <v>12392.5</v>
      </c>
      <c r="G208">
        <f t="shared" si="98"/>
        <v>3.0072499997913837E-2</v>
      </c>
      <c r="K208">
        <f t="shared" si="99"/>
        <v>3.0072499997913837E-2</v>
      </c>
      <c r="O208">
        <f t="shared" ca="1" si="100"/>
        <v>2.9180805578835373E-2</v>
      </c>
      <c r="Q208" s="2">
        <f t="shared" si="76"/>
        <v>41301.010779999997</v>
      </c>
      <c r="S208" s="13">
        <v>1</v>
      </c>
      <c r="Z208">
        <f t="shared" si="77"/>
        <v>12392.5</v>
      </c>
      <c r="AA208" s="74">
        <f t="shared" si="78"/>
        <v>2.8458882616309522E-2</v>
      </c>
      <c r="AB208" s="74">
        <f t="shared" si="90"/>
        <v>3.419481286328091E-2</v>
      </c>
      <c r="AC208" s="74">
        <f t="shared" si="86"/>
        <v>-2.5086954837627573E-3</v>
      </c>
      <c r="AD208" s="74">
        <f t="shared" si="91"/>
        <v>1.6136173816043153E-3</v>
      </c>
      <c r="AE208" s="74">
        <f t="shared" si="92"/>
        <v>2.6037610542155664E-6</v>
      </c>
      <c r="AF208">
        <f t="shared" si="93"/>
        <v>3.0072499997913837E-2</v>
      </c>
      <c r="AG208" s="101"/>
      <c r="AH208">
        <f t="shared" si="79"/>
        <v>-4.1223128653670726E-3</v>
      </c>
      <c r="AI208">
        <f t="shared" si="80"/>
        <v>0.13413317119189971</v>
      </c>
      <c r="AJ208">
        <f t="shared" si="81"/>
        <v>-0.74938675433077118</v>
      </c>
      <c r="AK208">
        <f t="shared" si="82"/>
        <v>0.30573203858716963</v>
      </c>
      <c r="AL208">
        <f t="shared" si="83"/>
        <v>2.8021645029676097</v>
      </c>
      <c r="AM208">
        <f t="shared" si="84"/>
        <v>5.8355829120857159</v>
      </c>
      <c r="AN208" s="74">
        <f t="shared" si="102"/>
        <v>14.322273527272532</v>
      </c>
      <c r="AO208" s="74">
        <f t="shared" si="102"/>
        <v>14.322288710494739</v>
      </c>
      <c r="AP208" s="74">
        <f t="shared" si="102"/>
        <v>14.322198858151463</v>
      </c>
      <c r="AQ208" s="74">
        <f t="shared" si="102"/>
        <v>14.322729966821383</v>
      </c>
      <c r="AR208" s="74">
        <f t="shared" si="102"/>
        <v>14.319568447468763</v>
      </c>
      <c r="AS208" s="74">
        <f t="shared" si="102"/>
        <v>14.337662718443447</v>
      </c>
      <c r="AT208" s="74">
        <f t="shared" si="102"/>
        <v>14.111591338499421</v>
      </c>
      <c r="AU208" s="74">
        <f t="shared" si="85"/>
        <v>13.41970519230644</v>
      </c>
      <c r="AV208" s="74"/>
    </row>
    <row r="209" spans="1:47" ht="12.95" customHeight="1">
      <c r="A209" s="16" t="s">
        <v>552</v>
      </c>
      <c r="B209" s="16" t="s">
        <v>78</v>
      </c>
      <c r="C209" s="50">
        <v>56319.511639999997</v>
      </c>
      <c r="D209" s="50" t="s">
        <v>111</v>
      </c>
      <c r="E209">
        <f t="shared" si="75"/>
        <v>12392.586278551478</v>
      </c>
      <c r="F209">
        <f t="shared" si="89"/>
        <v>12392.5</v>
      </c>
      <c r="G209">
        <f t="shared" si="98"/>
        <v>3.0932499998016283E-2</v>
      </c>
      <c r="K209">
        <f t="shared" si="99"/>
        <v>3.0932499998016283E-2</v>
      </c>
      <c r="O209">
        <f t="shared" ca="1" si="100"/>
        <v>2.9180805578835373E-2</v>
      </c>
      <c r="Q209" s="2">
        <f t="shared" si="76"/>
        <v>41301.011639999997</v>
      </c>
      <c r="S209" s="13">
        <v>1</v>
      </c>
      <c r="Z209">
        <f t="shared" si="77"/>
        <v>12392.5</v>
      </c>
      <c r="AA209" s="74">
        <f t="shared" si="78"/>
        <v>2.8458882616309522E-2</v>
      </c>
      <c r="AB209" s="74">
        <f t="shared" si="90"/>
        <v>3.5054812863383356E-2</v>
      </c>
      <c r="AC209" s="74">
        <f t="shared" si="86"/>
        <v>-1.6486954836603118E-3</v>
      </c>
      <c r="AD209" s="74">
        <f t="shared" si="91"/>
        <v>2.4736173817067608E-3</v>
      </c>
      <c r="AE209" s="74">
        <f t="shared" si="92"/>
        <v>6.118782951081811E-6</v>
      </c>
      <c r="AF209">
        <f t="shared" si="93"/>
        <v>3.0932499998016283E-2</v>
      </c>
      <c r="AG209" s="101"/>
      <c r="AH209">
        <f t="shared" si="79"/>
        <v>-4.1223128653670726E-3</v>
      </c>
      <c r="AI209">
        <f t="shared" si="80"/>
        <v>0.13413317119189971</v>
      </c>
      <c r="AJ209">
        <f t="shared" si="81"/>
        <v>-0.74938675433077118</v>
      </c>
      <c r="AK209">
        <f t="shared" si="82"/>
        <v>0.30573203858716963</v>
      </c>
      <c r="AL209">
        <f t="shared" si="83"/>
        <v>2.8021645029676097</v>
      </c>
      <c r="AM209">
        <f t="shared" si="84"/>
        <v>5.8355829120857159</v>
      </c>
      <c r="AN209" s="74">
        <f t="shared" si="102"/>
        <v>14.322273527272532</v>
      </c>
      <c r="AO209" s="74">
        <f t="shared" si="102"/>
        <v>14.322288710494739</v>
      </c>
      <c r="AP209" s="74">
        <f t="shared" si="102"/>
        <v>14.322198858151463</v>
      </c>
      <c r="AQ209" s="74">
        <f t="shared" si="102"/>
        <v>14.322729966821383</v>
      </c>
      <c r="AR209" s="74">
        <f t="shared" si="102"/>
        <v>14.319568447468763</v>
      </c>
      <c r="AS209" s="74">
        <f t="shared" si="102"/>
        <v>14.337662718443447</v>
      </c>
      <c r="AT209" s="74">
        <f t="shared" si="102"/>
        <v>14.111591338499421</v>
      </c>
      <c r="AU209" s="74">
        <f t="shared" si="85"/>
        <v>13.41970519230644</v>
      </c>
    </row>
    <row r="210" spans="1:47" ht="12.95" customHeight="1">
      <c r="A210" s="26" t="s">
        <v>596</v>
      </c>
      <c r="B210" s="107" t="s">
        <v>79</v>
      </c>
      <c r="C210" s="108">
        <v>56583.557719999997</v>
      </c>
      <c r="D210" s="26">
        <v>1E-4</v>
      </c>
      <c r="E210">
        <f t="shared" si="75"/>
        <v>13129.077454751347</v>
      </c>
      <c r="F210">
        <f t="shared" si="89"/>
        <v>13129</v>
      </c>
      <c r="G210">
        <f t="shared" si="98"/>
        <v>2.7769000000262167E-2</v>
      </c>
      <c r="K210">
        <f t="shared" si="99"/>
        <v>2.7769000000262167E-2</v>
      </c>
      <c r="O210">
        <f t="shared" ca="1" si="100"/>
        <v>3.0106512391669338E-2</v>
      </c>
      <c r="Q210" s="2">
        <f t="shared" si="76"/>
        <v>41565.057719999997</v>
      </c>
      <c r="S210" s="13">
        <v>1</v>
      </c>
      <c r="Z210">
        <f t="shared" si="77"/>
        <v>13129</v>
      </c>
      <c r="AA210" s="74">
        <f t="shared" si="78"/>
        <v>2.973793363180002E-2</v>
      </c>
      <c r="AB210" s="74">
        <f t="shared" si="90"/>
        <v>3.2260455326458687E-2</v>
      </c>
      <c r="AC210" s="74">
        <f t="shared" si="86"/>
        <v>-6.4603889577343684E-3</v>
      </c>
      <c r="AD210" s="74">
        <f t="shared" si="91"/>
        <v>-1.9689336315378524E-3</v>
      </c>
      <c r="AE210" s="74">
        <f t="shared" si="92"/>
        <v>3.8766996454008354E-6</v>
      </c>
      <c r="AF210">
        <f t="shared" si="93"/>
        <v>2.7769000000262167E-2</v>
      </c>
      <c r="AG210" s="101"/>
      <c r="AH210">
        <f t="shared" si="79"/>
        <v>-4.4914553261965169E-3</v>
      </c>
      <c r="AI210">
        <f t="shared" si="80"/>
        <v>0.12479100489777084</v>
      </c>
      <c r="AJ210">
        <f t="shared" si="81"/>
        <v>-0.72780935254247237</v>
      </c>
      <c r="AK210">
        <f t="shared" si="82"/>
        <v>0.27786086363683693</v>
      </c>
      <c r="AL210">
        <f t="shared" si="83"/>
        <v>2.8341778067062808</v>
      </c>
      <c r="AM210">
        <f t="shared" si="84"/>
        <v>6.4545499602801204</v>
      </c>
      <c r="AN210" s="74">
        <f t="shared" si="102"/>
        <v>14.420290807124156</v>
      </c>
      <c r="AO210" s="74">
        <f t="shared" si="102"/>
        <v>14.420430371724349</v>
      </c>
      <c r="AP210" s="74">
        <f t="shared" si="102"/>
        <v>14.419886057319429</v>
      </c>
      <c r="AQ210" s="74">
        <f t="shared" si="102"/>
        <v>14.422003207587577</v>
      </c>
      <c r="AR210" s="74">
        <f t="shared" si="102"/>
        <v>14.413679774994545</v>
      </c>
      <c r="AS210" s="74">
        <f t="shared" si="102"/>
        <v>14.445143405096898</v>
      </c>
      <c r="AT210" s="74">
        <f t="shared" si="102"/>
        <v>14.297254059235939</v>
      </c>
      <c r="AU210" s="74">
        <f t="shared" si="85"/>
        <v>13.538626969311707</v>
      </c>
    </row>
    <row r="211" spans="1:47" ht="12.95" customHeight="1">
      <c r="A211" s="16" t="s">
        <v>578</v>
      </c>
      <c r="B211" s="16" t="s">
        <v>78</v>
      </c>
      <c r="C211" s="50">
        <v>56643.4323</v>
      </c>
      <c r="D211" s="50" t="s">
        <v>111</v>
      </c>
      <c r="E211">
        <f t="shared" si="75"/>
        <v>13296.082773855782</v>
      </c>
      <c r="F211">
        <f t="shared" si="89"/>
        <v>13296</v>
      </c>
      <c r="G211">
        <f t="shared" si="98"/>
        <v>2.9675999998289626E-2</v>
      </c>
      <c r="K211">
        <f t="shared" si="99"/>
        <v>2.9675999998289626E-2</v>
      </c>
      <c r="O211">
        <f t="shared" ca="1" si="100"/>
        <v>3.0316414683242008E-2</v>
      </c>
      <c r="Q211" s="2">
        <f t="shared" si="76"/>
        <v>41624.9323</v>
      </c>
      <c r="S211" s="13">
        <v>1</v>
      </c>
      <c r="Z211">
        <f t="shared" si="77"/>
        <v>13296</v>
      </c>
      <c r="AA211" s="74">
        <f t="shared" si="78"/>
        <v>3.0031789594033853E-2</v>
      </c>
      <c r="AB211" s="74">
        <f t="shared" si="90"/>
        <v>3.4242053101197767E-2</v>
      </c>
      <c r="AC211" s="74">
        <f t="shared" si="86"/>
        <v>-4.9218426986523678E-3</v>
      </c>
      <c r="AD211" s="74">
        <f t="shared" si="91"/>
        <v>-3.5578959574422697E-4</v>
      </c>
      <c r="AE211" s="74">
        <f t="shared" si="92"/>
        <v>1.2658623643984044E-7</v>
      </c>
      <c r="AF211">
        <f t="shared" si="93"/>
        <v>2.9675999998289626E-2</v>
      </c>
      <c r="AG211" s="101"/>
      <c r="AH211">
        <f t="shared" si="79"/>
        <v>-4.5660531029081399E-3</v>
      </c>
      <c r="AI211">
        <f t="shared" si="80"/>
        <v>0.12295984589670972</v>
      </c>
      <c r="AJ211">
        <f t="shared" si="81"/>
        <v>-0.7232258787584035</v>
      </c>
      <c r="AK211">
        <f t="shared" si="82"/>
        <v>0.27202575749244695</v>
      </c>
      <c r="AL211">
        <f t="shared" si="83"/>
        <v>2.8408379150339296</v>
      </c>
      <c r="AM211">
        <f t="shared" si="84"/>
        <v>6.5997352673540712</v>
      </c>
      <c r="AN211" s="74">
        <f t="shared" ref="AN211:AT220" si="103">$AU211+$AB$7*SIN(AO211)</f>
        <v>14.441581606375555</v>
      </c>
      <c r="AO211" s="74">
        <f t="shared" si="103"/>
        <v>14.441760827759909</v>
      </c>
      <c r="AP211" s="74">
        <f t="shared" si="103"/>
        <v>14.441109363499187</v>
      </c>
      <c r="AQ211" s="74">
        <f t="shared" si="103"/>
        <v>14.443470986827803</v>
      </c>
      <c r="AR211" s="74">
        <f t="shared" si="103"/>
        <v>14.434823505980965</v>
      </c>
      <c r="AS211" s="74">
        <f t="shared" si="103"/>
        <v>14.465413346081112</v>
      </c>
      <c r="AT211" s="74">
        <f t="shared" si="103"/>
        <v>14.337893177628299</v>
      </c>
      <c r="AU211" s="74">
        <f t="shared" si="85"/>
        <v>13.565592260228041</v>
      </c>
    </row>
    <row r="212" spans="1:47" ht="12.95" customHeight="1">
      <c r="A212" s="16" t="s">
        <v>578</v>
      </c>
      <c r="B212" s="16" t="s">
        <v>78</v>
      </c>
      <c r="C212" s="50">
        <v>56643.6126</v>
      </c>
      <c r="D212" s="50" t="s">
        <v>111</v>
      </c>
      <c r="E212">
        <f t="shared" si="75"/>
        <v>13296.585676072958</v>
      </c>
      <c r="F212">
        <f t="shared" si="89"/>
        <v>13296.5</v>
      </c>
      <c r="G212">
        <f t="shared" si="98"/>
        <v>3.0716500004928093E-2</v>
      </c>
      <c r="K212">
        <f t="shared" si="99"/>
        <v>3.0716500004928093E-2</v>
      </c>
      <c r="O212">
        <f t="shared" ca="1" si="100"/>
        <v>3.0317043133216776E-2</v>
      </c>
      <c r="Q212" s="2">
        <f t="shared" si="76"/>
        <v>41625.1126</v>
      </c>
      <c r="S212" s="13">
        <v>1</v>
      </c>
      <c r="Z212">
        <f t="shared" si="77"/>
        <v>13296.5</v>
      </c>
      <c r="AA212" s="74">
        <f t="shared" si="78"/>
        <v>3.0032671189098293E-2</v>
      </c>
      <c r="AB212" s="74">
        <f t="shared" si="90"/>
        <v>3.5282771741925449E-2</v>
      </c>
      <c r="AC212" s="74">
        <f t="shared" si="86"/>
        <v>-3.8824429211675587E-3</v>
      </c>
      <c r="AD212" s="74">
        <f t="shared" si="91"/>
        <v>6.8382881582980046E-4</v>
      </c>
      <c r="AE212" s="74">
        <f t="shared" si="92"/>
        <v>4.6762184935918717E-7</v>
      </c>
      <c r="AF212">
        <f t="shared" si="93"/>
        <v>3.0716500004928093E-2</v>
      </c>
      <c r="AG212" s="101"/>
      <c r="AH212">
        <f t="shared" si="79"/>
        <v>-4.5662717369973583E-3</v>
      </c>
      <c r="AI212">
        <f t="shared" si="80"/>
        <v>0.12295450136349451</v>
      </c>
      <c r="AJ212">
        <f t="shared" si="81"/>
        <v>-0.7232123096341263</v>
      </c>
      <c r="AK212">
        <f t="shared" si="82"/>
        <v>0.27200852554709787</v>
      </c>
      <c r="AL212">
        <f t="shared" si="83"/>
        <v>2.8408575628148935</v>
      </c>
      <c r="AM212">
        <f t="shared" si="84"/>
        <v>6.6001730139666863</v>
      </c>
      <c r="AN212" s="74">
        <f t="shared" si="103"/>
        <v>14.441644881965711</v>
      </c>
      <c r="AO212" s="74">
        <f t="shared" si="103"/>
        <v>14.441824217865184</v>
      </c>
      <c r="AP212" s="74">
        <f t="shared" si="103"/>
        <v>14.441172468615152</v>
      </c>
      <c r="AQ212" s="74">
        <f t="shared" si="103"/>
        <v>14.443534649685544</v>
      </c>
      <c r="AR212" s="74">
        <f t="shared" si="103"/>
        <v>14.434886890029487</v>
      </c>
      <c r="AS212" s="74">
        <f t="shared" si="103"/>
        <v>14.465471950921675</v>
      </c>
      <c r="AT212" s="74">
        <f t="shared" si="103"/>
        <v>14.338014013369477</v>
      </c>
      <c r="AU212" s="74">
        <f t="shared" si="85"/>
        <v>13.565672994631981</v>
      </c>
    </row>
    <row r="213" spans="1:47" ht="12.95" customHeight="1">
      <c r="A213" s="26" t="s">
        <v>596</v>
      </c>
      <c r="B213" s="107" t="s">
        <v>79</v>
      </c>
      <c r="C213" s="108">
        <v>56694.342479999999</v>
      </c>
      <c r="D213" s="26">
        <v>1E-4</v>
      </c>
      <c r="E213">
        <f t="shared" ref="E213:E244" si="104">+(C213-C$7)/C$8</f>
        <v>13438.084118275461</v>
      </c>
      <c r="F213">
        <f t="shared" si="89"/>
        <v>13438</v>
      </c>
      <c r="G213">
        <f t="shared" si="98"/>
        <v>3.0158000001392793E-2</v>
      </c>
      <c r="K213">
        <f t="shared" si="99"/>
        <v>3.0158000001392793E-2</v>
      </c>
      <c r="O213">
        <f t="shared" ca="1" si="100"/>
        <v>3.0494894476076256E-2</v>
      </c>
      <c r="Q213" s="2">
        <f t="shared" ref="Q213:Q244" si="105">+C213-15018.5</f>
        <v>41675.842479999999</v>
      </c>
      <c r="S213" s="13">
        <v>1</v>
      </c>
      <c r="Z213">
        <f t="shared" ref="Z213:Z244" si="106">F213</f>
        <v>13438</v>
      </c>
      <c r="AA213" s="74">
        <f t="shared" ref="AA213:AA244" si="107">AB$3+AB$4*Z213+AB$5*Z213^2+AH213</f>
        <v>3.0282565521838934E-2</v>
      </c>
      <c r="AB213" s="74">
        <f t="shared" si="90"/>
        <v>3.4785040319866026E-2</v>
      </c>
      <c r="AC213" s="74">
        <f t="shared" si="86"/>
        <v>-4.7516058389193774E-3</v>
      </c>
      <c r="AD213" s="74">
        <f t="shared" si="91"/>
        <v>-1.2456552044614114E-4</v>
      </c>
      <c r="AE213" s="74">
        <f t="shared" si="92"/>
        <v>1.5516568884018006E-8</v>
      </c>
      <c r="AF213">
        <f t="shared" si="93"/>
        <v>3.0158000001392793E-2</v>
      </c>
      <c r="AG213" s="101"/>
      <c r="AH213">
        <f t="shared" ref="AH213:AH244" si="108">$AB$6*($AB$11/AI213*AJ213+$AB$12)</f>
        <v>-4.6270403184732354E-3</v>
      </c>
      <c r="AI213">
        <f t="shared" ref="AI213:AI244" si="109">1+$AB$7*COS(AL213)</f>
        <v>0.12147360269284468</v>
      </c>
      <c r="AJ213">
        <f t="shared" ref="AJ213:AJ244" si="110">SIN(AL213+RADIANS($AB$9))</f>
        <v>-0.71940782390752522</v>
      </c>
      <c r="AK213">
        <f t="shared" ref="AK213:AK244" si="111">$AB$7*SIN(AL213)</f>
        <v>0.2671868520031872</v>
      </c>
      <c r="AL213">
        <f t="shared" ref="AL213:AL244" si="112">2*ATAN(AM213)</f>
        <v>2.8463505436850176</v>
      </c>
      <c r="AM213">
        <f t="shared" ref="AM213:AM244" si="113">SQRT((1+$AB$7)/(1-$AB$7))*TAN(AN213/2)</f>
        <v>6.7248227788320962</v>
      </c>
      <c r="AN213" s="74">
        <f t="shared" si="103"/>
        <v>14.459443105966701</v>
      </c>
      <c r="AO213" s="74">
        <f t="shared" si="103"/>
        <v>14.45965225232551</v>
      </c>
      <c r="AP213" s="74">
        <f t="shared" si="103"/>
        <v>14.458932807728349</v>
      </c>
      <c r="AQ213" s="74">
        <f t="shared" si="103"/>
        <v>14.461401166391521</v>
      </c>
      <c r="AR213" s="74">
        <f t="shared" si="103"/>
        <v>14.452854761264968</v>
      </c>
      <c r="AS213" s="74">
        <f t="shared" si="103"/>
        <v>14.48157387364817</v>
      </c>
      <c r="AT213" s="74">
        <f t="shared" si="103"/>
        <v>14.372007247151252</v>
      </c>
      <c r="AU213" s="74">
        <f t="shared" ref="AU213:AU244" si="114">RADIANS($AB$9)+$AB$18*(F213-AB$15)</f>
        <v>13.588520830947321</v>
      </c>
    </row>
    <row r="214" spans="1:47" ht="12.95" customHeight="1">
      <c r="A214" s="26" t="s">
        <v>596</v>
      </c>
      <c r="B214" s="107" t="s">
        <v>79</v>
      </c>
      <c r="C214" s="108">
        <v>56703.304620000003</v>
      </c>
      <c r="D214" s="26">
        <v>5.0000000000000001E-4</v>
      </c>
      <c r="E214">
        <f t="shared" si="104"/>
        <v>13463.081789249673</v>
      </c>
      <c r="F214">
        <f t="shared" si="89"/>
        <v>13463</v>
      </c>
      <c r="G214">
        <f t="shared" si="98"/>
        <v>2.9323000002477784E-2</v>
      </c>
      <c r="K214">
        <f t="shared" si="99"/>
        <v>2.9323000002477784E-2</v>
      </c>
      <c r="O214">
        <f t="shared" ca="1" si="100"/>
        <v>3.0526316974814678E-2</v>
      </c>
      <c r="Q214" s="2">
        <f t="shared" si="105"/>
        <v>41684.804620000003</v>
      </c>
      <c r="S214" s="13">
        <v>1</v>
      </c>
      <c r="Z214">
        <f t="shared" si="106"/>
        <v>13463</v>
      </c>
      <c r="AA214" s="74">
        <f t="shared" si="107"/>
        <v>3.0326797117271535E-2</v>
      </c>
      <c r="AB214" s="74">
        <f t="shared" si="90"/>
        <v>3.3960550751883534E-2</v>
      </c>
      <c r="AC214" s="74">
        <f t="shared" ref="AC214:AC244" si="115">+G214-(AB$3+AB$4*Z214+AB$5*Z214^2)</f>
        <v>-5.6413478641995016E-3</v>
      </c>
      <c r="AD214" s="74">
        <f t="shared" si="91"/>
        <v>-1.0037971147937516E-3</v>
      </c>
      <c r="AE214" s="74">
        <f t="shared" si="92"/>
        <v>1.0076086476682601E-6</v>
      </c>
      <c r="AF214">
        <f t="shared" si="93"/>
        <v>2.9323000002477784E-2</v>
      </c>
      <c r="AG214" s="101"/>
      <c r="AH214">
        <f t="shared" si="108"/>
        <v>-4.6375507494057508E-3</v>
      </c>
      <c r="AI214">
        <f t="shared" si="109"/>
        <v>0.12121834673285881</v>
      </c>
      <c r="AJ214">
        <f t="shared" si="110"/>
        <v>-0.71874287709510376</v>
      </c>
      <c r="AK214">
        <f t="shared" si="111"/>
        <v>0.26634611040886769</v>
      </c>
      <c r="AL214">
        <f t="shared" si="112"/>
        <v>2.8473073953080426</v>
      </c>
      <c r="AM214">
        <f t="shared" si="113"/>
        <v>6.7470085512299187</v>
      </c>
      <c r="AN214" s="74">
        <f t="shared" si="103"/>
        <v>14.462565560990097</v>
      </c>
      <c r="AO214" s="74">
        <f t="shared" si="103"/>
        <v>14.462779230024147</v>
      </c>
      <c r="AP214" s="74">
        <f t="shared" si="103"/>
        <v>14.462051037324111</v>
      </c>
      <c r="AQ214" s="74">
        <f t="shared" si="103"/>
        <v>14.464526336913192</v>
      </c>
      <c r="AR214" s="74">
        <f t="shared" si="103"/>
        <v>14.456036656782738</v>
      </c>
      <c r="AS214" s="74">
        <f t="shared" si="103"/>
        <v>14.484320511792617</v>
      </c>
      <c r="AT214" s="74">
        <f t="shared" si="103"/>
        <v>14.377970769264095</v>
      </c>
      <c r="AU214" s="74">
        <f t="shared" si="114"/>
        <v>13.592557551144376</v>
      </c>
    </row>
    <row r="215" spans="1:47" ht="12.95" customHeight="1">
      <c r="A215" s="26" t="s">
        <v>596</v>
      </c>
      <c r="B215" s="107" t="s">
        <v>79</v>
      </c>
      <c r="C215" s="108">
        <v>56703.304700000001</v>
      </c>
      <c r="D215" s="26">
        <v>2.0000000000000001E-4</v>
      </c>
      <c r="E215">
        <f t="shared" si="104"/>
        <v>13463.082012389863</v>
      </c>
      <c r="F215">
        <f t="shared" si="89"/>
        <v>13463</v>
      </c>
      <c r="G215">
        <f t="shared" si="98"/>
        <v>2.9403000000456814E-2</v>
      </c>
      <c r="K215">
        <f t="shared" si="99"/>
        <v>2.9403000000456814E-2</v>
      </c>
      <c r="O215">
        <f t="shared" ca="1" si="100"/>
        <v>3.0526316974814678E-2</v>
      </c>
      <c r="Q215" s="2">
        <f t="shared" si="105"/>
        <v>41684.804700000001</v>
      </c>
      <c r="S215" s="13">
        <v>1</v>
      </c>
      <c r="Z215">
        <f t="shared" si="106"/>
        <v>13463</v>
      </c>
      <c r="AA215" s="74">
        <f t="shared" si="107"/>
        <v>3.0326797117271535E-2</v>
      </c>
      <c r="AB215" s="74">
        <f t="shared" si="90"/>
        <v>3.4040550749862564E-2</v>
      </c>
      <c r="AC215" s="74">
        <f t="shared" si="115"/>
        <v>-5.5613478662204716E-3</v>
      </c>
      <c r="AD215" s="74">
        <f t="shared" si="91"/>
        <v>-9.237971168147216E-4</v>
      </c>
      <c r="AE215" s="74">
        <f t="shared" si="92"/>
        <v>8.5340111303519239E-7</v>
      </c>
      <c r="AF215">
        <f t="shared" si="93"/>
        <v>2.9403000000456814E-2</v>
      </c>
      <c r="AG215" s="101"/>
      <c r="AH215">
        <f t="shared" si="108"/>
        <v>-4.6375507494057508E-3</v>
      </c>
      <c r="AI215">
        <f t="shared" si="109"/>
        <v>0.12121834673285881</v>
      </c>
      <c r="AJ215">
        <f t="shared" si="110"/>
        <v>-0.71874287709510376</v>
      </c>
      <c r="AK215">
        <f t="shared" si="111"/>
        <v>0.26634611040886769</v>
      </c>
      <c r="AL215">
        <f t="shared" si="112"/>
        <v>2.8473073953080426</v>
      </c>
      <c r="AM215">
        <f t="shared" si="113"/>
        <v>6.7470085512299187</v>
      </c>
      <c r="AN215" s="74">
        <f t="shared" si="103"/>
        <v>14.462565560990097</v>
      </c>
      <c r="AO215" s="74">
        <f t="shared" si="103"/>
        <v>14.462779230024147</v>
      </c>
      <c r="AP215" s="74">
        <f t="shared" si="103"/>
        <v>14.462051037324111</v>
      </c>
      <c r="AQ215" s="74">
        <f t="shared" si="103"/>
        <v>14.464526336913192</v>
      </c>
      <c r="AR215" s="74">
        <f t="shared" si="103"/>
        <v>14.456036656782738</v>
      </c>
      <c r="AS215" s="74">
        <f t="shared" si="103"/>
        <v>14.484320511792617</v>
      </c>
      <c r="AT215" s="74">
        <f t="shared" si="103"/>
        <v>14.377970769264095</v>
      </c>
      <c r="AU215" s="74">
        <f t="shared" si="114"/>
        <v>13.592557551144376</v>
      </c>
    </row>
    <row r="216" spans="1:47" ht="12.95" customHeight="1">
      <c r="A216" s="26" t="s">
        <v>596</v>
      </c>
      <c r="B216" s="107" t="s">
        <v>78</v>
      </c>
      <c r="C216" s="108">
        <v>56703.484429999997</v>
      </c>
      <c r="D216" s="26">
        <v>2.9999999999999997E-4</v>
      </c>
      <c r="E216">
        <f t="shared" si="104"/>
        <v>13463.583324733132</v>
      </c>
      <c r="F216">
        <f t="shared" si="89"/>
        <v>13463.5</v>
      </c>
      <c r="G216">
        <f t="shared" ref="G216:G244" si="116">+C216-(C$7+F216*C$8)</f>
        <v>2.9873499996028841E-2</v>
      </c>
      <c r="K216">
        <f t="shared" ref="K216:K244" si="117">G216</f>
        <v>2.9873499996028841E-2</v>
      </c>
      <c r="O216">
        <f t="shared" ca="1" si="100"/>
        <v>3.0526945424789446E-2</v>
      </c>
      <c r="Q216" s="2">
        <f t="shared" si="105"/>
        <v>41684.984429999997</v>
      </c>
      <c r="S216" s="13">
        <v>1</v>
      </c>
      <c r="Z216">
        <f t="shared" si="106"/>
        <v>13463.5</v>
      </c>
      <c r="AA216" s="74">
        <f t="shared" si="107"/>
        <v>3.0327681987688232E-2</v>
      </c>
      <c r="AB216" s="74">
        <f t="shared" si="90"/>
        <v>3.4511260270132002E-2</v>
      </c>
      <c r="AC216" s="74">
        <f t="shared" si="115"/>
        <v>-5.0919422657625529E-3</v>
      </c>
      <c r="AD216" s="74">
        <f t="shared" si="91"/>
        <v>-4.5418199165939144E-4</v>
      </c>
      <c r="AE216" s="74">
        <f t="shared" si="92"/>
        <v>2.0628128154769151E-7</v>
      </c>
      <c r="AF216">
        <f t="shared" si="93"/>
        <v>2.9873499996028841E-2</v>
      </c>
      <c r="AG216" s="101"/>
      <c r="AH216">
        <f t="shared" si="108"/>
        <v>-4.6377602741031624E-3</v>
      </c>
      <c r="AI216">
        <f t="shared" si="109"/>
        <v>0.12121326069726712</v>
      </c>
      <c r="AJ216">
        <f t="shared" si="110"/>
        <v>-0.71872959984228213</v>
      </c>
      <c r="AK216">
        <f t="shared" si="111"/>
        <v>0.26632932897924222</v>
      </c>
      <c r="AL216">
        <f t="shared" si="112"/>
        <v>2.8473264914976371</v>
      </c>
      <c r="AM216">
        <f t="shared" si="113"/>
        <v>6.7474527775013131</v>
      </c>
      <c r="AN216" s="74">
        <f t="shared" si="103"/>
        <v>14.462627943671849</v>
      </c>
      <c r="AO216" s="74">
        <f t="shared" si="103"/>
        <v>14.462841700203812</v>
      </c>
      <c r="AP216" s="74">
        <f t="shared" si="103"/>
        <v>14.462113344056114</v>
      </c>
      <c r="AQ216" s="74">
        <f t="shared" si="103"/>
        <v>14.464588742837005</v>
      </c>
      <c r="AR216" s="74">
        <f t="shared" si="103"/>
        <v>14.456100320422266</v>
      </c>
      <c r="AS216" s="74">
        <f t="shared" si="103"/>
        <v>14.484375149494497</v>
      </c>
      <c r="AT216" s="74">
        <f t="shared" si="103"/>
        <v>14.378089909267167</v>
      </c>
      <c r="AU216" s="74">
        <f t="shared" si="114"/>
        <v>13.592638285548317</v>
      </c>
    </row>
    <row r="217" spans="1:47" ht="12.95" customHeight="1">
      <c r="A217" s="26" t="s">
        <v>596</v>
      </c>
      <c r="B217" s="107" t="s">
        <v>78</v>
      </c>
      <c r="C217" s="108">
        <v>56703.484510000002</v>
      </c>
      <c r="D217" s="26">
        <v>2.0000000000000001E-4</v>
      </c>
      <c r="E217">
        <f t="shared" si="104"/>
        <v>13463.583547873342</v>
      </c>
      <c r="F217">
        <f t="shared" si="89"/>
        <v>13463.5</v>
      </c>
      <c r="G217">
        <f t="shared" si="116"/>
        <v>2.9953500001283828E-2</v>
      </c>
      <c r="K217">
        <f t="shared" si="117"/>
        <v>2.9953500001283828E-2</v>
      </c>
      <c r="O217">
        <f t="shared" ref="O217:O244" ca="1" si="118">+C$11+C$12*$F217</f>
        <v>3.0526945424789446E-2</v>
      </c>
      <c r="Q217" s="2">
        <f t="shared" si="105"/>
        <v>41684.984510000002</v>
      </c>
      <c r="S217" s="13">
        <v>1</v>
      </c>
      <c r="Z217">
        <f t="shared" si="106"/>
        <v>13463.5</v>
      </c>
      <c r="AA217" s="74">
        <f t="shared" si="107"/>
        <v>3.0327681987688232E-2</v>
      </c>
      <c r="AB217" s="74">
        <f t="shared" si="90"/>
        <v>3.459126027538699E-2</v>
      </c>
      <c r="AC217" s="74">
        <f t="shared" si="115"/>
        <v>-5.0119422605075653E-3</v>
      </c>
      <c r="AD217" s="74">
        <f t="shared" si="91"/>
        <v>-3.7418198640440381E-4</v>
      </c>
      <c r="AE217" s="74">
        <f t="shared" si="92"/>
        <v>1.4001215894954544E-7</v>
      </c>
      <c r="AF217">
        <f t="shared" si="93"/>
        <v>2.9953500001283828E-2</v>
      </c>
      <c r="AG217" s="101"/>
      <c r="AH217">
        <f t="shared" si="108"/>
        <v>-4.6377602741031624E-3</v>
      </c>
      <c r="AI217">
        <f t="shared" si="109"/>
        <v>0.12121326069726712</v>
      </c>
      <c r="AJ217">
        <f t="shared" si="110"/>
        <v>-0.71872959984228213</v>
      </c>
      <c r="AK217">
        <f t="shared" si="111"/>
        <v>0.26632932897924222</v>
      </c>
      <c r="AL217">
        <f t="shared" si="112"/>
        <v>2.8473264914976371</v>
      </c>
      <c r="AM217">
        <f t="shared" si="113"/>
        <v>6.7474527775013131</v>
      </c>
      <c r="AN217" s="74">
        <f t="shared" si="103"/>
        <v>14.462627943671849</v>
      </c>
      <c r="AO217" s="74">
        <f t="shared" si="103"/>
        <v>14.462841700203812</v>
      </c>
      <c r="AP217" s="74">
        <f t="shared" si="103"/>
        <v>14.462113344056114</v>
      </c>
      <c r="AQ217" s="74">
        <f t="shared" si="103"/>
        <v>14.464588742837005</v>
      </c>
      <c r="AR217" s="74">
        <f t="shared" si="103"/>
        <v>14.456100320422266</v>
      </c>
      <c r="AS217" s="74">
        <f t="shared" si="103"/>
        <v>14.484375149494497</v>
      </c>
      <c r="AT217" s="74">
        <f t="shared" si="103"/>
        <v>14.378089909267167</v>
      </c>
      <c r="AU217" s="74">
        <f t="shared" si="114"/>
        <v>13.592638285548317</v>
      </c>
    </row>
    <row r="218" spans="1:47" ht="12.95" customHeight="1">
      <c r="A218" s="26" t="s">
        <v>596</v>
      </c>
      <c r="B218" s="107" t="s">
        <v>79</v>
      </c>
      <c r="C218" s="108">
        <v>56709.399530000002</v>
      </c>
      <c r="D218" s="26">
        <v>1E-4</v>
      </c>
      <c r="E218">
        <f t="shared" si="104"/>
        <v>13480.082031914635</v>
      </c>
      <c r="F218">
        <f t="shared" si="89"/>
        <v>13480</v>
      </c>
      <c r="G218">
        <f t="shared" si="116"/>
        <v>2.9410000002826564E-2</v>
      </c>
      <c r="K218">
        <f t="shared" si="117"/>
        <v>2.9410000002826564E-2</v>
      </c>
      <c r="O218">
        <f t="shared" ca="1" si="118"/>
        <v>3.0547684273956807E-2</v>
      </c>
      <c r="Q218" s="2">
        <f t="shared" si="105"/>
        <v>41690.899530000002</v>
      </c>
      <c r="S218" s="13">
        <v>1</v>
      </c>
      <c r="Z218">
        <f t="shared" si="106"/>
        <v>13480</v>
      </c>
      <c r="AA218" s="74">
        <f t="shared" si="107"/>
        <v>3.0356887911936734E-2</v>
      </c>
      <c r="AB218" s="74">
        <f t="shared" si="90"/>
        <v>3.4054659592356241E-2</v>
      </c>
      <c r="AC218" s="74">
        <f t="shared" si="115"/>
        <v>-5.591547498639847E-3</v>
      </c>
      <c r="AD218" s="74">
        <f t="shared" si="91"/>
        <v>-9.4688790911016951E-4</v>
      </c>
      <c r="AE218" s="74">
        <f t="shared" si="92"/>
        <v>8.9659671241902863E-7</v>
      </c>
      <c r="AF218">
        <f t="shared" si="93"/>
        <v>2.9410000002826564E-2</v>
      </c>
      <c r="AG218" s="101"/>
      <c r="AH218">
        <f t="shared" si="108"/>
        <v>-4.6446595895296766E-3</v>
      </c>
      <c r="AI218">
        <f t="shared" si="109"/>
        <v>0.12104583877153874</v>
      </c>
      <c r="AJ218">
        <f t="shared" si="110"/>
        <v>-0.71829192510592743</v>
      </c>
      <c r="AK218">
        <f t="shared" si="111"/>
        <v>0.26577627265810405</v>
      </c>
      <c r="AL218">
        <f t="shared" si="112"/>
        <v>2.8479557723008777</v>
      </c>
      <c r="AM218">
        <f t="shared" si="113"/>
        <v>6.7621235503920261</v>
      </c>
      <c r="AN218" s="74">
        <f t="shared" si="103"/>
        <v>14.464685118121317</v>
      </c>
      <c r="AO218" s="74">
        <f t="shared" si="103"/>
        <v>14.464901693047748</v>
      </c>
      <c r="AP218" s="74">
        <f t="shared" si="103"/>
        <v>14.46416820605074</v>
      </c>
      <c r="AQ218" s="74">
        <f t="shared" si="103"/>
        <v>14.466645987388876</v>
      </c>
      <c r="AR218" s="74">
        <f t="shared" si="103"/>
        <v>14.458201802977303</v>
      </c>
      <c r="AS218" s="74">
        <f t="shared" si="103"/>
        <v>14.486171734617692</v>
      </c>
      <c r="AT218" s="74">
        <f t="shared" si="103"/>
        <v>14.38201865577215</v>
      </c>
      <c r="AU218" s="74">
        <f t="shared" si="114"/>
        <v>13.595302520878374</v>
      </c>
    </row>
    <row r="219" spans="1:47" ht="12.95" customHeight="1">
      <c r="A219" s="26" t="s">
        <v>596</v>
      </c>
      <c r="B219" s="107" t="s">
        <v>79</v>
      </c>
      <c r="C219" s="108">
        <v>56709.399700000002</v>
      </c>
      <c r="D219" s="26">
        <v>1E-4</v>
      </c>
      <c r="E219">
        <f t="shared" si="104"/>
        <v>13480.08250608755</v>
      </c>
      <c r="F219">
        <f t="shared" si="89"/>
        <v>13480</v>
      </c>
      <c r="G219">
        <f t="shared" si="116"/>
        <v>2.9580000002169982E-2</v>
      </c>
      <c r="K219">
        <f t="shared" si="117"/>
        <v>2.9580000002169982E-2</v>
      </c>
      <c r="O219">
        <f t="shared" ca="1" si="118"/>
        <v>3.0547684273956807E-2</v>
      </c>
      <c r="Q219" s="2">
        <f t="shared" si="105"/>
        <v>41690.899700000002</v>
      </c>
      <c r="S219" s="13">
        <v>1</v>
      </c>
      <c r="Z219">
        <f t="shared" si="106"/>
        <v>13480</v>
      </c>
      <c r="AA219" s="74">
        <f t="shared" si="107"/>
        <v>3.0356887911936734E-2</v>
      </c>
      <c r="AB219" s="74">
        <f t="shared" si="90"/>
        <v>3.4224659591699659E-2</v>
      </c>
      <c r="AC219" s="74">
        <f t="shared" si="115"/>
        <v>-5.4215474992964294E-3</v>
      </c>
      <c r="AD219" s="74">
        <f t="shared" si="91"/>
        <v>-7.7688790976675193E-4</v>
      </c>
      <c r="AE219" s="74">
        <f t="shared" si="92"/>
        <v>6.0355482434175286E-7</v>
      </c>
      <c r="AF219">
        <f t="shared" si="93"/>
        <v>2.9580000002169982E-2</v>
      </c>
      <c r="AG219" s="101"/>
      <c r="AH219">
        <f t="shared" si="108"/>
        <v>-4.6446595895296766E-3</v>
      </c>
      <c r="AI219">
        <f t="shared" si="109"/>
        <v>0.12104583877153874</v>
      </c>
      <c r="AJ219">
        <f t="shared" si="110"/>
        <v>-0.71829192510592743</v>
      </c>
      <c r="AK219">
        <f t="shared" si="111"/>
        <v>0.26577627265810405</v>
      </c>
      <c r="AL219">
        <f t="shared" si="112"/>
        <v>2.8479557723008777</v>
      </c>
      <c r="AM219">
        <f t="shared" si="113"/>
        <v>6.7621235503920261</v>
      </c>
      <c r="AN219" s="74">
        <f t="shared" si="103"/>
        <v>14.464685118121317</v>
      </c>
      <c r="AO219" s="74">
        <f t="shared" si="103"/>
        <v>14.464901693047748</v>
      </c>
      <c r="AP219" s="74">
        <f t="shared" si="103"/>
        <v>14.46416820605074</v>
      </c>
      <c r="AQ219" s="74">
        <f t="shared" si="103"/>
        <v>14.466645987388876</v>
      </c>
      <c r="AR219" s="74">
        <f t="shared" si="103"/>
        <v>14.458201802977303</v>
      </c>
      <c r="AS219" s="74">
        <f t="shared" si="103"/>
        <v>14.486171734617692</v>
      </c>
      <c r="AT219" s="74">
        <f t="shared" si="103"/>
        <v>14.38201865577215</v>
      </c>
      <c r="AU219" s="74">
        <f t="shared" si="114"/>
        <v>13.595302520878374</v>
      </c>
    </row>
    <row r="220" spans="1:47" ht="12.95" customHeight="1">
      <c r="A220" s="26" t="s">
        <v>596</v>
      </c>
      <c r="B220" s="107" t="s">
        <v>78</v>
      </c>
      <c r="C220" s="108">
        <v>56729.298649999997</v>
      </c>
      <c r="D220" s="26">
        <v>2.0000000000000001E-4</v>
      </c>
      <c r="E220">
        <f t="shared" si="104"/>
        <v>13535.585701176222</v>
      </c>
      <c r="F220">
        <f t="shared" si="89"/>
        <v>13535.5</v>
      </c>
      <c r="G220">
        <f t="shared" si="116"/>
        <v>3.0725500000698958E-2</v>
      </c>
      <c r="K220">
        <f t="shared" si="117"/>
        <v>3.0725500000698958E-2</v>
      </c>
      <c r="O220">
        <f t="shared" ca="1" si="118"/>
        <v>3.0617442221156109E-2</v>
      </c>
      <c r="Q220" s="2">
        <f t="shared" si="105"/>
        <v>41710.798649999997</v>
      </c>
      <c r="S220" s="13">
        <v>1</v>
      </c>
      <c r="Z220">
        <f t="shared" si="106"/>
        <v>13535.5</v>
      </c>
      <c r="AA220" s="74">
        <f t="shared" si="107"/>
        <v>3.0455198966160276E-2</v>
      </c>
      <c r="AB220" s="74">
        <f t="shared" si="90"/>
        <v>3.5393153835356975E-2</v>
      </c>
      <c r="AC220" s="74">
        <f t="shared" si="115"/>
        <v>-4.397352800119339E-3</v>
      </c>
      <c r="AD220" s="74">
        <f t="shared" si="91"/>
        <v>2.7030103453868151E-4</v>
      </c>
      <c r="AE220" s="74">
        <f t="shared" si="92"/>
        <v>7.30626492726815E-8</v>
      </c>
      <c r="AF220">
        <f t="shared" si="93"/>
        <v>3.0725500000698958E-2</v>
      </c>
      <c r="AG220" s="101"/>
      <c r="AH220">
        <f t="shared" si="108"/>
        <v>-4.6676538346580206E-3</v>
      </c>
      <c r="AI220">
        <f t="shared" si="109"/>
        <v>0.12048857352434073</v>
      </c>
      <c r="AJ220">
        <f t="shared" si="110"/>
        <v>-0.71682644828048925</v>
      </c>
      <c r="AK220">
        <f t="shared" si="111"/>
        <v>0.26392630666080563</v>
      </c>
      <c r="AL220">
        <f t="shared" si="112"/>
        <v>2.8500598399923187</v>
      </c>
      <c r="AM220">
        <f t="shared" si="113"/>
        <v>6.8116334459771926</v>
      </c>
      <c r="AN220" s="74">
        <f t="shared" si="103"/>
        <v>14.47158416654765</v>
      </c>
      <c r="AO220" s="74">
        <f t="shared" si="103"/>
        <v>14.471809135748467</v>
      </c>
      <c r="AP220" s="74">
        <f t="shared" si="103"/>
        <v>14.471062376505625</v>
      </c>
      <c r="AQ220" s="74">
        <f t="shared" si="103"/>
        <v>14.473535015177035</v>
      </c>
      <c r="AR220" s="74">
        <f t="shared" si="103"/>
        <v>14.465279111796569</v>
      </c>
      <c r="AS220" s="74">
        <f t="shared" si="103"/>
        <v>14.492123574731778</v>
      </c>
      <c r="AT220" s="74">
        <f t="shared" si="103"/>
        <v>14.395192497032912</v>
      </c>
      <c r="AU220" s="74">
        <f t="shared" si="114"/>
        <v>13.604264039715837</v>
      </c>
    </row>
    <row r="221" spans="1:47" ht="12.95" customHeight="1">
      <c r="A221" s="26" t="s">
        <v>596</v>
      </c>
      <c r="B221" s="107" t="s">
        <v>78</v>
      </c>
      <c r="C221" s="108">
        <v>56729.298970000003</v>
      </c>
      <c r="D221" s="26">
        <v>2.0000000000000001E-4</v>
      </c>
      <c r="E221">
        <f t="shared" si="104"/>
        <v>13535.586593737024</v>
      </c>
      <c r="F221">
        <f t="shared" si="89"/>
        <v>13535.5</v>
      </c>
      <c r="G221">
        <f t="shared" si="116"/>
        <v>3.1045500007166993E-2</v>
      </c>
      <c r="K221">
        <f t="shared" si="117"/>
        <v>3.1045500007166993E-2</v>
      </c>
      <c r="O221">
        <f t="shared" ca="1" si="118"/>
        <v>3.0617442221156109E-2</v>
      </c>
      <c r="Q221" s="2">
        <f t="shared" si="105"/>
        <v>41710.798970000003</v>
      </c>
      <c r="S221" s="13">
        <v>1</v>
      </c>
      <c r="Z221">
        <f t="shared" si="106"/>
        <v>13535.5</v>
      </c>
      <c r="AA221" s="74">
        <f t="shared" si="107"/>
        <v>3.0455198966160276E-2</v>
      </c>
      <c r="AB221" s="74">
        <f t="shared" si="90"/>
        <v>3.571315384182501E-2</v>
      </c>
      <c r="AC221" s="74">
        <f t="shared" si="115"/>
        <v>-4.0773527936513038E-3</v>
      </c>
      <c r="AD221" s="74">
        <f t="shared" si="91"/>
        <v>5.9030104100671679E-4</v>
      </c>
      <c r="AE221" s="74">
        <f t="shared" si="92"/>
        <v>3.4845531901361356E-7</v>
      </c>
      <c r="AF221">
        <f t="shared" si="93"/>
        <v>3.1045500007166993E-2</v>
      </c>
      <c r="AG221" s="101"/>
      <c r="AH221">
        <f t="shared" si="108"/>
        <v>-4.6676538346580206E-3</v>
      </c>
      <c r="AI221">
        <f t="shared" si="109"/>
        <v>0.12048857352434073</v>
      </c>
      <c r="AJ221">
        <f t="shared" si="110"/>
        <v>-0.71682644828048925</v>
      </c>
      <c r="AK221">
        <f t="shared" si="111"/>
        <v>0.26392630666080563</v>
      </c>
      <c r="AL221">
        <f t="shared" si="112"/>
        <v>2.8500598399923187</v>
      </c>
      <c r="AM221">
        <f t="shared" si="113"/>
        <v>6.8116334459771926</v>
      </c>
      <c r="AN221" s="74">
        <f t="shared" ref="AN221:AT230" si="119">$AU221+$AB$7*SIN(AO221)</f>
        <v>14.47158416654765</v>
      </c>
      <c r="AO221" s="74">
        <f t="shared" si="119"/>
        <v>14.471809135748467</v>
      </c>
      <c r="AP221" s="74">
        <f t="shared" si="119"/>
        <v>14.471062376505625</v>
      </c>
      <c r="AQ221" s="74">
        <f t="shared" si="119"/>
        <v>14.473535015177035</v>
      </c>
      <c r="AR221" s="74">
        <f t="shared" si="119"/>
        <v>14.465279111796569</v>
      </c>
      <c r="AS221" s="74">
        <f t="shared" si="119"/>
        <v>14.492123574731778</v>
      </c>
      <c r="AT221" s="74">
        <f t="shared" si="119"/>
        <v>14.395192497032912</v>
      </c>
      <c r="AU221" s="74">
        <f t="shared" si="114"/>
        <v>13.604264039715837</v>
      </c>
    </row>
    <row r="222" spans="1:47" ht="12.95" customHeight="1">
      <c r="A222" s="26" t="s">
        <v>596</v>
      </c>
      <c r="B222" s="107" t="s">
        <v>78</v>
      </c>
      <c r="C222" s="108">
        <v>56729.299079999997</v>
      </c>
      <c r="D222" s="26">
        <v>2.0000000000000001E-4</v>
      </c>
      <c r="E222">
        <f t="shared" si="104"/>
        <v>13535.586900554776</v>
      </c>
      <c r="F222">
        <f t="shared" si="89"/>
        <v>13535.5</v>
      </c>
      <c r="G222">
        <f t="shared" si="116"/>
        <v>3.115550000075018E-2</v>
      </c>
      <c r="K222">
        <f t="shared" si="117"/>
        <v>3.115550000075018E-2</v>
      </c>
      <c r="O222">
        <f t="shared" ca="1" si="118"/>
        <v>3.0617442221156109E-2</v>
      </c>
      <c r="Q222" s="2">
        <f t="shared" si="105"/>
        <v>41710.799079999997</v>
      </c>
      <c r="S222" s="13">
        <v>1</v>
      </c>
      <c r="Z222">
        <f t="shared" si="106"/>
        <v>13535.5</v>
      </c>
      <c r="AA222" s="74">
        <f t="shared" si="107"/>
        <v>3.0455198966160276E-2</v>
      </c>
      <c r="AB222" s="74">
        <f t="shared" si="90"/>
        <v>3.5823153835408197E-2</v>
      </c>
      <c r="AC222" s="74">
        <f t="shared" si="115"/>
        <v>-3.9673528000681163E-3</v>
      </c>
      <c r="AD222" s="74">
        <f t="shared" si="91"/>
        <v>7.0030103458990425E-4</v>
      </c>
      <c r="AE222" s="74">
        <f t="shared" si="92"/>
        <v>4.9042153904769028E-7</v>
      </c>
      <c r="AF222">
        <f t="shared" si="93"/>
        <v>3.115550000075018E-2</v>
      </c>
      <c r="AG222" s="101"/>
      <c r="AH222">
        <f t="shared" si="108"/>
        <v>-4.6676538346580206E-3</v>
      </c>
      <c r="AI222">
        <f t="shared" si="109"/>
        <v>0.12048857352434073</v>
      </c>
      <c r="AJ222">
        <f t="shared" si="110"/>
        <v>-0.71682644828048925</v>
      </c>
      <c r="AK222">
        <f t="shared" si="111"/>
        <v>0.26392630666080563</v>
      </c>
      <c r="AL222">
        <f t="shared" si="112"/>
        <v>2.8500598399923187</v>
      </c>
      <c r="AM222">
        <f t="shared" si="113"/>
        <v>6.8116334459771926</v>
      </c>
      <c r="AN222" s="74">
        <f t="shared" si="119"/>
        <v>14.47158416654765</v>
      </c>
      <c r="AO222" s="74">
        <f t="shared" si="119"/>
        <v>14.471809135748467</v>
      </c>
      <c r="AP222" s="74">
        <f t="shared" si="119"/>
        <v>14.471062376505625</v>
      </c>
      <c r="AQ222" s="74">
        <f t="shared" si="119"/>
        <v>14.473535015177035</v>
      </c>
      <c r="AR222" s="74">
        <f t="shared" si="119"/>
        <v>14.465279111796569</v>
      </c>
      <c r="AS222" s="74">
        <f t="shared" si="119"/>
        <v>14.492123574731778</v>
      </c>
      <c r="AT222" s="74">
        <f t="shared" si="119"/>
        <v>14.395192497032912</v>
      </c>
      <c r="AU222" s="74">
        <f t="shared" si="114"/>
        <v>13.604264039715837</v>
      </c>
    </row>
    <row r="223" spans="1:47" ht="12.95" customHeight="1">
      <c r="A223" s="26" t="s">
        <v>596</v>
      </c>
      <c r="B223" s="107" t="s">
        <v>78</v>
      </c>
      <c r="C223" s="108">
        <v>56739.337619999998</v>
      </c>
      <c r="D223" s="26">
        <v>4.0000000000000002E-4</v>
      </c>
      <c r="E223">
        <f t="shared" si="104"/>
        <v>13563.586922868799</v>
      </c>
      <c r="F223">
        <f t="shared" si="89"/>
        <v>13563.5</v>
      </c>
      <c r="G223">
        <f t="shared" si="116"/>
        <v>3.1163499996182509E-2</v>
      </c>
      <c r="K223">
        <f t="shared" si="117"/>
        <v>3.1163499996182509E-2</v>
      </c>
      <c r="O223">
        <f t="shared" ca="1" si="118"/>
        <v>3.0652635419743141E-2</v>
      </c>
      <c r="Q223" s="2">
        <f t="shared" si="105"/>
        <v>41720.837619999998</v>
      </c>
      <c r="S223" s="13">
        <v>1</v>
      </c>
      <c r="Z223">
        <f t="shared" si="106"/>
        <v>13563.5</v>
      </c>
      <c r="AA223" s="74">
        <f t="shared" si="107"/>
        <v>3.0504839100257135E-2</v>
      </c>
      <c r="AB223" s="74">
        <f t="shared" si="90"/>
        <v>3.5842631090133241E-2</v>
      </c>
      <c r="AC223" s="74">
        <f t="shared" si="115"/>
        <v>-4.0204701980253582E-3</v>
      </c>
      <c r="AD223" s="74">
        <f t="shared" si="91"/>
        <v>6.5866089592537397E-4</v>
      </c>
      <c r="AE223" s="74">
        <f t="shared" si="92"/>
        <v>4.338341758212163E-7</v>
      </c>
      <c r="AF223">
        <f t="shared" si="93"/>
        <v>3.1163499996182509E-2</v>
      </c>
      <c r="AG223" s="101"/>
      <c r="AH223">
        <f t="shared" si="108"/>
        <v>-4.6791310939507339E-3</v>
      </c>
      <c r="AI223">
        <f t="shared" si="109"/>
        <v>0.12021082162670127</v>
      </c>
      <c r="AJ223">
        <f t="shared" si="110"/>
        <v>-0.71609098206868338</v>
      </c>
      <c r="AK223">
        <f t="shared" si="111"/>
        <v>0.26299894727184508</v>
      </c>
      <c r="AL223">
        <f t="shared" si="112"/>
        <v>2.8511140763184071</v>
      </c>
      <c r="AM223">
        <f t="shared" si="113"/>
        <v>6.8367080107096081</v>
      </c>
      <c r="AN223" s="74">
        <f t="shared" si="119"/>
        <v>14.475052892807811</v>
      </c>
      <c r="AO223" s="74">
        <f t="shared" si="119"/>
        <v>14.475281376151166</v>
      </c>
      <c r="AP223" s="74">
        <f t="shared" si="119"/>
        <v>14.474530450657491</v>
      </c>
      <c r="AQ223" s="74">
        <f t="shared" si="119"/>
        <v>14.476992420573179</v>
      </c>
      <c r="AR223" s="74">
        <f t="shared" si="119"/>
        <v>14.468855028404953</v>
      </c>
      <c r="AS223" s="74">
        <f t="shared" si="119"/>
        <v>14.495073578438021</v>
      </c>
      <c r="AT223" s="74">
        <f t="shared" si="119"/>
        <v>14.40181467424353</v>
      </c>
      <c r="AU223" s="74">
        <f t="shared" si="114"/>
        <v>13.60878516633654</v>
      </c>
    </row>
    <row r="224" spans="1:47" ht="12.95" customHeight="1">
      <c r="A224" s="26" t="s">
        <v>596</v>
      </c>
      <c r="B224" s="107" t="s">
        <v>78</v>
      </c>
      <c r="C224" s="108">
        <v>56739.33898</v>
      </c>
      <c r="D224" s="26">
        <v>4.0000000000000002E-4</v>
      </c>
      <c r="E224">
        <f t="shared" si="104"/>
        <v>13563.59071625214</v>
      </c>
      <c r="F224">
        <f t="shared" si="89"/>
        <v>13563.5</v>
      </c>
      <c r="G224">
        <f t="shared" si="116"/>
        <v>3.2523499998205807E-2</v>
      </c>
      <c r="K224">
        <f t="shared" si="117"/>
        <v>3.2523499998205807E-2</v>
      </c>
      <c r="O224">
        <f t="shared" ca="1" si="118"/>
        <v>3.0652635419743141E-2</v>
      </c>
      <c r="Q224" s="2">
        <f t="shared" si="105"/>
        <v>41720.83898</v>
      </c>
      <c r="S224" s="13">
        <v>1</v>
      </c>
      <c r="Z224">
        <f t="shared" si="106"/>
        <v>13563.5</v>
      </c>
      <c r="AA224" s="74">
        <f t="shared" si="107"/>
        <v>3.0504839100257135E-2</v>
      </c>
      <c r="AB224" s="74">
        <f t="shared" si="90"/>
        <v>3.7202631092156539E-2</v>
      </c>
      <c r="AC224" s="74">
        <f t="shared" si="115"/>
        <v>-2.6604701960020599E-3</v>
      </c>
      <c r="AD224" s="74">
        <f t="shared" si="91"/>
        <v>2.0186608979486723E-3</v>
      </c>
      <c r="AE224" s="74">
        <f t="shared" si="92"/>
        <v>4.0749918209069397E-6</v>
      </c>
      <c r="AF224">
        <f t="shared" si="93"/>
        <v>3.2523499998205807E-2</v>
      </c>
      <c r="AG224" s="101"/>
      <c r="AH224">
        <f t="shared" si="108"/>
        <v>-4.6791310939507339E-3</v>
      </c>
      <c r="AI224">
        <f t="shared" si="109"/>
        <v>0.12021082162670127</v>
      </c>
      <c r="AJ224">
        <f t="shared" si="110"/>
        <v>-0.71609098206868338</v>
      </c>
      <c r="AK224">
        <f t="shared" si="111"/>
        <v>0.26299894727184508</v>
      </c>
      <c r="AL224">
        <f t="shared" si="112"/>
        <v>2.8511140763184071</v>
      </c>
      <c r="AM224">
        <f t="shared" si="113"/>
        <v>6.8367080107096081</v>
      </c>
      <c r="AN224" s="74">
        <f t="shared" si="119"/>
        <v>14.475052892807811</v>
      </c>
      <c r="AO224" s="74">
        <f t="shared" si="119"/>
        <v>14.475281376151166</v>
      </c>
      <c r="AP224" s="74">
        <f t="shared" si="119"/>
        <v>14.474530450657491</v>
      </c>
      <c r="AQ224" s="74">
        <f t="shared" si="119"/>
        <v>14.476992420573179</v>
      </c>
      <c r="AR224" s="74">
        <f t="shared" si="119"/>
        <v>14.468855028404953</v>
      </c>
      <c r="AS224" s="74">
        <f t="shared" si="119"/>
        <v>14.495073578438021</v>
      </c>
      <c r="AT224" s="74">
        <f t="shared" si="119"/>
        <v>14.40181467424353</v>
      </c>
      <c r="AU224" s="74">
        <f t="shared" si="114"/>
        <v>13.60878516633654</v>
      </c>
    </row>
    <row r="225" spans="1:48" ht="12.95" customHeight="1">
      <c r="A225" s="26" t="s">
        <v>596</v>
      </c>
      <c r="B225" s="107" t="s">
        <v>78</v>
      </c>
      <c r="C225" s="108">
        <v>56739.339110000001</v>
      </c>
      <c r="D225" s="26">
        <v>4.0000000000000002E-4</v>
      </c>
      <c r="E225">
        <f t="shared" si="104"/>
        <v>13563.591078854961</v>
      </c>
      <c r="F225">
        <f t="shared" si="89"/>
        <v>13563.5</v>
      </c>
      <c r="G225">
        <f t="shared" si="116"/>
        <v>3.265349999855971E-2</v>
      </c>
      <c r="K225">
        <f t="shared" si="117"/>
        <v>3.265349999855971E-2</v>
      </c>
      <c r="O225">
        <f t="shared" ca="1" si="118"/>
        <v>3.0652635419743141E-2</v>
      </c>
      <c r="Q225" s="2">
        <f t="shared" si="105"/>
        <v>41720.839110000001</v>
      </c>
      <c r="S225" s="13">
        <v>1</v>
      </c>
      <c r="Z225">
        <f t="shared" si="106"/>
        <v>13563.5</v>
      </c>
      <c r="AA225" s="74">
        <f t="shared" si="107"/>
        <v>3.0504839100257135E-2</v>
      </c>
      <c r="AB225" s="74">
        <f t="shared" si="90"/>
        <v>3.7332631092510442E-2</v>
      </c>
      <c r="AC225" s="74">
        <f t="shared" si="115"/>
        <v>-2.5304701956481573E-3</v>
      </c>
      <c r="AD225" s="74">
        <f t="shared" si="91"/>
        <v>2.1486608983025748E-3</v>
      </c>
      <c r="AE225" s="74">
        <f t="shared" si="92"/>
        <v>4.6167436558944277E-6</v>
      </c>
      <c r="AF225">
        <f t="shared" si="93"/>
        <v>3.265349999855971E-2</v>
      </c>
      <c r="AG225" s="101"/>
      <c r="AH225">
        <f t="shared" si="108"/>
        <v>-4.6791310939507339E-3</v>
      </c>
      <c r="AI225">
        <f t="shared" si="109"/>
        <v>0.12021082162670127</v>
      </c>
      <c r="AJ225">
        <f t="shared" si="110"/>
        <v>-0.71609098206868338</v>
      </c>
      <c r="AK225">
        <f t="shared" si="111"/>
        <v>0.26299894727184508</v>
      </c>
      <c r="AL225">
        <f t="shared" si="112"/>
        <v>2.8511140763184071</v>
      </c>
      <c r="AM225">
        <f t="shared" si="113"/>
        <v>6.8367080107096081</v>
      </c>
      <c r="AN225" s="74">
        <f t="shared" si="119"/>
        <v>14.475052892807811</v>
      </c>
      <c r="AO225" s="74">
        <f t="shared" si="119"/>
        <v>14.475281376151166</v>
      </c>
      <c r="AP225" s="74">
        <f t="shared" si="119"/>
        <v>14.474530450657491</v>
      </c>
      <c r="AQ225" s="74">
        <f t="shared" si="119"/>
        <v>14.476992420573179</v>
      </c>
      <c r="AR225" s="74">
        <f t="shared" si="119"/>
        <v>14.468855028404953</v>
      </c>
      <c r="AS225" s="74">
        <f t="shared" si="119"/>
        <v>14.495073578438021</v>
      </c>
      <c r="AT225" s="74">
        <f t="shared" si="119"/>
        <v>14.40181467424353</v>
      </c>
      <c r="AU225" s="74">
        <f t="shared" si="114"/>
        <v>13.60878516633654</v>
      </c>
    </row>
    <row r="226" spans="1:48" ht="12.95" customHeight="1">
      <c r="A226" s="115" t="s">
        <v>600</v>
      </c>
      <c r="B226" s="116" t="s">
        <v>78</v>
      </c>
      <c r="C226" s="117">
        <v>57085.309029999997</v>
      </c>
      <c r="D226" s="117">
        <v>2.0000000000000001E-4</v>
      </c>
      <c r="E226">
        <f t="shared" si="104"/>
        <v>14528.588526688955</v>
      </c>
      <c r="F226">
        <f t="shared" ref="F226:F248" si="120">ROUND(2*E226,0)/2</f>
        <v>14528.5</v>
      </c>
      <c r="G226">
        <f t="shared" si="116"/>
        <v>3.1738499994389713E-2</v>
      </c>
      <c r="K226">
        <f t="shared" si="117"/>
        <v>3.1738499994389713E-2</v>
      </c>
      <c r="O226">
        <f t="shared" ca="1" si="118"/>
        <v>3.1865543871046301E-2</v>
      </c>
      <c r="Q226" s="2">
        <f t="shared" si="105"/>
        <v>42066.809029999997</v>
      </c>
      <c r="S226" s="13">
        <v>1</v>
      </c>
      <c r="Z226">
        <f t="shared" si="106"/>
        <v>14528.5</v>
      </c>
      <c r="AA226" s="74">
        <f t="shared" si="107"/>
        <v>3.2229084534253577E-2</v>
      </c>
      <c r="AB226" s="74">
        <f t="shared" ref="AB226:AB244" si="121">IF(S226&lt;&gt;0,G226-AH226, -9999)</f>
        <v>3.6766277278223097E-2</v>
      </c>
      <c r="AC226" s="74">
        <f t="shared" si="115"/>
        <v>-5.5183618236972487E-3</v>
      </c>
      <c r="AD226" s="74">
        <f t="shared" ref="AD226:AD244" si="122">IF(S226&lt;&gt;0,G226-AA226, -9999)</f>
        <v>-4.9058453986386419E-4</v>
      </c>
      <c r="AE226" s="74">
        <f t="shared" ref="AE226:AE244" si="123">+(G226-AA226)^2*S226</f>
        <v>2.4067319075343933E-7</v>
      </c>
      <c r="AF226">
        <f t="shared" ref="AF226:AF244" si="124">IF(S226&lt;&gt;0,G226-P226, -9999)</f>
        <v>3.1738499994389713E-2</v>
      </c>
      <c r="AG226" s="101"/>
      <c r="AH226">
        <f t="shared" si="108"/>
        <v>-5.0277772838333871E-3</v>
      </c>
      <c r="AI226">
        <f t="shared" si="109"/>
        <v>0.11183890067681224</v>
      </c>
      <c r="AJ226">
        <f t="shared" si="110"/>
        <v>-0.6921348397148217</v>
      </c>
      <c r="AK226">
        <f t="shared" si="111"/>
        <v>0.23316797871467967</v>
      </c>
      <c r="AL226">
        <f t="shared" si="112"/>
        <v>2.8848572628903946</v>
      </c>
      <c r="AM226">
        <f t="shared" si="113"/>
        <v>7.7472856287096024</v>
      </c>
      <c r="AN226" s="74">
        <f t="shared" si="119"/>
        <v>14.590348936364165</v>
      </c>
      <c r="AO226" s="74">
        <f t="shared" si="119"/>
        <v>14.589903818507866</v>
      </c>
      <c r="AP226" s="74">
        <f t="shared" si="119"/>
        <v>14.591010721918742</v>
      </c>
      <c r="AQ226" s="74">
        <f t="shared" si="119"/>
        <v>14.588253440945012</v>
      </c>
      <c r="AR226" s="74">
        <f t="shared" si="119"/>
        <v>14.595093094416073</v>
      </c>
      <c r="AS226" s="74">
        <f t="shared" si="119"/>
        <v>14.577945520834319</v>
      </c>
      <c r="AT226" s="74">
        <f t="shared" si="119"/>
        <v>14.619865121652527</v>
      </c>
      <c r="AU226" s="74">
        <f t="shared" si="114"/>
        <v>13.7646025659429</v>
      </c>
    </row>
    <row r="227" spans="1:48" ht="12.95" customHeight="1">
      <c r="A227" s="115" t="s">
        <v>600</v>
      </c>
      <c r="B227" s="116" t="s">
        <v>78</v>
      </c>
      <c r="C227" s="117">
        <v>57085.309289999997</v>
      </c>
      <c r="D227" s="117">
        <v>2.0000000000000001E-4</v>
      </c>
      <c r="E227">
        <f t="shared" si="104"/>
        <v>14528.589251894595</v>
      </c>
      <c r="F227">
        <f t="shared" si="120"/>
        <v>14528.5</v>
      </c>
      <c r="G227">
        <f t="shared" si="116"/>
        <v>3.1998499995097518E-2</v>
      </c>
      <c r="K227">
        <f t="shared" si="117"/>
        <v>3.1998499995097518E-2</v>
      </c>
      <c r="O227">
        <f t="shared" ca="1" si="118"/>
        <v>3.1865543871046301E-2</v>
      </c>
      <c r="Q227" s="2">
        <f t="shared" si="105"/>
        <v>42066.809289999997</v>
      </c>
      <c r="S227" s="13">
        <v>1</v>
      </c>
      <c r="Z227">
        <f t="shared" si="106"/>
        <v>14528.5</v>
      </c>
      <c r="AA227" s="74">
        <f t="shared" si="107"/>
        <v>3.2229084534253577E-2</v>
      </c>
      <c r="AB227" s="74">
        <f t="shared" si="121"/>
        <v>3.7026277278930902E-2</v>
      </c>
      <c r="AC227" s="74">
        <f t="shared" si="115"/>
        <v>-5.2583618229894435E-3</v>
      </c>
      <c r="AD227" s="74">
        <f t="shared" si="122"/>
        <v>-2.3058453915605903E-4</v>
      </c>
      <c r="AE227" s="74">
        <f t="shared" si="123"/>
        <v>5.316922969781212E-8</v>
      </c>
      <c r="AF227">
        <f t="shared" si="124"/>
        <v>3.1998499995097518E-2</v>
      </c>
      <c r="AG227" s="101"/>
      <c r="AH227">
        <f t="shared" si="108"/>
        <v>-5.0277772838333871E-3</v>
      </c>
      <c r="AI227">
        <f t="shared" si="109"/>
        <v>0.11183890067681224</v>
      </c>
      <c r="AJ227">
        <f t="shared" si="110"/>
        <v>-0.6921348397148217</v>
      </c>
      <c r="AK227">
        <f t="shared" si="111"/>
        <v>0.23316797871467967</v>
      </c>
      <c r="AL227">
        <f t="shared" si="112"/>
        <v>2.8848572628903946</v>
      </c>
      <c r="AM227">
        <f t="shared" si="113"/>
        <v>7.7472856287096024</v>
      </c>
      <c r="AN227" s="74">
        <f t="shared" si="119"/>
        <v>14.590348936364165</v>
      </c>
      <c r="AO227" s="74">
        <f t="shared" si="119"/>
        <v>14.589903818507866</v>
      </c>
      <c r="AP227" s="74">
        <f t="shared" si="119"/>
        <v>14.591010721918742</v>
      </c>
      <c r="AQ227" s="74">
        <f t="shared" si="119"/>
        <v>14.588253440945012</v>
      </c>
      <c r="AR227" s="74">
        <f t="shared" si="119"/>
        <v>14.595093094416073</v>
      </c>
      <c r="AS227" s="74">
        <f t="shared" si="119"/>
        <v>14.577945520834319</v>
      </c>
      <c r="AT227" s="74">
        <f t="shared" si="119"/>
        <v>14.619865121652527</v>
      </c>
      <c r="AU227" s="74">
        <f t="shared" si="114"/>
        <v>13.7646025659429</v>
      </c>
    </row>
    <row r="228" spans="1:48" ht="12.95" customHeight="1">
      <c r="A228" s="115" t="s">
        <v>600</v>
      </c>
      <c r="B228" s="116" t="s">
        <v>78</v>
      </c>
      <c r="C228" s="117">
        <v>57089.252740000004</v>
      </c>
      <c r="D228" s="117">
        <v>2.9999999999999997E-4</v>
      </c>
      <c r="E228">
        <f t="shared" si="104"/>
        <v>14539.588529478226</v>
      </c>
      <c r="F228">
        <f t="shared" si="120"/>
        <v>14539.5</v>
      </c>
      <c r="G228">
        <f t="shared" si="116"/>
        <v>3.1739500002004206E-2</v>
      </c>
      <c r="K228">
        <f t="shared" si="117"/>
        <v>3.1739500002004206E-2</v>
      </c>
      <c r="O228">
        <f t="shared" ca="1" si="118"/>
        <v>3.1879369770491203E-2</v>
      </c>
      <c r="Q228" s="2">
        <f t="shared" si="105"/>
        <v>42070.752740000004</v>
      </c>
      <c r="S228" s="13">
        <v>1</v>
      </c>
      <c r="Z228">
        <f t="shared" si="106"/>
        <v>14539.5</v>
      </c>
      <c r="AA228" s="74">
        <f t="shared" si="107"/>
        <v>3.2248852746623341E-2</v>
      </c>
      <c r="AB228" s="74">
        <f t="shared" si="121"/>
        <v>3.6770762834524844E-2</v>
      </c>
      <c r="AC228" s="74">
        <f t="shared" si="115"/>
        <v>-5.5406155771397722E-3</v>
      </c>
      <c r="AD228" s="74">
        <f t="shared" si="122"/>
        <v>-5.0935274461913482E-4</v>
      </c>
      <c r="AE228" s="74">
        <f t="shared" si="123"/>
        <v>2.5944021845104557E-7</v>
      </c>
      <c r="AF228">
        <f t="shared" si="124"/>
        <v>3.1739500002004206E-2</v>
      </c>
      <c r="AG228" s="101"/>
      <c r="AH228">
        <f t="shared" si="108"/>
        <v>-5.0312628325206383E-3</v>
      </c>
      <c r="AI228">
        <f t="shared" si="109"/>
        <v>0.1117551325021684</v>
      </c>
      <c r="AJ228">
        <f t="shared" si="110"/>
        <v>-0.6918753141064109</v>
      </c>
      <c r="AK228">
        <f t="shared" si="111"/>
        <v>0.23284866332582266</v>
      </c>
      <c r="AL228">
        <f t="shared" si="112"/>
        <v>2.8852167701104579</v>
      </c>
      <c r="AM228">
        <f t="shared" si="113"/>
        <v>7.7582695684979255</v>
      </c>
      <c r="AN228" s="74">
        <f t="shared" si="119"/>
        <v>14.591622304646792</v>
      </c>
      <c r="AO228" s="74">
        <f t="shared" si="119"/>
        <v>14.591153951733382</v>
      </c>
      <c r="AP228" s="74">
        <f t="shared" si="119"/>
        <v>14.592315589755337</v>
      </c>
      <c r="AQ228" s="74">
        <f t="shared" si="119"/>
        <v>14.589429328183254</v>
      </c>
      <c r="AR228" s="74">
        <f t="shared" si="119"/>
        <v>14.596569556509872</v>
      </c>
      <c r="AS228" s="74">
        <f t="shared" si="119"/>
        <v>14.578709880033633</v>
      </c>
      <c r="AT228" s="74">
        <f t="shared" si="119"/>
        <v>14.622233610515382</v>
      </c>
      <c r="AU228" s="74">
        <f t="shared" si="114"/>
        <v>13.766378722829604</v>
      </c>
    </row>
    <row r="229" spans="1:48" ht="12.95" customHeight="1">
      <c r="A229" s="115" t="s">
        <v>600</v>
      </c>
      <c r="B229" s="116" t="s">
        <v>78</v>
      </c>
      <c r="C229" s="117">
        <v>57089.253109999998</v>
      </c>
      <c r="D229" s="117">
        <v>5.0000000000000001E-4</v>
      </c>
      <c r="E229">
        <f t="shared" si="104"/>
        <v>14539.589561501618</v>
      </c>
      <c r="F229">
        <f t="shared" si="120"/>
        <v>14539.5</v>
      </c>
      <c r="G229">
        <f t="shared" si="116"/>
        <v>3.2109499996295199E-2</v>
      </c>
      <c r="K229">
        <f t="shared" si="117"/>
        <v>3.2109499996295199E-2</v>
      </c>
      <c r="O229">
        <f t="shared" ca="1" si="118"/>
        <v>3.1879369770491203E-2</v>
      </c>
      <c r="Q229" s="2">
        <f t="shared" si="105"/>
        <v>42070.753109999998</v>
      </c>
      <c r="S229" s="13">
        <v>1</v>
      </c>
      <c r="Z229">
        <f t="shared" si="106"/>
        <v>14539.5</v>
      </c>
      <c r="AA229" s="74">
        <f t="shared" si="107"/>
        <v>3.2248852746623341E-2</v>
      </c>
      <c r="AB229" s="74">
        <f t="shared" si="121"/>
        <v>3.7140762828815836E-2</v>
      </c>
      <c r="AC229" s="74">
        <f t="shared" si="115"/>
        <v>-5.1706155828487796E-3</v>
      </c>
      <c r="AD229" s="74">
        <f t="shared" si="122"/>
        <v>-1.3935275032814221E-4</v>
      </c>
      <c r="AE229" s="74">
        <f t="shared" si="123"/>
        <v>1.9419189024017537E-8</v>
      </c>
      <c r="AF229">
        <f t="shared" si="124"/>
        <v>3.2109499996295199E-2</v>
      </c>
      <c r="AG229" s="101"/>
      <c r="AH229">
        <f t="shared" si="108"/>
        <v>-5.0312628325206383E-3</v>
      </c>
      <c r="AI229">
        <f t="shared" si="109"/>
        <v>0.1117551325021684</v>
      </c>
      <c r="AJ229">
        <f t="shared" si="110"/>
        <v>-0.6918753141064109</v>
      </c>
      <c r="AK229">
        <f t="shared" si="111"/>
        <v>0.23284866332582266</v>
      </c>
      <c r="AL229">
        <f t="shared" si="112"/>
        <v>2.8852167701104579</v>
      </c>
      <c r="AM229">
        <f t="shared" si="113"/>
        <v>7.7582695684979255</v>
      </c>
      <c r="AN229" s="74">
        <f t="shared" si="119"/>
        <v>14.591622304646792</v>
      </c>
      <c r="AO229" s="74">
        <f t="shared" si="119"/>
        <v>14.591153951733382</v>
      </c>
      <c r="AP229" s="74">
        <f t="shared" si="119"/>
        <v>14.592315589755337</v>
      </c>
      <c r="AQ229" s="74">
        <f t="shared" si="119"/>
        <v>14.589429328183254</v>
      </c>
      <c r="AR229" s="74">
        <f t="shared" si="119"/>
        <v>14.596569556509872</v>
      </c>
      <c r="AS229" s="74">
        <f t="shared" si="119"/>
        <v>14.578709880033633</v>
      </c>
      <c r="AT229" s="74">
        <f t="shared" si="119"/>
        <v>14.622233610515382</v>
      </c>
      <c r="AU229" s="74">
        <f t="shared" si="114"/>
        <v>13.766378722829604</v>
      </c>
    </row>
    <row r="230" spans="1:48" ht="12.95" customHeight="1">
      <c r="A230" s="115" t="s">
        <v>600</v>
      </c>
      <c r="B230" s="116" t="s">
        <v>79</v>
      </c>
      <c r="C230" s="117">
        <v>57089.432130000001</v>
      </c>
      <c r="D230" s="117">
        <v>2.0000000000000001E-4</v>
      </c>
      <c r="E230">
        <f t="shared" si="104"/>
        <v>14540.088893475664</v>
      </c>
      <c r="F230">
        <f t="shared" si="120"/>
        <v>14540</v>
      </c>
      <c r="G230">
        <f t="shared" si="116"/>
        <v>3.1869999998889398E-2</v>
      </c>
      <c r="K230">
        <f t="shared" si="117"/>
        <v>3.1869999998889398E-2</v>
      </c>
      <c r="O230">
        <f t="shared" ca="1" si="118"/>
        <v>3.1879998220465972E-2</v>
      </c>
      <c r="Q230" s="2">
        <f t="shared" si="105"/>
        <v>42070.932130000001</v>
      </c>
      <c r="S230" s="13">
        <v>1</v>
      </c>
      <c r="Z230">
        <f t="shared" si="106"/>
        <v>14540</v>
      </c>
      <c r="AA230" s="74">
        <f t="shared" si="107"/>
        <v>3.2249751344687105E-2</v>
      </c>
      <c r="AB230" s="74">
        <f t="shared" si="121"/>
        <v>3.6901421021612604E-2</v>
      </c>
      <c r="AC230" s="74">
        <f t="shared" si="115"/>
        <v>-5.411172368520914E-3</v>
      </c>
      <c r="AD230" s="74">
        <f t="shared" si="122"/>
        <v>-3.7975134579770753E-4</v>
      </c>
      <c r="AE230" s="74">
        <f t="shared" si="123"/>
        <v>1.4421108463517003E-7</v>
      </c>
      <c r="AF230">
        <f t="shared" si="124"/>
        <v>3.1869999998889398E-2</v>
      </c>
      <c r="AG230" s="101"/>
      <c r="AH230">
        <f t="shared" si="108"/>
        <v>-5.0314210227232073E-3</v>
      </c>
      <c r="AI230">
        <f t="shared" si="109"/>
        <v>0.11175133027778406</v>
      </c>
      <c r="AJ230">
        <f t="shared" si="110"/>
        <v>-0.69186352371175996</v>
      </c>
      <c r="AK230">
        <f t="shared" si="111"/>
        <v>0.23283415854546877</v>
      </c>
      <c r="AL230">
        <f t="shared" si="112"/>
        <v>2.8852330997846725</v>
      </c>
      <c r="AM230">
        <f t="shared" si="113"/>
        <v>7.7587692126271568</v>
      </c>
      <c r="AN230" s="74">
        <f t="shared" si="119"/>
        <v>14.591680166721105</v>
      </c>
      <c r="AO230" s="74">
        <f t="shared" si="119"/>
        <v>14.591210745311999</v>
      </c>
      <c r="AP230" s="74">
        <f t="shared" si="119"/>
        <v>14.592374895204191</v>
      </c>
      <c r="AQ230" s="74">
        <f t="shared" si="119"/>
        <v>14.58948272673546</v>
      </c>
      <c r="AR230" s="74">
        <f t="shared" si="119"/>
        <v>14.596636688625942</v>
      </c>
      <c r="AS230" s="74">
        <f t="shared" si="119"/>
        <v>14.57874454278242</v>
      </c>
      <c r="AT230" s="74">
        <f t="shared" si="119"/>
        <v>14.622341204961419</v>
      </c>
      <c r="AU230" s="74">
        <f t="shared" si="114"/>
        <v>13.766459457233545</v>
      </c>
    </row>
    <row r="231" spans="1:48" ht="12.95" customHeight="1">
      <c r="A231" s="115" t="s">
        <v>600</v>
      </c>
      <c r="B231" s="116" t="s">
        <v>79</v>
      </c>
      <c r="C231" s="117">
        <v>57089.432419999997</v>
      </c>
      <c r="D231" s="117">
        <v>2.0000000000000001E-4</v>
      </c>
      <c r="E231">
        <f t="shared" si="104"/>
        <v>14540.089702358866</v>
      </c>
      <c r="F231">
        <f t="shared" si="120"/>
        <v>14540</v>
      </c>
      <c r="G231">
        <f t="shared" si="116"/>
        <v>3.215999999520136E-2</v>
      </c>
      <c r="K231">
        <f t="shared" si="117"/>
        <v>3.215999999520136E-2</v>
      </c>
      <c r="O231">
        <f t="shared" ca="1" si="118"/>
        <v>3.1879998220465972E-2</v>
      </c>
      <c r="Q231" s="2">
        <f t="shared" si="105"/>
        <v>42070.932419999997</v>
      </c>
      <c r="S231" s="13">
        <v>1</v>
      </c>
      <c r="Z231">
        <f t="shared" si="106"/>
        <v>14540</v>
      </c>
      <c r="AA231" s="74">
        <f t="shared" si="107"/>
        <v>3.2249751344687105E-2</v>
      </c>
      <c r="AB231" s="74">
        <f t="shared" si="121"/>
        <v>3.7191421017924567E-2</v>
      </c>
      <c r="AC231" s="74">
        <f t="shared" si="115"/>
        <v>-5.1211723722089514E-3</v>
      </c>
      <c r="AD231" s="74">
        <f t="shared" si="122"/>
        <v>-8.9751349485744925E-5</v>
      </c>
      <c r="AE231" s="74">
        <f t="shared" si="123"/>
        <v>8.0553047345123255E-9</v>
      </c>
      <c r="AF231">
        <f t="shared" si="124"/>
        <v>3.215999999520136E-2</v>
      </c>
      <c r="AG231" s="101"/>
      <c r="AH231">
        <f t="shared" si="108"/>
        <v>-5.0314210227232073E-3</v>
      </c>
      <c r="AI231">
        <f t="shared" si="109"/>
        <v>0.11175133027778406</v>
      </c>
      <c r="AJ231">
        <f t="shared" si="110"/>
        <v>-0.69186352371175996</v>
      </c>
      <c r="AK231">
        <f t="shared" si="111"/>
        <v>0.23283415854546877</v>
      </c>
      <c r="AL231">
        <f t="shared" si="112"/>
        <v>2.8852330997846725</v>
      </c>
      <c r="AM231">
        <f t="shared" si="113"/>
        <v>7.7587692126271568</v>
      </c>
      <c r="AN231" s="74">
        <f t="shared" ref="AN231:AT240" si="125">$AU231+$AB$7*SIN(AO231)</f>
        <v>14.591680166721105</v>
      </c>
      <c r="AO231" s="74">
        <f t="shared" si="125"/>
        <v>14.591210745311999</v>
      </c>
      <c r="AP231" s="74">
        <f t="shared" si="125"/>
        <v>14.592374895204191</v>
      </c>
      <c r="AQ231" s="74">
        <f t="shared" si="125"/>
        <v>14.58948272673546</v>
      </c>
      <c r="AR231" s="74">
        <f t="shared" si="125"/>
        <v>14.596636688625942</v>
      </c>
      <c r="AS231" s="74">
        <f t="shared" si="125"/>
        <v>14.57874454278242</v>
      </c>
      <c r="AT231" s="74">
        <f t="shared" si="125"/>
        <v>14.622341204961419</v>
      </c>
      <c r="AU231" s="74">
        <f t="shared" si="114"/>
        <v>13.766459457233545</v>
      </c>
      <c r="AV231" s="74"/>
    </row>
    <row r="232" spans="1:48" ht="12.95" customHeight="1">
      <c r="A232" s="115" t="s">
        <v>600</v>
      </c>
      <c r="B232" s="116" t="s">
        <v>78</v>
      </c>
      <c r="C232" s="117">
        <v>57090.329160000001</v>
      </c>
      <c r="D232" s="117">
        <v>2.9999999999999997E-4</v>
      </c>
      <c r="E232">
        <f t="shared" si="104"/>
        <v>14542.590936603086</v>
      </c>
      <c r="F232">
        <f t="shared" si="120"/>
        <v>14542.5</v>
      </c>
      <c r="G232">
        <f t="shared" si="116"/>
        <v>3.2602500003122259E-2</v>
      </c>
      <c r="K232">
        <f t="shared" si="117"/>
        <v>3.2602500003122259E-2</v>
      </c>
      <c r="O232">
        <f t="shared" ca="1" si="118"/>
        <v>3.1883140470339813E-2</v>
      </c>
      <c r="Q232" s="2">
        <f t="shared" si="105"/>
        <v>42071.829160000001</v>
      </c>
      <c r="S232" s="13">
        <v>1</v>
      </c>
      <c r="Z232">
        <f t="shared" si="106"/>
        <v>14542.5</v>
      </c>
      <c r="AA232" s="74">
        <f t="shared" si="107"/>
        <v>3.2254244390727119E-2</v>
      </c>
      <c r="AB232" s="74">
        <f t="shared" si="121"/>
        <v>3.763471165912937E-2</v>
      </c>
      <c r="AC232" s="74">
        <f t="shared" si="115"/>
        <v>-4.6839560436119712E-3</v>
      </c>
      <c r="AD232" s="74">
        <f t="shared" si="122"/>
        <v>3.4825561239514025E-4</v>
      </c>
      <c r="AE232" s="74">
        <f t="shared" si="123"/>
        <v>1.2128197156471415E-7</v>
      </c>
      <c r="AF232">
        <f t="shared" si="124"/>
        <v>3.2602500003122259E-2</v>
      </c>
      <c r="AG232" s="101"/>
      <c r="AH232">
        <f t="shared" si="108"/>
        <v>-5.0322116560071141E-3</v>
      </c>
      <c r="AI232">
        <f t="shared" si="109"/>
        <v>0.11173232621157603</v>
      </c>
      <c r="AJ232">
        <f t="shared" si="110"/>
        <v>-0.69180457983779875</v>
      </c>
      <c r="AK232">
        <f t="shared" si="111"/>
        <v>0.23276164707993605</v>
      </c>
      <c r="AL232">
        <f t="shared" si="112"/>
        <v>2.8853147331068283</v>
      </c>
      <c r="AM232">
        <f t="shared" si="113"/>
        <v>7.7612679223580905</v>
      </c>
      <c r="AN232" s="74">
        <f t="shared" si="125"/>
        <v>14.591969453289085</v>
      </c>
      <c r="AO232" s="74">
        <f t="shared" si="125"/>
        <v>14.591494673200367</v>
      </c>
      <c r="AP232" s="74">
        <f t="shared" si="125"/>
        <v>14.592671413771672</v>
      </c>
      <c r="AQ232" s="74">
        <f t="shared" si="125"/>
        <v>14.589749653134563</v>
      </c>
      <c r="AR232" s="74">
        <f t="shared" si="125"/>
        <v>14.59697237553117</v>
      </c>
      <c r="AS232" s="74">
        <f t="shared" si="125"/>
        <v>14.578917751358274</v>
      </c>
      <c r="AT232" s="74">
        <f t="shared" si="125"/>
        <v>14.622879093507994</v>
      </c>
      <c r="AU232" s="74">
        <f t="shared" si="114"/>
        <v>13.766863129253252</v>
      </c>
    </row>
    <row r="233" spans="1:48" ht="12.95" customHeight="1">
      <c r="A233" s="115" t="s">
        <v>600</v>
      </c>
      <c r="B233" s="116" t="s">
        <v>78</v>
      </c>
      <c r="C233" s="117">
        <v>57090.330110000003</v>
      </c>
      <c r="D233" s="117">
        <v>2.9999999999999997E-4</v>
      </c>
      <c r="E233">
        <f t="shared" si="104"/>
        <v>14542.593586392921</v>
      </c>
      <c r="F233">
        <f t="shared" si="120"/>
        <v>14542.5</v>
      </c>
      <c r="G233">
        <f t="shared" si="116"/>
        <v>3.3552500004589092E-2</v>
      </c>
      <c r="K233">
        <f t="shared" si="117"/>
        <v>3.3552500004589092E-2</v>
      </c>
      <c r="O233">
        <f t="shared" ca="1" si="118"/>
        <v>3.1883140470339813E-2</v>
      </c>
      <c r="Q233" s="2">
        <f t="shared" si="105"/>
        <v>42071.830110000003</v>
      </c>
      <c r="S233" s="13">
        <v>1</v>
      </c>
      <c r="Z233">
        <f t="shared" si="106"/>
        <v>14542.5</v>
      </c>
      <c r="AA233" s="74">
        <f t="shared" si="107"/>
        <v>3.2254244390727119E-2</v>
      </c>
      <c r="AB233" s="74">
        <f t="shared" si="121"/>
        <v>3.8584711660596203E-2</v>
      </c>
      <c r="AC233" s="74">
        <f t="shared" si="115"/>
        <v>-3.7339560421451382E-3</v>
      </c>
      <c r="AD233" s="74">
        <f t="shared" si="122"/>
        <v>1.2982556138619733E-3</v>
      </c>
      <c r="AE233" s="74">
        <f t="shared" si="123"/>
        <v>1.6854676389241292E-6</v>
      </c>
      <c r="AF233">
        <f t="shared" si="124"/>
        <v>3.3552500004589092E-2</v>
      </c>
      <c r="AG233" s="101"/>
      <c r="AH233">
        <f t="shared" si="108"/>
        <v>-5.0322116560071141E-3</v>
      </c>
      <c r="AI233">
        <f t="shared" si="109"/>
        <v>0.11173232621157603</v>
      </c>
      <c r="AJ233">
        <f t="shared" si="110"/>
        <v>-0.69180457983779875</v>
      </c>
      <c r="AK233">
        <f t="shared" si="111"/>
        <v>0.23276164707993605</v>
      </c>
      <c r="AL233">
        <f t="shared" si="112"/>
        <v>2.8853147331068283</v>
      </c>
      <c r="AM233">
        <f t="shared" si="113"/>
        <v>7.7612679223580905</v>
      </c>
      <c r="AN233" s="74">
        <f t="shared" si="125"/>
        <v>14.591969453289085</v>
      </c>
      <c r="AO233" s="74">
        <f t="shared" si="125"/>
        <v>14.591494673200367</v>
      </c>
      <c r="AP233" s="74">
        <f t="shared" si="125"/>
        <v>14.592671413771672</v>
      </c>
      <c r="AQ233" s="74">
        <f t="shared" si="125"/>
        <v>14.589749653134563</v>
      </c>
      <c r="AR233" s="74">
        <f t="shared" si="125"/>
        <v>14.59697237553117</v>
      </c>
      <c r="AS233" s="74">
        <f t="shared" si="125"/>
        <v>14.578917751358274</v>
      </c>
      <c r="AT233" s="74">
        <f t="shared" si="125"/>
        <v>14.622879093507994</v>
      </c>
      <c r="AU233" s="74">
        <f t="shared" si="114"/>
        <v>13.766863129253252</v>
      </c>
    </row>
    <row r="234" spans="1:48" ht="12.95" customHeight="1">
      <c r="A234" s="115" t="s">
        <v>600</v>
      </c>
      <c r="B234" s="116" t="s">
        <v>78</v>
      </c>
      <c r="C234" s="117">
        <v>57099.291830000002</v>
      </c>
      <c r="D234" s="117">
        <v>2.0000000000000001E-4</v>
      </c>
      <c r="E234">
        <f t="shared" si="104"/>
        <v>14567.590085881091</v>
      </c>
      <c r="F234">
        <f t="shared" si="120"/>
        <v>14567.5</v>
      </c>
      <c r="G234">
        <f t="shared" si="116"/>
        <v>3.229750000173226E-2</v>
      </c>
      <c r="K234">
        <f t="shared" si="117"/>
        <v>3.229750000173226E-2</v>
      </c>
      <c r="O234">
        <f t="shared" ca="1" si="118"/>
        <v>3.1914562969078242E-2</v>
      </c>
      <c r="Q234" s="2">
        <f t="shared" si="105"/>
        <v>42080.791830000002</v>
      </c>
      <c r="S234" s="13">
        <v>1</v>
      </c>
      <c r="Z234">
        <f t="shared" si="106"/>
        <v>14567.5</v>
      </c>
      <c r="AA234" s="74">
        <f t="shared" si="107"/>
        <v>3.2299179902579002E-2</v>
      </c>
      <c r="AB234" s="74">
        <f t="shared" si="121"/>
        <v>3.7337588921748259E-2</v>
      </c>
      <c r="AC234" s="74">
        <f t="shared" si="115"/>
        <v>-5.0417688208627409E-3</v>
      </c>
      <c r="AD234" s="74">
        <f t="shared" si="122"/>
        <v>-1.6799008467419108E-6</v>
      </c>
      <c r="AE234" s="74">
        <f t="shared" si="123"/>
        <v>2.8220668548841886E-12</v>
      </c>
      <c r="AF234">
        <f t="shared" si="124"/>
        <v>3.229750000173226E-2</v>
      </c>
      <c r="AG234" s="101"/>
      <c r="AH234">
        <f t="shared" si="108"/>
        <v>-5.0400889200159999E-3</v>
      </c>
      <c r="AI234">
        <f t="shared" si="109"/>
        <v>0.11154292981502067</v>
      </c>
      <c r="AJ234">
        <f t="shared" si="110"/>
        <v>-0.69121588007972645</v>
      </c>
      <c r="AK234">
        <f t="shared" si="111"/>
        <v>0.23203766738869253</v>
      </c>
      <c r="AL234">
        <f t="shared" si="112"/>
        <v>2.8861296929407918</v>
      </c>
      <c r="AM234">
        <f t="shared" si="113"/>
        <v>7.7863000510465401</v>
      </c>
      <c r="AN234" s="74">
        <f t="shared" si="125"/>
        <v>14.594860149596617</v>
      </c>
      <c r="AO234" s="74">
        <f t="shared" si="125"/>
        <v>14.59433028222927</v>
      </c>
      <c r="AP234" s="74">
        <f t="shared" si="125"/>
        <v>14.595635821538117</v>
      </c>
      <c r="AQ234" s="74">
        <f t="shared" si="125"/>
        <v>14.592412831719246</v>
      </c>
      <c r="AR234" s="74">
        <f t="shared" si="125"/>
        <v>14.600331652665782</v>
      </c>
      <c r="AS234" s="74">
        <f t="shared" si="125"/>
        <v>14.580640249832033</v>
      </c>
      <c r="AT234" s="74">
        <f t="shared" si="125"/>
        <v>14.628250303495541</v>
      </c>
      <c r="AU234" s="74">
        <f t="shared" si="114"/>
        <v>13.770899849450307</v>
      </c>
    </row>
    <row r="235" spans="1:48" ht="12.95" customHeight="1">
      <c r="A235" s="115" t="s">
        <v>600</v>
      </c>
      <c r="B235" s="116" t="s">
        <v>78</v>
      </c>
      <c r="C235" s="117">
        <v>57099.292170000001</v>
      </c>
      <c r="D235" s="117">
        <v>2.0000000000000001E-4</v>
      </c>
      <c r="E235">
        <f t="shared" si="104"/>
        <v>14567.59103422692</v>
      </c>
      <c r="F235">
        <f t="shared" si="120"/>
        <v>14567.5</v>
      </c>
      <c r="G235">
        <f t="shared" si="116"/>
        <v>3.2637500000419095E-2</v>
      </c>
      <c r="K235">
        <f t="shared" si="117"/>
        <v>3.2637500000419095E-2</v>
      </c>
      <c r="O235">
        <f t="shared" ca="1" si="118"/>
        <v>3.1914562969078242E-2</v>
      </c>
      <c r="Q235" s="2">
        <f t="shared" si="105"/>
        <v>42080.792170000001</v>
      </c>
      <c r="S235" s="13">
        <v>1</v>
      </c>
      <c r="Z235">
        <f t="shared" si="106"/>
        <v>14567.5</v>
      </c>
      <c r="AA235" s="74">
        <f t="shared" si="107"/>
        <v>3.2299179902579002E-2</v>
      </c>
      <c r="AB235" s="74">
        <f t="shared" si="121"/>
        <v>3.7677588920435094E-2</v>
      </c>
      <c r="AC235" s="74">
        <f t="shared" si="115"/>
        <v>-4.7017688221759057E-3</v>
      </c>
      <c r="AD235" s="74">
        <f t="shared" si="122"/>
        <v>3.3832009784009326E-4</v>
      </c>
      <c r="AE235" s="74">
        <f t="shared" si="123"/>
        <v>1.1446048860253027E-7</v>
      </c>
      <c r="AF235">
        <f t="shared" si="124"/>
        <v>3.2637500000419095E-2</v>
      </c>
      <c r="AG235" s="101"/>
      <c r="AH235">
        <f t="shared" si="108"/>
        <v>-5.0400889200159999E-3</v>
      </c>
      <c r="AI235">
        <f t="shared" si="109"/>
        <v>0.11154292981502067</v>
      </c>
      <c r="AJ235">
        <f t="shared" si="110"/>
        <v>-0.69121588007972645</v>
      </c>
      <c r="AK235">
        <f t="shared" si="111"/>
        <v>0.23203766738869253</v>
      </c>
      <c r="AL235">
        <f t="shared" si="112"/>
        <v>2.8861296929407918</v>
      </c>
      <c r="AM235">
        <f t="shared" si="113"/>
        <v>7.7863000510465401</v>
      </c>
      <c r="AN235" s="74">
        <f t="shared" si="125"/>
        <v>14.594860149596617</v>
      </c>
      <c r="AO235" s="74">
        <f t="shared" si="125"/>
        <v>14.59433028222927</v>
      </c>
      <c r="AP235" s="74">
        <f t="shared" si="125"/>
        <v>14.595635821538117</v>
      </c>
      <c r="AQ235" s="74">
        <f t="shared" si="125"/>
        <v>14.592412831719246</v>
      </c>
      <c r="AR235" s="74">
        <f t="shared" si="125"/>
        <v>14.600331652665782</v>
      </c>
      <c r="AS235" s="74">
        <f t="shared" si="125"/>
        <v>14.580640249832033</v>
      </c>
      <c r="AT235" s="74">
        <f t="shared" si="125"/>
        <v>14.628250303495541</v>
      </c>
      <c r="AU235" s="74">
        <f t="shared" si="114"/>
        <v>13.770899849450307</v>
      </c>
    </row>
    <row r="236" spans="1:48" ht="12.95" customHeight="1">
      <c r="A236" s="115" t="s">
        <v>600</v>
      </c>
      <c r="B236" s="116" t="s">
        <v>78</v>
      </c>
      <c r="C236" s="117">
        <v>57100.367019999998</v>
      </c>
      <c r="D236" s="117">
        <v>2.9999999999999997E-4</v>
      </c>
      <c r="E236">
        <f t="shared" si="104"/>
        <v>14570.589062225428</v>
      </c>
      <c r="F236">
        <f t="shared" si="120"/>
        <v>14570.5</v>
      </c>
      <c r="G236">
        <f t="shared" si="116"/>
        <v>3.1930500001180917E-2</v>
      </c>
      <c r="K236">
        <f t="shared" si="117"/>
        <v>3.1930500001180917E-2</v>
      </c>
      <c r="O236">
        <f t="shared" ca="1" si="118"/>
        <v>3.1918333668926852E-2</v>
      </c>
      <c r="Q236" s="2">
        <f t="shared" si="105"/>
        <v>42081.867019999998</v>
      </c>
      <c r="S236" s="13">
        <v>1</v>
      </c>
      <c r="Z236">
        <f t="shared" si="106"/>
        <v>14570.5</v>
      </c>
      <c r="AA236" s="74">
        <f t="shared" si="107"/>
        <v>3.2304572773722069E-2</v>
      </c>
      <c r="AB236" s="74">
        <f t="shared" si="121"/>
        <v>3.6971530648670183E-2</v>
      </c>
      <c r="AC236" s="74">
        <f t="shared" si="115"/>
        <v>-5.4151034200304177E-3</v>
      </c>
      <c r="AD236" s="74">
        <f t="shared" si="122"/>
        <v>-3.7407277254115218E-4</v>
      </c>
      <c r="AE236" s="74">
        <f t="shared" si="123"/>
        <v>1.3993043915662458E-7</v>
      </c>
      <c r="AF236">
        <f t="shared" si="124"/>
        <v>3.1930500001180917E-2</v>
      </c>
      <c r="AG236" s="101"/>
      <c r="AH236">
        <f t="shared" si="108"/>
        <v>-5.0410306474892664E-3</v>
      </c>
      <c r="AI236">
        <f t="shared" si="109"/>
        <v>0.11152028063233665</v>
      </c>
      <c r="AJ236">
        <f t="shared" si="110"/>
        <v>-0.69114532593959044</v>
      </c>
      <c r="AK236">
        <f t="shared" si="111"/>
        <v>0.23195092783004942</v>
      </c>
      <c r="AL236">
        <f t="shared" si="112"/>
        <v>2.8862273211277754</v>
      </c>
      <c r="AM236">
        <f t="shared" si="113"/>
        <v>7.7893094350533403</v>
      </c>
      <c r="AN236" s="74">
        <f t="shared" si="125"/>
        <v>14.595206769776754</v>
      </c>
      <c r="AO236" s="74">
        <f t="shared" si="125"/>
        <v>14.594670106552694</v>
      </c>
      <c r="AP236" s="74">
        <f t="shared" si="125"/>
        <v>14.595991457740629</v>
      </c>
      <c r="AQ236" s="74">
        <f t="shared" si="125"/>
        <v>14.592731669337896</v>
      </c>
      <c r="AR236" s="74">
        <f t="shared" si="125"/>
        <v>14.600735059458234</v>
      </c>
      <c r="AS236" s="74">
        <f t="shared" si="125"/>
        <v>14.580845785322301</v>
      </c>
      <c r="AT236" s="74">
        <f t="shared" si="125"/>
        <v>14.628893910295936</v>
      </c>
      <c r="AU236" s="74">
        <f t="shared" si="114"/>
        <v>13.771384255873954</v>
      </c>
    </row>
    <row r="237" spans="1:48" ht="12.95" customHeight="1">
      <c r="A237" s="115" t="s">
        <v>600</v>
      </c>
      <c r="B237" s="116" t="s">
        <v>78</v>
      </c>
      <c r="C237" s="117">
        <v>57100.367899999997</v>
      </c>
      <c r="D237" s="117">
        <v>2.9999999999999997E-4</v>
      </c>
      <c r="E237">
        <f t="shared" si="104"/>
        <v>14570.591516767587</v>
      </c>
      <c r="F237">
        <f t="shared" si="120"/>
        <v>14570.5</v>
      </c>
      <c r="G237">
        <f t="shared" si="116"/>
        <v>3.281050000077812E-2</v>
      </c>
      <c r="K237">
        <f t="shared" si="117"/>
        <v>3.281050000077812E-2</v>
      </c>
      <c r="O237">
        <f t="shared" ca="1" si="118"/>
        <v>3.1918333668926852E-2</v>
      </c>
      <c r="Q237" s="2">
        <f t="shared" si="105"/>
        <v>42081.867899999997</v>
      </c>
      <c r="S237" s="13">
        <v>1</v>
      </c>
      <c r="Z237">
        <f t="shared" si="106"/>
        <v>14570.5</v>
      </c>
      <c r="AA237" s="74">
        <f t="shared" si="107"/>
        <v>3.2304572773722069E-2</v>
      </c>
      <c r="AB237" s="74">
        <f t="shared" si="121"/>
        <v>3.7851530648267386E-2</v>
      </c>
      <c r="AC237" s="74">
        <f t="shared" si="115"/>
        <v>-4.5351034204332147E-3</v>
      </c>
      <c r="AD237" s="74">
        <f t="shared" si="122"/>
        <v>5.0592722705605081E-4</v>
      </c>
      <c r="AE237" s="74">
        <f t="shared" si="123"/>
        <v>2.5596235907662478E-7</v>
      </c>
      <c r="AF237">
        <f t="shared" si="124"/>
        <v>3.281050000077812E-2</v>
      </c>
      <c r="AG237" s="101"/>
      <c r="AH237">
        <f t="shared" si="108"/>
        <v>-5.0410306474892664E-3</v>
      </c>
      <c r="AI237">
        <f t="shared" si="109"/>
        <v>0.11152028063233665</v>
      </c>
      <c r="AJ237">
        <f t="shared" si="110"/>
        <v>-0.69114532593959044</v>
      </c>
      <c r="AK237">
        <f t="shared" si="111"/>
        <v>0.23195092783004942</v>
      </c>
      <c r="AL237">
        <f t="shared" si="112"/>
        <v>2.8862273211277754</v>
      </c>
      <c r="AM237">
        <f t="shared" si="113"/>
        <v>7.7893094350533403</v>
      </c>
      <c r="AN237" s="74">
        <f t="shared" si="125"/>
        <v>14.595206769776754</v>
      </c>
      <c r="AO237" s="74">
        <f t="shared" si="125"/>
        <v>14.594670106552694</v>
      </c>
      <c r="AP237" s="74">
        <f t="shared" si="125"/>
        <v>14.595991457740629</v>
      </c>
      <c r="AQ237" s="74">
        <f t="shared" si="125"/>
        <v>14.592731669337896</v>
      </c>
      <c r="AR237" s="74">
        <f t="shared" si="125"/>
        <v>14.600735059458234</v>
      </c>
      <c r="AS237" s="74">
        <f t="shared" si="125"/>
        <v>14.580845785322301</v>
      </c>
      <c r="AT237" s="74">
        <f t="shared" si="125"/>
        <v>14.628893910295936</v>
      </c>
      <c r="AU237" s="74">
        <f t="shared" si="114"/>
        <v>13.771384255873954</v>
      </c>
    </row>
    <row r="238" spans="1:48" ht="12.95" customHeight="1">
      <c r="A238" s="115" t="s">
        <v>600</v>
      </c>
      <c r="B238" s="116" t="s">
        <v>79</v>
      </c>
      <c r="C238" s="117">
        <v>57102.338470000002</v>
      </c>
      <c r="D238" s="117">
        <v>2.0000000000000001E-4</v>
      </c>
      <c r="E238">
        <f t="shared" si="104"/>
        <v>14576.087933972825</v>
      </c>
      <c r="F238">
        <f t="shared" si="120"/>
        <v>14576</v>
      </c>
      <c r="G238">
        <f t="shared" si="116"/>
        <v>3.1526000006124377E-2</v>
      </c>
      <c r="K238">
        <f t="shared" si="117"/>
        <v>3.1526000006124377E-2</v>
      </c>
      <c r="O238">
        <f t="shared" ca="1" si="118"/>
        <v>3.1925246618649303E-2</v>
      </c>
      <c r="Q238" s="2">
        <f t="shared" si="105"/>
        <v>42083.838470000002</v>
      </c>
      <c r="S238" s="13">
        <v>1</v>
      </c>
      <c r="Z238">
        <f t="shared" si="106"/>
        <v>14576</v>
      </c>
      <c r="AA238" s="74">
        <f t="shared" si="107"/>
        <v>3.2314460038936205E-2</v>
      </c>
      <c r="AB238" s="74">
        <f t="shared" si="121"/>
        <v>3.6568755186014393E-2</v>
      </c>
      <c r="AC238" s="74">
        <f t="shared" si="115"/>
        <v>-5.831215212701836E-3</v>
      </c>
      <c r="AD238" s="74">
        <f t="shared" si="122"/>
        <v>-7.8846003281182742E-4</v>
      </c>
      <c r="AE238" s="74">
        <f t="shared" si="123"/>
        <v>6.2166922334162794E-7</v>
      </c>
      <c r="AF238">
        <f t="shared" si="124"/>
        <v>3.1526000006124377E-2</v>
      </c>
      <c r="AG238" s="101"/>
      <c r="AH238">
        <f t="shared" si="108"/>
        <v>-5.0427551798900121E-3</v>
      </c>
      <c r="AI238">
        <f t="shared" si="109"/>
        <v>0.11147880055319459</v>
      </c>
      <c r="AJ238">
        <f t="shared" si="110"/>
        <v>-0.69101602639731818</v>
      </c>
      <c r="AK238">
        <f t="shared" si="111"/>
        <v>0.23179198170444335</v>
      </c>
      <c r="AL238">
        <f t="shared" si="112"/>
        <v>2.8864062136916444</v>
      </c>
      <c r="AM238">
        <f t="shared" si="113"/>
        <v>7.7948297322852822</v>
      </c>
      <c r="AN238" s="74">
        <f t="shared" si="125"/>
        <v>14.59584209455361</v>
      </c>
      <c r="AO238" s="74">
        <f t="shared" si="125"/>
        <v>14.595292867826872</v>
      </c>
      <c r="AP238" s="74">
        <f t="shared" si="125"/>
        <v>14.59664340724772</v>
      </c>
      <c r="AQ238" s="74">
        <f t="shared" si="125"/>
        <v>14.593315790839014</v>
      </c>
      <c r="AR238" s="74">
        <f t="shared" si="125"/>
        <v>14.601474801511628</v>
      </c>
      <c r="AS238" s="74">
        <f t="shared" si="125"/>
        <v>14.581221956700166</v>
      </c>
      <c r="AT238" s="74">
        <f t="shared" si="125"/>
        <v>14.630073333471547</v>
      </c>
      <c r="AU238" s="74">
        <f t="shared" si="114"/>
        <v>13.772272334317307</v>
      </c>
    </row>
    <row r="239" spans="1:48" ht="12.95" customHeight="1">
      <c r="A239" s="115" t="s">
        <v>600</v>
      </c>
      <c r="B239" s="116" t="s">
        <v>79</v>
      </c>
      <c r="C239" s="117">
        <v>57102.339189999999</v>
      </c>
      <c r="D239" s="117">
        <v>1E-4</v>
      </c>
      <c r="E239">
        <f t="shared" si="104"/>
        <v>14576.089942234581</v>
      </c>
      <c r="F239">
        <f t="shared" si="120"/>
        <v>14576</v>
      </c>
      <c r="G239">
        <f t="shared" si="116"/>
        <v>3.2246000002487563E-2</v>
      </c>
      <c r="K239">
        <f t="shared" si="117"/>
        <v>3.2246000002487563E-2</v>
      </c>
      <c r="O239">
        <f t="shared" ca="1" si="118"/>
        <v>3.1925246618649303E-2</v>
      </c>
      <c r="Q239" s="2">
        <f t="shared" si="105"/>
        <v>42083.839189999999</v>
      </c>
      <c r="S239" s="13">
        <v>1</v>
      </c>
      <c r="Z239">
        <f t="shared" si="106"/>
        <v>14576</v>
      </c>
      <c r="AA239" s="74">
        <f t="shared" si="107"/>
        <v>3.2314460038936205E-2</v>
      </c>
      <c r="AB239" s="74">
        <f t="shared" si="121"/>
        <v>3.7288755182377578E-2</v>
      </c>
      <c r="AC239" s="74">
        <f t="shared" si="115"/>
        <v>-5.1112152163386507E-3</v>
      </c>
      <c r="AD239" s="74">
        <f t="shared" si="122"/>
        <v>-6.846003644864207E-5</v>
      </c>
      <c r="AE239" s="74">
        <f t="shared" si="123"/>
        <v>4.6867765905494011E-9</v>
      </c>
      <c r="AF239">
        <f t="shared" si="124"/>
        <v>3.2246000002487563E-2</v>
      </c>
      <c r="AG239" s="101"/>
      <c r="AH239">
        <f t="shared" si="108"/>
        <v>-5.0427551798900121E-3</v>
      </c>
      <c r="AI239">
        <f t="shared" si="109"/>
        <v>0.11147880055319459</v>
      </c>
      <c r="AJ239">
        <f t="shared" si="110"/>
        <v>-0.69101602639731818</v>
      </c>
      <c r="AK239">
        <f t="shared" si="111"/>
        <v>0.23179198170444335</v>
      </c>
      <c r="AL239">
        <f t="shared" si="112"/>
        <v>2.8864062136916444</v>
      </c>
      <c r="AM239">
        <f t="shared" si="113"/>
        <v>7.7948297322852822</v>
      </c>
      <c r="AN239" s="74">
        <f t="shared" si="125"/>
        <v>14.59584209455361</v>
      </c>
      <c r="AO239" s="74">
        <f t="shared" si="125"/>
        <v>14.595292867826872</v>
      </c>
      <c r="AP239" s="74">
        <f t="shared" si="125"/>
        <v>14.59664340724772</v>
      </c>
      <c r="AQ239" s="74">
        <f t="shared" si="125"/>
        <v>14.593315790839014</v>
      </c>
      <c r="AR239" s="74">
        <f t="shared" si="125"/>
        <v>14.601474801511628</v>
      </c>
      <c r="AS239" s="74">
        <f t="shared" si="125"/>
        <v>14.581221956700166</v>
      </c>
      <c r="AT239" s="74">
        <f t="shared" si="125"/>
        <v>14.630073333471547</v>
      </c>
      <c r="AU239" s="74">
        <f t="shared" si="114"/>
        <v>13.772272334317307</v>
      </c>
    </row>
    <row r="240" spans="1:48" ht="12.95" customHeight="1">
      <c r="A240" s="115" t="s">
        <v>600</v>
      </c>
      <c r="B240" s="116" t="s">
        <v>78</v>
      </c>
      <c r="C240" s="117">
        <v>57105.386359999997</v>
      </c>
      <c r="D240" s="117">
        <v>2.9999999999999997E-4</v>
      </c>
      <c r="E240">
        <f t="shared" si="104"/>
        <v>14584.589268630107</v>
      </c>
      <c r="F240">
        <f t="shared" si="120"/>
        <v>14584.5</v>
      </c>
      <c r="G240">
        <f t="shared" si="116"/>
        <v>3.2004499997128733E-2</v>
      </c>
      <c r="K240">
        <f t="shared" si="117"/>
        <v>3.2004499997128733E-2</v>
      </c>
      <c r="O240">
        <f t="shared" ca="1" si="118"/>
        <v>3.1935930268220364E-2</v>
      </c>
      <c r="Q240" s="2">
        <f t="shared" si="105"/>
        <v>42086.886359999997</v>
      </c>
      <c r="S240" s="13">
        <v>1</v>
      </c>
      <c r="Z240">
        <f t="shared" si="106"/>
        <v>14584.5</v>
      </c>
      <c r="AA240" s="74">
        <f t="shared" si="107"/>
        <v>3.2329741204225902E-2</v>
      </c>
      <c r="AB240" s="74">
        <f t="shared" si="121"/>
        <v>3.7049915359943994E-2</v>
      </c>
      <c r="AC240" s="74">
        <f t="shared" si="115"/>
        <v>-5.3706565699124312E-3</v>
      </c>
      <c r="AD240" s="74">
        <f t="shared" si="122"/>
        <v>-3.2524120709716969E-4</v>
      </c>
      <c r="AE240" s="74">
        <f t="shared" si="123"/>
        <v>1.0578184279402402E-7</v>
      </c>
      <c r="AF240">
        <f t="shared" si="124"/>
        <v>3.2004499997128733E-2</v>
      </c>
      <c r="AG240" s="101"/>
      <c r="AH240">
        <f t="shared" si="108"/>
        <v>-5.0454153628152632E-3</v>
      </c>
      <c r="AI240">
        <f t="shared" si="109"/>
        <v>0.11141480524591862</v>
      </c>
      <c r="AJ240">
        <f t="shared" si="110"/>
        <v>-0.69081632601642984</v>
      </c>
      <c r="AK240">
        <f t="shared" si="111"/>
        <v>0.23154653163611391</v>
      </c>
      <c r="AL240">
        <f t="shared" si="112"/>
        <v>2.8866824493380521</v>
      </c>
      <c r="AM240">
        <f t="shared" si="113"/>
        <v>7.8033689955759575</v>
      </c>
      <c r="AN240" s="74">
        <f t="shared" si="125"/>
        <v>14.596823590947636</v>
      </c>
      <c r="AO240" s="74">
        <f t="shared" si="125"/>
        <v>14.596254680442424</v>
      </c>
      <c r="AP240" s="74">
        <f t="shared" si="125"/>
        <v>14.5976508396156</v>
      </c>
      <c r="AQ240" s="74">
        <f t="shared" si="125"/>
        <v>14.594217469708013</v>
      </c>
      <c r="AR240" s="74">
        <f t="shared" si="125"/>
        <v>14.602618453392992</v>
      </c>
      <c r="AS240" s="74">
        <f t="shared" si="125"/>
        <v>14.581801679557689</v>
      </c>
      <c r="AT240" s="74">
        <f t="shared" si="125"/>
        <v>14.631894747595444</v>
      </c>
      <c r="AU240" s="74">
        <f t="shared" si="114"/>
        <v>13.773644819184305</v>
      </c>
    </row>
    <row r="241" spans="1:48" ht="12.95" customHeight="1">
      <c r="A241" s="115" t="s">
        <v>600</v>
      </c>
      <c r="B241" s="116" t="s">
        <v>78</v>
      </c>
      <c r="C241" s="117">
        <v>57105.386659999996</v>
      </c>
      <c r="D241" s="117">
        <v>2.0000000000000001E-4</v>
      </c>
      <c r="E241">
        <f t="shared" si="104"/>
        <v>14584.590105405843</v>
      </c>
      <c r="F241">
        <f t="shared" si="120"/>
        <v>14584.5</v>
      </c>
      <c r="G241">
        <f t="shared" si="116"/>
        <v>3.2304499996826053E-2</v>
      </c>
      <c r="K241">
        <f t="shared" si="117"/>
        <v>3.2304499996826053E-2</v>
      </c>
      <c r="O241">
        <f t="shared" ca="1" si="118"/>
        <v>3.1935930268220364E-2</v>
      </c>
      <c r="Q241" s="2">
        <f t="shared" si="105"/>
        <v>42086.886659999996</v>
      </c>
      <c r="S241" s="13">
        <v>1</v>
      </c>
      <c r="Z241">
        <f t="shared" si="106"/>
        <v>14584.5</v>
      </c>
      <c r="AA241" s="74">
        <f t="shared" si="107"/>
        <v>3.2329741204225902E-2</v>
      </c>
      <c r="AB241" s="74">
        <f t="shared" si="121"/>
        <v>3.7349915359641314E-2</v>
      </c>
      <c r="AC241" s="74">
        <f t="shared" si="115"/>
        <v>-5.070656570215111E-3</v>
      </c>
      <c r="AD241" s="74">
        <f t="shared" si="122"/>
        <v>-2.524120739984953E-5</v>
      </c>
      <c r="AE241" s="74">
        <f t="shared" si="123"/>
        <v>6.3711855100221867E-10</v>
      </c>
      <c r="AF241">
        <f t="shared" si="124"/>
        <v>3.2304499996826053E-2</v>
      </c>
      <c r="AG241" s="101"/>
      <c r="AH241">
        <f t="shared" si="108"/>
        <v>-5.0454153628152632E-3</v>
      </c>
      <c r="AI241">
        <f t="shared" si="109"/>
        <v>0.11141480524591862</v>
      </c>
      <c r="AJ241">
        <f t="shared" si="110"/>
        <v>-0.69081632601642984</v>
      </c>
      <c r="AK241">
        <f t="shared" si="111"/>
        <v>0.23154653163611391</v>
      </c>
      <c r="AL241">
        <f t="shared" si="112"/>
        <v>2.8866824493380521</v>
      </c>
      <c r="AM241">
        <f t="shared" si="113"/>
        <v>7.8033689955759575</v>
      </c>
      <c r="AN241" s="74">
        <f t="shared" ref="AN241:AT244" si="126">$AU241+$AB$7*SIN(AO241)</f>
        <v>14.596823590947636</v>
      </c>
      <c r="AO241" s="74">
        <f t="shared" si="126"/>
        <v>14.596254680442424</v>
      </c>
      <c r="AP241" s="74">
        <f t="shared" si="126"/>
        <v>14.5976508396156</v>
      </c>
      <c r="AQ241" s="74">
        <f t="shared" si="126"/>
        <v>14.594217469708013</v>
      </c>
      <c r="AR241" s="74">
        <f t="shared" si="126"/>
        <v>14.602618453392992</v>
      </c>
      <c r="AS241" s="74">
        <f t="shared" si="126"/>
        <v>14.581801679557689</v>
      </c>
      <c r="AT241" s="74">
        <f t="shared" si="126"/>
        <v>14.631894747595444</v>
      </c>
      <c r="AU241" s="74">
        <f t="shared" si="114"/>
        <v>13.773644819184305</v>
      </c>
    </row>
    <row r="242" spans="1:48" ht="12.95" customHeight="1">
      <c r="A242" s="115" t="s">
        <v>600</v>
      </c>
      <c r="B242" s="116" t="s">
        <v>79</v>
      </c>
      <c r="C242" s="117">
        <v>57106.283629999998</v>
      </c>
      <c r="D242" s="117">
        <v>2.9999999999999997E-4</v>
      </c>
      <c r="E242">
        <f t="shared" si="104"/>
        <v>14587.09198117812</v>
      </c>
      <c r="F242">
        <f t="shared" si="120"/>
        <v>14587</v>
      </c>
      <c r="G242">
        <f t="shared" si="116"/>
        <v>3.2977000002574641E-2</v>
      </c>
      <c r="K242">
        <f t="shared" si="117"/>
        <v>3.2977000002574641E-2</v>
      </c>
      <c r="O242">
        <f t="shared" ca="1" si="118"/>
        <v>3.1939072518094205E-2</v>
      </c>
      <c r="Q242" s="2">
        <f t="shared" si="105"/>
        <v>42087.783629999998</v>
      </c>
      <c r="S242" s="13">
        <v>1</v>
      </c>
      <c r="Z242">
        <f t="shared" si="106"/>
        <v>14587</v>
      </c>
      <c r="AA242" s="74">
        <f t="shared" si="107"/>
        <v>3.2334235858872483E-2</v>
      </c>
      <c r="AB242" s="74">
        <f t="shared" si="121"/>
        <v>3.8023196617170227E-2</v>
      </c>
      <c r="AC242" s="74">
        <f t="shared" si="115"/>
        <v>-4.4034324708934272E-3</v>
      </c>
      <c r="AD242" s="74">
        <f t="shared" si="122"/>
        <v>6.4276414370215834E-4</v>
      </c>
      <c r="AE242" s="74">
        <f t="shared" si="123"/>
        <v>4.1314574442916887E-7</v>
      </c>
      <c r="AF242">
        <f t="shared" si="124"/>
        <v>3.2977000002574641E-2</v>
      </c>
      <c r="AG242" s="101"/>
      <c r="AH242">
        <f t="shared" si="108"/>
        <v>-5.0461966145955864E-3</v>
      </c>
      <c r="AI242">
        <f t="shared" si="109"/>
        <v>0.11139600852093789</v>
      </c>
      <c r="AJ242">
        <f t="shared" si="110"/>
        <v>-0.69075761968941796</v>
      </c>
      <c r="AK242">
        <f t="shared" si="111"/>
        <v>0.23147438514086532</v>
      </c>
      <c r="AL242">
        <f t="shared" si="112"/>
        <v>2.8867636410263291</v>
      </c>
      <c r="AM242">
        <f t="shared" si="113"/>
        <v>7.8058823728068321</v>
      </c>
      <c r="AN242" s="74">
        <f t="shared" si="126"/>
        <v>14.597112181343469</v>
      </c>
      <c r="AO242" s="74">
        <f t="shared" si="126"/>
        <v>14.596537419318645</v>
      </c>
      <c r="AP242" s="74">
        <f t="shared" si="126"/>
        <v>14.597947114550585</v>
      </c>
      <c r="AQ242" s="74">
        <f t="shared" si="126"/>
        <v>14.594482425676448</v>
      </c>
      <c r="AR242" s="74">
        <f t="shared" si="126"/>
        <v>14.602954917171532</v>
      </c>
      <c r="AS242" s="74">
        <f t="shared" si="126"/>
        <v>14.58197181017637</v>
      </c>
      <c r="AT242" s="74">
        <f t="shared" si="126"/>
        <v>14.632430149993628</v>
      </c>
      <c r="AU242" s="74">
        <f t="shared" si="114"/>
        <v>13.77404849120401</v>
      </c>
    </row>
    <row r="243" spans="1:48" ht="12.95" customHeight="1">
      <c r="A243" s="115" t="s">
        <v>600</v>
      </c>
      <c r="B243" s="116" t="s">
        <v>79</v>
      </c>
      <c r="C243" s="117">
        <v>57106.283669999997</v>
      </c>
      <c r="D243" s="117">
        <v>2.9999999999999997E-4</v>
      </c>
      <c r="E243">
        <f t="shared" si="104"/>
        <v>14587.092092748217</v>
      </c>
      <c r="F243">
        <f t="shared" si="120"/>
        <v>14587</v>
      </c>
      <c r="G243">
        <f t="shared" si="116"/>
        <v>3.3017000001564156E-2</v>
      </c>
      <c r="K243">
        <f t="shared" si="117"/>
        <v>3.3017000001564156E-2</v>
      </c>
      <c r="O243">
        <f t="shared" ca="1" si="118"/>
        <v>3.1939072518094205E-2</v>
      </c>
      <c r="Q243" s="2">
        <f t="shared" si="105"/>
        <v>42087.783669999997</v>
      </c>
      <c r="S243" s="13">
        <v>1</v>
      </c>
      <c r="Z243">
        <f t="shared" si="106"/>
        <v>14587</v>
      </c>
      <c r="AA243" s="74">
        <f t="shared" si="107"/>
        <v>3.2334235858872483E-2</v>
      </c>
      <c r="AB243" s="74">
        <f t="shared" si="121"/>
        <v>3.8063196616159742E-2</v>
      </c>
      <c r="AC243" s="74">
        <f t="shared" si="115"/>
        <v>-4.3634324719039122E-3</v>
      </c>
      <c r="AD243" s="74">
        <f t="shared" si="122"/>
        <v>6.8276414269167335E-4</v>
      </c>
      <c r="AE243" s="74">
        <f t="shared" si="123"/>
        <v>4.6616687454549566E-7</v>
      </c>
      <c r="AF243">
        <f t="shared" si="124"/>
        <v>3.3017000001564156E-2</v>
      </c>
      <c r="AG243" s="101"/>
      <c r="AH243">
        <f t="shared" si="108"/>
        <v>-5.0461966145955864E-3</v>
      </c>
      <c r="AI243">
        <f t="shared" si="109"/>
        <v>0.11139600852093789</v>
      </c>
      <c r="AJ243">
        <f t="shared" si="110"/>
        <v>-0.69075761968941796</v>
      </c>
      <c r="AK243">
        <f t="shared" si="111"/>
        <v>0.23147438514086532</v>
      </c>
      <c r="AL243">
        <f t="shared" si="112"/>
        <v>2.8867636410263291</v>
      </c>
      <c r="AM243">
        <f t="shared" si="113"/>
        <v>7.8058823728068321</v>
      </c>
      <c r="AN243" s="74">
        <f t="shared" si="126"/>
        <v>14.597112181343469</v>
      </c>
      <c r="AO243" s="74">
        <f t="shared" si="126"/>
        <v>14.596537419318645</v>
      </c>
      <c r="AP243" s="74">
        <f t="shared" si="126"/>
        <v>14.597947114550585</v>
      </c>
      <c r="AQ243" s="74">
        <f t="shared" si="126"/>
        <v>14.594482425676448</v>
      </c>
      <c r="AR243" s="74">
        <f t="shared" si="126"/>
        <v>14.602954917171532</v>
      </c>
      <c r="AS243" s="74">
        <f t="shared" si="126"/>
        <v>14.58197181017637</v>
      </c>
      <c r="AT243" s="74">
        <f t="shared" si="126"/>
        <v>14.632430149993628</v>
      </c>
      <c r="AU243" s="74">
        <f t="shared" si="114"/>
        <v>13.77404849120401</v>
      </c>
    </row>
    <row r="244" spans="1:48" ht="12.95" customHeight="1">
      <c r="A244" s="112" t="s">
        <v>0</v>
      </c>
      <c r="B244" s="113" t="s">
        <v>79</v>
      </c>
      <c r="C244" s="114">
        <v>57384.493799999997</v>
      </c>
      <c r="D244" s="114">
        <v>1.4E-3</v>
      </c>
      <c r="E244">
        <f t="shared" si="104"/>
        <v>15363.090380147209</v>
      </c>
      <c r="F244">
        <f t="shared" si="120"/>
        <v>15363</v>
      </c>
      <c r="G244">
        <f t="shared" si="116"/>
        <v>3.2402999997430015E-2</v>
      </c>
      <c r="K244">
        <f t="shared" si="117"/>
        <v>3.2402999997430015E-2</v>
      </c>
      <c r="O244">
        <f t="shared" ca="1" si="118"/>
        <v>3.291442687893488E-2</v>
      </c>
      <c r="Q244" s="2">
        <f t="shared" si="105"/>
        <v>42365.993799999997</v>
      </c>
      <c r="S244" s="13">
        <v>1</v>
      </c>
      <c r="Z244">
        <f t="shared" si="106"/>
        <v>15363</v>
      </c>
      <c r="AA244" s="74">
        <f t="shared" si="107"/>
        <v>3.3732384484190053E-2</v>
      </c>
      <c r="AB244" s="74">
        <f t="shared" si="121"/>
        <v>3.7667584930616858E-2</v>
      </c>
      <c r="AC244" s="74">
        <f t="shared" si="115"/>
        <v>-6.593969419946881E-3</v>
      </c>
      <c r="AD244" s="74">
        <f t="shared" si="122"/>
        <v>-1.329384486760038E-3</v>
      </c>
      <c r="AE244" s="74">
        <f t="shared" si="123"/>
        <v>1.7672631136382496E-6</v>
      </c>
      <c r="AF244">
        <f t="shared" si="124"/>
        <v>3.2402999997430015E-2</v>
      </c>
      <c r="AG244" s="101"/>
      <c r="AH244">
        <f t="shared" si="108"/>
        <v>-5.2645849331868439E-3</v>
      </c>
      <c r="AI244">
        <f t="shared" si="109"/>
        <v>0.10606431216424428</v>
      </c>
      <c r="AJ244">
        <f t="shared" si="110"/>
        <v>-0.67309096316110717</v>
      </c>
      <c r="AK244">
        <f t="shared" si="111"/>
        <v>0.20994387502967798</v>
      </c>
      <c r="AL244">
        <f t="shared" si="112"/>
        <v>2.9109195837103785</v>
      </c>
      <c r="AM244">
        <f t="shared" si="113"/>
        <v>8.6317998980817965</v>
      </c>
      <c r="AN244" s="74">
        <f t="shared" si="126"/>
        <v>14.68513814105906</v>
      </c>
      <c r="AO244" s="74">
        <f t="shared" si="126"/>
        <v>14.680984117966787</v>
      </c>
      <c r="AP244" s="74">
        <f t="shared" si="126"/>
        <v>14.68966515173137</v>
      </c>
      <c r="AQ244" s="74">
        <f t="shared" si="126"/>
        <v>14.671379388895531</v>
      </c>
      <c r="AR244" s="74">
        <f t="shared" si="126"/>
        <v>14.709284565750904</v>
      </c>
      <c r="AS244" s="74">
        <f t="shared" si="126"/>
        <v>14.62779776989046</v>
      </c>
      <c r="AT244" s="74">
        <f t="shared" si="126"/>
        <v>14.791760993078968</v>
      </c>
      <c r="AU244" s="74">
        <f t="shared" si="114"/>
        <v>13.899348286120627</v>
      </c>
    </row>
    <row r="245" spans="1:48" ht="12.95" customHeight="1">
      <c r="A245" s="163" t="s">
        <v>886</v>
      </c>
      <c r="B245" s="164" t="s">
        <v>78</v>
      </c>
      <c r="C245" s="165">
        <v>57777.255909999833</v>
      </c>
      <c r="D245" s="165">
        <v>2.0000000000000001E-4</v>
      </c>
      <c r="E245">
        <f>+(C245-C$7)/C$8</f>
        <v>16458.603058693774</v>
      </c>
      <c r="F245">
        <f t="shared" si="120"/>
        <v>16458.5</v>
      </c>
      <c r="G245">
        <f>+C245-(C$7+F245*C$8)</f>
        <v>3.6948499837308191E-2</v>
      </c>
      <c r="K245">
        <f>G245</f>
        <v>3.6948499837308191E-2</v>
      </c>
      <c r="O245">
        <f ca="1">+C$11+C$12*$F245</f>
        <v>3.4291360773652607E-2</v>
      </c>
      <c r="Q245" s="2">
        <f>+C245-15018.5</f>
        <v>42758.755909999833</v>
      </c>
      <c r="S245" s="13">
        <v>1</v>
      </c>
      <c r="AA245" s="74"/>
      <c r="AB245" s="74"/>
      <c r="AC245" s="74"/>
      <c r="AD245" s="74"/>
      <c r="AE245" s="74"/>
      <c r="AG245" s="101"/>
      <c r="AN245" s="74"/>
      <c r="AO245" s="74"/>
      <c r="AP245" s="74"/>
      <c r="AQ245" s="74"/>
      <c r="AR245" s="74"/>
      <c r="AS245" s="74"/>
      <c r="AT245" s="74"/>
      <c r="AU245" s="74"/>
    </row>
    <row r="246" spans="1:48" ht="12.95" customHeight="1">
      <c r="A246" s="163" t="s">
        <v>886</v>
      </c>
      <c r="B246" s="164" t="s">
        <v>79</v>
      </c>
      <c r="C246" s="165">
        <v>57780.302370000165</v>
      </c>
      <c r="D246" s="165">
        <v>1E-4</v>
      </c>
      <c r="E246">
        <f>+(C246-C$7)/C$8</f>
        <v>16467.100404720994</v>
      </c>
      <c r="F246">
        <f t="shared" si="120"/>
        <v>16467</v>
      </c>
      <c r="G246">
        <f>+C246-(C$7+F246*C$8)</f>
        <v>3.5997000166389626E-2</v>
      </c>
      <c r="K246">
        <f>G246</f>
        <v>3.5997000166389626E-2</v>
      </c>
      <c r="O246">
        <f ca="1">+C$11+C$12*$F246</f>
        <v>3.4302044423223668E-2</v>
      </c>
      <c r="Q246" s="2">
        <f>+C246-15018.5</f>
        <v>42761.802370000165</v>
      </c>
      <c r="S246" s="13">
        <v>1</v>
      </c>
      <c r="AA246" s="74"/>
      <c r="AB246" s="74"/>
      <c r="AC246" s="74"/>
      <c r="AD246" s="74"/>
      <c r="AE246" s="74"/>
      <c r="AG246" s="101"/>
      <c r="AN246" s="74"/>
      <c r="AO246" s="74"/>
      <c r="AP246" s="74"/>
      <c r="AQ246" s="74"/>
      <c r="AR246" s="74"/>
      <c r="AS246" s="74"/>
      <c r="AT246" s="74"/>
      <c r="AU246" s="74"/>
    </row>
    <row r="247" spans="1:48" ht="12.95" customHeight="1">
      <c r="A247" s="163" t="s">
        <v>886</v>
      </c>
      <c r="B247" s="164" t="s">
        <v>78</v>
      </c>
      <c r="C247" s="165">
        <v>57780.482809999958</v>
      </c>
      <c r="D247" s="165">
        <v>1E-4</v>
      </c>
      <c r="E247">
        <f>+(C247-C$7)/C$8</f>
        <v>16467.603697432936</v>
      </c>
      <c r="F247">
        <f t="shared" si="120"/>
        <v>16467.5</v>
      </c>
      <c r="G247">
        <f>+C247-(C$7+F247*C$8)</f>
        <v>3.7177499958488625E-2</v>
      </c>
      <c r="K247">
        <f>G247</f>
        <v>3.7177499958488625E-2</v>
      </c>
      <c r="O247">
        <f ca="1">+C$11+C$12*$F247</f>
        <v>3.4302672873198443E-2</v>
      </c>
      <c r="Q247" s="2">
        <f>+C247-15018.5</f>
        <v>42761.982809999958</v>
      </c>
      <c r="S247" s="13">
        <v>1</v>
      </c>
      <c r="AA247" s="74"/>
      <c r="AB247" s="74"/>
      <c r="AC247" s="74"/>
      <c r="AD247" s="74"/>
      <c r="AE247" s="74"/>
      <c r="AG247" s="101"/>
      <c r="AN247" s="74"/>
      <c r="AO247" s="74"/>
      <c r="AP247" s="74"/>
      <c r="AQ247" s="74"/>
      <c r="AR247" s="74"/>
      <c r="AS247" s="74"/>
      <c r="AT247" s="74"/>
      <c r="AU247" s="74"/>
    </row>
    <row r="248" spans="1:48" ht="12.95" customHeight="1">
      <c r="A248" s="163" t="s">
        <v>886</v>
      </c>
      <c r="B248" s="164" t="s">
        <v>79</v>
      </c>
      <c r="C248" s="165">
        <v>57781.378560000099</v>
      </c>
      <c r="D248" s="165">
        <v>1E-4</v>
      </c>
      <c r="E248">
        <f>+(C248-C$7)/C$8</f>
        <v>16470.102170317612</v>
      </c>
      <c r="F248">
        <f t="shared" si="120"/>
        <v>16470</v>
      </c>
      <c r="G248">
        <f>+C248-(C$7+F248*C$8)</f>
        <v>3.6630000096920412E-2</v>
      </c>
      <c r="K248">
        <f>G248</f>
        <v>3.6630000096920412E-2</v>
      </c>
      <c r="O248">
        <f ca="1">+C$11+C$12*$F248</f>
        <v>3.4305815123072285E-2</v>
      </c>
      <c r="Q248" s="2">
        <f>+C248-15018.5</f>
        <v>42762.878560000099</v>
      </c>
      <c r="S248" s="13">
        <v>1</v>
      </c>
      <c r="AA248" s="74"/>
      <c r="AB248" s="74"/>
      <c r="AC248" s="74"/>
      <c r="AD248" s="74"/>
      <c r="AE248" s="74"/>
      <c r="AG248" s="101"/>
      <c r="AN248" s="74"/>
      <c r="AO248" s="74"/>
      <c r="AP248" s="74"/>
      <c r="AQ248" s="74"/>
      <c r="AR248" s="74"/>
      <c r="AS248" s="74"/>
      <c r="AT248" s="74"/>
      <c r="AU248" s="74"/>
    </row>
    <row r="249" spans="1:48" ht="12.95" customHeight="1">
      <c r="AA249" s="74"/>
      <c r="AB249" s="74"/>
      <c r="AC249" s="74"/>
      <c r="AD249" s="74"/>
      <c r="AE249" s="74"/>
      <c r="AG249" s="101"/>
      <c r="AN249" s="74"/>
      <c r="AO249" s="74"/>
      <c r="AP249" s="74"/>
      <c r="AQ249" s="74"/>
      <c r="AR249" s="74"/>
      <c r="AS249" s="74"/>
      <c r="AT249" s="74"/>
      <c r="AU249" s="74"/>
    </row>
    <row r="250" spans="1:48" ht="12.95" customHeight="1">
      <c r="AA250" s="74"/>
      <c r="AB250" s="74"/>
      <c r="AC250" s="74"/>
      <c r="AD250" s="74"/>
      <c r="AE250" s="74"/>
      <c r="AG250" s="101"/>
      <c r="AN250" s="74"/>
      <c r="AO250" s="74"/>
      <c r="AP250" s="74"/>
      <c r="AQ250" s="74"/>
      <c r="AR250" s="74"/>
      <c r="AS250" s="74"/>
      <c r="AT250" s="74"/>
      <c r="AU250" s="74"/>
    </row>
    <row r="251" spans="1:48" ht="12.95" customHeight="1">
      <c r="AA251" s="74"/>
      <c r="AB251" s="74"/>
      <c r="AC251" s="74"/>
      <c r="AD251" s="74"/>
      <c r="AE251" s="74"/>
      <c r="AG251" s="101"/>
      <c r="AN251" s="74"/>
      <c r="AO251" s="74"/>
      <c r="AP251" s="74"/>
      <c r="AQ251" s="74"/>
      <c r="AR251" s="74"/>
      <c r="AS251" s="74"/>
      <c r="AT251" s="74"/>
      <c r="AU251" s="74"/>
    </row>
    <row r="252" spans="1:48" ht="12.95" customHeight="1">
      <c r="AA252" s="74"/>
      <c r="AB252" s="74"/>
      <c r="AC252" s="74"/>
      <c r="AD252" s="74"/>
      <c r="AE252" s="74"/>
      <c r="AG252" s="101"/>
      <c r="AN252" s="74"/>
      <c r="AO252" s="74"/>
      <c r="AP252" s="74"/>
      <c r="AQ252" s="74"/>
      <c r="AR252" s="74"/>
      <c r="AS252" s="74"/>
      <c r="AT252" s="74"/>
      <c r="AU252" s="74"/>
      <c r="AV252" s="74"/>
    </row>
    <row r="253" spans="1:48" ht="12.95" customHeight="1">
      <c r="AA253" s="74"/>
      <c r="AB253" s="74"/>
      <c r="AC253" s="74"/>
      <c r="AD253" s="74"/>
      <c r="AE253" s="74"/>
      <c r="AG253" s="101"/>
      <c r="AN253" s="74"/>
      <c r="AO253" s="74"/>
      <c r="AP253" s="74"/>
      <c r="AQ253" s="74"/>
      <c r="AR253" s="74"/>
      <c r="AS253" s="74"/>
      <c r="AT253" s="74"/>
      <c r="AU253" s="74"/>
    </row>
    <row r="254" spans="1:48" ht="12.95" customHeight="1">
      <c r="AA254" s="74"/>
      <c r="AB254" s="74"/>
      <c r="AC254" s="74"/>
      <c r="AD254" s="74"/>
      <c r="AE254" s="74"/>
      <c r="AG254" s="101"/>
      <c r="AN254" s="74"/>
      <c r="AO254" s="74"/>
      <c r="AP254" s="74"/>
      <c r="AQ254" s="74"/>
      <c r="AR254" s="74"/>
      <c r="AS254" s="74"/>
      <c r="AT254" s="74"/>
      <c r="AU254" s="74"/>
      <c r="AV254" s="74"/>
    </row>
    <row r="255" spans="1:48" ht="12.95" customHeight="1">
      <c r="AA255" s="74"/>
      <c r="AB255" s="74"/>
      <c r="AC255" s="74"/>
      <c r="AD255" s="74"/>
      <c r="AE255" s="74"/>
      <c r="AG255" s="101"/>
      <c r="AN255" s="74"/>
      <c r="AO255" s="74"/>
      <c r="AP255" s="74"/>
      <c r="AQ255" s="74"/>
      <c r="AR255" s="74"/>
      <c r="AS255" s="74"/>
      <c r="AT255" s="74"/>
      <c r="AU255" s="74"/>
    </row>
    <row r="256" spans="1:48" ht="12.95" customHeight="1">
      <c r="AA256" s="74"/>
      <c r="AB256" s="74"/>
      <c r="AC256" s="74"/>
      <c r="AD256" s="74"/>
      <c r="AE256" s="74"/>
      <c r="AG256" s="101"/>
      <c r="AN256" s="74"/>
      <c r="AO256" s="74"/>
      <c r="AP256" s="74"/>
      <c r="AQ256" s="74"/>
      <c r="AR256" s="74"/>
      <c r="AS256" s="74"/>
      <c r="AT256" s="74"/>
      <c r="AU256" s="74"/>
      <c r="AV256" s="74"/>
    </row>
    <row r="257" spans="27:48" ht="12.95" customHeight="1">
      <c r="AA257" s="74"/>
      <c r="AB257" s="74"/>
      <c r="AC257" s="74"/>
      <c r="AD257" s="74"/>
      <c r="AE257" s="74"/>
      <c r="AG257" s="101"/>
      <c r="AN257" s="74"/>
      <c r="AO257" s="74"/>
      <c r="AP257" s="74"/>
      <c r="AQ257" s="74"/>
      <c r="AR257" s="74"/>
      <c r="AS257" s="74"/>
      <c r="AT257" s="74"/>
      <c r="AU257" s="74"/>
      <c r="AV257" s="74"/>
    </row>
    <row r="258" spans="27:48" ht="12.95" customHeight="1">
      <c r="AA258" s="74"/>
      <c r="AB258" s="74"/>
      <c r="AC258" s="74"/>
      <c r="AD258" s="74"/>
      <c r="AE258" s="74"/>
      <c r="AG258" s="101"/>
      <c r="AN258" s="74"/>
      <c r="AO258" s="74"/>
      <c r="AP258" s="74"/>
      <c r="AQ258" s="74"/>
      <c r="AR258" s="74"/>
      <c r="AS258" s="74"/>
      <c r="AT258" s="74"/>
      <c r="AU258" s="74"/>
    </row>
    <row r="259" spans="27:48" ht="12.95" customHeight="1">
      <c r="AA259" s="74"/>
      <c r="AB259" s="74"/>
      <c r="AC259" s="74"/>
      <c r="AD259" s="74"/>
      <c r="AE259" s="74"/>
      <c r="AG259" s="101"/>
      <c r="AN259" s="74"/>
      <c r="AO259" s="74"/>
      <c r="AP259" s="74"/>
      <c r="AQ259" s="74"/>
      <c r="AR259" s="74"/>
      <c r="AS259" s="74"/>
      <c r="AT259" s="74"/>
      <c r="AU259" s="74"/>
      <c r="AV259" s="74"/>
    </row>
    <row r="260" spans="27:48" ht="12.95" customHeight="1">
      <c r="AA260" s="74"/>
      <c r="AB260" s="74"/>
      <c r="AC260" s="74"/>
      <c r="AD260" s="74"/>
      <c r="AE260" s="74"/>
      <c r="AG260" s="101"/>
      <c r="AN260" s="74"/>
      <c r="AO260" s="74"/>
      <c r="AP260" s="74"/>
      <c r="AQ260" s="74"/>
      <c r="AR260" s="74"/>
      <c r="AS260" s="74"/>
      <c r="AT260" s="74"/>
      <c r="AU260" s="74"/>
      <c r="AV260" s="74"/>
    </row>
    <row r="261" spans="27:48" ht="12.95" customHeight="1">
      <c r="AA261" s="74"/>
      <c r="AB261" s="74"/>
      <c r="AC261" s="74"/>
      <c r="AD261" s="74"/>
      <c r="AE261" s="74"/>
      <c r="AG261" s="101"/>
      <c r="AN261" s="74"/>
      <c r="AO261" s="74"/>
      <c r="AP261" s="74"/>
      <c r="AQ261" s="74"/>
      <c r="AR261" s="74"/>
      <c r="AS261" s="74"/>
      <c r="AT261" s="74"/>
      <c r="AU261" s="74"/>
    </row>
    <row r="262" spans="27:48" ht="12.95" customHeight="1">
      <c r="AA262" s="74"/>
      <c r="AB262" s="74"/>
      <c r="AC262" s="74"/>
      <c r="AD262" s="74"/>
      <c r="AE262" s="74"/>
      <c r="AG262" s="101"/>
      <c r="AN262" s="74"/>
      <c r="AO262" s="74"/>
      <c r="AP262" s="74"/>
      <c r="AQ262" s="74"/>
      <c r="AR262" s="74"/>
      <c r="AS262" s="74"/>
      <c r="AT262" s="74"/>
      <c r="AU262" s="74"/>
      <c r="AV262" s="74"/>
    </row>
    <row r="263" spans="27:48" ht="12.95" customHeight="1">
      <c r="AA263" s="74"/>
      <c r="AB263" s="74"/>
      <c r="AC263" s="74"/>
      <c r="AD263" s="74"/>
      <c r="AE263" s="74"/>
      <c r="AG263" s="101"/>
      <c r="AN263" s="74"/>
      <c r="AO263" s="74"/>
      <c r="AP263" s="74"/>
      <c r="AQ263" s="74"/>
      <c r="AR263" s="74"/>
      <c r="AS263" s="74"/>
      <c r="AT263" s="74"/>
      <c r="AU263" s="74"/>
      <c r="AV263" s="74"/>
    </row>
    <row r="264" spans="27:48" ht="12.95" customHeight="1">
      <c r="AA264" s="74"/>
      <c r="AB264" s="74"/>
      <c r="AC264" s="74"/>
      <c r="AD264" s="74"/>
      <c r="AE264" s="74"/>
      <c r="AG264" s="101"/>
      <c r="AN264" s="74"/>
      <c r="AO264" s="74"/>
      <c r="AP264" s="74"/>
      <c r="AQ264" s="74"/>
      <c r="AR264" s="74"/>
      <c r="AS264" s="74"/>
      <c r="AT264" s="74"/>
      <c r="AU264" s="74"/>
      <c r="AV264" s="74"/>
    </row>
    <row r="265" spans="27:48" ht="12.95" customHeight="1">
      <c r="AA265" s="74"/>
      <c r="AB265" s="74"/>
      <c r="AC265" s="74"/>
      <c r="AD265" s="74"/>
      <c r="AE265" s="74"/>
      <c r="AG265" s="101"/>
      <c r="AN265" s="74"/>
      <c r="AO265" s="74"/>
      <c r="AP265" s="74"/>
      <c r="AQ265" s="74"/>
      <c r="AR265" s="74"/>
      <c r="AS265" s="74"/>
      <c r="AT265" s="74"/>
      <c r="AU265" s="74"/>
      <c r="AV265" s="74"/>
    </row>
    <row r="266" spans="27:48" ht="12.95" customHeight="1">
      <c r="AA266" s="74"/>
      <c r="AB266" s="74"/>
      <c r="AC266" s="74"/>
      <c r="AD266" s="74"/>
      <c r="AE266" s="74"/>
      <c r="AG266" s="101"/>
      <c r="AN266" s="74"/>
      <c r="AO266" s="74"/>
      <c r="AP266" s="74"/>
      <c r="AQ266" s="74"/>
      <c r="AR266" s="74"/>
      <c r="AS266" s="74"/>
      <c r="AT266" s="74"/>
      <c r="AU266" s="74"/>
    </row>
    <row r="267" spans="27:48" ht="12.95" customHeight="1">
      <c r="AA267" s="74"/>
      <c r="AB267" s="74"/>
      <c r="AC267" s="74"/>
      <c r="AD267" s="74"/>
      <c r="AE267" s="74"/>
      <c r="AG267" s="101"/>
      <c r="AN267" s="74"/>
      <c r="AO267" s="74"/>
      <c r="AP267" s="74"/>
      <c r="AQ267" s="74"/>
      <c r="AR267" s="74"/>
      <c r="AS267" s="74"/>
      <c r="AT267" s="74"/>
      <c r="AU267" s="74"/>
      <c r="AV267" s="74"/>
    </row>
    <row r="268" spans="27:48" ht="12.95" customHeight="1">
      <c r="AA268" s="74"/>
      <c r="AB268" s="74"/>
      <c r="AC268" s="74"/>
      <c r="AD268" s="74"/>
      <c r="AE268" s="74"/>
      <c r="AG268" s="101"/>
      <c r="AN268" s="74"/>
      <c r="AO268" s="74"/>
      <c r="AP268" s="74"/>
      <c r="AQ268" s="74"/>
      <c r="AR268" s="74"/>
      <c r="AS268" s="74"/>
      <c r="AT268" s="74"/>
      <c r="AU268" s="74"/>
    </row>
    <row r="269" spans="27:48" ht="12.95" customHeight="1">
      <c r="AA269" s="74"/>
      <c r="AB269" s="74"/>
      <c r="AC269" s="74"/>
      <c r="AD269" s="74"/>
      <c r="AE269" s="74"/>
      <c r="AG269" s="101"/>
      <c r="AN269" s="74"/>
      <c r="AO269" s="74"/>
      <c r="AP269" s="74"/>
      <c r="AQ269" s="74"/>
      <c r="AR269" s="74"/>
      <c r="AS269" s="74"/>
      <c r="AT269" s="74"/>
      <c r="AU269" s="74"/>
    </row>
    <row r="270" spans="27:48" ht="12.95" customHeight="1">
      <c r="AA270" s="74"/>
      <c r="AB270" s="74"/>
      <c r="AC270" s="74"/>
      <c r="AD270" s="74"/>
      <c r="AE270" s="74"/>
      <c r="AG270" s="101"/>
      <c r="AN270" s="74"/>
      <c r="AO270" s="74"/>
      <c r="AP270" s="74"/>
      <c r="AQ270" s="74"/>
      <c r="AR270" s="74"/>
      <c r="AS270" s="74"/>
      <c r="AT270" s="74"/>
      <c r="AU270" s="74"/>
    </row>
    <row r="271" spans="27:48" ht="12.95" customHeight="1">
      <c r="AA271" s="74"/>
      <c r="AB271" s="74"/>
      <c r="AC271" s="74"/>
      <c r="AD271" s="74"/>
      <c r="AE271" s="74"/>
      <c r="AG271" s="101"/>
      <c r="AN271" s="74"/>
      <c r="AO271" s="74"/>
      <c r="AP271" s="74"/>
      <c r="AQ271" s="74"/>
      <c r="AR271" s="74"/>
      <c r="AS271" s="74"/>
      <c r="AT271" s="74"/>
      <c r="AU271" s="74"/>
    </row>
    <row r="272" spans="27:48" ht="12.95" customHeight="1">
      <c r="AA272" s="74"/>
      <c r="AB272" s="74"/>
      <c r="AC272" s="74"/>
      <c r="AD272" s="74"/>
      <c r="AE272" s="74"/>
      <c r="AG272" s="101"/>
      <c r="AN272" s="74"/>
      <c r="AO272" s="74"/>
      <c r="AP272" s="74"/>
      <c r="AQ272" s="74"/>
      <c r="AR272" s="74"/>
      <c r="AS272" s="74"/>
      <c r="AT272" s="74"/>
      <c r="AU272" s="74"/>
    </row>
    <row r="273" spans="27:48" ht="12.95" customHeight="1">
      <c r="AA273" s="74"/>
      <c r="AB273" s="74"/>
      <c r="AC273" s="74"/>
      <c r="AD273" s="74"/>
      <c r="AE273" s="74"/>
      <c r="AG273" s="101"/>
      <c r="AN273" s="74"/>
      <c r="AO273" s="74"/>
      <c r="AP273" s="74"/>
      <c r="AQ273" s="74"/>
      <c r="AR273" s="74"/>
      <c r="AS273" s="74"/>
      <c r="AT273" s="74"/>
      <c r="AU273" s="74"/>
    </row>
    <row r="274" spans="27:48" ht="12.95" customHeight="1">
      <c r="AA274" s="74"/>
      <c r="AB274" s="74"/>
      <c r="AC274" s="74"/>
      <c r="AD274" s="74"/>
      <c r="AE274" s="74"/>
      <c r="AG274" s="101"/>
      <c r="AN274" s="74"/>
      <c r="AO274" s="74"/>
      <c r="AP274" s="74"/>
      <c r="AQ274" s="74"/>
      <c r="AR274" s="74"/>
      <c r="AS274" s="74"/>
      <c r="AT274" s="74"/>
      <c r="AU274" s="74"/>
    </row>
    <row r="275" spans="27:48" ht="12.95" customHeight="1">
      <c r="AA275" s="74"/>
      <c r="AB275" s="74"/>
      <c r="AC275" s="74"/>
      <c r="AD275" s="74"/>
      <c r="AE275" s="74"/>
      <c r="AG275" s="101"/>
      <c r="AN275" s="74"/>
      <c r="AO275" s="74"/>
      <c r="AP275" s="74"/>
      <c r="AQ275" s="74"/>
      <c r="AR275" s="74"/>
      <c r="AS275" s="74"/>
      <c r="AT275" s="74"/>
      <c r="AU275" s="74"/>
      <c r="AV275" s="74"/>
    </row>
    <row r="276" spans="27:48" ht="12.95" customHeight="1">
      <c r="AA276" s="74"/>
      <c r="AB276" s="74"/>
      <c r="AC276" s="74"/>
      <c r="AD276" s="74"/>
      <c r="AE276" s="74"/>
      <c r="AG276" s="101"/>
      <c r="AN276" s="74"/>
      <c r="AO276" s="74"/>
      <c r="AP276" s="74"/>
      <c r="AQ276" s="74"/>
      <c r="AR276" s="74"/>
      <c r="AS276" s="74"/>
      <c r="AT276" s="74"/>
      <c r="AU276" s="74"/>
    </row>
    <row r="277" spans="27:48" ht="12.95" customHeight="1">
      <c r="AA277" s="74"/>
      <c r="AB277" s="74"/>
      <c r="AC277" s="74"/>
      <c r="AD277" s="74"/>
      <c r="AE277" s="74"/>
      <c r="AG277" s="101"/>
      <c r="AN277" s="74"/>
      <c r="AO277" s="74"/>
      <c r="AP277" s="74"/>
      <c r="AQ277" s="74"/>
      <c r="AR277" s="74"/>
      <c r="AS277" s="74"/>
      <c r="AT277" s="74"/>
      <c r="AU277" s="74"/>
    </row>
    <row r="278" spans="27:48" ht="12.95" customHeight="1">
      <c r="AA278" s="74"/>
      <c r="AB278" s="74"/>
      <c r="AC278" s="74"/>
      <c r="AD278" s="74"/>
      <c r="AE278" s="74"/>
      <c r="AG278" s="101"/>
      <c r="AN278" s="74"/>
      <c r="AO278" s="74"/>
      <c r="AP278" s="74"/>
      <c r="AQ278" s="74"/>
      <c r="AR278" s="74"/>
      <c r="AS278" s="74"/>
      <c r="AT278" s="74"/>
      <c r="AU278" s="74"/>
    </row>
    <row r="279" spans="27:48" ht="12.95" customHeight="1">
      <c r="AA279" s="74"/>
      <c r="AB279" s="74"/>
      <c r="AC279" s="74"/>
      <c r="AD279" s="74"/>
      <c r="AE279" s="74"/>
      <c r="AG279" s="101"/>
      <c r="AN279" s="74"/>
      <c r="AO279" s="74"/>
      <c r="AP279" s="74"/>
      <c r="AQ279" s="74"/>
      <c r="AR279" s="74"/>
      <c r="AS279" s="74"/>
      <c r="AT279" s="74"/>
      <c r="AU279" s="74"/>
    </row>
    <row r="280" spans="27:48" ht="12.95" customHeight="1">
      <c r="AA280" s="74"/>
      <c r="AB280" s="74"/>
      <c r="AC280" s="74"/>
      <c r="AD280" s="74"/>
      <c r="AE280" s="74"/>
      <c r="AG280" s="101"/>
      <c r="AN280" s="74"/>
      <c r="AO280" s="74"/>
      <c r="AP280" s="74"/>
      <c r="AQ280" s="74"/>
      <c r="AR280" s="74"/>
      <c r="AS280" s="74"/>
      <c r="AT280" s="74"/>
      <c r="AU280" s="74"/>
      <c r="AV280" s="74"/>
    </row>
    <row r="281" spans="27:48" ht="12.95" customHeight="1">
      <c r="AA281" s="74"/>
      <c r="AB281" s="74"/>
      <c r="AC281" s="74"/>
      <c r="AD281" s="74"/>
      <c r="AE281" s="74"/>
      <c r="AG281" s="101"/>
      <c r="AN281" s="74"/>
      <c r="AO281" s="74"/>
      <c r="AP281" s="74"/>
      <c r="AQ281" s="74"/>
      <c r="AR281" s="74"/>
      <c r="AS281" s="74"/>
      <c r="AT281" s="74"/>
      <c r="AU281" s="74"/>
      <c r="AV281" s="74"/>
    </row>
    <row r="282" spans="27:48" ht="12.95" customHeight="1">
      <c r="AA282" s="74"/>
      <c r="AB282" s="74"/>
      <c r="AC282" s="74"/>
      <c r="AD282" s="74"/>
      <c r="AE282" s="74"/>
      <c r="AG282" s="101"/>
      <c r="AN282" s="74"/>
      <c r="AO282" s="74"/>
      <c r="AP282" s="74"/>
      <c r="AQ282" s="74"/>
      <c r="AR282" s="74"/>
      <c r="AS282" s="74"/>
      <c r="AT282" s="74"/>
      <c r="AU282" s="74"/>
    </row>
    <row r="283" spans="27:48" ht="12.95" customHeight="1">
      <c r="AA283" s="74"/>
      <c r="AB283" s="74"/>
      <c r="AC283" s="74"/>
      <c r="AD283" s="74"/>
      <c r="AE283" s="74"/>
      <c r="AG283" s="101"/>
      <c r="AN283" s="74"/>
      <c r="AO283" s="74"/>
      <c r="AP283" s="74"/>
      <c r="AQ283" s="74"/>
      <c r="AR283" s="74"/>
      <c r="AS283" s="74"/>
      <c r="AT283" s="74"/>
      <c r="AU283" s="74"/>
    </row>
    <row r="284" spans="27:48" ht="12.95" customHeight="1">
      <c r="AA284" s="74"/>
      <c r="AB284" s="74"/>
      <c r="AC284" s="74"/>
      <c r="AD284" s="74"/>
      <c r="AE284" s="74"/>
      <c r="AG284" s="101"/>
      <c r="AN284" s="74"/>
      <c r="AO284" s="74"/>
      <c r="AP284" s="74"/>
      <c r="AQ284" s="74"/>
      <c r="AR284" s="74"/>
      <c r="AS284" s="74"/>
      <c r="AT284" s="74"/>
      <c r="AU284" s="74"/>
    </row>
    <row r="285" spans="27:48" ht="12.95" customHeight="1">
      <c r="AA285" s="74"/>
      <c r="AB285" s="74"/>
      <c r="AC285" s="74"/>
      <c r="AD285" s="74"/>
      <c r="AE285" s="74"/>
      <c r="AG285" s="101"/>
      <c r="AN285" s="74"/>
      <c r="AO285" s="74"/>
      <c r="AP285" s="74"/>
      <c r="AQ285" s="74"/>
      <c r="AR285" s="74"/>
      <c r="AS285" s="74"/>
      <c r="AT285" s="74"/>
      <c r="AU285" s="74"/>
    </row>
    <row r="286" spans="27:48" ht="12.95" customHeight="1">
      <c r="AA286" s="74"/>
      <c r="AB286" s="74"/>
      <c r="AC286" s="74"/>
      <c r="AD286" s="74"/>
      <c r="AE286" s="74"/>
      <c r="AG286" s="101"/>
      <c r="AN286" s="74"/>
      <c r="AO286" s="74"/>
      <c r="AP286" s="74"/>
      <c r="AQ286" s="74"/>
      <c r="AR286" s="74"/>
      <c r="AS286" s="74"/>
      <c r="AT286" s="74"/>
      <c r="AU286" s="74"/>
      <c r="AV286" s="74"/>
    </row>
    <row r="287" spans="27:48" ht="12.95" customHeight="1">
      <c r="AA287" s="74"/>
      <c r="AB287" s="74"/>
      <c r="AC287" s="74"/>
      <c r="AD287" s="74"/>
      <c r="AE287" s="74"/>
      <c r="AG287" s="101"/>
      <c r="AN287" s="74"/>
      <c r="AO287" s="74"/>
      <c r="AP287" s="74"/>
      <c r="AQ287" s="74"/>
      <c r="AR287" s="74"/>
      <c r="AS287" s="74"/>
      <c r="AT287" s="74"/>
      <c r="AU287" s="74"/>
      <c r="AV287" s="74"/>
    </row>
    <row r="288" spans="27:48" ht="12.95" customHeight="1">
      <c r="AA288" s="74"/>
      <c r="AB288" s="74"/>
      <c r="AC288" s="74"/>
      <c r="AD288" s="74"/>
      <c r="AE288" s="74"/>
      <c r="AG288" s="101"/>
      <c r="AN288" s="74"/>
      <c r="AO288" s="74"/>
      <c r="AP288" s="74"/>
      <c r="AQ288" s="74"/>
      <c r="AR288" s="74"/>
      <c r="AS288" s="74"/>
      <c r="AT288" s="74"/>
      <c r="AU288" s="74"/>
    </row>
    <row r="289" spans="27:48" ht="12.95" customHeight="1">
      <c r="AA289" s="74"/>
      <c r="AB289" s="74"/>
      <c r="AC289" s="74"/>
      <c r="AD289" s="74"/>
      <c r="AE289" s="74"/>
      <c r="AG289" s="101"/>
      <c r="AN289" s="74"/>
      <c r="AO289" s="74"/>
      <c r="AP289" s="74"/>
      <c r="AQ289" s="74"/>
      <c r="AR289" s="74"/>
      <c r="AS289" s="74"/>
      <c r="AT289" s="74"/>
      <c r="AU289" s="74"/>
    </row>
    <row r="290" spans="27:48" ht="12.95" customHeight="1">
      <c r="AA290" s="74"/>
      <c r="AB290" s="74"/>
      <c r="AC290" s="74"/>
      <c r="AD290" s="74"/>
      <c r="AE290" s="74"/>
      <c r="AG290" s="101"/>
      <c r="AN290" s="74"/>
      <c r="AO290" s="74"/>
      <c r="AP290" s="74"/>
      <c r="AQ290" s="74"/>
      <c r="AR290" s="74"/>
      <c r="AS290" s="74"/>
      <c r="AT290" s="74"/>
      <c r="AU290" s="74"/>
    </row>
    <row r="291" spans="27:48" ht="12.95" customHeight="1">
      <c r="AA291" s="74"/>
      <c r="AB291" s="74"/>
      <c r="AC291" s="74"/>
      <c r="AD291" s="74"/>
      <c r="AE291" s="74"/>
      <c r="AG291" s="101"/>
      <c r="AN291" s="74"/>
      <c r="AO291" s="74"/>
      <c r="AP291" s="74"/>
      <c r="AQ291" s="74"/>
      <c r="AR291" s="74"/>
      <c r="AS291" s="74"/>
      <c r="AT291" s="74"/>
      <c r="AU291" s="74"/>
    </row>
    <row r="292" spans="27:48" ht="12.95" customHeight="1">
      <c r="AA292" s="74"/>
      <c r="AB292" s="74"/>
      <c r="AC292" s="74"/>
      <c r="AD292" s="74"/>
      <c r="AE292" s="74"/>
      <c r="AG292" s="101"/>
      <c r="AN292" s="74"/>
      <c r="AO292" s="74"/>
      <c r="AP292" s="74"/>
      <c r="AQ292" s="74"/>
      <c r="AR292" s="74"/>
      <c r="AS292" s="74"/>
      <c r="AT292" s="74"/>
      <c r="AU292" s="74"/>
    </row>
    <row r="293" spans="27:48" ht="12.95" customHeight="1">
      <c r="AA293" s="74"/>
      <c r="AB293" s="74"/>
      <c r="AC293" s="74"/>
      <c r="AD293" s="74"/>
      <c r="AE293" s="74"/>
      <c r="AG293" s="101"/>
      <c r="AN293" s="74"/>
      <c r="AO293" s="74"/>
      <c r="AP293" s="74"/>
      <c r="AQ293" s="74"/>
      <c r="AR293" s="74"/>
      <c r="AS293" s="74"/>
      <c r="AT293" s="74"/>
      <c r="AU293" s="74"/>
    </row>
    <row r="294" spans="27:48" ht="12.95" customHeight="1">
      <c r="AA294" s="74"/>
      <c r="AB294" s="74"/>
      <c r="AC294" s="74"/>
      <c r="AD294" s="74"/>
      <c r="AE294" s="74"/>
      <c r="AG294" s="101"/>
      <c r="AN294" s="74"/>
      <c r="AO294" s="74"/>
      <c r="AP294" s="74"/>
      <c r="AQ294" s="74"/>
      <c r="AR294" s="74"/>
      <c r="AS294" s="74"/>
      <c r="AT294" s="74"/>
      <c r="AU294" s="74"/>
      <c r="AV294" s="74"/>
    </row>
    <row r="295" spans="27:48" ht="12.95" customHeight="1">
      <c r="AA295" s="74"/>
      <c r="AB295" s="74"/>
      <c r="AC295" s="74"/>
      <c r="AD295" s="74"/>
      <c r="AE295" s="74"/>
      <c r="AG295" s="101"/>
      <c r="AN295" s="74"/>
      <c r="AO295" s="74"/>
      <c r="AP295" s="74"/>
      <c r="AQ295" s="74"/>
      <c r="AR295" s="74"/>
      <c r="AS295" s="74"/>
      <c r="AT295" s="74"/>
      <c r="AU295" s="74"/>
      <c r="AV295" s="74"/>
    </row>
    <row r="296" spans="27:48" ht="12.95" customHeight="1">
      <c r="AA296" s="74"/>
      <c r="AB296" s="74"/>
      <c r="AC296" s="74"/>
      <c r="AD296" s="74"/>
      <c r="AE296" s="74"/>
      <c r="AG296" s="101"/>
      <c r="AN296" s="74"/>
      <c r="AO296" s="74"/>
      <c r="AP296" s="74"/>
      <c r="AQ296" s="74"/>
      <c r="AR296" s="74"/>
      <c r="AS296" s="74"/>
      <c r="AT296" s="74"/>
      <c r="AU296" s="74"/>
      <c r="AV296" s="74"/>
    </row>
    <row r="297" spans="27:48" ht="12.95" customHeight="1">
      <c r="AA297" s="74"/>
      <c r="AB297" s="74"/>
      <c r="AC297" s="74"/>
      <c r="AD297" s="74"/>
      <c r="AE297" s="74"/>
      <c r="AG297" s="101"/>
      <c r="AN297" s="74"/>
      <c r="AO297" s="74"/>
      <c r="AP297" s="74"/>
      <c r="AQ297" s="74"/>
      <c r="AR297" s="74"/>
      <c r="AS297" s="74"/>
      <c r="AT297" s="74"/>
      <c r="AU297" s="74"/>
    </row>
    <row r="298" spans="27:48" ht="12.95" customHeight="1">
      <c r="AA298" s="74"/>
      <c r="AB298" s="74"/>
      <c r="AC298" s="74"/>
      <c r="AD298" s="74"/>
      <c r="AE298" s="74"/>
      <c r="AG298" s="101"/>
      <c r="AN298" s="74"/>
      <c r="AO298" s="74"/>
      <c r="AP298" s="74"/>
      <c r="AQ298" s="74"/>
      <c r="AR298" s="74"/>
      <c r="AS298" s="74"/>
      <c r="AT298" s="74"/>
      <c r="AU298" s="74"/>
    </row>
    <row r="299" spans="27:48" ht="12.95" customHeight="1">
      <c r="AA299" s="74"/>
      <c r="AB299" s="74"/>
      <c r="AC299" s="74"/>
      <c r="AD299" s="74"/>
      <c r="AE299" s="74"/>
      <c r="AG299" s="101"/>
      <c r="AN299" s="74"/>
      <c r="AO299" s="74"/>
      <c r="AP299" s="74"/>
      <c r="AQ299" s="74"/>
      <c r="AR299" s="74"/>
      <c r="AS299" s="74"/>
      <c r="AT299" s="74"/>
      <c r="AU299" s="74"/>
    </row>
    <row r="300" spans="27:48" ht="12.95" customHeight="1">
      <c r="AA300" s="74"/>
      <c r="AB300" s="74"/>
      <c r="AC300" s="74"/>
      <c r="AD300" s="74"/>
      <c r="AE300" s="74"/>
      <c r="AG300" s="101"/>
      <c r="AN300" s="74"/>
      <c r="AO300" s="74"/>
      <c r="AP300" s="74"/>
      <c r="AQ300" s="74"/>
      <c r="AR300" s="74"/>
      <c r="AS300" s="74"/>
      <c r="AT300" s="74"/>
      <c r="AU300" s="74"/>
    </row>
    <row r="301" spans="27:48" ht="12.95" customHeight="1">
      <c r="AA301" s="74"/>
      <c r="AB301" s="74"/>
      <c r="AC301" s="74"/>
      <c r="AD301" s="74"/>
      <c r="AE301" s="74"/>
      <c r="AG301" s="101"/>
      <c r="AN301" s="74"/>
      <c r="AO301" s="74"/>
      <c r="AP301" s="74"/>
      <c r="AQ301" s="74"/>
      <c r="AR301" s="74"/>
      <c r="AS301" s="74"/>
      <c r="AT301" s="74"/>
      <c r="AU301" s="74"/>
    </row>
    <row r="302" spans="27:48" ht="12.95" customHeight="1">
      <c r="AA302" s="74"/>
      <c r="AB302" s="74"/>
      <c r="AC302" s="74"/>
      <c r="AD302" s="74"/>
      <c r="AE302" s="74"/>
      <c r="AG302" s="101"/>
      <c r="AN302" s="74"/>
      <c r="AO302" s="74"/>
      <c r="AP302" s="74"/>
      <c r="AQ302" s="74"/>
      <c r="AR302" s="74"/>
      <c r="AS302" s="74"/>
      <c r="AT302" s="74"/>
      <c r="AU302" s="74"/>
    </row>
    <row r="303" spans="27:48" ht="12.95" customHeight="1">
      <c r="AA303" s="74"/>
      <c r="AB303" s="74"/>
      <c r="AC303" s="74"/>
      <c r="AD303" s="74"/>
      <c r="AE303" s="74"/>
      <c r="AG303" s="101"/>
      <c r="AN303" s="74"/>
      <c r="AO303" s="74"/>
      <c r="AP303" s="74"/>
      <c r="AQ303" s="74"/>
      <c r="AR303" s="74"/>
      <c r="AS303" s="74"/>
      <c r="AT303" s="74"/>
      <c r="AU303" s="74"/>
    </row>
    <row r="304" spans="27:48" ht="12.95" customHeight="1">
      <c r="AA304" s="74"/>
      <c r="AB304" s="74"/>
      <c r="AC304" s="74"/>
      <c r="AD304" s="74"/>
      <c r="AE304" s="74"/>
      <c r="AG304" s="101"/>
      <c r="AN304" s="74"/>
      <c r="AO304" s="74"/>
      <c r="AP304" s="74"/>
      <c r="AQ304" s="74"/>
      <c r="AR304" s="74"/>
      <c r="AS304" s="74"/>
      <c r="AT304" s="74"/>
      <c r="AU304" s="74"/>
      <c r="AV304" s="74"/>
    </row>
    <row r="305" spans="27:48" ht="12.95" customHeight="1">
      <c r="AA305" s="74"/>
      <c r="AB305" s="74"/>
      <c r="AC305" s="74"/>
      <c r="AD305" s="74"/>
      <c r="AE305" s="74"/>
      <c r="AG305" s="101"/>
      <c r="AN305" s="74"/>
      <c r="AO305" s="74"/>
      <c r="AP305" s="74"/>
      <c r="AQ305" s="74"/>
      <c r="AR305" s="74"/>
      <c r="AS305" s="74"/>
      <c r="AT305" s="74"/>
      <c r="AU305" s="74"/>
      <c r="AV305" s="74"/>
    </row>
    <row r="306" spans="27:48" ht="12.95" customHeight="1">
      <c r="AA306" s="74"/>
      <c r="AB306" s="74"/>
      <c r="AC306" s="74"/>
      <c r="AD306" s="74"/>
      <c r="AE306" s="74"/>
      <c r="AG306" s="101"/>
      <c r="AN306" s="74"/>
      <c r="AO306" s="74"/>
      <c r="AP306" s="74"/>
      <c r="AQ306" s="74"/>
      <c r="AR306" s="74"/>
      <c r="AS306" s="74"/>
      <c r="AT306" s="74"/>
      <c r="AU306" s="74"/>
      <c r="AV306" s="74"/>
    </row>
    <row r="307" spans="27:48" ht="12.95" customHeight="1">
      <c r="AA307" s="74"/>
      <c r="AB307" s="74"/>
      <c r="AC307" s="74"/>
      <c r="AD307" s="74"/>
      <c r="AE307" s="74"/>
      <c r="AG307" s="101"/>
      <c r="AN307" s="74"/>
      <c r="AO307" s="74"/>
      <c r="AP307" s="74"/>
      <c r="AQ307" s="74"/>
      <c r="AR307" s="74"/>
      <c r="AS307" s="74"/>
      <c r="AT307" s="74"/>
      <c r="AU307" s="74"/>
    </row>
    <row r="308" spans="27:48" ht="12.95" customHeight="1">
      <c r="AA308" s="74"/>
      <c r="AB308" s="74"/>
      <c r="AC308" s="74"/>
      <c r="AD308" s="74"/>
      <c r="AE308" s="74"/>
      <c r="AG308" s="101"/>
      <c r="AN308" s="74"/>
      <c r="AO308" s="74"/>
      <c r="AP308" s="74"/>
      <c r="AQ308" s="74"/>
      <c r="AR308" s="74"/>
      <c r="AS308" s="74"/>
      <c r="AT308" s="74"/>
      <c r="AU308" s="74"/>
    </row>
    <row r="309" spans="27:48" ht="12.95" customHeight="1">
      <c r="AA309" s="74"/>
      <c r="AB309" s="74"/>
      <c r="AC309" s="74"/>
      <c r="AD309" s="74"/>
      <c r="AE309" s="74"/>
      <c r="AG309" s="101"/>
      <c r="AN309" s="74"/>
      <c r="AO309" s="74"/>
      <c r="AP309" s="74"/>
      <c r="AQ309" s="74"/>
      <c r="AR309" s="74"/>
      <c r="AS309" s="74"/>
      <c r="AT309" s="74"/>
      <c r="AU309" s="74"/>
    </row>
    <row r="310" spans="27:48" ht="12.95" customHeight="1">
      <c r="AA310" s="74"/>
      <c r="AB310" s="74"/>
      <c r="AC310" s="74"/>
      <c r="AD310" s="74"/>
      <c r="AE310" s="74"/>
      <c r="AG310" s="101"/>
      <c r="AN310" s="74"/>
      <c r="AO310" s="74"/>
      <c r="AP310" s="74"/>
      <c r="AQ310" s="74"/>
      <c r="AR310" s="74"/>
      <c r="AS310" s="74"/>
      <c r="AT310" s="74"/>
      <c r="AU310" s="74"/>
    </row>
    <row r="311" spans="27:48" ht="12.95" customHeight="1">
      <c r="AA311" s="74"/>
      <c r="AB311" s="74"/>
      <c r="AC311" s="74"/>
      <c r="AD311" s="74"/>
      <c r="AE311" s="74"/>
      <c r="AG311" s="101"/>
      <c r="AN311" s="74"/>
      <c r="AO311" s="74"/>
      <c r="AP311" s="74"/>
      <c r="AQ311" s="74"/>
      <c r="AR311" s="74"/>
      <c r="AS311" s="74"/>
      <c r="AT311" s="74"/>
      <c r="AU311" s="74"/>
    </row>
    <row r="312" spans="27:48" ht="12.95" customHeight="1">
      <c r="AA312" s="74"/>
      <c r="AB312" s="74"/>
      <c r="AC312" s="74"/>
      <c r="AD312" s="74"/>
      <c r="AE312" s="74"/>
      <c r="AG312" s="101"/>
      <c r="AN312" s="74"/>
      <c r="AO312" s="74"/>
      <c r="AP312" s="74"/>
      <c r="AQ312" s="74"/>
      <c r="AR312" s="74"/>
      <c r="AS312" s="74"/>
      <c r="AT312" s="74"/>
      <c r="AU312" s="74"/>
    </row>
    <row r="313" spans="27:48" ht="12.95" customHeight="1">
      <c r="AA313" s="74"/>
      <c r="AB313" s="74"/>
      <c r="AC313" s="74"/>
      <c r="AD313" s="74"/>
      <c r="AE313" s="74"/>
      <c r="AG313" s="101"/>
      <c r="AN313" s="74"/>
      <c r="AO313" s="74"/>
      <c r="AP313" s="74"/>
      <c r="AQ313" s="74"/>
      <c r="AR313" s="74"/>
      <c r="AS313" s="74"/>
      <c r="AT313" s="74"/>
      <c r="AU313" s="74"/>
    </row>
    <row r="314" spans="27:48" ht="12.95" customHeight="1">
      <c r="AA314" s="74"/>
      <c r="AB314" s="74"/>
      <c r="AC314" s="74"/>
      <c r="AD314" s="74"/>
      <c r="AE314" s="74"/>
      <c r="AG314" s="101"/>
      <c r="AN314" s="74"/>
      <c r="AO314" s="74"/>
      <c r="AP314" s="74"/>
      <c r="AQ314" s="74"/>
      <c r="AR314" s="74"/>
      <c r="AS314" s="74"/>
      <c r="AT314" s="74"/>
      <c r="AU314" s="74"/>
    </row>
    <row r="315" spans="27:48" ht="12.95" customHeight="1">
      <c r="AA315" s="74"/>
      <c r="AB315" s="74"/>
      <c r="AC315" s="74"/>
      <c r="AD315" s="74"/>
      <c r="AE315" s="74"/>
      <c r="AG315" s="101"/>
      <c r="AN315" s="74"/>
      <c r="AO315" s="74"/>
      <c r="AP315" s="74"/>
      <c r="AQ315" s="74"/>
      <c r="AR315" s="74"/>
      <c r="AS315" s="74"/>
      <c r="AT315" s="74"/>
      <c r="AU315" s="74"/>
    </row>
    <row r="316" spans="27:48" ht="12.95" customHeight="1">
      <c r="AA316" s="74"/>
      <c r="AB316" s="74"/>
      <c r="AC316" s="74"/>
      <c r="AD316" s="74"/>
      <c r="AE316" s="74"/>
      <c r="AG316" s="101"/>
      <c r="AN316" s="74"/>
      <c r="AO316" s="74"/>
      <c r="AP316" s="74"/>
      <c r="AQ316" s="74"/>
      <c r="AR316" s="74"/>
      <c r="AS316" s="74"/>
      <c r="AT316" s="74"/>
      <c r="AU316" s="74"/>
    </row>
    <row r="317" spans="27:48" ht="12.95" customHeight="1">
      <c r="AA317" s="74"/>
      <c r="AB317" s="74"/>
      <c r="AC317" s="74"/>
      <c r="AD317" s="74"/>
      <c r="AE317" s="74"/>
      <c r="AG317" s="101"/>
      <c r="AN317" s="74"/>
      <c r="AO317" s="74"/>
      <c r="AP317" s="74"/>
      <c r="AQ317" s="74"/>
      <c r="AR317" s="74"/>
      <c r="AS317" s="74"/>
      <c r="AT317" s="74"/>
      <c r="AU317" s="74"/>
    </row>
    <row r="318" spans="27:48" ht="12.95" customHeight="1">
      <c r="AA318" s="74"/>
      <c r="AB318" s="74"/>
      <c r="AC318" s="74"/>
      <c r="AD318" s="74"/>
      <c r="AE318" s="74"/>
      <c r="AG318" s="101"/>
      <c r="AN318" s="74"/>
      <c r="AO318" s="74"/>
      <c r="AP318" s="74"/>
      <c r="AQ318" s="74"/>
      <c r="AR318" s="74"/>
      <c r="AS318" s="74"/>
      <c r="AT318" s="74"/>
      <c r="AU318" s="74"/>
    </row>
    <row r="319" spans="27:48" ht="12.95" customHeight="1">
      <c r="AA319" s="74"/>
      <c r="AB319" s="74"/>
      <c r="AC319" s="74"/>
      <c r="AD319" s="74"/>
      <c r="AE319" s="74"/>
      <c r="AG319" s="101"/>
      <c r="AN319" s="74"/>
      <c r="AO319" s="74"/>
      <c r="AP319" s="74"/>
      <c r="AQ319" s="74"/>
      <c r="AR319" s="74"/>
      <c r="AS319" s="74"/>
      <c r="AT319" s="74"/>
      <c r="AU319" s="74"/>
    </row>
    <row r="320" spans="27:48" ht="12.95" customHeight="1">
      <c r="AA320" s="74"/>
      <c r="AB320" s="74"/>
      <c r="AC320" s="74"/>
      <c r="AD320" s="74"/>
      <c r="AE320" s="74"/>
      <c r="AG320" s="101"/>
      <c r="AN320" s="74"/>
      <c r="AO320" s="74"/>
      <c r="AP320" s="74"/>
      <c r="AQ320" s="74"/>
      <c r="AR320" s="74"/>
      <c r="AS320" s="74"/>
      <c r="AT320" s="74"/>
      <c r="AU320" s="74"/>
    </row>
    <row r="321" spans="27:48" ht="12.95" customHeight="1">
      <c r="AA321" s="74"/>
      <c r="AB321" s="74"/>
      <c r="AC321" s="74"/>
      <c r="AD321" s="74"/>
      <c r="AE321" s="74"/>
      <c r="AG321" s="101"/>
      <c r="AN321" s="74"/>
      <c r="AO321" s="74"/>
      <c r="AP321" s="74"/>
      <c r="AQ321" s="74"/>
      <c r="AR321" s="74"/>
      <c r="AS321" s="74"/>
      <c r="AT321" s="74"/>
      <c r="AU321" s="74"/>
    </row>
    <row r="322" spans="27:48" ht="12.95" customHeight="1">
      <c r="AA322" s="74"/>
      <c r="AB322" s="74"/>
      <c r="AC322" s="74"/>
      <c r="AD322" s="74"/>
      <c r="AE322" s="74"/>
      <c r="AG322" s="101"/>
      <c r="AN322" s="74"/>
      <c r="AO322" s="74"/>
      <c r="AP322" s="74"/>
      <c r="AQ322" s="74"/>
      <c r="AR322" s="74"/>
      <c r="AS322" s="74"/>
      <c r="AT322" s="74"/>
      <c r="AU322" s="74"/>
      <c r="AV322" s="74"/>
    </row>
    <row r="323" spans="27:48" ht="12.95" customHeight="1">
      <c r="AA323" s="74"/>
      <c r="AB323" s="74"/>
      <c r="AC323" s="74"/>
      <c r="AD323" s="74"/>
      <c r="AE323" s="74"/>
      <c r="AG323" s="101"/>
      <c r="AN323" s="74"/>
      <c r="AO323" s="74"/>
      <c r="AP323" s="74"/>
      <c r="AQ323" s="74"/>
      <c r="AR323" s="74"/>
      <c r="AS323" s="74"/>
      <c r="AT323" s="74"/>
      <c r="AU323" s="74"/>
    </row>
    <row r="324" spans="27:48" ht="12.95" customHeight="1">
      <c r="AA324" s="74"/>
      <c r="AB324" s="74"/>
      <c r="AC324" s="74"/>
      <c r="AD324" s="74"/>
      <c r="AE324" s="74"/>
      <c r="AG324" s="101"/>
      <c r="AN324" s="74"/>
      <c r="AO324" s="74"/>
      <c r="AP324" s="74"/>
      <c r="AQ324" s="74"/>
      <c r="AR324" s="74"/>
      <c r="AS324" s="74"/>
      <c r="AT324" s="74"/>
      <c r="AU324" s="74"/>
    </row>
    <row r="325" spans="27:48" ht="12.95" customHeight="1">
      <c r="AA325" s="74"/>
      <c r="AB325" s="74"/>
      <c r="AC325" s="74"/>
      <c r="AD325" s="74"/>
      <c r="AE325" s="74"/>
      <c r="AG325" s="101"/>
      <c r="AN325" s="74"/>
      <c r="AO325" s="74"/>
      <c r="AP325" s="74"/>
      <c r="AQ325" s="74"/>
      <c r="AR325" s="74"/>
      <c r="AS325" s="74"/>
      <c r="AT325" s="74"/>
      <c r="AU325" s="74"/>
    </row>
    <row r="326" spans="27:48" ht="12.95" customHeight="1">
      <c r="AA326" s="74"/>
      <c r="AB326" s="74"/>
      <c r="AC326" s="74"/>
      <c r="AD326" s="74"/>
      <c r="AE326" s="74"/>
      <c r="AG326" s="101"/>
      <c r="AN326" s="74"/>
      <c r="AO326" s="74"/>
      <c r="AP326" s="74"/>
      <c r="AQ326" s="74"/>
      <c r="AR326" s="74"/>
      <c r="AS326" s="74"/>
      <c r="AT326" s="74"/>
      <c r="AU326" s="74"/>
    </row>
    <row r="327" spans="27:48" ht="12.95" customHeight="1">
      <c r="AA327" s="74"/>
      <c r="AB327" s="74"/>
      <c r="AC327" s="74"/>
      <c r="AD327" s="74"/>
      <c r="AE327" s="74"/>
      <c r="AG327" s="101"/>
      <c r="AN327" s="74"/>
      <c r="AO327" s="74"/>
      <c r="AP327" s="74"/>
      <c r="AQ327" s="74"/>
      <c r="AR327" s="74"/>
      <c r="AS327" s="74"/>
      <c r="AT327" s="74"/>
      <c r="AU327" s="74"/>
    </row>
    <row r="328" spans="27:48" ht="12.95" customHeight="1">
      <c r="AA328" s="74"/>
      <c r="AB328" s="74"/>
      <c r="AC328" s="74"/>
      <c r="AD328" s="74"/>
      <c r="AE328" s="74"/>
      <c r="AG328" s="101"/>
      <c r="AN328" s="74"/>
      <c r="AO328" s="74"/>
      <c r="AP328" s="74"/>
      <c r="AQ328" s="74"/>
      <c r="AR328" s="74"/>
      <c r="AS328" s="74"/>
      <c r="AT328" s="74"/>
      <c r="AU328" s="74"/>
    </row>
    <row r="329" spans="27:48" ht="12.95" customHeight="1">
      <c r="AA329" s="74"/>
      <c r="AB329" s="74"/>
      <c r="AC329" s="74"/>
      <c r="AD329" s="74"/>
      <c r="AE329" s="74"/>
      <c r="AG329" s="101"/>
      <c r="AN329" s="74"/>
      <c r="AO329" s="74"/>
      <c r="AP329" s="74"/>
      <c r="AQ329" s="74"/>
      <c r="AR329" s="74"/>
      <c r="AS329" s="74"/>
      <c r="AT329" s="74"/>
      <c r="AU329" s="74"/>
    </row>
    <row r="330" spans="27:48" ht="12.95" customHeight="1">
      <c r="AA330" s="74"/>
      <c r="AB330" s="74"/>
      <c r="AC330" s="74"/>
      <c r="AD330" s="74"/>
      <c r="AE330" s="74"/>
      <c r="AG330" s="101"/>
      <c r="AN330" s="74"/>
      <c r="AO330" s="74"/>
      <c r="AP330" s="74"/>
      <c r="AQ330" s="74"/>
      <c r="AR330" s="74"/>
      <c r="AS330" s="74"/>
      <c r="AT330" s="74"/>
      <c r="AU330" s="74"/>
    </row>
    <row r="331" spans="27:48" ht="12.95" customHeight="1">
      <c r="AA331" s="74"/>
      <c r="AB331" s="74"/>
      <c r="AC331" s="74"/>
      <c r="AD331" s="74"/>
      <c r="AE331" s="74"/>
      <c r="AG331" s="101"/>
      <c r="AN331" s="74"/>
      <c r="AO331" s="74"/>
      <c r="AP331" s="74"/>
      <c r="AQ331" s="74"/>
      <c r="AR331" s="74"/>
      <c r="AS331" s="74"/>
      <c r="AT331" s="74"/>
      <c r="AU331" s="74"/>
    </row>
    <row r="332" spans="27:48" ht="12.95" customHeight="1">
      <c r="AA332" s="74"/>
      <c r="AB332" s="74"/>
      <c r="AC332" s="74"/>
      <c r="AD332" s="74"/>
      <c r="AE332" s="74"/>
      <c r="AG332" s="101"/>
      <c r="AN332" s="74"/>
      <c r="AO332" s="74"/>
      <c r="AP332" s="74"/>
      <c r="AQ332" s="74"/>
      <c r="AR332" s="74"/>
      <c r="AS332" s="74"/>
      <c r="AT332" s="74"/>
      <c r="AU332" s="74"/>
    </row>
    <row r="333" spans="27:48" ht="12.95" customHeight="1">
      <c r="AA333" s="74"/>
      <c r="AB333" s="74"/>
      <c r="AC333" s="74"/>
      <c r="AD333" s="74"/>
      <c r="AE333" s="74"/>
      <c r="AG333" s="101"/>
      <c r="AN333" s="74"/>
      <c r="AO333" s="74"/>
      <c r="AP333" s="74"/>
      <c r="AQ333" s="74"/>
      <c r="AR333" s="74"/>
      <c r="AS333" s="74"/>
      <c r="AT333" s="74"/>
      <c r="AU333" s="74"/>
    </row>
    <row r="334" spans="27:48" ht="12.95" customHeight="1">
      <c r="AA334" s="74"/>
      <c r="AB334" s="74"/>
      <c r="AC334" s="74"/>
      <c r="AD334" s="74"/>
      <c r="AE334" s="74"/>
      <c r="AG334" s="101"/>
      <c r="AN334" s="74"/>
      <c r="AO334" s="74"/>
      <c r="AP334" s="74"/>
      <c r="AQ334" s="74"/>
      <c r="AR334" s="74"/>
      <c r="AS334" s="74"/>
      <c r="AT334" s="74"/>
      <c r="AU334" s="74"/>
    </row>
    <row r="335" spans="27:48" ht="12.95" customHeight="1">
      <c r="AA335" s="74"/>
      <c r="AB335" s="74"/>
      <c r="AC335" s="74"/>
      <c r="AD335" s="74"/>
      <c r="AE335" s="74"/>
      <c r="AG335" s="101"/>
      <c r="AN335" s="74"/>
      <c r="AO335" s="74"/>
      <c r="AP335" s="74"/>
      <c r="AQ335" s="74"/>
      <c r="AR335" s="74"/>
      <c r="AS335" s="74"/>
      <c r="AT335" s="74"/>
      <c r="AU335" s="74"/>
    </row>
    <row r="336" spans="27:48" ht="12.95" customHeight="1">
      <c r="AA336" s="74"/>
      <c r="AB336" s="74"/>
      <c r="AC336" s="74"/>
      <c r="AD336" s="74"/>
      <c r="AE336" s="74"/>
      <c r="AG336" s="101"/>
      <c r="AN336" s="74"/>
      <c r="AO336" s="74"/>
      <c r="AP336" s="74"/>
      <c r="AQ336" s="74"/>
      <c r="AR336" s="74"/>
      <c r="AS336" s="74"/>
      <c r="AT336" s="74"/>
      <c r="AU336" s="74"/>
      <c r="AV336" s="74"/>
    </row>
    <row r="337" spans="27:47" ht="12.95" customHeight="1">
      <c r="AA337" s="74"/>
      <c r="AB337" s="74"/>
      <c r="AC337" s="74"/>
      <c r="AD337" s="74"/>
      <c r="AE337" s="74"/>
      <c r="AG337" s="101"/>
      <c r="AN337" s="74"/>
      <c r="AO337" s="74"/>
      <c r="AP337" s="74"/>
      <c r="AQ337" s="74"/>
      <c r="AR337" s="74"/>
      <c r="AS337" s="74"/>
      <c r="AT337" s="74"/>
      <c r="AU337" s="74"/>
    </row>
    <row r="338" spans="27:47" ht="12.95" customHeight="1">
      <c r="AA338" s="74"/>
      <c r="AB338" s="74"/>
      <c r="AC338" s="74"/>
      <c r="AD338" s="74"/>
      <c r="AE338" s="74"/>
      <c r="AG338" s="101"/>
      <c r="AN338" s="74"/>
      <c r="AO338" s="74"/>
      <c r="AP338" s="74"/>
      <c r="AQ338" s="74"/>
      <c r="AR338" s="74"/>
      <c r="AS338" s="74"/>
      <c r="AT338" s="74"/>
      <c r="AU338" s="74"/>
    </row>
    <row r="339" spans="27:47" ht="12.95" customHeight="1">
      <c r="AA339" s="74"/>
      <c r="AB339" s="74"/>
      <c r="AC339" s="74"/>
      <c r="AD339" s="74"/>
      <c r="AE339" s="74"/>
      <c r="AG339" s="101"/>
      <c r="AN339" s="74"/>
      <c r="AO339" s="74"/>
      <c r="AP339" s="74"/>
      <c r="AQ339" s="74"/>
      <c r="AR339" s="74"/>
      <c r="AS339" s="74"/>
      <c r="AT339" s="74"/>
      <c r="AU339" s="74"/>
    </row>
    <row r="340" spans="27:47" ht="12.95" customHeight="1">
      <c r="AA340" s="74"/>
      <c r="AB340" s="74"/>
      <c r="AC340" s="74"/>
      <c r="AD340" s="74"/>
      <c r="AE340" s="74"/>
      <c r="AG340" s="101"/>
      <c r="AN340" s="74"/>
      <c r="AO340" s="74"/>
      <c r="AP340" s="74"/>
      <c r="AQ340" s="74"/>
      <c r="AR340" s="74"/>
      <c r="AS340" s="74"/>
      <c r="AT340" s="74"/>
      <c r="AU340" s="74"/>
    </row>
    <row r="341" spans="27:47" ht="12.95" customHeight="1">
      <c r="AA341" s="74"/>
      <c r="AB341" s="74"/>
      <c r="AC341" s="74"/>
      <c r="AD341" s="74"/>
      <c r="AE341" s="74"/>
      <c r="AG341" s="101"/>
      <c r="AN341" s="74"/>
      <c r="AO341" s="74"/>
      <c r="AP341" s="74"/>
      <c r="AQ341" s="74"/>
      <c r="AR341" s="74"/>
      <c r="AS341" s="74"/>
      <c r="AT341" s="74"/>
      <c r="AU341" s="74"/>
    </row>
    <row r="342" spans="27:47" ht="12.95" customHeight="1">
      <c r="AA342" s="74"/>
      <c r="AB342" s="74"/>
      <c r="AC342" s="74"/>
      <c r="AD342" s="74"/>
      <c r="AE342" s="74"/>
      <c r="AG342" s="101"/>
      <c r="AN342" s="74"/>
      <c r="AO342" s="74"/>
      <c r="AP342" s="74"/>
      <c r="AQ342" s="74"/>
      <c r="AR342" s="74"/>
      <c r="AS342" s="74"/>
      <c r="AT342" s="74"/>
      <c r="AU342" s="74"/>
    </row>
    <row r="343" spans="27:47" ht="12.95" customHeight="1">
      <c r="AA343" s="74"/>
      <c r="AB343" s="74"/>
      <c r="AC343" s="74"/>
      <c r="AD343" s="74"/>
      <c r="AE343" s="74"/>
      <c r="AG343" s="101"/>
      <c r="AN343" s="74"/>
      <c r="AO343" s="74"/>
      <c r="AP343" s="74"/>
      <c r="AQ343" s="74"/>
      <c r="AR343" s="74"/>
      <c r="AS343" s="74"/>
      <c r="AT343" s="74"/>
      <c r="AU343" s="74"/>
    </row>
    <row r="344" spans="27:47" ht="12.95" customHeight="1">
      <c r="AA344" s="74"/>
      <c r="AB344" s="74"/>
      <c r="AC344" s="74"/>
      <c r="AD344" s="74"/>
      <c r="AE344" s="74"/>
      <c r="AG344" s="101"/>
      <c r="AN344" s="74"/>
      <c r="AO344" s="74"/>
      <c r="AP344" s="74"/>
      <c r="AQ344" s="74"/>
      <c r="AR344" s="74"/>
      <c r="AS344" s="74"/>
      <c r="AT344" s="74"/>
      <c r="AU344" s="74"/>
    </row>
    <row r="345" spans="27:47" ht="12.95" customHeight="1">
      <c r="AA345" s="74"/>
      <c r="AB345" s="74"/>
      <c r="AC345" s="74"/>
      <c r="AD345" s="74"/>
      <c r="AE345" s="74"/>
      <c r="AG345" s="101"/>
      <c r="AN345" s="74"/>
      <c r="AO345" s="74"/>
      <c r="AP345" s="74"/>
      <c r="AQ345" s="74"/>
      <c r="AR345" s="74"/>
      <c r="AS345" s="74"/>
      <c r="AT345" s="74"/>
      <c r="AU345" s="74"/>
    </row>
    <row r="346" spans="27:47" ht="12.95" customHeight="1">
      <c r="AA346" s="74"/>
      <c r="AB346" s="74"/>
      <c r="AC346" s="74"/>
      <c r="AD346" s="74"/>
      <c r="AE346" s="74"/>
      <c r="AG346" s="101"/>
      <c r="AN346" s="74"/>
      <c r="AO346" s="74"/>
      <c r="AP346" s="74"/>
      <c r="AQ346" s="74"/>
      <c r="AR346" s="74"/>
      <c r="AS346" s="74"/>
      <c r="AT346" s="74"/>
      <c r="AU346" s="74"/>
    </row>
    <row r="347" spans="27:47" ht="12.95" customHeight="1">
      <c r="AA347" s="74"/>
      <c r="AB347" s="74"/>
      <c r="AC347" s="74"/>
      <c r="AD347" s="74"/>
      <c r="AE347" s="74"/>
      <c r="AG347" s="101"/>
      <c r="AN347" s="74"/>
      <c r="AO347" s="74"/>
      <c r="AP347" s="74"/>
      <c r="AQ347" s="74"/>
      <c r="AR347" s="74"/>
      <c r="AS347" s="74"/>
      <c r="AT347" s="74"/>
      <c r="AU347" s="74"/>
    </row>
    <row r="348" spans="27:47" ht="12.95" customHeight="1">
      <c r="AA348" s="74"/>
      <c r="AB348" s="74"/>
      <c r="AC348" s="74"/>
      <c r="AD348" s="74"/>
      <c r="AE348" s="74"/>
      <c r="AG348" s="101"/>
      <c r="AN348" s="74"/>
      <c r="AO348" s="74"/>
      <c r="AP348" s="74"/>
      <c r="AQ348" s="74"/>
      <c r="AR348" s="74"/>
      <c r="AS348" s="74"/>
      <c r="AT348" s="74"/>
      <c r="AU348" s="74"/>
    </row>
    <row r="349" spans="27:47" ht="12.95" customHeight="1">
      <c r="AA349" s="74"/>
      <c r="AB349" s="74"/>
      <c r="AC349" s="74"/>
      <c r="AD349" s="74"/>
      <c r="AE349" s="74"/>
      <c r="AG349" s="101"/>
      <c r="AN349" s="74"/>
      <c r="AO349" s="74"/>
      <c r="AP349" s="74"/>
      <c r="AQ349" s="74"/>
      <c r="AR349" s="74"/>
      <c r="AS349" s="74"/>
      <c r="AT349" s="74"/>
      <c r="AU349" s="74"/>
    </row>
    <row r="350" spans="27:47" ht="12.95" customHeight="1">
      <c r="AA350" s="74"/>
      <c r="AB350" s="74"/>
      <c r="AC350" s="74"/>
      <c r="AD350" s="74"/>
      <c r="AE350" s="74"/>
      <c r="AG350" s="101"/>
      <c r="AN350" s="74"/>
      <c r="AO350" s="74"/>
      <c r="AP350" s="74"/>
      <c r="AQ350" s="74"/>
      <c r="AR350" s="74"/>
      <c r="AS350" s="74"/>
      <c r="AT350" s="74"/>
      <c r="AU350" s="74"/>
    </row>
    <row r="351" spans="27:47" ht="12.95" customHeight="1">
      <c r="AA351" s="74"/>
      <c r="AB351" s="74"/>
      <c r="AC351" s="74"/>
      <c r="AD351" s="74"/>
      <c r="AE351" s="74"/>
      <c r="AG351" s="101"/>
      <c r="AN351" s="74"/>
      <c r="AO351" s="74"/>
      <c r="AP351" s="74"/>
      <c r="AQ351" s="74"/>
      <c r="AR351" s="74"/>
      <c r="AS351" s="74"/>
      <c r="AT351" s="74"/>
      <c r="AU351" s="74"/>
    </row>
    <row r="352" spans="27:47" ht="12.95" customHeight="1">
      <c r="AA352" s="74"/>
      <c r="AB352" s="74"/>
      <c r="AC352" s="74"/>
      <c r="AD352" s="74"/>
      <c r="AE352" s="74"/>
      <c r="AG352" s="101"/>
      <c r="AN352" s="74"/>
      <c r="AO352" s="74"/>
      <c r="AP352" s="74"/>
      <c r="AQ352" s="74"/>
      <c r="AR352" s="74"/>
      <c r="AS352" s="74"/>
      <c r="AT352" s="74"/>
      <c r="AU352" s="74"/>
    </row>
    <row r="353" spans="27:64">
      <c r="AA353" s="74"/>
      <c r="AB353" s="74"/>
      <c r="AC353" s="74"/>
      <c r="AD353" s="74"/>
      <c r="AE353" s="74"/>
      <c r="AG353" s="101"/>
      <c r="AN353" s="74"/>
      <c r="AO353" s="74"/>
      <c r="AP353" s="74"/>
      <c r="AQ353" s="74"/>
      <c r="AR353" s="74"/>
      <c r="AS353" s="74"/>
      <c r="AT353" s="74"/>
      <c r="AU353" s="74"/>
    </row>
    <row r="354" spans="27:64">
      <c r="AA354" s="74"/>
      <c r="AB354" s="74"/>
      <c r="AC354" s="74"/>
      <c r="AD354" s="74"/>
      <c r="AE354" s="74"/>
      <c r="AG354" s="101"/>
      <c r="AN354" s="74"/>
      <c r="AO354" s="74"/>
      <c r="AP354" s="74"/>
      <c r="AQ354" s="74"/>
      <c r="AR354" s="74"/>
      <c r="AS354" s="74"/>
      <c r="AT354" s="74"/>
      <c r="AU354" s="74"/>
      <c r="AV354" s="74"/>
    </row>
    <row r="355" spans="27:64">
      <c r="AA355" s="74"/>
      <c r="AB355" s="74"/>
      <c r="AC355" s="74"/>
      <c r="AD355" s="74"/>
      <c r="AE355" s="74"/>
      <c r="AG355" s="101"/>
      <c r="AN355" s="74"/>
      <c r="AO355" s="74"/>
      <c r="AP355" s="74"/>
      <c r="AQ355" s="74"/>
      <c r="AR355" s="74"/>
      <c r="AS355" s="74"/>
      <c r="AT355" s="74"/>
      <c r="AU355" s="74"/>
    </row>
    <row r="356" spans="27:64">
      <c r="AA356" s="74"/>
      <c r="AB356" s="74"/>
      <c r="AC356" s="74"/>
      <c r="AD356" s="74"/>
      <c r="AE356" s="74"/>
      <c r="AG356" s="101"/>
      <c r="AN356" s="74"/>
      <c r="AO356" s="74"/>
      <c r="AP356" s="74"/>
      <c r="AQ356" s="74"/>
      <c r="AR356" s="74"/>
      <c r="AS356" s="74"/>
      <c r="AT356" s="74"/>
      <c r="AU356" s="74"/>
    </row>
    <row r="357" spans="27:64">
      <c r="AA357" s="74"/>
      <c r="AB357" s="74"/>
      <c r="AC357" s="74"/>
      <c r="AD357" s="74"/>
      <c r="AE357" s="74"/>
      <c r="AG357" s="101"/>
      <c r="AN357" s="74"/>
      <c r="AO357" s="74"/>
      <c r="AP357" s="74"/>
      <c r="AQ357" s="74"/>
      <c r="AR357" s="74"/>
      <c r="AS357" s="74"/>
      <c r="AT357" s="74"/>
      <c r="AU357" s="74"/>
    </row>
    <row r="358" spans="27:64">
      <c r="AA358" s="74"/>
      <c r="AB358" s="74"/>
      <c r="AC358" s="74"/>
      <c r="AD358" s="74"/>
      <c r="AE358" s="74"/>
      <c r="AG358" s="101"/>
      <c r="AN358" s="74"/>
      <c r="AO358" s="74"/>
      <c r="AP358" s="74"/>
      <c r="AQ358" s="74"/>
      <c r="AR358" s="74"/>
      <c r="AS358" s="74"/>
      <c r="AT358" s="74"/>
      <c r="AU358" s="74"/>
    </row>
    <row r="359" spans="27:64">
      <c r="AA359" s="74"/>
      <c r="AB359" s="74"/>
      <c r="AC359" s="74"/>
      <c r="AD359" s="74"/>
      <c r="AE359" s="74"/>
      <c r="AG359" s="101"/>
      <c r="AN359" s="74"/>
      <c r="AO359" s="74"/>
      <c r="AP359" s="74"/>
      <c r="AQ359" s="74"/>
      <c r="AR359" s="74"/>
      <c r="AS359" s="74"/>
      <c r="AT359" s="74"/>
      <c r="AU359" s="74"/>
    </row>
    <row r="360" spans="27:64">
      <c r="AA360" s="74"/>
      <c r="AB360" s="74"/>
      <c r="AC360" s="74"/>
      <c r="AD360" s="74"/>
      <c r="AE360" s="74"/>
      <c r="AG360" s="101"/>
      <c r="AN360" s="74"/>
      <c r="AO360" s="74"/>
      <c r="AP360" s="74"/>
      <c r="AQ360" s="74"/>
      <c r="AR360" s="74"/>
      <c r="AS360" s="74"/>
      <c r="AT360" s="74"/>
      <c r="AU360" s="74"/>
    </row>
    <row r="361" spans="27:64">
      <c r="AA361" s="74"/>
      <c r="AB361" s="74"/>
      <c r="AC361" s="74"/>
      <c r="AD361" s="74"/>
      <c r="AE361" s="74"/>
      <c r="AG361" s="101"/>
      <c r="AN361" s="74"/>
      <c r="AO361" s="74"/>
      <c r="AP361" s="74"/>
      <c r="AQ361" s="74"/>
      <c r="AR361" s="74"/>
      <c r="AS361" s="74"/>
      <c r="AT361" s="74"/>
      <c r="AU361" s="74"/>
    </row>
    <row r="362" spans="27:64">
      <c r="AA362" s="74"/>
      <c r="AB362" s="74"/>
      <c r="AC362" s="74"/>
      <c r="AD362" s="74"/>
      <c r="AE362" s="74"/>
      <c r="AG362" s="101"/>
      <c r="AN362" s="74"/>
      <c r="AO362" s="74"/>
      <c r="AP362" s="74"/>
      <c r="AQ362" s="74"/>
      <c r="AR362" s="74"/>
      <c r="AS362" s="74"/>
      <c r="AT362" s="74"/>
      <c r="AU362" s="74"/>
    </row>
    <row r="363" spans="27:64">
      <c r="AA363" s="74"/>
      <c r="AB363" s="74"/>
      <c r="AC363" s="74"/>
      <c r="AD363" s="74"/>
      <c r="AE363" s="74"/>
      <c r="AG363" s="101"/>
      <c r="AN363" s="74"/>
      <c r="AO363" s="74"/>
      <c r="AP363" s="74"/>
      <c r="AQ363" s="74"/>
      <c r="AR363" s="74"/>
      <c r="AS363" s="74"/>
      <c r="AT363" s="74"/>
      <c r="AU363" s="74"/>
    </row>
    <row r="364" spans="27:64">
      <c r="AA364" s="74"/>
      <c r="AB364" s="74"/>
      <c r="AC364" s="74"/>
      <c r="AD364" s="74"/>
      <c r="AE364" s="74"/>
      <c r="AG364" s="101"/>
      <c r="AN364" s="74"/>
      <c r="AO364" s="74"/>
      <c r="AP364" s="74"/>
      <c r="AQ364" s="74"/>
      <c r="AR364" s="74"/>
      <c r="AS364" s="74"/>
      <c r="AT364" s="74"/>
      <c r="AU364" s="74"/>
    </row>
    <row r="365" spans="27:64">
      <c r="AA365" s="74"/>
      <c r="AB365" s="74"/>
      <c r="AC365" s="74"/>
      <c r="AD365" s="74"/>
      <c r="AE365" s="74"/>
      <c r="AG365" s="101"/>
      <c r="AN365" s="74"/>
      <c r="AO365" s="74"/>
      <c r="AP365" s="74"/>
      <c r="AQ365" s="74"/>
      <c r="AR365" s="74"/>
      <c r="AS365" s="74"/>
      <c r="AT365" s="74"/>
      <c r="AU365" s="74"/>
    </row>
    <row r="366" spans="27:64">
      <c r="AA366" s="74"/>
      <c r="AB366" s="74"/>
      <c r="AC366" s="74"/>
      <c r="AD366" s="74"/>
      <c r="AE366" s="74"/>
      <c r="AG366" s="101"/>
      <c r="AN366" s="74"/>
      <c r="AO366" s="74"/>
      <c r="AP366" s="74"/>
      <c r="AQ366" s="74"/>
      <c r="AR366" s="74"/>
      <c r="AS366" s="74"/>
      <c r="AT366" s="74"/>
      <c r="AU366" s="74"/>
    </row>
    <row r="367" spans="27:64">
      <c r="AA367" s="74"/>
      <c r="AB367" s="74"/>
      <c r="AC367" s="74"/>
      <c r="AD367" s="74"/>
      <c r="AE367" s="74"/>
      <c r="AG367" s="101"/>
      <c r="AN367" s="74"/>
      <c r="AO367" s="74"/>
      <c r="AP367" s="74"/>
      <c r="AQ367" s="74"/>
      <c r="AR367" s="74"/>
      <c r="AS367" s="74"/>
      <c r="AT367" s="74"/>
      <c r="AU367" s="74"/>
    </row>
    <row r="368" spans="27:64">
      <c r="AA368" s="74"/>
      <c r="AB368" s="74"/>
      <c r="AC368" s="74"/>
      <c r="AD368" s="74"/>
      <c r="AE368" s="74"/>
      <c r="AG368" s="101"/>
      <c r="AN368" s="74"/>
      <c r="AO368" s="74"/>
      <c r="AP368" s="74"/>
      <c r="AQ368" s="74"/>
      <c r="AR368" s="74"/>
      <c r="AS368" s="74"/>
      <c r="AT368" s="74"/>
      <c r="AU368" s="74"/>
      <c r="AV368" s="74"/>
      <c r="AW368" s="74"/>
      <c r="AX368" s="74"/>
      <c r="AY368" s="74"/>
      <c r="AZ368" s="74"/>
      <c r="BA368" s="74"/>
      <c r="BB368" s="74"/>
      <c r="BC368" s="74"/>
      <c r="BD368" s="74"/>
      <c r="BE368" s="74"/>
      <c r="BF368" s="74"/>
      <c r="BG368" s="74"/>
      <c r="BH368" s="74"/>
      <c r="BI368" s="74"/>
      <c r="BJ368" s="74"/>
      <c r="BK368" s="74"/>
      <c r="BL368" s="74"/>
    </row>
    <row r="369" spans="27:47">
      <c r="AA369" s="74"/>
      <c r="AB369" s="74"/>
      <c r="AC369" s="74"/>
      <c r="AD369" s="74"/>
      <c r="AE369" s="74"/>
      <c r="AG369" s="101"/>
      <c r="AN369" s="74"/>
      <c r="AO369" s="74"/>
      <c r="AP369" s="74"/>
      <c r="AQ369" s="74"/>
      <c r="AR369" s="74"/>
      <c r="AS369" s="74"/>
      <c r="AT369" s="74"/>
      <c r="AU369" s="74"/>
    </row>
    <row r="370" spans="27:47">
      <c r="AA370" s="74"/>
      <c r="AB370" s="74"/>
      <c r="AC370" s="74"/>
      <c r="AD370" s="74"/>
      <c r="AE370" s="74"/>
      <c r="AG370" s="101"/>
      <c r="AN370" s="74"/>
      <c r="AO370" s="74"/>
      <c r="AP370" s="74"/>
      <c r="AQ370" s="74"/>
      <c r="AR370" s="74"/>
      <c r="AS370" s="74"/>
      <c r="AT370" s="74"/>
      <c r="AU370" s="74"/>
    </row>
    <row r="371" spans="27:47">
      <c r="AA371" s="74"/>
      <c r="AB371" s="74"/>
      <c r="AC371" s="74"/>
      <c r="AD371" s="74"/>
      <c r="AE371" s="74"/>
      <c r="AG371" s="101"/>
      <c r="AN371" s="74"/>
      <c r="AO371" s="74"/>
      <c r="AP371" s="74"/>
      <c r="AQ371" s="74"/>
      <c r="AR371" s="74"/>
      <c r="AS371" s="74"/>
      <c r="AT371" s="74"/>
      <c r="AU371" s="74"/>
    </row>
    <row r="372" spans="27:47">
      <c r="AA372" s="74"/>
      <c r="AB372" s="74"/>
      <c r="AC372" s="74"/>
      <c r="AD372" s="74"/>
      <c r="AE372" s="74"/>
      <c r="AG372" s="101"/>
      <c r="AN372" s="74"/>
      <c r="AO372" s="74"/>
      <c r="AP372" s="74"/>
      <c r="AQ372" s="74"/>
      <c r="AR372" s="74"/>
      <c r="AS372" s="74"/>
      <c r="AT372" s="74"/>
      <c r="AU372" s="74"/>
    </row>
    <row r="373" spans="27:47">
      <c r="AA373" s="74"/>
      <c r="AB373" s="74"/>
      <c r="AC373" s="74"/>
      <c r="AD373" s="74"/>
      <c r="AE373" s="74"/>
      <c r="AG373" s="101"/>
      <c r="AN373" s="74"/>
      <c r="AO373" s="74"/>
      <c r="AP373" s="74"/>
      <c r="AQ373" s="74"/>
      <c r="AR373" s="74"/>
      <c r="AS373" s="74"/>
      <c r="AT373" s="74"/>
      <c r="AU373" s="74"/>
    </row>
    <row r="374" spans="27:47">
      <c r="AA374" s="74"/>
      <c r="AB374" s="74"/>
      <c r="AC374" s="74"/>
      <c r="AD374" s="74"/>
      <c r="AE374" s="74"/>
      <c r="AG374" s="101"/>
      <c r="AN374" s="74"/>
      <c r="AO374" s="74"/>
      <c r="AP374" s="74"/>
      <c r="AQ374" s="74"/>
      <c r="AR374" s="74"/>
      <c r="AS374" s="74"/>
      <c r="AT374" s="74"/>
      <c r="AU374" s="74"/>
    </row>
    <row r="375" spans="27:47">
      <c r="AA375" s="74"/>
      <c r="AB375" s="74"/>
      <c r="AC375" s="74"/>
      <c r="AD375" s="74"/>
      <c r="AE375" s="74"/>
      <c r="AG375" s="101"/>
      <c r="AN375" s="74"/>
      <c r="AO375" s="74"/>
      <c r="AP375" s="74"/>
      <c r="AQ375" s="74"/>
      <c r="AR375" s="74"/>
      <c r="AS375" s="74"/>
      <c r="AT375" s="74"/>
      <c r="AU375" s="74"/>
    </row>
    <row r="376" spans="27:47">
      <c r="AA376" s="74"/>
      <c r="AB376" s="74"/>
      <c r="AC376" s="74"/>
      <c r="AD376" s="74"/>
      <c r="AE376" s="74"/>
      <c r="AG376" s="101"/>
      <c r="AN376" s="74"/>
      <c r="AO376" s="74"/>
      <c r="AP376" s="74"/>
      <c r="AQ376" s="74"/>
      <c r="AR376" s="74"/>
      <c r="AS376" s="74"/>
      <c r="AT376" s="74"/>
      <c r="AU376" s="74"/>
    </row>
    <row r="377" spans="27:47">
      <c r="AA377" s="74"/>
      <c r="AB377" s="74"/>
      <c r="AC377" s="74"/>
      <c r="AD377" s="74"/>
      <c r="AE377" s="74"/>
      <c r="AG377" s="101"/>
      <c r="AN377" s="74"/>
      <c r="AO377" s="74"/>
      <c r="AP377" s="74"/>
      <c r="AQ377" s="74"/>
      <c r="AR377" s="74"/>
      <c r="AS377" s="74"/>
      <c r="AT377" s="74"/>
      <c r="AU377" s="74"/>
    </row>
    <row r="378" spans="27:47">
      <c r="AA378" s="74"/>
      <c r="AB378" s="74"/>
      <c r="AC378" s="74"/>
      <c r="AD378" s="74"/>
      <c r="AE378" s="74"/>
      <c r="AG378" s="101"/>
      <c r="AN378" s="74"/>
      <c r="AO378" s="74"/>
      <c r="AP378" s="74"/>
      <c r="AQ378" s="74"/>
      <c r="AR378" s="74"/>
      <c r="AS378" s="74"/>
      <c r="AT378" s="74"/>
      <c r="AU378" s="74"/>
    </row>
    <row r="379" spans="27:47">
      <c r="AA379" s="74"/>
      <c r="AB379" s="74"/>
      <c r="AC379" s="74"/>
      <c r="AD379" s="74"/>
      <c r="AE379" s="74"/>
      <c r="AG379" s="101"/>
      <c r="AN379" s="74"/>
      <c r="AO379" s="74"/>
      <c r="AP379" s="74"/>
      <c r="AQ379" s="74"/>
      <c r="AR379" s="74"/>
      <c r="AS379" s="74"/>
      <c r="AT379" s="74"/>
      <c r="AU379" s="74"/>
    </row>
    <row r="380" spans="27:47">
      <c r="AA380" s="74"/>
      <c r="AB380" s="74"/>
      <c r="AC380" s="74"/>
      <c r="AD380" s="74"/>
      <c r="AE380" s="74"/>
      <c r="AG380" s="101"/>
      <c r="AN380" s="74"/>
      <c r="AO380" s="74"/>
      <c r="AP380" s="74"/>
      <c r="AQ380" s="74"/>
      <c r="AR380" s="74"/>
      <c r="AS380" s="74"/>
      <c r="AT380" s="74"/>
      <c r="AU380" s="74"/>
    </row>
    <row r="381" spans="27:47">
      <c r="AA381" s="74"/>
      <c r="AB381" s="74"/>
      <c r="AC381" s="74"/>
      <c r="AD381" s="74"/>
      <c r="AE381" s="74"/>
      <c r="AG381" s="101"/>
      <c r="AN381" s="74"/>
      <c r="AO381" s="74"/>
      <c r="AP381" s="74"/>
      <c r="AQ381" s="74"/>
      <c r="AR381" s="74"/>
      <c r="AS381" s="74"/>
      <c r="AT381" s="74"/>
      <c r="AU381" s="74"/>
    </row>
    <row r="382" spans="27:47">
      <c r="AA382" s="74"/>
      <c r="AB382" s="74"/>
      <c r="AC382" s="74"/>
      <c r="AD382" s="74"/>
      <c r="AE382" s="74"/>
      <c r="AG382" s="101"/>
      <c r="AN382" s="74"/>
      <c r="AO382" s="74"/>
      <c r="AP382" s="74"/>
      <c r="AQ382" s="74"/>
      <c r="AR382" s="74"/>
      <c r="AS382" s="74"/>
      <c r="AT382" s="74"/>
      <c r="AU382" s="74"/>
    </row>
    <row r="383" spans="27:47">
      <c r="AA383" s="74"/>
      <c r="AB383" s="74"/>
      <c r="AC383" s="74"/>
      <c r="AD383" s="74"/>
      <c r="AE383" s="74"/>
      <c r="AG383" s="101"/>
      <c r="AN383" s="74"/>
      <c r="AO383" s="74"/>
      <c r="AP383" s="74"/>
      <c r="AQ383" s="74"/>
      <c r="AR383" s="74"/>
      <c r="AS383" s="74"/>
      <c r="AT383" s="74"/>
      <c r="AU383" s="74"/>
    </row>
    <row r="384" spans="27:47">
      <c r="AA384" s="74"/>
      <c r="AB384" s="74"/>
      <c r="AC384" s="74"/>
      <c r="AD384" s="74"/>
      <c r="AE384" s="74"/>
      <c r="AG384" s="101"/>
      <c r="AN384" s="74"/>
      <c r="AO384" s="74"/>
      <c r="AP384" s="74"/>
      <c r="AQ384" s="74"/>
      <c r="AR384" s="74"/>
      <c r="AS384" s="74"/>
      <c r="AT384" s="74"/>
      <c r="AU384" s="74"/>
    </row>
    <row r="385" spans="27:64">
      <c r="AA385" s="74"/>
      <c r="AB385" s="74"/>
      <c r="AC385" s="74"/>
      <c r="AD385" s="74"/>
      <c r="AE385" s="74"/>
      <c r="AG385" s="101"/>
      <c r="AN385" s="74"/>
      <c r="AO385" s="74"/>
      <c r="AP385" s="74"/>
      <c r="AQ385" s="74"/>
      <c r="AR385" s="74"/>
      <c r="AS385" s="74"/>
      <c r="AT385" s="74"/>
      <c r="AU385" s="74"/>
    </row>
    <row r="386" spans="27:64">
      <c r="AA386" s="74"/>
      <c r="AB386" s="74"/>
      <c r="AC386" s="74"/>
      <c r="AD386" s="74"/>
      <c r="AE386" s="74"/>
      <c r="AG386" s="101"/>
      <c r="AN386" s="74"/>
      <c r="AO386" s="74"/>
      <c r="AP386" s="74"/>
      <c r="AQ386" s="74"/>
      <c r="AR386" s="74"/>
      <c r="AS386" s="74"/>
      <c r="AT386" s="74"/>
      <c r="AU386" s="74"/>
    </row>
    <row r="387" spans="27:64">
      <c r="AA387" s="74"/>
      <c r="AB387" s="74"/>
      <c r="AC387" s="74"/>
      <c r="AD387" s="74"/>
      <c r="AE387" s="74"/>
      <c r="AG387" s="101"/>
      <c r="AN387" s="74"/>
      <c r="AO387" s="74"/>
      <c r="AP387" s="74"/>
      <c r="AQ387" s="74"/>
      <c r="AR387" s="74"/>
      <c r="AS387" s="74"/>
      <c r="AT387" s="74"/>
      <c r="AU387" s="74"/>
    </row>
    <row r="388" spans="27:64">
      <c r="AA388" s="74"/>
      <c r="AB388" s="74"/>
      <c r="AC388" s="74"/>
      <c r="AD388" s="74"/>
      <c r="AE388" s="74"/>
      <c r="AG388" s="101"/>
      <c r="AN388" s="74"/>
      <c r="AO388" s="74"/>
      <c r="AP388" s="74"/>
      <c r="AQ388" s="74"/>
      <c r="AR388" s="74"/>
      <c r="AS388" s="74"/>
      <c r="AT388" s="74"/>
      <c r="AU388" s="74"/>
    </row>
    <row r="389" spans="27:64">
      <c r="AA389" s="74"/>
      <c r="AB389" s="74"/>
      <c r="AC389" s="74"/>
      <c r="AD389" s="74"/>
      <c r="AE389" s="74"/>
      <c r="AG389" s="101"/>
      <c r="AN389" s="74"/>
      <c r="AO389" s="74"/>
      <c r="AP389" s="74"/>
      <c r="AQ389" s="74"/>
      <c r="AR389" s="74"/>
      <c r="AS389" s="74"/>
      <c r="AT389" s="74"/>
      <c r="AU389" s="74"/>
      <c r="AV389" s="74"/>
      <c r="AW389" s="74"/>
      <c r="AX389" s="74"/>
      <c r="AY389" s="74"/>
      <c r="AZ389" s="74"/>
      <c r="BA389" s="74"/>
      <c r="BB389" s="74"/>
      <c r="BC389" s="74"/>
      <c r="BD389" s="74"/>
      <c r="BE389" s="74"/>
      <c r="BF389" s="74"/>
      <c r="BG389" s="74"/>
      <c r="BH389" s="74"/>
      <c r="BI389" s="74"/>
      <c r="BJ389" s="74"/>
      <c r="BK389" s="74"/>
      <c r="BL389" s="74"/>
    </row>
    <row r="390" spans="27:64">
      <c r="AA390" s="74"/>
      <c r="AB390" s="74"/>
      <c r="AC390" s="74"/>
      <c r="AD390" s="74"/>
      <c r="AE390" s="74"/>
      <c r="AG390" s="101"/>
      <c r="AN390" s="74"/>
      <c r="AO390" s="74"/>
      <c r="AP390" s="74"/>
      <c r="AQ390" s="74"/>
      <c r="AR390" s="74"/>
      <c r="AS390" s="74"/>
      <c r="AT390" s="74"/>
      <c r="AU390" s="74"/>
    </row>
    <row r="391" spans="27:64">
      <c r="AA391" s="74"/>
      <c r="AB391" s="74"/>
      <c r="AC391" s="74"/>
      <c r="AD391" s="74"/>
      <c r="AE391" s="74"/>
      <c r="AG391" s="101"/>
      <c r="AN391" s="74"/>
      <c r="AO391" s="74"/>
      <c r="AP391" s="74"/>
      <c r="AQ391" s="74"/>
      <c r="AR391" s="74"/>
      <c r="AS391" s="74"/>
      <c r="AT391" s="74"/>
      <c r="AU391" s="74"/>
      <c r="AV391" s="74"/>
    </row>
    <row r="392" spans="27:64">
      <c r="AA392" s="74"/>
      <c r="AB392" s="74"/>
      <c r="AC392" s="74"/>
      <c r="AD392" s="74"/>
      <c r="AE392" s="74"/>
      <c r="AG392" s="101"/>
      <c r="AN392" s="74"/>
      <c r="AO392" s="74"/>
      <c r="AP392" s="74"/>
      <c r="AQ392" s="74"/>
      <c r="AR392" s="74"/>
      <c r="AS392" s="74"/>
      <c r="AT392" s="74"/>
      <c r="AU392" s="74"/>
    </row>
    <row r="393" spans="27:64">
      <c r="AA393" s="74"/>
      <c r="AB393" s="74"/>
      <c r="AC393" s="74"/>
      <c r="AD393" s="74"/>
      <c r="AE393" s="74"/>
      <c r="AG393" s="101"/>
      <c r="AN393" s="74"/>
      <c r="AO393" s="74"/>
      <c r="AP393" s="74"/>
      <c r="AQ393" s="74"/>
      <c r="AR393" s="74"/>
      <c r="AS393" s="74"/>
      <c r="AT393" s="74"/>
      <c r="AU393" s="74"/>
    </row>
    <row r="394" spans="27:64">
      <c r="AA394" s="74"/>
      <c r="AB394" s="74"/>
      <c r="AC394" s="74"/>
      <c r="AD394" s="74"/>
      <c r="AE394" s="74"/>
      <c r="AG394" s="101"/>
      <c r="AN394" s="74"/>
      <c r="AO394" s="74"/>
      <c r="AP394" s="74"/>
      <c r="AQ394" s="74"/>
      <c r="AR394" s="74"/>
      <c r="AS394" s="74"/>
      <c r="AT394" s="74"/>
      <c r="AU394" s="74"/>
    </row>
    <row r="395" spans="27:64">
      <c r="AA395" s="74"/>
      <c r="AB395" s="74"/>
      <c r="AC395" s="74"/>
      <c r="AD395" s="74"/>
      <c r="AE395" s="74"/>
      <c r="AG395" s="101"/>
      <c r="AN395" s="74"/>
      <c r="AO395" s="74"/>
      <c r="AP395" s="74"/>
      <c r="AQ395" s="74"/>
      <c r="AR395" s="74"/>
      <c r="AS395" s="74"/>
      <c r="AT395" s="74"/>
      <c r="AU395" s="74"/>
    </row>
    <row r="396" spans="27:64">
      <c r="AA396" s="74"/>
      <c r="AB396" s="74"/>
      <c r="AC396" s="74"/>
      <c r="AD396" s="74"/>
      <c r="AE396" s="74"/>
      <c r="AG396" s="101"/>
      <c r="AN396" s="74"/>
      <c r="AO396" s="74"/>
      <c r="AP396" s="74"/>
      <c r="AQ396" s="74"/>
      <c r="AR396" s="74"/>
      <c r="AS396" s="74"/>
      <c r="AT396" s="74"/>
      <c r="AU396" s="74"/>
    </row>
    <row r="397" spans="27:64">
      <c r="AA397" s="74"/>
      <c r="AB397" s="74"/>
      <c r="AC397" s="74"/>
      <c r="AD397" s="74"/>
      <c r="AE397" s="74"/>
      <c r="AG397" s="101"/>
      <c r="AN397" s="74"/>
      <c r="AO397" s="74"/>
      <c r="AP397" s="74"/>
      <c r="AQ397" s="74"/>
      <c r="AR397" s="74"/>
      <c r="AS397" s="74"/>
      <c r="AT397" s="74"/>
      <c r="AU397" s="74"/>
    </row>
    <row r="398" spans="27:64">
      <c r="AA398" s="74"/>
      <c r="AB398" s="74"/>
      <c r="AC398" s="74"/>
      <c r="AD398" s="74"/>
      <c r="AE398" s="74"/>
      <c r="AG398" s="101"/>
      <c r="AN398" s="74"/>
      <c r="AO398" s="74"/>
      <c r="AP398" s="74"/>
      <c r="AQ398" s="74"/>
      <c r="AR398" s="74"/>
      <c r="AS398" s="74"/>
      <c r="AT398" s="74"/>
      <c r="AU398" s="74"/>
    </row>
    <row r="399" spans="27:64">
      <c r="AA399" s="74"/>
      <c r="AB399" s="74"/>
      <c r="AC399" s="74"/>
      <c r="AD399" s="74"/>
      <c r="AE399" s="74"/>
      <c r="AG399" s="101"/>
      <c r="AN399" s="74"/>
      <c r="AO399" s="74"/>
      <c r="AP399" s="74"/>
      <c r="AQ399" s="74"/>
      <c r="AR399" s="74"/>
      <c r="AS399" s="74"/>
      <c r="AT399" s="74"/>
      <c r="AU399" s="74"/>
    </row>
    <row r="400" spans="27:64">
      <c r="AA400" s="74"/>
      <c r="AB400" s="74"/>
      <c r="AC400" s="74"/>
      <c r="AD400" s="74"/>
      <c r="AE400" s="74"/>
      <c r="AG400" s="101"/>
      <c r="AN400" s="74"/>
      <c r="AO400" s="74"/>
      <c r="AP400" s="74"/>
      <c r="AQ400" s="74"/>
      <c r="AR400" s="74"/>
      <c r="AS400" s="74"/>
      <c r="AT400" s="74"/>
      <c r="AU400" s="74"/>
    </row>
    <row r="401" spans="27:64">
      <c r="AA401" s="74"/>
      <c r="AB401" s="74"/>
      <c r="AC401" s="74"/>
      <c r="AD401" s="74"/>
      <c r="AE401" s="74"/>
      <c r="AG401" s="101"/>
      <c r="AN401" s="74"/>
      <c r="AO401" s="74"/>
      <c r="AP401" s="74"/>
      <c r="AQ401" s="74"/>
      <c r="AR401" s="74"/>
      <c r="AS401" s="74"/>
      <c r="AT401" s="74"/>
      <c r="AU401" s="74"/>
    </row>
    <row r="402" spans="27:64">
      <c r="AA402" s="74"/>
      <c r="AB402" s="74"/>
      <c r="AC402" s="74"/>
      <c r="AD402" s="74"/>
      <c r="AE402" s="74"/>
      <c r="AG402" s="101"/>
      <c r="AN402" s="74"/>
      <c r="AO402" s="74"/>
      <c r="AP402" s="74"/>
      <c r="AQ402" s="74"/>
      <c r="AR402" s="74"/>
      <c r="AS402" s="74"/>
      <c r="AT402" s="74"/>
      <c r="AU402" s="74"/>
    </row>
    <row r="403" spans="27:64">
      <c r="AA403" s="74"/>
      <c r="AB403" s="74"/>
      <c r="AC403" s="74"/>
      <c r="AD403" s="74"/>
      <c r="AE403" s="74"/>
      <c r="AG403" s="101"/>
      <c r="AN403" s="74"/>
      <c r="AO403" s="74"/>
      <c r="AP403" s="74"/>
      <c r="AQ403" s="74"/>
      <c r="AR403" s="74"/>
      <c r="AS403" s="74"/>
      <c r="AT403" s="74"/>
      <c r="AU403" s="74"/>
    </row>
    <row r="404" spans="27:64">
      <c r="AA404" s="74"/>
      <c r="AB404" s="74"/>
      <c r="AC404" s="74"/>
      <c r="AD404" s="74"/>
      <c r="AE404" s="74"/>
      <c r="AG404" s="101"/>
      <c r="AN404" s="74"/>
      <c r="AO404" s="74"/>
      <c r="AP404" s="74"/>
      <c r="AQ404" s="74"/>
      <c r="AR404" s="74"/>
      <c r="AS404" s="74"/>
      <c r="AT404" s="74"/>
      <c r="AU404" s="74"/>
    </row>
    <row r="405" spans="27:64">
      <c r="AA405" s="74"/>
      <c r="AB405" s="74"/>
      <c r="AC405" s="74"/>
      <c r="AD405" s="74"/>
      <c r="AE405" s="74"/>
      <c r="AG405" s="101"/>
      <c r="AN405" s="74"/>
      <c r="AO405" s="74"/>
      <c r="AP405" s="74"/>
      <c r="AQ405" s="74"/>
      <c r="AR405" s="74"/>
      <c r="AS405" s="74"/>
      <c r="AT405" s="74"/>
      <c r="AU405" s="74"/>
    </row>
    <row r="406" spans="27:64">
      <c r="AA406" s="74"/>
      <c r="AB406" s="74"/>
      <c r="AC406" s="74"/>
      <c r="AD406" s="74"/>
      <c r="AE406" s="74"/>
      <c r="AG406" s="101"/>
      <c r="AN406" s="74"/>
      <c r="AO406" s="74"/>
      <c r="AP406" s="74"/>
      <c r="AQ406" s="74"/>
      <c r="AR406" s="74"/>
      <c r="AS406" s="74"/>
      <c r="AT406" s="74"/>
      <c r="AU406" s="74"/>
    </row>
    <row r="407" spans="27:64">
      <c r="AA407" s="74"/>
      <c r="AB407" s="74"/>
      <c r="AC407" s="74"/>
      <c r="AD407" s="74"/>
      <c r="AE407" s="74"/>
      <c r="AG407" s="101"/>
      <c r="AN407" s="74"/>
      <c r="AO407" s="74"/>
      <c r="AP407" s="74"/>
      <c r="AQ407" s="74"/>
      <c r="AR407" s="74"/>
      <c r="AS407" s="74"/>
      <c r="AT407" s="74"/>
      <c r="AU407" s="74"/>
    </row>
    <row r="408" spans="27:64">
      <c r="AA408" s="74"/>
      <c r="AB408" s="74"/>
      <c r="AC408" s="74"/>
      <c r="AD408" s="74"/>
      <c r="AE408" s="74"/>
      <c r="AG408" s="101"/>
      <c r="AN408" s="74"/>
      <c r="AO408" s="74"/>
      <c r="AP408" s="74"/>
      <c r="AQ408" s="74"/>
      <c r="AR408" s="74"/>
      <c r="AS408" s="74"/>
      <c r="AT408" s="74"/>
      <c r="AU408" s="74"/>
      <c r="AV408" s="74"/>
      <c r="AW408" s="74"/>
      <c r="AX408" s="74"/>
      <c r="AY408" s="74"/>
      <c r="AZ408" s="74"/>
      <c r="BA408" s="74"/>
      <c r="BB408" s="74"/>
      <c r="BC408" s="74"/>
      <c r="BD408" s="74"/>
      <c r="BE408" s="74"/>
      <c r="BF408" s="74"/>
      <c r="BG408" s="74"/>
      <c r="BH408" s="74"/>
      <c r="BI408" s="74"/>
      <c r="BJ408" s="74"/>
      <c r="BK408" s="74"/>
      <c r="BL408" s="74"/>
    </row>
    <row r="409" spans="27:64">
      <c r="AA409" s="74"/>
      <c r="AB409" s="74"/>
      <c r="AC409" s="74"/>
      <c r="AD409" s="74"/>
      <c r="AE409" s="74"/>
      <c r="AG409" s="101"/>
      <c r="AN409" s="74"/>
      <c r="AO409" s="74"/>
      <c r="AP409" s="74"/>
      <c r="AQ409" s="74"/>
      <c r="AR409" s="74"/>
      <c r="AS409" s="74"/>
      <c r="AT409" s="74"/>
      <c r="AU409" s="74"/>
      <c r="AV409" s="74"/>
    </row>
    <row r="410" spans="27:64">
      <c r="AA410" s="74"/>
      <c r="AB410" s="74"/>
      <c r="AC410" s="74"/>
      <c r="AD410" s="74"/>
      <c r="AE410" s="74"/>
      <c r="AG410" s="101"/>
      <c r="AN410" s="74"/>
      <c r="AO410" s="74"/>
      <c r="AP410" s="74"/>
      <c r="AQ410" s="74"/>
      <c r="AR410" s="74"/>
      <c r="AS410" s="74"/>
      <c r="AT410" s="74"/>
      <c r="AU410" s="74"/>
      <c r="AV410" s="74"/>
      <c r="AX410" s="74"/>
    </row>
    <row r="411" spans="27:64">
      <c r="AA411" s="74"/>
      <c r="AB411" s="74"/>
      <c r="AC411" s="74"/>
      <c r="AD411" s="74"/>
      <c r="AE411" s="74"/>
      <c r="AG411" s="101"/>
      <c r="AN411" s="74"/>
      <c r="AO411" s="74"/>
      <c r="AP411" s="74"/>
      <c r="AQ411" s="74"/>
      <c r="AR411" s="74"/>
      <c r="AS411" s="74"/>
      <c r="AT411" s="74"/>
      <c r="AU411" s="74"/>
    </row>
    <row r="412" spans="27:64">
      <c r="AA412" s="74"/>
      <c r="AB412" s="74"/>
      <c r="AC412" s="74"/>
      <c r="AD412" s="74"/>
      <c r="AE412" s="74"/>
      <c r="AG412" s="101"/>
      <c r="AN412" s="74"/>
      <c r="AO412" s="74"/>
      <c r="AP412" s="74"/>
      <c r="AQ412" s="74"/>
      <c r="AR412" s="74"/>
      <c r="AS412" s="74"/>
      <c r="AT412" s="74"/>
      <c r="AU412" s="74"/>
    </row>
    <row r="413" spans="27:64">
      <c r="AA413" s="74"/>
      <c r="AB413" s="74"/>
      <c r="AC413" s="74"/>
      <c r="AD413" s="74"/>
      <c r="AE413" s="74"/>
      <c r="AG413" s="101"/>
      <c r="AN413" s="74"/>
      <c r="AO413" s="74"/>
      <c r="AP413" s="74"/>
      <c r="AQ413" s="74"/>
      <c r="AR413" s="74"/>
      <c r="AS413" s="74"/>
      <c r="AT413" s="74"/>
      <c r="AU413" s="74"/>
    </row>
    <row r="414" spans="27:64">
      <c r="AA414" s="74"/>
      <c r="AB414" s="74"/>
      <c r="AC414" s="74"/>
      <c r="AD414" s="74"/>
      <c r="AE414" s="74"/>
      <c r="AG414" s="101"/>
      <c r="AN414" s="74"/>
      <c r="AO414" s="74"/>
      <c r="AP414" s="74"/>
      <c r="AQ414" s="74"/>
      <c r="AR414" s="74"/>
      <c r="AS414" s="74"/>
      <c r="AT414" s="74"/>
      <c r="AU414" s="74"/>
      <c r="AV414" s="74"/>
    </row>
    <row r="415" spans="27:64">
      <c r="AA415" s="74"/>
      <c r="AB415" s="74"/>
      <c r="AC415" s="74"/>
      <c r="AD415" s="74"/>
      <c r="AE415" s="74"/>
      <c r="AG415" s="101"/>
      <c r="AN415" s="74"/>
      <c r="AO415" s="74"/>
      <c r="AP415" s="74"/>
      <c r="AQ415" s="74"/>
      <c r="AR415" s="74"/>
      <c r="AS415" s="74"/>
      <c r="AT415" s="74"/>
      <c r="AU415" s="74"/>
    </row>
    <row r="416" spans="27:64">
      <c r="AA416" s="74"/>
      <c r="AB416" s="74"/>
      <c r="AC416" s="74"/>
      <c r="AD416" s="74"/>
      <c r="AE416" s="74"/>
      <c r="AG416" s="101"/>
      <c r="AN416" s="74"/>
      <c r="AO416" s="74"/>
      <c r="AP416" s="74"/>
      <c r="AQ416" s="74"/>
      <c r="AR416" s="74"/>
      <c r="AS416" s="74"/>
      <c r="AT416" s="74"/>
      <c r="AU416" s="74"/>
    </row>
    <row r="417" spans="27:47">
      <c r="AA417" s="74"/>
      <c r="AB417" s="74"/>
      <c r="AC417" s="74"/>
      <c r="AD417" s="74"/>
      <c r="AE417" s="74"/>
      <c r="AG417" s="101"/>
      <c r="AN417" s="74"/>
      <c r="AO417" s="74"/>
      <c r="AP417" s="74"/>
      <c r="AQ417" s="74"/>
      <c r="AR417" s="74"/>
      <c r="AS417" s="74"/>
      <c r="AT417" s="74"/>
      <c r="AU417" s="74"/>
    </row>
    <row r="418" spans="27:47">
      <c r="AA418" s="74"/>
      <c r="AB418" s="74"/>
      <c r="AC418" s="74"/>
      <c r="AD418" s="74"/>
      <c r="AE418" s="74"/>
      <c r="AG418" s="101"/>
      <c r="AN418" s="74"/>
      <c r="AO418" s="74"/>
      <c r="AP418" s="74"/>
      <c r="AQ418" s="74"/>
      <c r="AR418" s="74"/>
      <c r="AS418" s="74"/>
      <c r="AT418" s="74"/>
      <c r="AU418" s="74"/>
    </row>
    <row r="419" spans="27:47">
      <c r="AA419" s="74"/>
      <c r="AB419" s="74"/>
      <c r="AC419" s="74"/>
      <c r="AD419" s="74"/>
      <c r="AE419" s="74"/>
      <c r="AG419" s="101"/>
      <c r="AN419" s="74"/>
      <c r="AO419" s="74"/>
      <c r="AP419" s="74"/>
      <c r="AQ419" s="74"/>
      <c r="AR419" s="74"/>
      <c r="AS419" s="74"/>
      <c r="AT419" s="74"/>
      <c r="AU419" s="74"/>
    </row>
    <row r="420" spans="27:47">
      <c r="AA420" s="74"/>
      <c r="AB420" s="74"/>
      <c r="AC420" s="74"/>
      <c r="AD420" s="74"/>
      <c r="AE420" s="74"/>
      <c r="AG420" s="101"/>
      <c r="AN420" s="74"/>
      <c r="AO420" s="74"/>
      <c r="AP420" s="74"/>
      <c r="AQ420" s="74"/>
      <c r="AR420" s="74"/>
      <c r="AS420" s="74"/>
      <c r="AT420" s="74"/>
      <c r="AU420" s="74"/>
    </row>
    <row r="421" spans="27:47">
      <c r="AA421" s="74"/>
      <c r="AB421" s="74"/>
      <c r="AC421" s="74"/>
      <c r="AD421" s="74"/>
      <c r="AE421" s="74"/>
      <c r="AG421" s="101"/>
      <c r="AN421" s="74"/>
      <c r="AO421" s="74"/>
      <c r="AP421" s="74"/>
      <c r="AQ421" s="74"/>
      <c r="AR421" s="74"/>
      <c r="AS421" s="74"/>
      <c r="AT421" s="74"/>
      <c r="AU421" s="74"/>
    </row>
    <row r="422" spans="27:47">
      <c r="AA422" s="74"/>
      <c r="AB422" s="74"/>
      <c r="AC422" s="74"/>
      <c r="AD422" s="74"/>
      <c r="AE422" s="74"/>
      <c r="AG422" s="101"/>
      <c r="AN422" s="74"/>
      <c r="AO422" s="74"/>
      <c r="AP422" s="74"/>
      <c r="AQ422" s="74"/>
      <c r="AR422" s="74"/>
      <c r="AS422" s="74"/>
      <c r="AT422" s="74"/>
      <c r="AU422" s="74"/>
    </row>
    <row r="423" spans="27:47">
      <c r="AA423" s="74"/>
      <c r="AB423" s="74"/>
      <c r="AC423" s="74"/>
      <c r="AD423" s="74"/>
      <c r="AE423" s="74"/>
      <c r="AG423" s="101"/>
      <c r="AN423" s="74"/>
      <c r="AO423" s="74"/>
      <c r="AP423" s="74"/>
      <c r="AQ423" s="74"/>
      <c r="AR423" s="74"/>
      <c r="AS423" s="74"/>
      <c r="AT423" s="74"/>
      <c r="AU423" s="74"/>
    </row>
    <row r="424" spans="27:47">
      <c r="AA424" s="74"/>
      <c r="AB424" s="74"/>
      <c r="AC424" s="74"/>
      <c r="AD424" s="74"/>
      <c r="AE424" s="74"/>
      <c r="AG424" s="101"/>
      <c r="AN424" s="74"/>
      <c r="AO424" s="74"/>
      <c r="AP424" s="74"/>
      <c r="AQ424" s="74"/>
      <c r="AR424" s="74"/>
      <c r="AS424" s="74"/>
      <c r="AT424" s="74"/>
      <c r="AU424" s="74"/>
    </row>
    <row r="425" spans="27:47">
      <c r="AA425" s="74"/>
      <c r="AB425" s="74"/>
      <c r="AC425" s="74"/>
      <c r="AD425" s="74"/>
      <c r="AE425" s="74"/>
      <c r="AG425" s="101"/>
      <c r="AN425" s="74"/>
      <c r="AO425" s="74"/>
      <c r="AP425" s="74"/>
      <c r="AQ425" s="74"/>
      <c r="AR425" s="74"/>
      <c r="AS425" s="74"/>
      <c r="AT425" s="74"/>
      <c r="AU425" s="74"/>
    </row>
    <row r="426" spans="27:47">
      <c r="AA426" s="74"/>
      <c r="AB426" s="74"/>
      <c r="AC426" s="74"/>
      <c r="AD426" s="74"/>
      <c r="AE426" s="74"/>
      <c r="AG426" s="101"/>
      <c r="AN426" s="74"/>
      <c r="AO426" s="74"/>
      <c r="AP426" s="74"/>
      <c r="AQ426" s="74"/>
      <c r="AR426" s="74"/>
      <c r="AS426" s="74"/>
      <c r="AT426" s="74"/>
      <c r="AU426" s="74"/>
    </row>
    <row r="427" spans="27:47">
      <c r="AA427" s="74"/>
      <c r="AB427" s="74"/>
      <c r="AC427" s="74"/>
      <c r="AD427" s="74"/>
      <c r="AE427" s="74"/>
      <c r="AG427" s="101"/>
      <c r="AN427" s="74"/>
      <c r="AO427" s="74"/>
      <c r="AP427" s="74"/>
      <c r="AQ427" s="74"/>
      <c r="AR427" s="74"/>
      <c r="AS427" s="74"/>
      <c r="AT427" s="74"/>
      <c r="AU427" s="74"/>
    </row>
    <row r="428" spans="27:47">
      <c r="AA428" s="74"/>
      <c r="AB428" s="74"/>
      <c r="AC428" s="74"/>
      <c r="AD428" s="74"/>
      <c r="AE428" s="74"/>
      <c r="AG428" s="101"/>
      <c r="AN428" s="74"/>
      <c r="AO428" s="74"/>
      <c r="AP428" s="74"/>
      <c r="AQ428" s="74"/>
      <c r="AR428" s="74"/>
      <c r="AS428" s="74"/>
      <c r="AT428" s="74"/>
      <c r="AU428" s="74"/>
    </row>
    <row r="429" spans="27:47">
      <c r="AA429" s="74"/>
      <c r="AB429" s="74"/>
      <c r="AC429" s="74"/>
      <c r="AD429" s="74"/>
      <c r="AE429" s="74"/>
      <c r="AG429" s="101"/>
      <c r="AN429" s="74"/>
      <c r="AO429" s="74"/>
      <c r="AP429" s="74"/>
      <c r="AQ429" s="74"/>
      <c r="AR429" s="74"/>
      <c r="AS429" s="74"/>
      <c r="AT429" s="74"/>
      <c r="AU429" s="74"/>
    </row>
    <row r="430" spans="27:47">
      <c r="AA430" s="74"/>
      <c r="AB430" s="74"/>
      <c r="AC430" s="74"/>
      <c r="AD430" s="74"/>
      <c r="AE430" s="74"/>
      <c r="AG430" s="101"/>
      <c r="AN430" s="74"/>
      <c r="AO430" s="74"/>
      <c r="AP430" s="74"/>
      <c r="AQ430" s="74"/>
      <c r="AR430" s="74"/>
      <c r="AS430" s="74"/>
      <c r="AT430" s="74"/>
      <c r="AU430" s="74"/>
    </row>
    <row r="431" spans="27:47">
      <c r="AA431" s="74"/>
      <c r="AB431" s="74"/>
      <c r="AC431" s="74"/>
      <c r="AD431" s="74"/>
      <c r="AE431" s="74"/>
      <c r="AG431" s="101"/>
      <c r="AN431" s="74"/>
      <c r="AO431" s="74"/>
      <c r="AP431" s="74"/>
      <c r="AQ431" s="74"/>
      <c r="AR431" s="74"/>
      <c r="AS431" s="74"/>
      <c r="AT431" s="74"/>
      <c r="AU431" s="74"/>
    </row>
    <row r="432" spans="27:47">
      <c r="AA432" s="74"/>
      <c r="AB432" s="74"/>
      <c r="AC432" s="74"/>
      <c r="AD432" s="74"/>
      <c r="AE432" s="74"/>
      <c r="AG432" s="101"/>
      <c r="AN432" s="74"/>
      <c r="AO432" s="74"/>
      <c r="AP432" s="74"/>
      <c r="AQ432" s="74"/>
      <c r="AR432" s="74"/>
      <c r="AS432" s="74"/>
      <c r="AT432" s="74"/>
      <c r="AU432" s="74"/>
    </row>
    <row r="433" spans="27:47">
      <c r="AA433" s="74"/>
      <c r="AB433" s="74"/>
      <c r="AC433" s="74"/>
      <c r="AD433" s="74"/>
      <c r="AE433" s="74"/>
      <c r="AG433" s="101"/>
      <c r="AN433" s="74"/>
      <c r="AO433" s="74"/>
      <c r="AP433" s="74"/>
      <c r="AQ433" s="74"/>
      <c r="AR433" s="74"/>
      <c r="AS433" s="74"/>
      <c r="AT433" s="74"/>
      <c r="AU433" s="74"/>
    </row>
    <row r="434" spans="27:47">
      <c r="AA434" s="74"/>
      <c r="AB434" s="74"/>
      <c r="AC434" s="74"/>
      <c r="AD434" s="74"/>
      <c r="AE434" s="74"/>
      <c r="AG434" s="101"/>
      <c r="AN434" s="74"/>
      <c r="AO434" s="74"/>
      <c r="AP434" s="74"/>
      <c r="AQ434" s="74"/>
      <c r="AR434" s="74"/>
      <c r="AS434" s="74"/>
      <c r="AT434" s="74"/>
      <c r="AU434" s="74"/>
    </row>
    <row r="435" spans="27:47">
      <c r="AA435" s="74"/>
      <c r="AB435" s="74"/>
      <c r="AC435" s="74"/>
      <c r="AD435" s="74"/>
      <c r="AE435" s="74"/>
      <c r="AG435" s="101"/>
      <c r="AN435" s="74"/>
      <c r="AO435" s="74"/>
      <c r="AP435" s="74"/>
      <c r="AQ435" s="74"/>
      <c r="AR435" s="74"/>
      <c r="AS435" s="74"/>
      <c r="AT435" s="74"/>
      <c r="AU435" s="74"/>
    </row>
    <row r="436" spans="27:47">
      <c r="AA436" s="74"/>
      <c r="AB436" s="74"/>
      <c r="AC436" s="74"/>
      <c r="AD436" s="74"/>
      <c r="AE436" s="74"/>
      <c r="AG436" s="101"/>
      <c r="AN436" s="74"/>
      <c r="AO436" s="74"/>
      <c r="AP436" s="74"/>
      <c r="AQ436" s="74"/>
      <c r="AR436" s="74"/>
      <c r="AS436" s="74"/>
      <c r="AT436" s="74"/>
      <c r="AU436" s="74"/>
    </row>
    <row r="437" spans="27:47">
      <c r="AA437" s="74"/>
      <c r="AB437" s="74"/>
      <c r="AC437" s="74"/>
      <c r="AD437" s="74"/>
      <c r="AE437" s="74"/>
      <c r="AG437" s="101"/>
      <c r="AN437" s="74"/>
      <c r="AO437" s="74"/>
      <c r="AP437" s="74"/>
      <c r="AQ437" s="74"/>
      <c r="AR437" s="74"/>
      <c r="AS437" s="74"/>
      <c r="AT437" s="74"/>
      <c r="AU437" s="74"/>
    </row>
    <row r="438" spans="27:47">
      <c r="AA438" s="74"/>
      <c r="AB438" s="74"/>
      <c r="AC438" s="74"/>
      <c r="AD438" s="74"/>
      <c r="AE438" s="74"/>
      <c r="AG438" s="101"/>
      <c r="AN438" s="74"/>
      <c r="AO438" s="74"/>
      <c r="AP438" s="74"/>
      <c r="AQ438" s="74"/>
      <c r="AR438" s="74"/>
      <c r="AS438" s="74"/>
      <c r="AT438" s="74"/>
      <c r="AU438" s="74"/>
    </row>
    <row r="439" spans="27:47">
      <c r="AA439" s="74"/>
      <c r="AB439" s="74"/>
      <c r="AC439" s="74"/>
      <c r="AD439" s="74"/>
      <c r="AE439" s="74"/>
      <c r="AG439" s="101"/>
      <c r="AN439" s="74"/>
      <c r="AO439" s="74"/>
      <c r="AP439" s="74"/>
      <c r="AQ439" s="74"/>
      <c r="AR439" s="74"/>
      <c r="AS439" s="74"/>
      <c r="AT439" s="74"/>
      <c r="AU439" s="74"/>
    </row>
    <row r="440" spans="27:47">
      <c r="AA440" s="74"/>
      <c r="AB440" s="74"/>
      <c r="AC440" s="74"/>
      <c r="AD440" s="74"/>
      <c r="AE440" s="74"/>
      <c r="AG440" s="101"/>
      <c r="AN440" s="74"/>
      <c r="AO440" s="74"/>
      <c r="AP440" s="74"/>
      <c r="AQ440" s="74"/>
      <c r="AR440" s="74"/>
      <c r="AS440" s="74"/>
      <c r="AT440" s="74"/>
      <c r="AU440" s="74"/>
    </row>
    <row r="441" spans="27:47">
      <c r="AA441" s="74"/>
      <c r="AB441" s="74"/>
      <c r="AC441" s="74"/>
      <c r="AD441" s="74"/>
      <c r="AE441" s="74"/>
      <c r="AG441" s="101"/>
      <c r="AN441" s="74"/>
      <c r="AO441" s="74"/>
      <c r="AP441" s="74"/>
      <c r="AQ441" s="74"/>
      <c r="AR441" s="74"/>
      <c r="AS441" s="74"/>
      <c r="AT441" s="74"/>
      <c r="AU441" s="74"/>
    </row>
    <row r="442" spans="27:47">
      <c r="AA442" s="74"/>
      <c r="AB442" s="74"/>
      <c r="AC442" s="74"/>
      <c r="AD442" s="74"/>
      <c r="AE442" s="74"/>
      <c r="AG442" s="101"/>
      <c r="AN442" s="74"/>
      <c r="AO442" s="74"/>
      <c r="AP442" s="74"/>
      <c r="AQ442" s="74"/>
      <c r="AR442" s="74"/>
      <c r="AS442" s="74"/>
      <c r="AT442" s="74"/>
      <c r="AU442" s="74"/>
    </row>
    <row r="443" spans="27:47">
      <c r="AA443" s="74"/>
      <c r="AB443" s="74"/>
      <c r="AC443" s="74"/>
      <c r="AD443" s="74"/>
      <c r="AE443" s="74"/>
      <c r="AG443" s="101"/>
      <c r="AN443" s="74"/>
      <c r="AO443" s="74"/>
      <c r="AP443" s="74"/>
      <c r="AQ443" s="74"/>
      <c r="AR443" s="74"/>
      <c r="AS443" s="74"/>
      <c r="AT443" s="74"/>
      <c r="AU443" s="74"/>
    </row>
    <row r="444" spans="27:47">
      <c r="AA444" s="74"/>
      <c r="AB444" s="74"/>
      <c r="AC444" s="74"/>
      <c r="AD444" s="74"/>
      <c r="AE444" s="74"/>
      <c r="AG444" s="101"/>
      <c r="AN444" s="74"/>
      <c r="AO444" s="74"/>
      <c r="AP444" s="74"/>
      <c r="AQ444" s="74"/>
      <c r="AR444" s="74"/>
      <c r="AS444" s="74"/>
      <c r="AT444" s="74"/>
      <c r="AU444" s="74"/>
    </row>
    <row r="445" spans="27:47">
      <c r="AA445" s="74"/>
      <c r="AB445" s="74"/>
      <c r="AC445" s="74"/>
      <c r="AD445" s="74"/>
      <c r="AE445" s="74"/>
      <c r="AG445" s="101"/>
      <c r="AN445" s="74"/>
      <c r="AO445" s="74"/>
      <c r="AP445" s="74"/>
      <c r="AQ445" s="74"/>
      <c r="AR445" s="74"/>
      <c r="AS445" s="74"/>
      <c r="AT445" s="74"/>
      <c r="AU445" s="74"/>
    </row>
    <row r="446" spans="27:47">
      <c r="AA446" s="74"/>
      <c r="AB446" s="74"/>
      <c r="AC446" s="74"/>
      <c r="AD446" s="74"/>
      <c r="AE446" s="74"/>
      <c r="AG446" s="101"/>
      <c r="AN446" s="74"/>
      <c r="AO446" s="74"/>
      <c r="AP446" s="74"/>
      <c r="AQ446" s="74"/>
      <c r="AR446" s="74"/>
      <c r="AS446" s="74"/>
      <c r="AT446" s="74"/>
      <c r="AU446" s="74"/>
    </row>
    <row r="447" spans="27:47">
      <c r="AA447" s="74"/>
      <c r="AB447" s="74"/>
      <c r="AC447" s="74"/>
      <c r="AD447" s="74"/>
      <c r="AE447" s="74"/>
      <c r="AG447" s="101"/>
      <c r="AN447" s="74"/>
      <c r="AO447" s="74"/>
      <c r="AP447" s="74"/>
      <c r="AQ447" s="74"/>
      <c r="AR447" s="74"/>
      <c r="AS447" s="74"/>
      <c r="AT447" s="74"/>
      <c r="AU447" s="74"/>
    </row>
    <row r="448" spans="27:47">
      <c r="AA448" s="74"/>
      <c r="AB448" s="74"/>
      <c r="AC448" s="74"/>
      <c r="AD448" s="74"/>
      <c r="AE448" s="74"/>
      <c r="AG448" s="101"/>
      <c r="AN448" s="74"/>
      <c r="AO448" s="74"/>
      <c r="AP448" s="74"/>
      <c r="AQ448" s="74"/>
      <c r="AR448" s="74"/>
      <c r="AS448" s="74"/>
      <c r="AT448" s="74"/>
      <c r="AU448" s="74"/>
    </row>
    <row r="449" spans="27:47">
      <c r="AA449" s="74"/>
      <c r="AB449" s="74"/>
      <c r="AC449" s="74"/>
      <c r="AD449" s="74"/>
      <c r="AE449" s="74"/>
      <c r="AG449" s="101"/>
      <c r="AN449" s="74"/>
      <c r="AO449" s="74"/>
      <c r="AP449" s="74"/>
      <c r="AQ449" s="74"/>
      <c r="AR449" s="74"/>
      <c r="AS449" s="74"/>
      <c r="AT449" s="74"/>
      <c r="AU449" s="74"/>
    </row>
    <row r="450" spans="27:47">
      <c r="AA450" s="74"/>
      <c r="AB450" s="74"/>
      <c r="AC450" s="74"/>
      <c r="AD450" s="74"/>
      <c r="AE450" s="74"/>
      <c r="AG450" s="101"/>
      <c r="AN450" s="74"/>
      <c r="AO450" s="74"/>
      <c r="AP450" s="74"/>
      <c r="AQ450" s="74"/>
      <c r="AR450" s="74"/>
      <c r="AS450" s="74"/>
      <c r="AT450" s="74"/>
      <c r="AU450" s="74"/>
    </row>
    <row r="451" spans="27:47">
      <c r="AA451" s="74"/>
      <c r="AB451" s="74"/>
      <c r="AC451" s="74"/>
      <c r="AD451" s="74"/>
      <c r="AE451" s="74"/>
      <c r="AG451" s="101"/>
      <c r="AN451" s="74"/>
      <c r="AO451" s="74"/>
      <c r="AP451" s="74"/>
      <c r="AQ451" s="74"/>
      <c r="AR451" s="74"/>
      <c r="AS451" s="74"/>
      <c r="AT451" s="74"/>
      <c r="AU451" s="74"/>
    </row>
    <row r="452" spans="27:47">
      <c r="AA452" s="74"/>
      <c r="AB452" s="74"/>
      <c r="AC452" s="74"/>
      <c r="AD452" s="74"/>
      <c r="AE452" s="74"/>
      <c r="AG452" s="101"/>
      <c r="AN452" s="74"/>
      <c r="AO452" s="74"/>
      <c r="AP452" s="74"/>
      <c r="AQ452" s="74"/>
      <c r="AR452" s="74"/>
      <c r="AS452" s="74"/>
      <c r="AT452" s="74"/>
      <c r="AU452" s="74"/>
    </row>
    <row r="453" spans="27:47">
      <c r="AA453" s="74"/>
      <c r="AB453" s="74"/>
      <c r="AC453" s="74"/>
      <c r="AD453" s="74"/>
      <c r="AE453" s="74"/>
      <c r="AG453" s="101"/>
      <c r="AN453" s="74"/>
      <c r="AO453" s="74"/>
      <c r="AP453" s="74"/>
      <c r="AQ453" s="74"/>
      <c r="AR453" s="74"/>
      <c r="AS453" s="74"/>
      <c r="AT453" s="74"/>
      <c r="AU453" s="74"/>
    </row>
    <row r="454" spans="27:47">
      <c r="AA454" s="74"/>
      <c r="AB454" s="74"/>
      <c r="AC454" s="74"/>
      <c r="AD454" s="74"/>
      <c r="AE454" s="74"/>
      <c r="AG454" s="101"/>
      <c r="AN454" s="74"/>
      <c r="AO454" s="74"/>
      <c r="AP454" s="74"/>
      <c r="AQ454" s="74"/>
      <c r="AR454" s="74"/>
      <c r="AS454" s="74"/>
      <c r="AT454" s="74"/>
      <c r="AU454" s="74"/>
    </row>
    <row r="455" spans="27:47">
      <c r="AA455" s="74"/>
      <c r="AB455" s="74"/>
      <c r="AC455" s="74"/>
      <c r="AD455" s="74"/>
      <c r="AE455" s="74"/>
      <c r="AG455" s="101"/>
      <c r="AN455" s="74"/>
      <c r="AO455" s="74"/>
      <c r="AP455" s="74"/>
      <c r="AQ455" s="74"/>
      <c r="AR455" s="74"/>
      <c r="AS455" s="74"/>
      <c r="AT455" s="74"/>
      <c r="AU455" s="74"/>
    </row>
    <row r="456" spans="27:47">
      <c r="AA456" s="74"/>
      <c r="AB456" s="74"/>
      <c r="AC456" s="74"/>
      <c r="AD456" s="74"/>
      <c r="AE456" s="74"/>
      <c r="AG456" s="101"/>
      <c r="AN456" s="74"/>
      <c r="AO456" s="74"/>
      <c r="AP456" s="74"/>
      <c r="AQ456" s="74"/>
      <c r="AR456" s="74"/>
      <c r="AS456" s="74"/>
      <c r="AT456" s="74"/>
      <c r="AU456" s="74"/>
    </row>
    <row r="457" spans="27:47">
      <c r="AA457" s="74"/>
      <c r="AB457" s="74"/>
      <c r="AC457" s="74"/>
      <c r="AD457" s="74"/>
      <c r="AE457" s="74"/>
      <c r="AG457" s="101"/>
      <c r="AN457" s="74"/>
      <c r="AO457" s="74"/>
      <c r="AP457" s="74"/>
      <c r="AQ457" s="74"/>
      <c r="AR457" s="74"/>
      <c r="AS457" s="74"/>
      <c r="AT457" s="74"/>
      <c r="AU457" s="74"/>
    </row>
    <row r="458" spans="27:47">
      <c r="AA458" s="74"/>
      <c r="AB458" s="74"/>
      <c r="AC458" s="74"/>
      <c r="AD458" s="74"/>
      <c r="AE458" s="74"/>
      <c r="AG458" s="101"/>
      <c r="AN458" s="74"/>
      <c r="AO458" s="74"/>
      <c r="AP458" s="74"/>
      <c r="AQ458" s="74"/>
      <c r="AR458" s="74"/>
      <c r="AS458" s="74"/>
      <c r="AT458" s="74"/>
      <c r="AU458" s="74"/>
    </row>
    <row r="459" spans="27:47">
      <c r="AA459" s="74"/>
      <c r="AB459" s="74"/>
      <c r="AC459" s="74"/>
      <c r="AD459" s="74"/>
      <c r="AE459" s="74"/>
      <c r="AG459" s="101"/>
      <c r="AN459" s="74"/>
      <c r="AO459" s="74"/>
      <c r="AP459" s="74"/>
      <c r="AQ459" s="74"/>
      <c r="AR459" s="74"/>
      <c r="AS459" s="74"/>
      <c r="AT459" s="74"/>
      <c r="AU459" s="74"/>
    </row>
    <row r="460" spans="27:47">
      <c r="AA460" s="74"/>
      <c r="AB460" s="74"/>
      <c r="AC460" s="74"/>
      <c r="AD460" s="74"/>
      <c r="AE460" s="74"/>
      <c r="AG460" s="101"/>
      <c r="AN460" s="74"/>
      <c r="AO460" s="74"/>
      <c r="AP460" s="74"/>
      <c r="AQ460" s="74"/>
      <c r="AR460" s="74"/>
      <c r="AS460" s="74"/>
      <c r="AT460" s="74"/>
      <c r="AU460" s="74"/>
    </row>
    <row r="461" spans="27:47">
      <c r="AA461" s="74"/>
      <c r="AB461" s="74"/>
      <c r="AC461" s="74"/>
      <c r="AD461" s="74"/>
      <c r="AE461" s="74"/>
      <c r="AG461" s="101"/>
      <c r="AN461" s="74"/>
      <c r="AO461" s="74"/>
      <c r="AP461" s="74"/>
      <c r="AQ461" s="74"/>
      <c r="AR461" s="74"/>
      <c r="AS461" s="74"/>
      <c r="AT461" s="74"/>
      <c r="AU461" s="74"/>
    </row>
    <row r="462" spans="27:47">
      <c r="AA462" s="74"/>
      <c r="AB462" s="74"/>
      <c r="AC462" s="74"/>
      <c r="AD462" s="74"/>
      <c r="AE462" s="74"/>
      <c r="AG462" s="101"/>
      <c r="AN462" s="74"/>
      <c r="AO462" s="74"/>
      <c r="AP462" s="74"/>
      <c r="AQ462" s="74"/>
      <c r="AR462" s="74"/>
      <c r="AS462" s="74"/>
      <c r="AT462" s="74"/>
      <c r="AU462" s="74"/>
    </row>
    <row r="463" spans="27:47">
      <c r="AA463" s="74"/>
      <c r="AB463" s="74"/>
      <c r="AC463" s="74"/>
      <c r="AD463" s="74"/>
      <c r="AE463" s="74"/>
      <c r="AG463" s="101"/>
      <c r="AN463" s="74"/>
      <c r="AO463" s="74"/>
      <c r="AP463" s="74"/>
      <c r="AQ463" s="74"/>
      <c r="AR463" s="74"/>
      <c r="AS463" s="74"/>
      <c r="AT463" s="74"/>
      <c r="AU463" s="74"/>
    </row>
    <row r="464" spans="27:47">
      <c r="AA464" s="74"/>
      <c r="AB464" s="74"/>
      <c r="AC464" s="74"/>
      <c r="AD464" s="74"/>
      <c r="AE464" s="74"/>
      <c r="AG464" s="101"/>
      <c r="AN464" s="74"/>
      <c r="AO464" s="74"/>
      <c r="AP464" s="74"/>
      <c r="AQ464" s="74"/>
      <c r="AR464" s="74"/>
      <c r="AS464" s="74"/>
      <c r="AT464" s="74"/>
      <c r="AU464" s="74"/>
    </row>
    <row r="465" spans="27:50">
      <c r="AA465" s="74"/>
      <c r="AB465" s="74"/>
      <c r="AC465" s="74"/>
      <c r="AD465" s="74"/>
      <c r="AE465" s="74"/>
      <c r="AG465" s="101"/>
      <c r="AN465" s="74"/>
      <c r="AO465" s="74"/>
      <c r="AP465" s="74"/>
      <c r="AQ465" s="74"/>
      <c r="AR465" s="74"/>
      <c r="AS465" s="74"/>
      <c r="AT465" s="74"/>
      <c r="AU465" s="74"/>
    </row>
    <row r="466" spans="27:50">
      <c r="AA466" s="74"/>
      <c r="AB466" s="74"/>
      <c r="AC466" s="74"/>
      <c r="AD466" s="74"/>
      <c r="AE466" s="74"/>
      <c r="AG466" s="101"/>
      <c r="AN466" s="74"/>
      <c r="AO466" s="74"/>
      <c r="AP466" s="74"/>
      <c r="AQ466" s="74"/>
      <c r="AR466" s="74"/>
      <c r="AS466" s="74"/>
      <c r="AT466" s="74"/>
      <c r="AU466" s="74"/>
    </row>
    <row r="467" spans="27:50">
      <c r="AA467" s="74"/>
      <c r="AB467" s="74"/>
      <c r="AC467" s="74"/>
      <c r="AD467" s="74"/>
      <c r="AE467" s="74"/>
      <c r="AG467" s="101"/>
      <c r="AN467" s="74"/>
      <c r="AO467" s="74"/>
      <c r="AP467" s="74"/>
      <c r="AQ467" s="74"/>
      <c r="AR467" s="74"/>
      <c r="AS467" s="74"/>
      <c r="AT467" s="74"/>
      <c r="AU467" s="74"/>
    </row>
    <row r="468" spans="27:50">
      <c r="AA468" s="74"/>
      <c r="AB468" s="74"/>
      <c r="AC468" s="74"/>
      <c r="AD468" s="74"/>
      <c r="AE468" s="74"/>
      <c r="AG468" s="101"/>
      <c r="AN468" s="74"/>
      <c r="AO468" s="74"/>
      <c r="AP468" s="74"/>
      <c r="AQ468" s="74"/>
      <c r="AR468" s="74"/>
      <c r="AS468" s="74"/>
      <c r="AT468" s="74"/>
      <c r="AU468" s="74"/>
    </row>
    <row r="469" spans="27:50">
      <c r="AA469" s="74"/>
      <c r="AB469" s="74"/>
      <c r="AC469" s="74"/>
      <c r="AD469" s="74"/>
      <c r="AE469" s="74"/>
      <c r="AG469" s="101"/>
      <c r="AN469" s="74"/>
      <c r="AO469" s="74"/>
      <c r="AP469" s="74"/>
      <c r="AQ469" s="74"/>
      <c r="AR469" s="74"/>
      <c r="AS469" s="74"/>
      <c r="AT469" s="74"/>
      <c r="AU469" s="74"/>
    </row>
    <row r="470" spans="27:50">
      <c r="AA470" s="74"/>
      <c r="AB470" s="74"/>
      <c r="AC470" s="74"/>
      <c r="AD470" s="74"/>
      <c r="AE470" s="74"/>
      <c r="AG470" s="101"/>
      <c r="AN470" s="74"/>
      <c r="AO470" s="74"/>
      <c r="AP470" s="74"/>
      <c r="AQ470" s="74"/>
      <c r="AR470" s="74"/>
      <c r="AS470" s="74"/>
      <c r="AT470" s="74"/>
      <c r="AU470" s="74"/>
    </row>
    <row r="471" spans="27:50">
      <c r="AA471" s="74"/>
      <c r="AB471" s="74"/>
      <c r="AC471" s="74"/>
      <c r="AD471" s="74"/>
      <c r="AE471" s="74"/>
      <c r="AG471" s="101"/>
      <c r="AN471" s="74"/>
      <c r="AO471" s="74"/>
      <c r="AP471" s="74"/>
      <c r="AQ471" s="74"/>
      <c r="AR471" s="74"/>
      <c r="AS471" s="74"/>
      <c r="AT471" s="74"/>
      <c r="AU471" s="74"/>
    </row>
    <row r="472" spans="27:50">
      <c r="AA472" s="74"/>
      <c r="AB472" s="74"/>
      <c r="AC472" s="74"/>
      <c r="AD472" s="74"/>
      <c r="AE472" s="74"/>
      <c r="AG472" s="101"/>
      <c r="AN472" s="74"/>
      <c r="AO472" s="74"/>
      <c r="AP472" s="74"/>
      <c r="AQ472" s="74"/>
      <c r="AR472" s="74"/>
      <c r="AS472" s="74"/>
      <c r="AT472" s="74"/>
      <c r="AU472" s="74"/>
      <c r="AV472" s="74"/>
      <c r="AX472" s="74"/>
    </row>
    <row r="473" spans="27:50">
      <c r="AA473" s="74"/>
      <c r="AB473" s="74"/>
      <c r="AC473" s="74"/>
      <c r="AD473" s="74"/>
      <c r="AE473" s="74"/>
      <c r="AG473" s="101"/>
      <c r="AN473" s="74"/>
      <c r="AO473" s="74"/>
      <c r="AP473" s="74"/>
      <c r="AQ473" s="74"/>
      <c r="AR473" s="74"/>
      <c r="AS473" s="74"/>
      <c r="AT473" s="74"/>
      <c r="AU473" s="74"/>
    </row>
    <row r="474" spans="27:50">
      <c r="AA474" s="74"/>
      <c r="AB474" s="74"/>
      <c r="AC474" s="74"/>
      <c r="AD474" s="74"/>
      <c r="AE474" s="74"/>
      <c r="AG474" s="101"/>
      <c r="AN474" s="74"/>
      <c r="AO474" s="74"/>
      <c r="AP474" s="74"/>
      <c r="AQ474" s="74"/>
      <c r="AR474" s="74"/>
      <c r="AS474" s="74"/>
      <c r="AT474" s="74"/>
      <c r="AU474" s="74"/>
    </row>
    <row r="475" spans="27:50">
      <c r="AA475" s="74"/>
      <c r="AB475" s="74"/>
      <c r="AC475" s="74"/>
      <c r="AD475" s="74"/>
      <c r="AE475" s="74"/>
      <c r="AG475" s="101"/>
      <c r="AN475" s="74"/>
      <c r="AO475" s="74"/>
      <c r="AP475" s="74"/>
      <c r="AQ475" s="74"/>
      <c r="AR475" s="74"/>
      <c r="AS475" s="74"/>
      <c r="AT475" s="74"/>
      <c r="AU475" s="74"/>
    </row>
    <row r="476" spans="27:50">
      <c r="AA476" s="74"/>
      <c r="AB476" s="74"/>
      <c r="AC476" s="74"/>
      <c r="AD476" s="74"/>
      <c r="AE476" s="74"/>
      <c r="AG476" s="101"/>
      <c r="AN476" s="74"/>
      <c r="AO476" s="74"/>
      <c r="AP476" s="74"/>
      <c r="AQ476" s="74"/>
      <c r="AR476" s="74"/>
      <c r="AS476" s="74"/>
      <c r="AT476" s="74"/>
      <c r="AU476" s="74"/>
    </row>
    <row r="477" spans="27:50">
      <c r="AA477" s="74"/>
      <c r="AB477" s="74"/>
      <c r="AC477" s="74"/>
      <c r="AD477" s="74"/>
      <c r="AE477" s="74"/>
      <c r="AG477" s="101"/>
      <c r="AN477" s="74"/>
      <c r="AO477" s="74"/>
      <c r="AP477" s="74"/>
      <c r="AQ477" s="74"/>
      <c r="AR477" s="74"/>
      <c r="AS477" s="74"/>
      <c r="AT477" s="74"/>
      <c r="AU477" s="74"/>
    </row>
    <row r="478" spans="27:50">
      <c r="AA478" s="74"/>
      <c r="AB478" s="74"/>
      <c r="AC478" s="74"/>
      <c r="AD478" s="74"/>
      <c r="AE478" s="74"/>
      <c r="AG478" s="101"/>
      <c r="AN478" s="74"/>
      <c r="AO478" s="74"/>
      <c r="AP478" s="74"/>
      <c r="AQ478" s="74"/>
      <c r="AR478" s="74"/>
      <c r="AS478" s="74"/>
      <c r="AT478" s="74"/>
      <c r="AU478" s="74"/>
    </row>
    <row r="479" spans="27:50">
      <c r="AA479" s="74"/>
      <c r="AB479" s="74"/>
      <c r="AC479" s="74"/>
      <c r="AD479" s="74"/>
      <c r="AE479" s="74"/>
      <c r="AG479" s="101"/>
      <c r="AN479" s="74"/>
      <c r="AO479" s="74"/>
      <c r="AP479" s="74"/>
      <c r="AQ479" s="74"/>
      <c r="AR479" s="74"/>
      <c r="AS479" s="74"/>
      <c r="AT479" s="74"/>
      <c r="AU479" s="74"/>
    </row>
    <row r="480" spans="27:50">
      <c r="AA480" s="74"/>
      <c r="AB480" s="74"/>
      <c r="AC480" s="74"/>
      <c r="AD480" s="74"/>
      <c r="AE480" s="74"/>
      <c r="AG480" s="101"/>
      <c r="AN480" s="74"/>
      <c r="AO480" s="74"/>
      <c r="AP480" s="74"/>
      <c r="AQ480" s="74"/>
      <c r="AR480" s="74"/>
      <c r="AS480" s="74"/>
      <c r="AT480" s="74"/>
      <c r="AU480" s="74"/>
    </row>
    <row r="481" spans="27:64">
      <c r="AA481" s="74"/>
      <c r="AB481" s="74"/>
      <c r="AC481" s="74"/>
      <c r="AD481" s="74"/>
      <c r="AE481" s="74"/>
      <c r="AG481" s="101"/>
      <c r="AN481" s="74"/>
      <c r="AO481" s="74"/>
      <c r="AP481" s="74"/>
      <c r="AQ481" s="74"/>
      <c r="AR481" s="74"/>
      <c r="AS481" s="74"/>
      <c r="AT481" s="74"/>
      <c r="AU481" s="74"/>
    </row>
    <row r="482" spans="27:64">
      <c r="AA482" s="74"/>
      <c r="AB482" s="74"/>
      <c r="AC482" s="74"/>
      <c r="AD482" s="74"/>
      <c r="AE482" s="74"/>
      <c r="AG482" s="101"/>
      <c r="AN482" s="74"/>
      <c r="AO482" s="74"/>
      <c r="AP482" s="74"/>
      <c r="AQ482" s="74"/>
      <c r="AR482" s="74"/>
      <c r="AS482" s="74"/>
      <c r="AT482" s="74"/>
      <c r="AU482" s="74"/>
    </row>
    <row r="483" spans="27:64">
      <c r="AA483" s="74"/>
      <c r="AB483" s="74"/>
      <c r="AC483" s="74"/>
      <c r="AD483" s="74"/>
      <c r="AE483" s="74"/>
      <c r="AG483" s="101"/>
      <c r="AN483" s="74"/>
      <c r="AO483" s="74"/>
      <c r="AP483" s="74"/>
      <c r="AQ483" s="74"/>
      <c r="AR483" s="74"/>
      <c r="AS483" s="74"/>
      <c r="AT483" s="74"/>
      <c r="AU483" s="74"/>
    </row>
    <row r="484" spans="27:64">
      <c r="AA484" s="74"/>
      <c r="AB484" s="74"/>
      <c r="AC484" s="74"/>
      <c r="AD484" s="74"/>
      <c r="AE484" s="74"/>
      <c r="AG484" s="101"/>
      <c r="AN484" s="74"/>
      <c r="AO484" s="74"/>
      <c r="AP484" s="74"/>
      <c r="AQ484" s="74"/>
      <c r="AR484" s="74"/>
      <c r="AS484" s="74"/>
      <c r="AT484" s="74"/>
      <c r="AU484" s="74"/>
    </row>
    <row r="485" spans="27:64">
      <c r="AA485" s="74"/>
      <c r="AB485" s="74"/>
      <c r="AC485" s="74"/>
      <c r="AD485" s="74"/>
      <c r="AE485" s="74"/>
      <c r="AG485" s="101"/>
      <c r="AN485" s="74"/>
      <c r="AO485" s="74"/>
      <c r="AP485" s="74"/>
      <c r="AQ485" s="74"/>
      <c r="AR485" s="74"/>
      <c r="AS485" s="74"/>
      <c r="AT485" s="74"/>
      <c r="AU485" s="74"/>
      <c r="AV485" s="74"/>
      <c r="AW485" s="74"/>
      <c r="AX485" s="74"/>
      <c r="AY485" s="74"/>
      <c r="AZ485" s="74"/>
      <c r="BA485" s="74"/>
      <c r="BB485" s="74"/>
      <c r="BC485" s="74"/>
      <c r="BD485" s="74"/>
      <c r="BE485" s="74"/>
      <c r="BF485" s="74"/>
      <c r="BG485" s="74"/>
      <c r="BH485" s="74"/>
      <c r="BI485" s="74"/>
      <c r="BJ485" s="74"/>
      <c r="BK485" s="74"/>
      <c r="BL485" s="74"/>
    </row>
    <row r="486" spans="27:64">
      <c r="AA486" s="74"/>
      <c r="AB486" s="74"/>
      <c r="AC486" s="74"/>
      <c r="AD486" s="74"/>
      <c r="AE486" s="74"/>
      <c r="AG486" s="101"/>
      <c r="AN486" s="74"/>
      <c r="AO486" s="74"/>
      <c r="AP486" s="74"/>
      <c r="AQ486" s="74"/>
      <c r="AR486" s="74"/>
      <c r="AS486" s="74"/>
      <c r="AT486" s="74"/>
      <c r="AU486" s="74"/>
    </row>
    <row r="487" spans="27:64">
      <c r="AA487" s="74"/>
      <c r="AB487" s="74"/>
      <c r="AC487" s="74"/>
      <c r="AD487" s="74"/>
      <c r="AE487" s="74"/>
      <c r="AG487" s="101"/>
      <c r="AN487" s="74"/>
      <c r="AO487" s="74"/>
      <c r="AP487" s="74"/>
      <c r="AQ487" s="74"/>
      <c r="AR487" s="74"/>
      <c r="AS487" s="74"/>
      <c r="AT487" s="74"/>
      <c r="AU487" s="74"/>
    </row>
    <row r="488" spans="27:64">
      <c r="AA488" s="74"/>
      <c r="AB488" s="74"/>
      <c r="AC488" s="74"/>
      <c r="AD488" s="74"/>
      <c r="AE488" s="74"/>
      <c r="AG488" s="101"/>
      <c r="AN488" s="74"/>
      <c r="AO488" s="74"/>
      <c r="AP488" s="74"/>
      <c r="AQ488" s="74"/>
      <c r="AR488" s="74"/>
      <c r="AS488" s="74"/>
      <c r="AT488" s="74"/>
      <c r="AU488" s="74"/>
    </row>
    <row r="489" spans="27:64">
      <c r="AA489" s="74"/>
      <c r="AB489" s="74"/>
      <c r="AC489" s="74"/>
      <c r="AD489" s="74"/>
      <c r="AE489" s="74"/>
      <c r="AG489" s="101"/>
      <c r="AN489" s="74"/>
      <c r="AO489" s="74"/>
      <c r="AP489" s="74"/>
      <c r="AQ489" s="74"/>
      <c r="AR489" s="74"/>
      <c r="AS489" s="74"/>
      <c r="AT489" s="74"/>
      <c r="AU489" s="74"/>
    </row>
    <row r="490" spans="27:64">
      <c r="AA490" s="74"/>
      <c r="AB490" s="74"/>
      <c r="AC490" s="74"/>
      <c r="AD490" s="74"/>
      <c r="AE490" s="74"/>
      <c r="AG490" s="101"/>
      <c r="AN490" s="74"/>
      <c r="AO490" s="74"/>
      <c r="AP490" s="74"/>
      <c r="AQ490" s="74"/>
      <c r="AR490" s="74"/>
      <c r="AS490" s="74"/>
      <c r="AT490" s="74"/>
      <c r="AU490" s="74"/>
    </row>
    <row r="491" spans="27:64">
      <c r="AA491" s="74"/>
      <c r="AB491" s="74"/>
      <c r="AC491" s="74"/>
      <c r="AD491" s="74"/>
      <c r="AE491" s="74"/>
      <c r="AG491" s="101"/>
      <c r="AN491" s="74"/>
      <c r="AO491" s="74"/>
      <c r="AP491" s="74"/>
      <c r="AQ491" s="74"/>
      <c r="AR491" s="74"/>
      <c r="AS491" s="74"/>
      <c r="AT491" s="74"/>
      <c r="AU491" s="74"/>
    </row>
    <row r="492" spans="27:64">
      <c r="AA492" s="74"/>
      <c r="AB492" s="74"/>
      <c r="AC492" s="74"/>
      <c r="AD492" s="74"/>
      <c r="AE492" s="74"/>
      <c r="AG492" s="101"/>
      <c r="AN492" s="74"/>
      <c r="AO492" s="74"/>
      <c r="AP492" s="74"/>
      <c r="AQ492" s="74"/>
      <c r="AR492" s="74"/>
      <c r="AS492" s="74"/>
      <c r="AT492" s="74"/>
      <c r="AU492" s="74"/>
    </row>
    <row r="493" spans="27:64">
      <c r="AA493" s="74"/>
      <c r="AB493" s="74"/>
      <c r="AC493" s="74"/>
      <c r="AD493" s="74"/>
      <c r="AE493" s="74"/>
      <c r="AG493" s="101"/>
      <c r="AN493" s="74"/>
      <c r="AO493" s="74"/>
      <c r="AP493" s="74"/>
      <c r="AQ493" s="74"/>
      <c r="AR493" s="74"/>
      <c r="AS493" s="74"/>
      <c r="AT493" s="74"/>
      <c r="AU493" s="74"/>
    </row>
    <row r="494" spans="27:64">
      <c r="AA494" s="74"/>
      <c r="AB494" s="74"/>
      <c r="AC494" s="74"/>
      <c r="AD494" s="74"/>
      <c r="AE494" s="74"/>
      <c r="AG494" s="101"/>
      <c r="AN494" s="74"/>
      <c r="AO494" s="74"/>
      <c r="AP494" s="74"/>
      <c r="AQ494" s="74"/>
      <c r="AR494" s="74"/>
      <c r="AS494" s="74"/>
      <c r="AT494" s="74"/>
      <c r="AU494" s="74"/>
    </row>
    <row r="495" spans="27:64">
      <c r="AA495" s="74"/>
      <c r="AB495" s="74"/>
      <c r="AC495" s="74"/>
      <c r="AD495" s="74"/>
      <c r="AE495" s="74"/>
      <c r="AG495" s="101"/>
      <c r="AN495" s="74"/>
      <c r="AO495" s="74"/>
      <c r="AP495" s="74"/>
      <c r="AQ495" s="74"/>
      <c r="AR495" s="74"/>
      <c r="AS495" s="74"/>
      <c r="AT495" s="74"/>
      <c r="AU495" s="74"/>
    </row>
    <row r="496" spans="27:64">
      <c r="AA496" s="74"/>
      <c r="AB496" s="74"/>
      <c r="AC496" s="74"/>
      <c r="AD496" s="74"/>
      <c r="AE496" s="74"/>
      <c r="AG496" s="101"/>
      <c r="AN496" s="74"/>
      <c r="AO496" s="74"/>
      <c r="AP496" s="74"/>
      <c r="AQ496" s="74"/>
      <c r="AR496" s="74"/>
      <c r="AS496" s="74"/>
      <c r="AT496" s="74"/>
      <c r="AU496" s="74"/>
    </row>
    <row r="497" spans="27:47">
      <c r="AA497" s="74"/>
      <c r="AB497" s="74"/>
      <c r="AC497" s="74"/>
      <c r="AD497" s="74"/>
      <c r="AE497" s="74"/>
      <c r="AG497" s="101"/>
      <c r="AN497" s="74"/>
      <c r="AO497" s="74"/>
      <c r="AP497" s="74"/>
      <c r="AQ497" s="74"/>
      <c r="AR497" s="74"/>
      <c r="AS497" s="74"/>
      <c r="AT497" s="74"/>
      <c r="AU497" s="74"/>
    </row>
    <row r="498" spans="27:47">
      <c r="AA498" s="74"/>
      <c r="AB498" s="74"/>
      <c r="AC498" s="74"/>
      <c r="AD498" s="74"/>
      <c r="AE498" s="74"/>
      <c r="AG498" s="101"/>
      <c r="AN498" s="74"/>
      <c r="AO498" s="74"/>
      <c r="AP498" s="74"/>
      <c r="AQ498" s="74"/>
      <c r="AR498" s="74"/>
      <c r="AS498" s="74"/>
      <c r="AT498" s="74"/>
      <c r="AU498" s="74"/>
    </row>
    <row r="499" spans="27:47">
      <c r="AA499" s="74"/>
      <c r="AB499" s="74"/>
      <c r="AC499" s="74"/>
      <c r="AD499" s="74"/>
      <c r="AE499" s="74"/>
      <c r="AG499" s="101"/>
      <c r="AN499" s="74"/>
      <c r="AO499" s="74"/>
      <c r="AP499" s="74"/>
      <c r="AQ499" s="74"/>
      <c r="AR499" s="74"/>
      <c r="AS499" s="74"/>
      <c r="AT499" s="74"/>
      <c r="AU499" s="74"/>
    </row>
    <row r="500" spans="27:47">
      <c r="AA500" s="74"/>
      <c r="AB500" s="74"/>
      <c r="AC500" s="74"/>
      <c r="AD500" s="74"/>
      <c r="AE500" s="74"/>
      <c r="AG500" s="101"/>
      <c r="AN500" s="74"/>
      <c r="AO500" s="74"/>
      <c r="AP500" s="74"/>
      <c r="AQ500" s="74"/>
      <c r="AR500" s="74"/>
      <c r="AS500" s="74"/>
      <c r="AT500" s="74"/>
      <c r="AU500" s="74"/>
    </row>
    <row r="501" spans="27:47">
      <c r="AA501" s="74"/>
      <c r="AB501" s="74"/>
      <c r="AC501" s="74"/>
      <c r="AD501" s="74"/>
      <c r="AE501" s="74"/>
      <c r="AG501" s="101"/>
      <c r="AN501" s="74"/>
      <c r="AO501" s="74"/>
      <c r="AP501" s="74"/>
      <c r="AQ501" s="74"/>
      <c r="AR501" s="74"/>
      <c r="AS501" s="74"/>
      <c r="AT501" s="74"/>
      <c r="AU501" s="74"/>
    </row>
    <row r="502" spans="27:47">
      <c r="AA502" s="74"/>
      <c r="AB502" s="74"/>
      <c r="AC502" s="74"/>
      <c r="AD502" s="74"/>
      <c r="AE502" s="74"/>
      <c r="AG502" s="101"/>
      <c r="AN502" s="74"/>
      <c r="AO502" s="74"/>
      <c r="AP502" s="74"/>
      <c r="AQ502" s="74"/>
      <c r="AR502" s="74"/>
      <c r="AS502" s="74"/>
      <c r="AT502" s="74"/>
      <c r="AU502" s="74"/>
    </row>
    <row r="503" spans="27:47">
      <c r="AA503" s="74"/>
      <c r="AB503" s="74"/>
      <c r="AC503" s="74"/>
      <c r="AD503" s="74"/>
      <c r="AE503" s="74"/>
      <c r="AG503" s="101"/>
      <c r="AN503" s="74"/>
      <c r="AO503" s="74"/>
      <c r="AP503" s="74"/>
      <c r="AQ503" s="74"/>
      <c r="AR503" s="74"/>
      <c r="AS503" s="74"/>
      <c r="AT503" s="74"/>
      <c r="AU503" s="74"/>
    </row>
    <row r="504" spans="27:47">
      <c r="AA504" s="74"/>
      <c r="AB504" s="74"/>
      <c r="AC504" s="74"/>
      <c r="AD504" s="74"/>
      <c r="AE504" s="74"/>
      <c r="AG504" s="101"/>
      <c r="AN504" s="74"/>
      <c r="AO504" s="74"/>
      <c r="AP504" s="74"/>
      <c r="AQ504" s="74"/>
      <c r="AR504" s="74"/>
      <c r="AS504" s="74"/>
      <c r="AT504" s="74"/>
      <c r="AU504" s="74"/>
    </row>
    <row r="505" spans="27:47">
      <c r="AA505" s="74"/>
      <c r="AB505" s="74"/>
      <c r="AC505" s="74"/>
      <c r="AD505" s="74"/>
      <c r="AE505" s="74"/>
      <c r="AG505" s="101"/>
      <c r="AN505" s="74"/>
      <c r="AO505" s="74"/>
      <c r="AP505" s="74"/>
      <c r="AQ505" s="74"/>
      <c r="AR505" s="74"/>
      <c r="AS505" s="74"/>
      <c r="AT505" s="74"/>
      <c r="AU505" s="74"/>
    </row>
    <row r="506" spans="27:47">
      <c r="AA506" s="74"/>
      <c r="AB506" s="74"/>
      <c r="AC506" s="74"/>
      <c r="AD506" s="74"/>
      <c r="AE506" s="74"/>
      <c r="AG506" s="101"/>
      <c r="AN506" s="74"/>
      <c r="AO506" s="74"/>
      <c r="AP506" s="74"/>
      <c r="AQ506" s="74"/>
      <c r="AR506" s="74"/>
      <c r="AS506" s="74"/>
      <c r="AT506" s="74"/>
      <c r="AU506" s="74"/>
    </row>
    <row r="507" spans="27:47">
      <c r="AA507" s="74"/>
      <c r="AB507" s="74"/>
      <c r="AC507" s="74"/>
      <c r="AD507" s="74"/>
      <c r="AE507" s="74"/>
      <c r="AG507" s="101"/>
      <c r="AN507" s="74"/>
      <c r="AO507" s="74"/>
      <c r="AP507" s="74"/>
      <c r="AQ507" s="74"/>
      <c r="AR507" s="74"/>
      <c r="AS507" s="74"/>
      <c r="AT507" s="74"/>
      <c r="AU507" s="74"/>
    </row>
    <row r="508" spans="27:47">
      <c r="AA508" s="74"/>
      <c r="AB508" s="74"/>
      <c r="AC508" s="74"/>
      <c r="AD508" s="74"/>
      <c r="AE508" s="74"/>
      <c r="AG508" s="101"/>
      <c r="AN508" s="74"/>
      <c r="AO508" s="74"/>
      <c r="AP508" s="74"/>
      <c r="AQ508" s="74"/>
      <c r="AR508" s="74"/>
      <c r="AS508" s="74"/>
      <c r="AT508" s="74"/>
      <c r="AU508" s="74"/>
    </row>
    <row r="509" spans="27:47">
      <c r="AA509" s="74"/>
      <c r="AB509" s="74"/>
      <c r="AC509" s="74"/>
      <c r="AD509" s="74"/>
      <c r="AE509" s="74"/>
      <c r="AG509" s="101"/>
      <c r="AN509" s="74"/>
      <c r="AO509" s="74"/>
      <c r="AP509" s="74"/>
      <c r="AQ509" s="74"/>
      <c r="AR509" s="74"/>
      <c r="AS509" s="74"/>
      <c r="AT509" s="74"/>
      <c r="AU509" s="74"/>
    </row>
    <row r="510" spans="27:47">
      <c r="AA510" s="74"/>
      <c r="AB510" s="74"/>
      <c r="AC510" s="74"/>
      <c r="AD510" s="74"/>
      <c r="AE510" s="74"/>
      <c r="AG510" s="101"/>
      <c r="AN510" s="74"/>
      <c r="AO510" s="74"/>
      <c r="AP510" s="74"/>
      <c r="AQ510" s="74"/>
      <c r="AR510" s="74"/>
      <c r="AS510" s="74"/>
      <c r="AT510" s="74"/>
      <c r="AU510" s="74"/>
    </row>
    <row r="511" spans="27:47">
      <c r="AA511" s="74"/>
      <c r="AB511" s="74"/>
      <c r="AC511" s="74"/>
      <c r="AD511" s="74"/>
      <c r="AE511" s="74"/>
      <c r="AG511" s="101"/>
      <c r="AN511" s="74"/>
      <c r="AO511" s="74"/>
      <c r="AP511" s="74"/>
      <c r="AQ511" s="74"/>
      <c r="AR511" s="74"/>
      <c r="AS511" s="74"/>
      <c r="AT511" s="74"/>
      <c r="AU511" s="74"/>
    </row>
    <row r="512" spans="27:47">
      <c r="AA512" s="74"/>
      <c r="AB512" s="74"/>
      <c r="AC512" s="74"/>
      <c r="AD512" s="74"/>
      <c r="AE512" s="74"/>
      <c r="AG512" s="101"/>
      <c r="AN512" s="74"/>
      <c r="AO512" s="74"/>
      <c r="AP512" s="74"/>
      <c r="AQ512" s="74"/>
      <c r="AR512" s="74"/>
      <c r="AS512" s="74"/>
      <c r="AT512" s="74"/>
      <c r="AU512" s="74"/>
    </row>
    <row r="513" spans="27:64">
      <c r="AA513" s="74"/>
      <c r="AB513" s="74"/>
      <c r="AC513" s="74"/>
      <c r="AD513" s="74"/>
      <c r="AE513" s="74"/>
      <c r="AG513" s="101"/>
      <c r="AN513" s="74"/>
      <c r="AO513" s="74"/>
      <c r="AP513" s="74"/>
      <c r="AQ513" s="74"/>
      <c r="AR513" s="74"/>
      <c r="AS513" s="74"/>
      <c r="AT513" s="74"/>
      <c r="AU513" s="74"/>
    </row>
    <row r="514" spans="27:64">
      <c r="AA514" s="74"/>
      <c r="AB514" s="74"/>
      <c r="AC514" s="74"/>
      <c r="AD514" s="74"/>
      <c r="AE514" s="74"/>
      <c r="AG514" s="101"/>
      <c r="AN514" s="74"/>
      <c r="AO514" s="74"/>
      <c r="AP514" s="74"/>
      <c r="AQ514" s="74"/>
      <c r="AR514" s="74"/>
      <c r="AS514" s="74"/>
      <c r="AT514" s="74"/>
      <c r="AU514" s="74"/>
    </row>
    <row r="515" spans="27:64">
      <c r="AA515" s="74"/>
      <c r="AB515" s="74"/>
      <c r="AC515" s="74"/>
      <c r="AD515" s="74"/>
      <c r="AE515" s="74"/>
      <c r="AG515" s="101"/>
      <c r="AN515" s="74"/>
      <c r="AO515" s="74"/>
      <c r="AP515" s="74"/>
      <c r="AQ515" s="74"/>
      <c r="AR515" s="74"/>
      <c r="AS515" s="74"/>
      <c r="AT515" s="74"/>
      <c r="AU515" s="74"/>
      <c r="AV515" s="74"/>
    </row>
    <row r="516" spans="27:64">
      <c r="AA516" s="74"/>
      <c r="AB516" s="74"/>
      <c r="AC516" s="74"/>
      <c r="AD516" s="74"/>
      <c r="AE516" s="74"/>
      <c r="AG516" s="101"/>
      <c r="AN516" s="74"/>
      <c r="AO516" s="74"/>
      <c r="AP516" s="74"/>
      <c r="AQ516" s="74"/>
      <c r="AR516" s="74"/>
      <c r="AS516" s="74"/>
      <c r="AT516" s="74"/>
      <c r="AU516" s="74"/>
    </row>
    <row r="517" spans="27:64">
      <c r="AA517" s="74"/>
      <c r="AB517" s="74"/>
      <c r="AC517" s="74"/>
      <c r="AD517" s="74"/>
      <c r="AE517" s="74"/>
      <c r="AG517" s="101"/>
      <c r="AN517" s="74"/>
      <c r="AO517" s="74"/>
      <c r="AP517" s="74"/>
      <c r="AQ517" s="74"/>
      <c r="AR517" s="74"/>
      <c r="AS517" s="74"/>
      <c r="AT517" s="74"/>
      <c r="AU517" s="74"/>
    </row>
    <row r="518" spans="27:64">
      <c r="AA518" s="74"/>
      <c r="AB518" s="74"/>
      <c r="AC518" s="74"/>
      <c r="AD518" s="74"/>
      <c r="AE518" s="74"/>
      <c r="AG518" s="101"/>
      <c r="AN518" s="74"/>
      <c r="AO518" s="74"/>
      <c r="AP518" s="74"/>
      <c r="AQ518" s="74"/>
      <c r="AR518" s="74"/>
      <c r="AS518" s="74"/>
      <c r="AT518" s="74"/>
      <c r="AU518" s="74"/>
      <c r="AV518" s="74"/>
    </row>
    <row r="519" spans="27:64">
      <c r="AA519" s="74"/>
      <c r="AB519" s="74"/>
      <c r="AC519" s="74"/>
      <c r="AD519" s="74"/>
      <c r="AE519" s="74"/>
      <c r="AG519" s="101"/>
      <c r="AN519" s="74"/>
      <c r="AO519" s="74"/>
      <c r="AP519" s="74"/>
      <c r="AQ519" s="74"/>
      <c r="AR519" s="74"/>
      <c r="AS519" s="74"/>
      <c r="AT519" s="74"/>
      <c r="AU519" s="74"/>
      <c r="AV519" s="74"/>
      <c r="AW519" s="74"/>
      <c r="AX519" s="74"/>
      <c r="AY519" s="74"/>
      <c r="AZ519" s="74"/>
      <c r="BA519" s="74"/>
      <c r="BB519" s="74"/>
      <c r="BC519" s="74"/>
      <c r="BD519" s="74"/>
      <c r="BE519" s="74"/>
      <c r="BF519" s="74"/>
      <c r="BG519" s="74"/>
      <c r="BH519" s="74"/>
      <c r="BI519" s="74"/>
      <c r="BJ519" s="74"/>
      <c r="BK519" s="74"/>
      <c r="BL519" s="74"/>
    </row>
    <row r="520" spans="27:64">
      <c r="AA520" s="74"/>
      <c r="AB520" s="74"/>
      <c r="AC520" s="74"/>
      <c r="AD520" s="74"/>
      <c r="AE520" s="74"/>
      <c r="AG520" s="101"/>
      <c r="AN520" s="74"/>
      <c r="AO520" s="74"/>
      <c r="AP520" s="74"/>
      <c r="AQ520" s="74"/>
      <c r="AR520" s="74"/>
      <c r="AS520" s="74"/>
      <c r="AT520" s="74"/>
      <c r="AU520" s="74"/>
    </row>
    <row r="521" spans="27:64">
      <c r="AA521" s="74"/>
      <c r="AB521" s="74"/>
      <c r="AC521" s="74"/>
      <c r="AD521" s="74"/>
      <c r="AE521" s="74"/>
      <c r="AG521" s="101"/>
      <c r="AN521" s="74"/>
      <c r="AO521" s="74"/>
      <c r="AP521" s="74"/>
      <c r="AQ521" s="74"/>
      <c r="AR521" s="74"/>
      <c r="AS521" s="74"/>
      <c r="AT521" s="74"/>
      <c r="AU521" s="74"/>
    </row>
    <row r="522" spans="27:64">
      <c r="AA522" s="74"/>
      <c r="AB522" s="74"/>
      <c r="AC522" s="74"/>
      <c r="AD522" s="74"/>
      <c r="AE522" s="74"/>
      <c r="AG522" s="101"/>
      <c r="AN522" s="74"/>
      <c r="AO522" s="74"/>
      <c r="AP522" s="74"/>
      <c r="AQ522" s="74"/>
      <c r="AR522" s="74"/>
      <c r="AS522" s="74"/>
      <c r="AT522" s="74"/>
      <c r="AU522" s="74"/>
    </row>
    <row r="523" spans="27:64">
      <c r="AA523" s="74"/>
      <c r="AB523" s="74"/>
      <c r="AC523" s="74"/>
      <c r="AD523" s="74"/>
      <c r="AE523" s="74"/>
      <c r="AG523" s="101"/>
      <c r="AN523" s="74"/>
      <c r="AO523" s="74"/>
      <c r="AP523" s="74"/>
      <c r="AQ523" s="74"/>
      <c r="AR523" s="74"/>
      <c r="AS523" s="74"/>
      <c r="AT523" s="74"/>
      <c r="AU523" s="74"/>
    </row>
    <row r="524" spans="27:64">
      <c r="AA524" s="74"/>
      <c r="AB524" s="74"/>
      <c r="AC524" s="74"/>
      <c r="AD524" s="74"/>
      <c r="AE524" s="74"/>
      <c r="AG524" s="101"/>
      <c r="AN524" s="74"/>
      <c r="AO524" s="74"/>
      <c r="AP524" s="74"/>
      <c r="AQ524" s="74"/>
      <c r="AR524" s="74"/>
      <c r="AS524" s="74"/>
      <c r="AT524" s="74"/>
      <c r="AU524" s="74"/>
    </row>
    <row r="525" spans="27:64">
      <c r="AA525" s="74"/>
      <c r="AB525" s="74"/>
      <c r="AC525" s="74"/>
      <c r="AD525" s="74"/>
      <c r="AE525" s="74"/>
      <c r="AG525" s="101"/>
      <c r="AN525" s="74"/>
      <c r="AO525" s="74"/>
      <c r="AP525" s="74"/>
      <c r="AQ525" s="74"/>
      <c r="AR525" s="74"/>
      <c r="AS525" s="74"/>
      <c r="AT525" s="74"/>
      <c r="AU525" s="74"/>
    </row>
    <row r="526" spans="27:64">
      <c r="AA526" s="74"/>
      <c r="AB526" s="74"/>
      <c r="AC526" s="74"/>
      <c r="AD526" s="74"/>
      <c r="AE526" s="74"/>
      <c r="AG526" s="101"/>
      <c r="AN526" s="74"/>
      <c r="AO526" s="74"/>
      <c r="AP526" s="74"/>
      <c r="AQ526" s="74"/>
      <c r="AR526" s="74"/>
      <c r="AS526" s="74"/>
      <c r="AT526" s="74"/>
      <c r="AU526" s="74"/>
    </row>
    <row r="527" spans="27:64">
      <c r="AA527" s="74"/>
      <c r="AB527" s="74"/>
      <c r="AC527" s="74"/>
      <c r="AD527" s="74"/>
      <c r="AE527" s="74"/>
      <c r="AG527" s="101"/>
      <c r="AN527" s="74"/>
      <c r="AO527" s="74"/>
      <c r="AP527" s="74"/>
      <c r="AQ527" s="74"/>
      <c r="AR527" s="74"/>
      <c r="AS527" s="74"/>
      <c r="AT527" s="74"/>
      <c r="AU527" s="74"/>
    </row>
    <row r="528" spans="27:64">
      <c r="AA528" s="74"/>
      <c r="AB528" s="74"/>
      <c r="AC528" s="74"/>
      <c r="AD528" s="74"/>
      <c r="AE528" s="74"/>
      <c r="AG528" s="101"/>
      <c r="AN528" s="74"/>
      <c r="AO528" s="74"/>
      <c r="AP528" s="74"/>
      <c r="AQ528" s="74"/>
      <c r="AR528" s="74"/>
      <c r="AS528" s="74"/>
      <c r="AT528" s="74"/>
      <c r="AU528" s="74"/>
      <c r="AV528" s="74"/>
      <c r="AX528" s="74"/>
    </row>
    <row r="529" spans="27:64">
      <c r="AA529" s="74"/>
      <c r="AB529" s="74"/>
      <c r="AC529" s="74"/>
      <c r="AD529" s="74"/>
      <c r="AE529" s="74"/>
      <c r="AG529" s="101"/>
      <c r="AN529" s="74"/>
      <c r="AO529" s="74"/>
      <c r="AP529" s="74"/>
      <c r="AQ529" s="74"/>
      <c r="AR529" s="74"/>
      <c r="AS529" s="74"/>
      <c r="AT529" s="74"/>
      <c r="AU529" s="74"/>
    </row>
    <row r="530" spans="27:64">
      <c r="AA530" s="74"/>
      <c r="AB530" s="74"/>
      <c r="AC530" s="74"/>
      <c r="AD530" s="74"/>
      <c r="AE530" s="74"/>
      <c r="AG530" s="101"/>
      <c r="AN530" s="74"/>
      <c r="AO530" s="74"/>
      <c r="AP530" s="74"/>
      <c r="AQ530" s="74"/>
      <c r="AR530" s="74"/>
      <c r="AS530" s="74"/>
      <c r="AT530" s="74"/>
      <c r="AU530" s="74"/>
    </row>
    <row r="531" spans="27:64">
      <c r="AA531" s="74"/>
      <c r="AB531" s="74"/>
      <c r="AC531" s="74"/>
      <c r="AD531" s="74"/>
      <c r="AE531" s="74"/>
      <c r="AG531" s="101"/>
      <c r="AN531" s="74"/>
      <c r="AO531" s="74"/>
      <c r="AP531" s="74"/>
      <c r="AQ531" s="74"/>
      <c r="AR531" s="74"/>
      <c r="AS531" s="74"/>
      <c r="AT531" s="74"/>
      <c r="AU531" s="74"/>
    </row>
    <row r="532" spans="27:64">
      <c r="AA532" s="74"/>
      <c r="AB532" s="74"/>
      <c r="AC532" s="74"/>
      <c r="AD532" s="74"/>
      <c r="AE532" s="74"/>
      <c r="AG532" s="101"/>
      <c r="AN532" s="74"/>
      <c r="AO532" s="74"/>
      <c r="AP532" s="74"/>
      <c r="AQ532" s="74"/>
      <c r="AR532" s="74"/>
      <c r="AS532" s="74"/>
      <c r="AT532" s="74"/>
      <c r="AU532" s="74"/>
    </row>
    <row r="533" spans="27:64">
      <c r="AA533" s="74"/>
      <c r="AB533" s="74"/>
      <c r="AC533" s="74"/>
      <c r="AD533" s="74"/>
      <c r="AE533" s="74"/>
      <c r="AG533" s="101"/>
      <c r="AN533" s="74"/>
      <c r="AO533" s="74"/>
      <c r="AP533" s="74"/>
      <c r="AQ533" s="74"/>
      <c r="AR533" s="74"/>
      <c r="AS533" s="74"/>
      <c r="AT533" s="74"/>
      <c r="AU533" s="74"/>
    </row>
    <row r="534" spans="27:64">
      <c r="AA534" s="74"/>
      <c r="AB534" s="74"/>
      <c r="AC534" s="74"/>
      <c r="AD534" s="74"/>
      <c r="AE534" s="74"/>
      <c r="AG534" s="101"/>
      <c r="AN534" s="74"/>
      <c r="AO534" s="74"/>
      <c r="AP534" s="74"/>
      <c r="AQ534" s="74"/>
      <c r="AR534" s="74"/>
      <c r="AS534" s="74"/>
      <c r="AT534" s="74"/>
      <c r="AU534" s="74"/>
      <c r="AV534" s="74"/>
      <c r="AW534" s="74"/>
      <c r="AX534" s="74"/>
      <c r="AY534" s="74"/>
      <c r="AZ534" s="74"/>
      <c r="BA534" s="74"/>
      <c r="BB534" s="74"/>
      <c r="BC534" s="74"/>
      <c r="BD534" s="74"/>
      <c r="BE534" s="74"/>
      <c r="BF534" s="74"/>
      <c r="BG534" s="74"/>
      <c r="BH534" s="74"/>
      <c r="BI534" s="74"/>
      <c r="BJ534" s="74"/>
      <c r="BK534" s="74"/>
      <c r="BL534" s="74"/>
    </row>
    <row r="535" spans="27:64">
      <c r="AA535" s="74"/>
      <c r="AB535" s="74"/>
      <c r="AC535" s="74"/>
      <c r="AD535" s="74"/>
      <c r="AE535" s="74"/>
      <c r="AG535" s="101"/>
      <c r="AN535" s="74"/>
      <c r="AO535" s="74"/>
      <c r="AP535" s="74"/>
      <c r="AQ535" s="74"/>
      <c r="AR535" s="74"/>
      <c r="AS535" s="74"/>
      <c r="AT535" s="74"/>
      <c r="AU535" s="74"/>
    </row>
    <row r="536" spans="27:64">
      <c r="AA536" s="74"/>
      <c r="AB536" s="74"/>
      <c r="AC536" s="74"/>
      <c r="AD536" s="74"/>
      <c r="AE536" s="74"/>
      <c r="AG536" s="101"/>
      <c r="AN536" s="74"/>
      <c r="AO536" s="74"/>
      <c r="AP536" s="74"/>
      <c r="AQ536" s="74"/>
      <c r="AR536" s="74"/>
      <c r="AS536" s="74"/>
      <c r="AT536" s="74"/>
      <c r="AU536" s="74"/>
    </row>
    <row r="537" spans="27:64">
      <c r="AA537" s="74"/>
      <c r="AB537" s="74"/>
      <c r="AC537" s="74"/>
      <c r="AD537" s="74"/>
      <c r="AE537" s="74"/>
      <c r="AG537" s="101"/>
      <c r="AN537" s="74"/>
      <c r="AO537" s="74"/>
      <c r="AP537" s="74"/>
      <c r="AQ537" s="74"/>
      <c r="AR537" s="74"/>
      <c r="AS537" s="74"/>
      <c r="AT537" s="74"/>
      <c r="AU537" s="74"/>
    </row>
    <row r="538" spans="27:64">
      <c r="AA538" s="74"/>
      <c r="AB538" s="74"/>
      <c r="AC538" s="74"/>
      <c r="AD538" s="74"/>
      <c r="AE538" s="74"/>
      <c r="AG538" s="101"/>
      <c r="AN538" s="74"/>
      <c r="AO538" s="74"/>
      <c r="AP538" s="74"/>
      <c r="AQ538" s="74"/>
      <c r="AR538" s="74"/>
      <c r="AS538" s="74"/>
      <c r="AT538" s="74"/>
      <c r="AU538" s="74"/>
    </row>
    <row r="539" spans="27:64">
      <c r="AA539" s="74"/>
      <c r="AB539" s="74"/>
      <c r="AC539" s="74"/>
      <c r="AD539" s="74"/>
      <c r="AE539" s="74"/>
      <c r="AG539" s="101"/>
      <c r="AN539" s="74"/>
      <c r="AO539" s="74"/>
      <c r="AP539" s="74"/>
      <c r="AQ539" s="74"/>
      <c r="AR539" s="74"/>
      <c r="AS539" s="74"/>
      <c r="AT539" s="74"/>
      <c r="AU539" s="74"/>
    </row>
    <row r="540" spans="27:64">
      <c r="AA540" s="74"/>
      <c r="AB540" s="74"/>
      <c r="AC540" s="74"/>
      <c r="AD540" s="74"/>
      <c r="AE540" s="74"/>
      <c r="AG540" s="101"/>
      <c r="AN540" s="74"/>
      <c r="AO540" s="74"/>
      <c r="AP540" s="74"/>
      <c r="AQ540" s="74"/>
      <c r="AR540" s="74"/>
      <c r="AS540" s="74"/>
      <c r="AT540" s="74"/>
      <c r="AU540" s="74"/>
    </row>
    <row r="541" spans="27:64">
      <c r="AA541" s="74"/>
      <c r="AB541" s="74"/>
      <c r="AC541" s="74"/>
      <c r="AD541" s="74"/>
      <c r="AE541" s="74"/>
      <c r="AG541" s="101"/>
      <c r="AN541" s="74"/>
      <c r="AO541" s="74"/>
      <c r="AP541" s="74"/>
      <c r="AQ541" s="74"/>
      <c r="AR541" s="74"/>
      <c r="AS541" s="74"/>
      <c r="AT541" s="74"/>
      <c r="AU541" s="74"/>
    </row>
    <row r="542" spans="27:64">
      <c r="AA542" s="74"/>
      <c r="AB542" s="74"/>
      <c r="AC542" s="74"/>
      <c r="AD542" s="74"/>
      <c r="AE542" s="74"/>
      <c r="AG542" s="101"/>
      <c r="AN542" s="74"/>
      <c r="AO542" s="74"/>
      <c r="AP542" s="74"/>
      <c r="AQ542" s="74"/>
      <c r="AR542" s="74"/>
      <c r="AS542" s="74"/>
      <c r="AT542" s="74"/>
      <c r="AU542" s="74"/>
    </row>
    <row r="543" spans="27:64">
      <c r="AA543" s="74"/>
      <c r="AB543" s="74"/>
      <c r="AC543" s="74"/>
      <c r="AD543" s="74"/>
      <c r="AE543" s="74"/>
      <c r="AG543" s="101"/>
      <c r="AN543" s="74"/>
      <c r="AO543" s="74"/>
      <c r="AP543" s="74"/>
      <c r="AQ543" s="74"/>
      <c r="AR543" s="74"/>
      <c r="AS543" s="74"/>
      <c r="AT543" s="74"/>
      <c r="AU543" s="74"/>
    </row>
    <row r="544" spans="27:64">
      <c r="AA544" s="74"/>
      <c r="AB544" s="74"/>
      <c r="AC544" s="74"/>
      <c r="AD544" s="74"/>
      <c r="AE544" s="74"/>
      <c r="AG544" s="101"/>
      <c r="AN544" s="74"/>
      <c r="AO544" s="74"/>
      <c r="AP544" s="74"/>
      <c r="AQ544" s="74"/>
      <c r="AR544" s="74"/>
      <c r="AS544" s="74"/>
      <c r="AT544" s="74"/>
      <c r="AU544" s="74"/>
    </row>
    <row r="545" spans="27:48">
      <c r="AA545" s="74"/>
      <c r="AB545" s="74"/>
      <c r="AC545" s="74"/>
      <c r="AD545" s="74"/>
      <c r="AE545" s="74"/>
      <c r="AG545" s="101"/>
      <c r="AN545" s="74"/>
      <c r="AO545" s="74"/>
      <c r="AP545" s="74"/>
      <c r="AQ545" s="74"/>
      <c r="AR545" s="74"/>
      <c r="AS545" s="74"/>
      <c r="AT545" s="74"/>
      <c r="AU545" s="74"/>
    </row>
    <row r="546" spans="27:48">
      <c r="AA546" s="74"/>
      <c r="AB546" s="74"/>
      <c r="AC546" s="74"/>
      <c r="AD546" s="74"/>
      <c r="AE546" s="74"/>
      <c r="AG546" s="101"/>
      <c r="AN546" s="74"/>
      <c r="AO546" s="74"/>
      <c r="AP546" s="74"/>
      <c r="AQ546" s="74"/>
      <c r="AR546" s="74"/>
      <c r="AS546" s="74"/>
      <c r="AT546" s="74"/>
      <c r="AU546" s="74"/>
    </row>
    <row r="547" spans="27:48">
      <c r="AA547" s="74"/>
      <c r="AB547" s="74"/>
      <c r="AC547" s="74"/>
      <c r="AD547" s="74"/>
      <c r="AE547" s="74"/>
      <c r="AG547" s="101"/>
      <c r="AN547" s="74"/>
      <c r="AO547" s="74"/>
      <c r="AP547" s="74"/>
      <c r="AQ547" s="74"/>
      <c r="AR547" s="74"/>
      <c r="AS547" s="74"/>
      <c r="AT547" s="74"/>
      <c r="AU547" s="74"/>
    </row>
    <row r="548" spans="27:48">
      <c r="AA548" s="74"/>
      <c r="AB548" s="74"/>
      <c r="AC548" s="74"/>
      <c r="AD548" s="74"/>
      <c r="AE548" s="74"/>
      <c r="AG548" s="101"/>
      <c r="AN548" s="74"/>
      <c r="AO548" s="74"/>
      <c r="AP548" s="74"/>
      <c r="AQ548" s="74"/>
      <c r="AR548" s="74"/>
      <c r="AS548" s="74"/>
      <c r="AT548" s="74"/>
      <c r="AU548" s="74"/>
    </row>
    <row r="549" spans="27:48">
      <c r="AA549" s="74"/>
      <c r="AB549" s="74"/>
      <c r="AC549" s="74"/>
      <c r="AD549" s="74"/>
      <c r="AE549" s="74"/>
      <c r="AG549" s="101"/>
      <c r="AN549" s="74"/>
      <c r="AO549" s="74"/>
      <c r="AP549" s="74"/>
      <c r="AQ549" s="74"/>
      <c r="AR549" s="74"/>
      <c r="AS549" s="74"/>
      <c r="AT549" s="74"/>
      <c r="AU549" s="74"/>
    </row>
    <row r="550" spans="27:48">
      <c r="AA550" s="74"/>
      <c r="AB550" s="74"/>
      <c r="AC550" s="74"/>
      <c r="AD550" s="74"/>
      <c r="AE550" s="74"/>
      <c r="AG550" s="101"/>
      <c r="AN550" s="74"/>
      <c r="AO550" s="74"/>
      <c r="AP550" s="74"/>
      <c r="AQ550" s="74"/>
      <c r="AR550" s="74"/>
      <c r="AS550" s="74"/>
      <c r="AT550" s="74"/>
      <c r="AU550" s="74"/>
    </row>
    <row r="551" spans="27:48">
      <c r="AA551" s="74"/>
      <c r="AB551" s="74"/>
      <c r="AC551" s="74"/>
      <c r="AD551" s="74"/>
      <c r="AE551" s="74"/>
      <c r="AG551" s="101"/>
      <c r="AN551" s="74"/>
      <c r="AO551" s="74"/>
      <c r="AP551" s="74"/>
      <c r="AQ551" s="74"/>
      <c r="AR551" s="74"/>
      <c r="AS551" s="74"/>
      <c r="AT551" s="74"/>
      <c r="AU551" s="74"/>
    </row>
    <row r="552" spans="27:48">
      <c r="AA552" s="74"/>
      <c r="AB552" s="74"/>
      <c r="AC552" s="74"/>
      <c r="AD552" s="74"/>
      <c r="AE552" s="74"/>
      <c r="AG552" s="101"/>
      <c r="AN552" s="74"/>
      <c r="AO552" s="74"/>
      <c r="AP552" s="74"/>
      <c r="AQ552" s="74"/>
      <c r="AR552" s="74"/>
      <c r="AS552" s="74"/>
      <c r="AT552" s="74"/>
      <c r="AU552" s="74"/>
    </row>
    <row r="553" spans="27:48">
      <c r="AA553" s="74"/>
      <c r="AB553" s="74"/>
      <c r="AC553" s="74"/>
      <c r="AD553" s="74"/>
      <c r="AE553" s="74"/>
      <c r="AG553" s="101"/>
      <c r="AN553" s="74"/>
      <c r="AO553" s="74"/>
      <c r="AP553" s="74"/>
      <c r="AQ553" s="74"/>
      <c r="AR553" s="74"/>
      <c r="AS553" s="74"/>
      <c r="AT553" s="74"/>
      <c r="AU553" s="74"/>
    </row>
    <row r="554" spans="27:48">
      <c r="AA554" s="74"/>
      <c r="AB554" s="74"/>
      <c r="AC554" s="74"/>
      <c r="AD554" s="74"/>
      <c r="AE554" s="74"/>
      <c r="AG554" s="101"/>
      <c r="AN554" s="74"/>
      <c r="AO554" s="74"/>
      <c r="AP554" s="74"/>
      <c r="AQ554" s="74"/>
      <c r="AR554" s="74"/>
      <c r="AS554" s="74"/>
      <c r="AT554" s="74"/>
      <c r="AU554" s="74"/>
    </row>
    <row r="555" spans="27:48">
      <c r="AA555" s="74"/>
      <c r="AB555" s="74"/>
      <c r="AC555" s="74"/>
      <c r="AD555" s="74"/>
      <c r="AE555" s="74"/>
      <c r="AG555" s="101"/>
      <c r="AN555" s="74"/>
      <c r="AO555" s="74"/>
      <c r="AP555" s="74"/>
      <c r="AQ555" s="74"/>
      <c r="AR555" s="74"/>
      <c r="AS555" s="74"/>
      <c r="AT555" s="74"/>
      <c r="AU555" s="74"/>
    </row>
    <row r="556" spans="27:48">
      <c r="AA556" s="74"/>
      <c r="AB556" s="74"/>
      <c r="AC556" s="74"/>
      <c r="AD556" s="74"/>
      <c r="AE556" s="74"/>
      <c r="AG556" s="101"/>
      <c r="AN556" s="74"/>
      <c r="AO556" s="74"/>
      <c r="AP556" s="74"/>
      <c r="AQ556" s="74"/>
      <c r="AR556" s="74"/>
      <c r="AS556" s="74"/>
      <c r="AT556" s="74"/>
      <c r="AU556" s="74"/>
    </row>
    <row r="557" spans="27:48">
      <c r="AA557" s="74"/>
      <c r="AB557" s="74"/>
      <c r="AC557" s="74"/>
      <c r="AD557" s="74"/>
      <c r="AE557" s="74"/>
      <c r="AG557" s="101"/>
      <c r="AN557" s="74"/>
      <c r="AO557" s="74"/>
      <c r="AP557" s="74"/>
      <c r="AQ557" s="74"/>
      <c r="AR557" s="74"/>
      <c r="AS557" s="74"/>
      <c r="AT557" s="74"/>
      <c r="AU557" s="74"/>
    </row>
    <row r="558" spans="27:48">
      <c r="AA558" s="74"/>
      <c r="AB558" s="74"/>
      <c r="AC558" s="74"/>
      <c r="AD558" s="74"/>
      <c r="AE558" s="74"/>
      <c r="AG558" s="101"/>
      <c r="AN558" s="74"/>
      <c r="AO558" s="74"/>
      <c r="AP558" s="74"/>
      <c r="AQ558" s="74"/>
      <c r="AR558" s="74"/>
      <c r="AS558" s="74"/>
      <c r="AT558" s="74"/>
      <c r="AU558" s="74"/>
    </row>
    <row r="559" spans="27:48">
      <c r="AA559" s="74"/>
      <c r="AB559" s="74"/>
      <c r="AC559" s="74"/>
      <c r="AD559" s="74"/>
      <c r="AE559" s="74"/>
      <c r="AG559" s="101"/>
      <c r="AN559" s="74"/>
      <c r="AO559" s="74"/>
      <c r="AP559" s="74"/>
      <c r="AQ559" s="74"/>
      <c r="AR559" s="74"/>
      <c r="AS559" s="74"/>
      <c r="AT559" s="74"/>
      <c r="AU559" s="74"/>
      <c r="AV559" s="74"/>
    </row>
    <row r="560" spans="27:48">
      <c r="AA560" s="74"/>
      <c r="AB560" s="74"/>
      <c r="AC560" s="74"/>
      <c r="AD560" s="74"/>
      <c r="AE560" s="74"/>
      <c r="AG560" s="101"/>
      <c r="AN560" s="74"/>
      <c r="AO560" s="74"/>
      <c r="AP560" s="74"/>
      <c r="AQ560" s="74"/>
      <c r="AR560" s="74"/>
      <c r="AS560" s="74"/>
      <c r="AT560" s="74"/>
      <c r="AU560" s="74"/>
    </row>
    <row r="561" spans="27:47">
      <c r="AA561" s="74"/>
      <c r="AB561" s="74"/>
      <c r="AC561" s="74"/>
      <c r="AD561" s="74"/>
      <c r="AE561" s="74"/>
      <c r="AG561" s="101"/>
      <c r="AN561" s="74"/>
      <c r="AO561" s="74"/>
      <c r="AP561" s="74"/>
      <c r="AQ561" s="74"/>
      <c r="AR561" s="74"/>
      <c r="AS561" s="74"/>
      <c r="AT561" s="74"/>
      <c r="AU561" s="74"/>
    </row>
    <row r="562" spans="27:47">
      <c r="AA562" s="74"/>
      <c r="AB562" s="74"/>
      <c r="AC562" s="74"/>
      <c r="AD562" s="74"/>
      <c r="AE562" s="74"/>
      <c r="AG562" s="101"/>
      <c r="AN562" s="74"/>
      <c r="AO562" s="74"/>
      <c r="AP562" s="74"/>
      <c r="AQ562" s="74"/>
      <c r="AR562" s="74"/>
      <c r="AS562" s="74"/>
      <c r="AT562" s="74"/>
      <c r="AU562" s="74"/>
    </row>
    <row r="563" spans="27:47">
      <c r="AA563" s="74"/>
      <c r="AB563" s="74"/>
      <c r="AC563" s="74"/>
      <c r="AD563" s="74"/>
      <c r="AE563" s="74"/>
      <c r="AG563" s="101"/>
      <c r="AN563" s="74"/>
      <c r="AO563" s="74"/>
      <c r="AP563" s="74"/>
      <c r="AQ563" s="74"/>
      <c r="AR563" s="74"/>
      <c r="AS563" s="74"/>
      <c r="AT563" s="74"/>
      <c r="AU563" s="74"/>
    </row>
    <row r="564" spans="27:47">
      <c r="AA564" s="74"/>
      <c r="AB564" s="74"/>
      <c r="AC564" s="74"/>
      <c r="AD564" s="74"/>
      <c r="AE564" s="74"/>
      <c r="AG564" s="101"/>
      <c r="AN564" s="74"/>
      <c r="AO564" s="74"/>
      <c r="AP564" s="74"/>
      <c r="AQ564" s="74"/>
      <c r="AR564" s="74"/>
      <c r="AS564" s="74"/>
      <c r="AT564" s="74"/>
      <c r="AU564" s="74"/>
    </row>
    <row r="565" spans="27:47">
      <c r="AA565" s="74"/>
      <c r="AB565" s="74"/>
      <c r="AC565" s="74"/>
      <c r="AD565" s="74"/>
      <c r="AE565" s="74"/>
      <c r="AG565" s="101"/>
      <c r="AN565" s="74"/>
      <c r="AO565" s="74"/>
      <c r="AP565" s="74"/>
      <c r="AQ565" s="74"/>
      <c r="AR565" s="74"/>
      <c r="AS565" s="74"/>
      <c r="AT565" s="74"/>
      <c r="AU565" s="74"/>
    </row>
    <row r="566" spans="27:47">
      <c r="AA566" s="74"/>
      <c r="AB566" s="74"/>
      <c r="AC566" s="74"/>
      <c r="AD566" s="74"/>
      <c r="AE566" s="74"/>
      <c r="AG566" s="101"/>
      <c r="AN566" s="74"/>
      <c r="AO566" s="74"/>
      <c r="AP566" s="74"/>
      <c r="AQ566" s="74"/>
      <c r="AR566" s="74"/>
      <c r="AS566" s="74"/>
      <c r="AT566" s="74"/>
      <c r="AU566" s="74"/>
    </row>
    <row r="567" spans="27:47">
      <c r="AA567" s="74"/>
      <c r="AB567" s="74"/>
      <c r="AC567" s="74"/>
      <c r="AD567" s="74"/>
      <c r="AE567" s="74"/>
      <c r="AG567" s="101"/>
      <c r="AN567" s="74"/>
      <c r="AO567" s="74"/>
      <c r="AP567" s="74"/>
      <c r="AQ567" s="74"/>
      <c r="AR567" s="74"/>
      <c r="AS567" s="74"/>
      <c r="AT567" s="74"/>
      <c r="AU567" s="74"/>
    </row>
    <row r="568" spans="27:47">
      <c r="AA568" s="74"/>
      <c r="AB568" s="74"/>
      <c r="AC568" s="74"/>
      <c r="AD568" s="74"/>
      <c r="AE568" s="74"/>
      <c r="AG568" s="101"/>
      <c r="AN568" s="74"/>
      <c r="AO568" s="74"/>
      <c r="AP568" s="74"/>
      <c r="AQ568" s="74"/>
      <c r="AR568" s="74"/>
      <c r="AS568" s="74"/>
      <c r="AT568" s="74"/>
      <c r="AU568" s="74"/>
    </row>
    <row r="569" spans="27:47">
      <c r="AA569" s="74"/>
      <c r="AB569" s="74"/>
      <c r="AC569" s="74"/>
      <c r="AD569" s="74"/>
      <c r="AE569" s="74"/>
      <c r="AG569" s="101"/>
      <c r="AN569" s="74"/>
      <c r="AO569" s="74"/>
      <c r="AP569" s="74"/>
      <c r="AQ569" s="74"/>
      <c r="AR569" s="74"/>
      <c r="AS569" s="74"/>
      <c r="AT569" s="74"/>
      <c r="AU569" s="74"/>
    </row>
    <row r="570" spans="27:47">
      <c r="AA570" s="74"/>
      <c r="AB570" s="74"/>
      <c r="AC570" s="74"/>
      <c r="AD570" s="74"/>
      <c r="AE570" s="74"/>
      <c r="AG570" s="101"/>
      <c r="AN570" s="74"/>
      <c r="AO570" s="74"/>
      <c r="AP570" s="74"/>
      <c r="AQ570" s="74"/>
      <c r="AR570" s="74"/>
      <c r="AS570" s="74"/>
      <c r="AT570" s="74"/>
      <c r="AU570" s="74"/>
    </row>
    <row r="571" spans="27:47">
      <c r="AA571" s="74"/>
      <c r="AB571" s="74"/>
      <c r="AC571" s="74"/>
      <c r="AD571" s="74"/>
      <c r="AE571" s="74"/>
      <c r="AG571" s="101"/>
      <c r="AN571" s="74"/>
      <c r="AO571" s="74"/>
      <c r="AP571" s="74"/>
      <c r="AQ571" s="74"/>
      <c r="AR571" s="74"/>
      <c r="AS571" s="74"/>
      <c r="AT571" s="74"/>
      <c r="AU571" s="74"/>
    </row>
    <row r="572" spans="27:47">
      <c r="AA572" s="74"/>
      <c r="AB572" s="74"/>
      <c r="AC572" s="74"/>
      <c r="AD572" s="74"/>
      <c r="AE572" s="74"/>
      <c r="AG572" s="101"/>
      <c r="AN572" s="74"/>
      <c r="AO572" s="74"/>
      <c r="AP572" s="74"/>
      <c r="AQ572" s="74"/>
      <c r="AR572" s="74"/>
      <c r="AS572" s="74"/>
      <c r="AT572" s="74"/>
      <c r="AU572" s="74"/>
    </row>
    <row r="573" spans="27:47">
      <c r="AA573" s="74"/>
      <c r="AB573" s="74"/>
      <c r="AC573" s="74"/>
      <c r="AD573" s="74"/>
      <c r="AE573" s="74"/>
      <c r="AG573" s="101"/>
      <c r="AN573" s="74"/>
      <c r="AO573" s="74"/>
      <c r="AP573" s="74"/>
      <c r="AQ573" s="74"/>
      <c r="AR573" s="74"/>
      <c r="AS573" s="74"/>
      <c r="AT573" s="74"/>
      <c r="AU573" s="74"/>
    </row>
    <row r="574" spans="27:47">
      <c r="AA574" s="74"/>
      <c r="AB574" s="74"/>
      <c r="AC574" s="74"/>
      <c r="AD574" s="74"/>
      <c r="AE574" s="74"/>
      <c r="AG574" s="101"/>
      <c r="AN574" s="74"/>
      <c r="AO574" s="74"/>
      <c r="AP574" s="74"/>
      <c r="AQ574" s="74"/>
      <c r="AR574" s="74"/>
      <c r="AS574" s="74"/>
      <c r="AT574" s="74"/>
      <c r="AU574" s="74"/>
    </row>
    <row r="575" spans="27:47">
      <c r="AA575" s="74"/>
      <c r="AB575" s="74"/>
      <c r="AC575" s="74"/>
      <c r="AD575" s="74"/>
      <c r="AE575" s="74"/>
      <c r="AG575" s="101"/>
      <c r="AN575" s="74"/>
      <c r="AO575" s="74"/>
      <c r="AP575" s="74"/>
      <c r="AQ575" s="74"/>
      <c r="AR575" s="74"/>
      <c r="AS575" s="74"/>
      <c r="AT575" s="74"/>
      <c r="AU575" s="74"/>
    </row>
    <row r="576" spans="27:47">
      <c r="AA576" s="74"/>
      <c r="AB576" s="74"/>
      <c r="AC576" s="74"/>
      <c r="AD576" s="74"/>
      <c r="AE576" s="74"/>
      <c r="AG576" s="101"/>
      <c r="AN576" s="74"/>
      <c r="AO576" s="74"/>
      <c r="AP576" s="74"/>
      <c r="AQ576" s="74"/>
      <c r="AR576" s="74"/>
      <c r="AS576" s="74"/>
      <c r="AT576" s="74"/>
      <c r="AU576" s="74"/>
    </row>
    <row r="577" spans="27:48">
      <c r="AA577" s="74"/>
      <c r="AB577" s="74"/>
      <c r="AC577" s="74"/>
      <c r="AD577" s="74"/>
      <c r="AE577" s="74"/>
      <c r="AG577" s="101"/>
      <c r="AN577" s="74"/>
      <c r="AO577" s="74"/>
      <c r="AP577" s="74"/>
      <c r="AQ577" s="74"/>
      <c r="AR577" s="74"/>
      <c r="AS577" s="74"/>
      <c r="AT577" s="74"/>
      <c r="AU577" s="74"/>
    </row>
    <row r="578" spans="27:48">
      <c r="AA578" s="74"/>
      <c r="AB578" s="74"/>
      <c r="AC578" s="74"/>
      <c r="AD578" s="74"/>
      <c r="AE578" s="74"/>
      <c r="AG578" s="101"/>
      <c r="AN578" s="74"/>
      <c r="AO578" s="74"/>
      <c r="AP578" s="74"/>
      <c r="AQ578" s="74"/>
      <c r="AR578" s="74"/>
      <c r="AS578" s="74"/>
      <c r="AT578" s="74"/>
      <c r="AU578" s="74"/>
    </row>
    <row r="579" spans="27:48">
      <c r="AA579" s="74"/>
      <c r="AB579" s="74"/>
      <c r="AC579" s="74"/>
      <c r="AD579" s="74"/>
      <c r="AE579" s="74"/>
      <c r="AG579" s="101"/>
      <c r="AN579" s="74"/>
      <c r="AO579" s="74"/>
      <c r="AP579" s="74"/>
      <c r="AQ579" s="74"/>
      <c r="AR579" s="74"/>
      <c r="AS579" s="74"/>
      <c r="AT579" s="74"/>
      <c r="AU579" s="74"/>
      <c r="AV579" s="74"/>
    </row>
    <row r="580" spans="27:48">
      <c r="AA580" s="74"/>
      <c r="AB580" s="74"/>
      <c r="AC580" s="74"/>
      <c r="AD580" s="74"/>
      <c r="AE580" s="74"/>
      <c r="AG580" s="101"/>
      <c r="AN580" s="74"/>
      <c r="AO580" s="74"/>
      <c r="AP580" s="74"/>
      <c r="AQ580" s="74"/>
      <c r="AR580" s="74"/>
      <c r="AS580" s="74"/>
      <c r="AT580" s="74"/>
      <c r="AU580" s="74"/>
    </row>
    <row r="581" spans="27:48">
      <c r="AA581" s="74"/>
      <c r="AB581" s="74"/>
      <c r="AC581" s="74"/>
      <c r="AD581" s="74"/>
      <c r="AE581" s="74"/>
      <c r="AG581" s="101"/>
      <c r="AN581" s="74"/>
      <c r="AO581" s="74"/>
      <c r="AP581" s="74"/>
      <c r="AQ581" s="74"/>
      <c r="AR581" s="74"/>
      <c r="AS581" s="74"/>
      <c r="AT581" s="74"/>
      <c r="AU581" s="74"/>
    </row>
    <row r="582" spans="27:48">
      <c r="AA582" s="74"/>
      <c r="AB582" s="74"/>
      <c r="AC582" s="74"/>
      <c r="AD582" s="74"/>
      <c r="AE582" s="74"/>
      <c r="AG582" s="101"/>
      <c r="AN582" s="74"/>
      <c r="AO582" s="74"/>
      <c r="AP582" s="74"/>
      <c r="AQ582" s="74"/>
      <c r="AR582" s="74"/>
      <c r="AS582" s="74"/>
      <c r="AT582" s="74"/>
      <c r="AU582" s="74"/>
    </row>
    <row r="583" spans="27:48">
      <c r="AA583" s="74"/>
      <c r="AB583" s="74"/>
      <c r="AC583" s="74"/>
      <c r="AD583" s="74"/>
      <c r="AE583" s="74"/>
      <c r="AG583" s="101"/>
      <c r="AN583" s="74"/>
      <c r="AO583" s="74"/>
      <c r="AP583" s="74"/>
      <c r="AQ583" s="74"/>
      <c r="AR583" s="74"/>
      <c r="AS583" s="74"/>
      <c r="AT583" s="74"/>
      <c r="AU583" s="74"/>
    </row>
    <row r="584" spans="27:48">
      <c r="AA584" s="74"/>
      <c r="AB584" s="74"/>
      <c r="AC584" s="74"/>
      <c r="AD584" s="74"/>
      <c r="AE584" s="74"/>
      <c r="AG584" s="101"/>
      <c r="AN584" s="74"/>
      <c r="AO584" s="74"/>
      <c r="AP584" s="74"/>
      <c r="AQ584" s="74"/>
      <c r="AR584" s="74"/>
      <c r="AS584" s="74"/>
      <c r="AT584" s="74"/>
      <c r="AU584" s="74"/>
    </row>
    <row r="585" spans="27:48">
      <c r="AA585" s="74"/>
      <c r="AB585" s="74"/>
      <c r="AC585" s="74"/>
      <c r="AD585" s="74"/>
      <c r="AE585" s="74"/>
      <c r="AG585" s="101"/>
      <c r="AN585" s="74"/>
      <c r="AO585" s="74"/>
      <c r="AP585" s="74"/>
      <c r="AQ585" s="74"/>
      <c r="AR585" s="74"/>
      <c r="AS585" s="74"/>
      <c r="AT585" s="74"/>
      <c r="AU585" s="74"/>
    </row>
    <row r="586" spans="27:48">
      <c r="AA586" s="74"/>
      <c r="AB586" s="74"/>
      <c r="AC586" s="74"/>
      <c r="AD586" s="74"/>
      <c r="AE586" s="74"/>
      <c r="AG586" s="101"/>
      <c r="AN586" s="74"/>
      <c r="AO586" s="74"/>
      <c r="AP586" s="74"/>
      <c r="AQ586" s="74"/>
      <c r="AR586" s="74"/>
      <c r="AS586" s="74"/>
      <c r="AT586" s="74"/>
      <c r="AU586" s="74"/>
    </row>
    <row r="587" spans="27:48">
      <c r="AA587" s="74"/>
      <c r="AB587" s="74"/>
      <c r="AC587" s="74"/>
      <c r="AD587" s="74"/>
      <c r="AE587" s="74"/>
      <c r="AG587" s="101"/>
      <c r="AN587" s="74"/>
      <c r="AO587" s="74"/>
      <c r="AP587" s="74"/>
      <c r="AQ587" s="74"/>
      <c r="AR587" s="74"/>
      <c r="AS587" s="74"/>
      <c r="AT587" s="74"/>
      <c r="AU587" s="74"/>
    </row>
    <row r="588" spans="27:48">
      <c r="AA588" s="74"/>
      <c r="AB588" s="74"/>
      <c r="AC588" s="74"/>
      <c r="AD588" s="74"/>
      <c r="AE588" s="74"/>
      <c r="AG588" s="101"/>
      <c r="AN588" s="74"/>
      <c r="AO588" s="74"/>
      <c r="AP588" s="74"/>
      <c r="AQ588" s="74"/>
      <c r="AR588" s="74"/>
      <c r="AS588" s="74"/>
      <c r="AT588" s="74"/>
      <c r="AU588" s="74"/>
    </row>
    <row r="589" spans="27:48">
      <c r="AA589" s="74"/>
      <c r="AB589" s="74"/>
      <c r="AC589" s="74"/>
      <c r="AD589" s="74"/>
      <c r="AE589" s="74"/>
      <c r="AG589" s="101"/>
      <c r="AN589" s="74"/>
      <c r="AO589" s="74"/>
      <c r="AP589" s="74"/>
      <c r="AQ589" s="74"/>
      <c r="AR589" s="74"/>
      <c r="AS589" s="74"/>
      <c r="AT589" s="74"/>
      <c r="AU589" s="74"/>
    </row>
    <row r="590" spans="27:48">
      <c r="AA590" s="74"/>
      <c r="AB590" s="74"/>
      <c r="AC590" s="74"/>
      <c r="AD590" s="74"/>
      <c r="AE590" s="74"/>
      <c r="AG590" s="101"/>
      <c r="AN590" s="74"/>
      <c r="AO590" s="74"/>
      <c r="AP590" s="74"/>
      <c r="AQ590" s="74"/>
      <c r="AR590" s="74"/>
      <c r="AS590" s="74"/>
      <c r="AT590" s="74"/>
      <c r="AU590" s="74"/>
    </row>
    <row r="591" spans="27:48">
      <c r="AA591" s="74"/>
      <c r="AB591" s="74"/>
      <c r="AC591" s="74"/>
      <c r="AD591" s="74"/>
      <c r="AE591" s="74"/>
      <c r="AG591" s="101"/>
      <c r="AN591" s="74"/>
      <c r="AO591" s="74"/>
      <c r="AP591" s="74"/>
      <c r="AQ591" s="74"/>
      <c r="AR591" s="74"/>
      <c r="AS591" s="74"/>
      <c r="AT591" s="74"/>
      <c r="AU591" s="74"/>
      <c r="AV591" s="74"/>
    </row>
    <row r="592" spans="27:48">
      <c r="AA592" s="74"/>
      <c r="AB592" s="74"/>
      <c r="AC592" s="74"/>
      <c r="AD592" s="74"/>
      <c r="AE592" s="74"/>
      <c r="AG592" s="101"/>
      <c r="AN592" s="74"/>
      <c r="AO592" s="74"/>
      <c r="AP592" s="74"/>
      <c r="AQ592" s="74"/>
      <c r="AR592" s="74"/>
      <c r="AS592" s="74"/>
      <c r="AT592" s="74"/>
      <c r="AU592" s="74"/>
      <c r="AV592" s="74"/>
    </row>
    <row r="593" spans="27:64">
      <c r="AA593" s="74"/>
      <c r="AB593" s="74"/>
      <c r="AC593" s="74"/>
      <c r="AD593" s="74"/>
      <c r="AE593" s="74"/>
      <c r="AG593" s="101"/>
      <c r="AN593" s="74"/>
      <c r="AO593" s="74"/>
      <c r="AP593" s="74"/>
      <c r="AQ593" s="74"/>
      <c r="AR593" s="74"/>
      <c r="AS593" s="74"/>
      <c r="AT593" s="74"/>
      <c r="AU593" s="74"/>
      <c r="AV593" s="74"/>
      <c r="AX593" s="74"/>
    </row>
    <row r="594" spans="27:64">
      <c r="AA594" s="74"/>
      <c r="AB594" s="74"/>
      <c r="AC594" s="74"/>
      <c r="AD594" s="74"/>
      <c r="AE594" s="74"/>
      <c r="AG594" s="101"/>
      <c r="AN594" s="74"/>
      <c r="AO594" s="74"/>
      <c r="AP594" s="74"/>
      <c r="AQ594" s="74"/>
      <c r="AR594" s="74"/>
      <c r="AS594" s="74"/>
      <c r="AT594" s="74"/>
      <c r="AU594" s="74"/>
      <c r="AV594" s="74"/>
    </row>
    <row r="595" spans="27:64">
      <c r="AA595" s="74"/>
      <c r="AB595" s="74"/>
      <c r="AC595" s="74"/>
      <c r="AD595" s="74"/>
      <c r="AE595" s="74"/>
      <c r="AG595" s="101"/>
      <c r="AN595" s="74"/>
      <c r="AO595" s="74"/>
      <c r="AP595" s="74"/>
      <c r="AQ595" s="74"/>
      <c r="AR595" s="74"/>
      <c r="AS595" s="74"/>
      <c r="AT595" s="74"/>
      <c r="AU595" s="74"/>
    </row>
    <row r="596" spans="27:64">
      <c r="AA596" s="74"/>
      <c r="AB596" s="74"/>
      <c r="AC596" s="74"/>
      <c r="AD596" s="74"/>
      <c r="AE596" s="74"/>
      <c r="AG596" s="101"/>
      <c r="AN596" s="74"/>
      <c r="AO596" s="74"/>
      <c r="AP596" s="74"/>
      <c r="AQ596" s="74"/>
      <c r="AR596" s="74"/>
      <c r="AS596" s="74"/>
      <c r="AT596" s="74"/>
      <c r="AU596" s="74"/>
    </row>
    <row r="597" spans="27:64">
      <c r="AA597" s="74"/>
      <c r="AB597" s="74"/>
      <c r="AC597" s="74"/>
      <c r="AD597" s="74"/>
      <c r="AE597" s="74"/>
      <c r="AG597" s="101"/>
      <c r="AN597" s="74"/>
      <c r="AO597" s="74"/>
      <c r="AP597" s="74"/>
      <c r="AQ597" s="74"/>
      <c r="AR597" s="74"/>
      <c r="AS597" s="74"/>
      <c r="AT597" s="74"/>
      <c r="AU597" s="74"/>
    </row>
    <row r="598" spans="27:64">
      <c r="AA598" s="74"/>
      <c r="AB598" s="74"/>
      <c r="AC598" s="74"/>
      <c r="AD598" s="74"/>
      <c r="AE598" s="74"/>
      <c r="AG598" s="101"/>
      <c r="AN598" s="74"/>
      <c r="AO598" s="74"/>
      <c r="AP598" s="74"/>
      <c r="AQ598" s="74"/>
      <c r="AR598" s="74"/>
      <c r="AS598" s="74"/>
      <c r="AT598" s="74"/>
      <c r="AU598" s="74"/>
    </row>
    <row r="599" spans="27:64">
      <c r="AA599" s="74"/>
      <c r="AB599" s="74"/>
      <c r="AC599" s="74"/>
      <c r="AD599" s="74"/>
      <c r="AE599" s="74"/>
      <c r="AG599" s="101"/>
      <c r="AN599" s="74"/>
      <c r="AO599" s="74"/>
      <c r="AP599" s="74"/>
      <c r="AQ599" s="74"/>
      <c r="AR599" s="74"/>
      <c r="AS599" s="74"/>
      <c r="AT599" s="74"/>
      <c r="AU599" s="74"/>
    </row>
    <row r="600" spans="27:64">
      <c r="AA600" s="74"/>
      <c r="AB600" s="74"/>
      <c r="AC600" s="74"/>
      <c r="AD600" s="74"/>
      <c r="AE600" s="74"/>
      <c r="AG600" s="101"/>
      <c r="AN600" s="74"/>
      <c r="AO600" s="74"/>
      <c r="AP600" s="74"/>
      <c r="AQ600" s="74"/>
      <c r="AR600" s="74"/>
      <c r="AS600" s="74"/>
      <c r="AT600" s="74"/>
      <c r="AU600" s="74"/>
    </row>
    <row r="601" spans="27:64">
      <c r="AA601" s="74"/>
      <c r="AB601" s="74"/>
      <c r="AC601" s="74"/>
      <c r="AD601" s="74"/>
      <c r="AE601" s="74"/>
      <c r="AG601" s="101"/>
      <c r="AN601" s="74"/>
      <c r="AO601" s="74"/>
      <c r="AP601" s="74"/>
      <c r="AQ601" s="74"/>
      <c r="AR601" s="74"/>
      <c r="AS601" s="74"/>
      <c r="AT601" s="74"/>
      <c r="AU601" s="74"/>
    </row>
    <row r="602" spans="27:64">
      <c r="AA602" s="74"/>
      <c r="AB602" s="74"/>
      <c r="AC602" s="74"/>
      <c r="AD602" s="74"/>
      <c r="AE602" s="74"/>
      <c r="AG602" s="101"/>
      <c r="AN602" s="74"/>
      <c r="AO602" s="74"/>
      <c r="AP602" s="74"/>
      <c r="AQ602" s="74"/>
      <c r="AR602" s="74"/>
      <c r="AS602" s="74"/>
      <c r="AT602" s="74"/>
      <c r="AU602" s="74"/>
    </row>
    <row r="603" spans="27:64">
      <c r="AA603" s="74"/>
      <c r="AB603" s="74"/>
      <c r="AC603" s="74"/>
      <c r="AD603" s="74"/>
      <c r="AE603" s="74"/>
      <c r="AG603" s="101"/>
      <c r="AN603" s="74"/>
      <c r="AO603" s="74"/>
      <c r="AP603" s="74"/>
      <c r="AQ603" s="74"/>
      <c r="AR603" s="74"/>
      <c r="AS603" s="74"/>
      <c r="AT603" s="74"/>
      <c r="AU603" s="74"/>
    </row>
    <row r="604" spans="27:64">
      <c r="AA604" s="74"/>
      <c r="AB604" s="74"/>
      <c r="AC604" s="74"/>
      <c r="AD604" s="74"/>
      <c r="AE604" s="74"/>
      <c r="AG604" s="101"/>
      <c r="AN604" s="74"/>
      <c r="AO604" s="74"/>
      <c r="AP604" s="74"/>
      <c r="AQ604" s="74"/>
      <c r="AR604" s="74"/>
      <c r="AS604" s="74"/>
      <c r="AT604" s="74"/>
      <c r="AU604" s="74"/>
    </row>
    <row r="605" spans="27:64">
      <c r="AA605" s="74"/>
      <c r="AB605" s="74"/>
      <c r="AC605" s="74"/>
      <c r="AD605" s="74"/>
      <c r="AE605" s="74"/>
      <c r="AG605" s="101"/>
      <c r="AN605" s="74"/>
      <c r="AO605" s="74"/>
      <c r="AP605" s="74"/>
      <c r="AQ605" s="74"/>
      <c r="AR605" s="74"/>
      <c r="AS605" s="74"/>
      <c r="AT605" s="74"/>
      <c r="AU605" s="74"/>
      <c r="AV605" s="74"/>
      <c r="AW605" s="74"/>
      <c r="AX605" s="74"/>
      <c r="AY605" s="74"/>
      <c r="AZ605" s="74"/>
      <c r="BA605" s="74"/>
      <c r="BB605" s="74"/>
      <c r="BC605" s="74"/>
      <c r="BD605" s="74"/>
      <c r="BE605" s="74"/>
      <c r="BF605" s="74"/>
      <c r="BG605" s="74"/>
      <c r="BH605" s="74"/>
      <c r="BI605" s="74"/>
      <c r="BJ605" s="74"/>
      <c r="BK605" s="74"/>
      <c r="BL605" s="74"/>
    </row>
    <row r="606" spans="27:64">
      <c r="AA606" s="74"/>
      <c r="AB606" s="74"/>
      <c r="AC606" s="74"/>
      <c r="AD606" s="74"/>
      <c r="AE606" s="74"/>
      <c r="AG606" s="101"/>
      <c r="AN606" s="74"/>
      <c r="AO606" s="74"/>
      <c r="AP606" s="74"/>
      <c r="AQ606" s="74"/>
      <c r="AR606" s="74"/>
      <c r="AS606" s="74"/>
      <c r="AT606" s="74"/>
      <c r="AU606" s="74"/>
    </row>
    <row r="607" spans="27:64">
      <c r="AA607" s="74"/>
      <c r="AB607" s="74"/>
      <c r="AC607" s="74"/>
      <c r="AD607" s="74"/>
      <c r="AE607" s="74"/>
      <c r="AG607" s="101"/>
      <c r="AN607" s="74"/>
      <c r="AO607" s="74"/>
      <c r="AP607" s="74"/>
      <c r="AQ607" s="74"/>
      <c r="AR607" s="74"/>
      <c r="AS607" s="74"/>
      <c r="AT607" s="74"/>
      <c r="AU607" s="74"/>
    </row>
    <row r="608" spans="27:64">
      <c r="AA608" s="74"/>
      <c r="AB608" s="74"/>
      <c r="AC608" s="74"/>
      <c r="AD608" s="74"/>
      <c r="AE608" s="74"/>
      <c r="AG608" s="101"/>
      <c r="AN608" s="74"/>
      <c r="AO608" s="74"/>
      <c r="AP608" s="74"/>
      <c r="AQ608" s="74"/>
      <c r="AR608" s="74"/>
      <c r="AS608" s="74"/>
      <c r="AT608" s="74"/>
      <c r="AU608" s="74"/>
    </row>
    <row r="609" spans="27:64">
      <c r="AA609" s="74"/>
      <c r="AB609" s="74"/>
      <c r="AC609" s="74"/>
      <c r="AD609" s="74"/>
      <c r="AE609" s="74"/>
      <c r="AG609" s="101"/>
      <c r="AN609" s="74"/>
      <c r="AO609" s="74"/>
      <c r="AP609" s="74"/>
      <c r="AQ609" s="74"/>
      <c r="AR609" s="74"/>
      <c r="AS609" s="74"/>
      <c r="AT609" s="74"/>
      <c r="AU609" s="74"/>
    </row>
    <row r="610" spans="27:64">
      <c r="AA610" s="74"/>
      <c r="AB610" s="74"/>
      <c r="AC610" s="74"/>
      <c r="AD610" s="74"/>
      <c r="AE610" s="74"/>
      <c r="AG610" s="101"/>
      <c r="AN610" s="74"/>
      <c r="AO610" s="74"/>
      <c r="AP610" s="74"/>
      <c r="AQ610" s="74"/>
      <c r="AR610" s="74"/>
      <c r="AS610" s="74"/>
      <c r="AT610" s="74"/>
      <c r="AU610" s="74"/>
    </row>
    <row r="611" spans="27:64">
      <c r="AA611" s="74"/>
      <c r="AB611" s="74"/>
      <c r="AC611" s="74"/>
      <c r="AD611" s="74"/>
      <c r="AE611" s="74"/>
      <c r="AG611" s="101"/>
      <c r="AN611" s="74"/>
      <c r="AO611" s="74"/>
      <c r="AP611" s="74"/>
      <c r="AQ611" s="74"/>
      <c r="AR611" s="74"/>
      <c r="AS611" s="74"/>
      <c r="AT611" s="74"/>
      <c r="AU611" s="74"/>
    </row>
    <row r="612" spans="27:64">
      <c r="AA612" s="74"/>
      <c r="AB612" s="74"/>
      <c r="AC612" s="74"/>
      <c r="AD612" s="74"/>
      <c r="AE612" s="74"/>
      <c r="AG612" s="101"/>
      <c r="AN612" s="74"/>
      <c r="AO612" s="74"/>
      <c r="AP612" s="74"/>
      <c r="AQ612" s="74"/>
      <c r="AR612" s="74"/>
      <c r="AS612" s="74"/>
      <c r="AT612" s="74"/>
      <c r="AU612" s="74"/>
    </row>
    <row r="613" spans="27:64">
      <c r="AA613" s="74"/>
      <c r="AB613" s="74"/>
      <c r="AC613" s="74"/>
      <c r="AD613" s="74"/>
      <c r="AE613" s="74"/>
      <c r="AG613" s="101"/>
      <c r="AN613" s="74"/>
      <c r="AO613" s="74"/>
      <c r="AP613" s="74"/>
      <c r="AQ613" s="74"/>
      <c r="AR613" s="74"/>
      <c r="AS613" s="74"/>
      <c r="AT613" s="74"/>
      <c r="AU613" s="74"/>
    </row>
    <row r="614" spans="27:64">
      <c r="AA614" s="74"/>
      <c r="AB614" s="74"/>
      <c r="AC614" s="74"/>
      <c r="AD614" s="74"/>
      <c r="AE614" s="74"/>
      <c r="AG614" s="101"/>
      <c r="AN614" s="74"/>
      <c r="AO614" s="74"/>
      <c r="AP614" s="74"/>
      <c r="AQ614" s="74"/>
      <c r="AR614" s="74"/>
      <c r="AS614" s="74"/>
      <c r="AT614" s="74"/>
      <c r="AU614" s="74"/>
      <c r="AV614" s="74"/>
    </row>
    <row r="615" spans="27:64">
      <c r="AA615" s="74"/>
      <c r="AB615" s="74"/>
      <c r="AC615" s="74"/>
      <c r="AD615" s="74"/>
      <c r="AE615" s="74"/>
      <c r="AG615" s="101"/>
      <c r="AN615" s="74"/>
      <c r="AO615" s="74"/>
      <c r="AP615" s="74"/>
      <c r="AQ615" s="74"/>
      <c r="AR615" s="74"/>
      <c r="AS615" s="74"/>
      <c r="AT615" s="74"/>
      <c r="AU615" s="74"/>
    </row>
    <row r="616" spans="27:64">
      <c r="AA616" s="74"/>
      <c r="AB616" s="74"/>
      <c r="AC616" s="74"/>
      <c r="AD616" s="74"/>
      <c r="AE616" s="74"/>
      <c r="AG616" s="101"/>
      <c r="AN616" s="74"/>
      <c r="AO616" s="74"/>
      <c r="AP616" s="74"/>
      <c r="AQ616" s="74"/>
      <c r="AR616" s="74"/>
      <c r="AS616" s="74"/>
      <c r="AT616" s="74"/>
      <c r="AU616" s="74"/>
    </row>
    <row r="617" spans="27:64">
      <c r="AA617" s="74"/>
      <c r="AB617" s="74"/>
      <c r="AC617" s="74"/>
      <c r="AD617" s="74"/>
      <c r="AE617" s="74"/>
      <c r="AG617" s="101"/>
      <c r="AN617" s="74"/>
      <c r="AO617" s="74"/>
      <c r="AP617" s="74"/>
      <c r="AQ617" s="74"/>
      <c r="AR617" s="74"/>
      <c r="AS617" s="74"/>
      <c r="AT617" s="74"/>
      <c r="AU617" s="74"/>
    </row>
    <row r="618" spans="27:64">
      <c r="AA618" s="74"/>
      <c r="AB618" s="74"/>
      <c r="AC618" s="74"/>
      <c r="AD618" s="74"/>
      <c r="AE618" s="74"/>
      <c r="AG618" s="101"/>
      <c r="AN618" s="74"/>
      <c r="AO618" s="74"/>
      <c r="AP618" s="74"/>
      <c r="AQ618" s="74"/>
      <c r="AR618" s="74"/>
      <c r="AS618" s="74"/>
      <c r="AT618" s="74"/>
      <c r="AU618" s="74"/>
      <c r="AV618" s="74"/>
      <c r="AW618" s="74"/>
      <c r="AX618" s="74"/>
      <c r="AY618" s="74"/>
      <c r="AZ618" s="74"/>
      <c r="BA618" s="74"/>
      <c r="BB618" s="74"/>
      <c r="BC618" s="74"/>
      <c r="BD618" s="74"/>
      <c r="BE618" s="74"/>
      <c r="BF618" s="74"/>
      <c r="BG618" s="74"/>
      <c r="BH618" s="74"/>
      <c r="BI618" s="74"/>
      <c r="BJ618" s="74"/>
      <c r="BK618" s="74"/>
      <c r="BL618" s="74"/>
    </row>
    <row r="619" spans="27:64">
      <c r="AA619" s="74"/>
      <c r="AB619" s="74"/>
      <c r="AC619" s="74"/>
      <c r="AD619" s="74"/>
      <c r="AE619" s="74"/>
      <c r="AG619" s="101"/>
      <c r="AN619" s="74"/>
      <c r="AO619" s="74"/>
      <c r="AP619" s="74"/>
      <c r="AQ619" s="74"/>
      <c r="AR619" s="74"/>
      <c r="AS619" s="74"/>
      <c r="AT619" s="74"/>
      <c r="AU619" s="74"/>
    </row>
    <row r="620" spans="27:64">
      <c r="AA620" s="74"/>
      <c r="AB620" s="74"/>
      <c r="AC620" s="74"/>
      <c r="AD620" s="74"/>
      <c r="AE620" s="74"/>
      <c r="AG620" s="101"/>
      <c r="AN620" s="74"/>
      <c r="AO620" s="74"/>
      <c r="AP620" s="74"/>
      <c r="AQ620" s="74"/>
      <c r="AR620" s="74"/>
      <c r="AS620" s="74"/>
      <c r="AT620" s="74"/>
      <c r="AU620" s="74"/>
    </row>
    <row r="621" spans="27:64">
      <c r="AA621" s="74"/>
      <c r="AB621" s="74"/>
      <c r="AC621" s="74"/>
      <c r="AD621" s="74"/>
      <c r="AE621" s="74"/>
      <c r="AG621" s="101"/>
      <c r="AN621" s="74"/>
      <c r="AO621" s="74"/>
      <c r="AP621" s="74"/>
      <c r="AQ621" s="74"/>
      <c r="AR621" s="74"/>
      <c r="AS621" s="74"/>
      <c r="AT621" s="74"/>
      <c r="AU621" s="74"/>
    </row>
    <row r="622" spans="27:64">
      <c r="AA622" s="74"/>
      <c r="AB622" s="74"/>
      <c r="AC622" s="74"/>
      <c r="AD622" s="74"/>
      <c r="AE622" s="74"/>
      <c r="AG622" s="101"/>
      <c r="AN622" s="74"/>
      <c r="AO622" s="74"/>
      <c r="AP622" s="74"/>
      <c r="AQ622" s="74"/>
      <c r="AR622" s="74"/>
      <c r="AS622" s="74"/>
      <c r="AT622" s="74"/>
      <c r="AU622" s="74"/>
    </row>
    <row r="623" spans="27:64">
      <c r="AA623" s="74"/>
      <c r="AB623" s="74"/>
      <c r="AC623" s="74"/>
      <c r="AD623" s="74"/>
      <c r="AE623" s="74"/>
      <c r="AG623" s="101"/>
      <c r="AN623" s="74"/>
      <c r="AO623" s="74"/>
      <c r="AP623" s="74"/>
      <c r="AQ623" s="74"/>
      <c r="AR623" s="74"/>
      <c r="AS623" s="74"/>
      <c r="AT623" s="74"/>
      <c r="AU623" s="74"/>
    </row>
    <row r="624" spans="27:64">
      <c r="AA624" s="74"/>
      <c r="AB624" s="74"/>
      <c r="AC624" s="74"/>
      <c r="AD624" s="74"/>
      <c r="AE624" s="74"/>
      <c r="AG624" s="101"/>
      <c r="AN624" s="74"/>
      <c r="AO624" s="74"/>
      <c r="AP624" s="74"/>
      <c r="AQ624" s="74"/>
      <c r="AR624" s="74"/>
      <c r="AS624" s="74"/>
      <c r="AT624" s="74"/>
      <c r="AU624" s="74"/>
    </row>
    <row r="625" spans="27:64">
      <c r="AA625" s="74"/>
      <c r="AB625" s="74"/>
      <c r="AC625" s="74"/>
      <c r="AD625" s="74"/>
      <c r="AE625" s="74"/>
      <c r="AG625" s="101"/>
      <c r="AN625" s="74"/>
      <c r="AO625" s="74"/>
      <c r="AP625" s="74"/>
      <c r="AQ625" s="74"/>
      <c r="AR625" s="74"/>
      <c r="AS625" s="74"/>
      <c r="AT625" s="74"/>
      <c r="AU625" s="74"/>
    </row>
    <row r="626" spans="27:64">
      <c r="AA626" s="74"/>
      <c r="AB626" s="74"/>
      <c r="AC626" s="74"/>
      <c r="AD626" s="74"/>
      <c r="AE626" s="74"/>
      <c r="AG626" s="101"/>
      <c r="AN626" s="74"/>
      <c r="AO626" s="74"/>
      <c r="AP626" s="74"/>
      <c r="AQ626" s="74"/>
      <c r="AR626" s="74"/>
      <c r="AS626" s="74"/>
      <c r="AT626" s="74"/>
      <c r="AU626" s="74"/>
      <c r="AV626" s="74"/>
      <c r="AW626" s="74"/>
      <c r="AX626" s="74"/>
      <c r="AY626" s="74"/>
      <c r="AZ626" s="74"/>
      <c r="BA626" s="74"/>
      <c r="BB626" s="74"/>
      <c r="BC626" s="74"/>
      <c r="BD626" s="74"/>
      <c r="BE626" s="74"/>
      <c r="BF626" s="74"/>
      <c r="BG626" s="74"/>
      <c r="BH626" s="74"/>
      <c r="BI626" s="74"/>
      <c r="BJ626" s="74"/>
      <c r="BK626" s="74"/>
      <c r="BL626" s="74"/>
    </row>
    <row r="627" spans="27:64">
      <c r="AA627" s="74"/>
      <c r="AB627" s="74"/>
      <c r="AC627" s="74"/>
      <c r="AD627" s="74"/>
      <c r="AE627" s="74"/>
      <c r="AG627" s="101"/>
      <c r="AN627" s="74"/>
      <c r="AO627" s="74"/>
      <c r="AP627" s="74"/>
      <c r="AQ627" s="74"/>
      <c r="AR627" s="74"/>
      <c r="AS627" s="74"/>
      <c r="AT627" s="74"/>
      <c r="AU627" s="74"/>
    </row>
    <row r="628" spans="27:64">
      <c r="AA628" s="74"/>
      <c r="AB628" s="74"/>
      <c r="AC628" s="74"/>
      <c r="AD628" s="74"/>
      <c r="AE628" s="74"/>
      <c r="AG628" s="101"/>
      <c r="AN628" s="74"/>
      <c r="AO628" s="74"/>
      <c r="AP628" s="74"/>
      <c r="AQ628" s="74"/>
      <c r="AR628" s="74"/>
      <c r="AS628" s="74"/>
      <c r="AT628" s="74"/>
      <c r="AU628" s="74"/>
    </row>
    <row r="629" spans="27:64">
      <c r="AA629" s="74"/>
      <c r="AB629" s="74"/>
      <c r="AC629" s="74"/>
      <c r="AD629" s="74"/>
      <c r="AE629" s="74"/>
      <c r="AG629" s="101"/>
      <c r="AN629" s="74"/>
      <c r="AO629" s="74"/>
      <c r="AP629" s="74"/>
      <c r="AQ629" s="74"/>
      <c r="AR629" s="74"/>
      <c r="AS629" s="74"/>
      <c r="AT629" s="74"/>
      <c r="AU629" s="74"/>
    </row>
    <row r="630" spans="27:64">
      <c r="AA630" s="74"/>
      <c r="AB630" s="74"/>
      <c r="AC630" s="74"/>
      <c r="AD630" s="74"/>
      <c r="AE630" s="74"/>
      <c r="AG630" s="101"/>
      <c r="AN630" s="74"/>
      <c r="AO630" s="74"/>
      <c r="AP630" s="74"/>
      <c r="AQ630" s="74"/>
      <c r="AR630" s="74"/>
      <c r="AS630" s="74"/>
      <c r="AT630" s="74"/>
      <c r="AU630" s="74"/>
    </row>
    <row r="631" spans="27:64">
      <c r="AA631" s="74"/>
      <c r="AB631" s="74"/>
      <c r="AC631" s="74"/>
      <c r="AD631" s="74"/>
      <c r="AE631" s="74"/>
      <c r="AG631" s="101"/>
      <c r="AN631" s="74"/>
      <c r="AO631" s="74"/>
      <c r="AP631" s="74"/>
      <c r="AQ631" s="74"/>
      <c r="AR631" s="74"/>
      <c r="AS631" s="74"/>
      <c r="AT631" s="74"/>
      <c r="AU631" s="74"/>
    </row>
    <row r="632" spans="27:64">
      <c r="AA632" s="74"/>
      <c r="AB632" s="74"/>
      <c r="AC632" s="74"/>
      <c r="AD632" s="74"/>
      <c r="AE632" s="74"/>
      <c r="AG632" s="101"/>
      <c r="AN632" s="74"/>
      <c r="AO632" s="74"/>
      <c r="AP632" s="74"/>
      <c r="AQ632" s="74"/>
      <c r="AR632" s="74"/>
      <c r="AS632" s="74"/>
      <c r="AT632" s="74"/>
      <c r="AU632" s="74"/>
    </row>
    <row r="633" spans="27:64">
      <c r="AA633" s="74"/>
      <c r="AB633" s="74"/>
      <c r="AC633" s="74"/>
      <c r="AD633" s="74"/>
      <c r="AE633" s="74"/>
      <c r="AG633" s="101"/>
      <c r="AN633" s="74"/>
      <c r="AO633" s="74"/>
      <c r="AP633" s="74"/>
      <c r="AQ633" s="74"/>
      <c r="AR633" s="74"/>
      <c r="AS633" s="74"/>
      <c r="AT633" s="74"/>
      <c r="AU633" s="74"/>
    </row>
    <row r="634" spans="27:64">
      <c r="AA634" s="74"/>
      <c r="AB634" s="74"/>
      <c r="AC634" s="74"/>
      <c r="AD634" s="74"/>
      <c r="AE634" s="74"/>
      <c r="AG634" s="101"/>
      <c r="AN634" s="74"/>
      <c r="AO634" s="74"/>
      <c r="AP634" s="74"/>
      <c r="AQ634" s="74"/>
      <c r="AR634" s="74"/>
      <c r="AS634" s="74"/>
      <c r="AT634" s="74"/>
      <c r="AU634" s="74"/>
    </row>
    <row r="635" spans="27:64">
      <c r="AA635" s="74"/>
      <c r="AB635" s="74"/>
      <c r="AC635" s="74"/>
      <c r="AD635" s="74"/>
      <c r="AE635" s="74"/>
      <c r="AG635" s="101"/>
      <c r="AN635" s="74"/>
      <c r="AO635" s="74"/>
      <c r="AP635" s="74"/>
      <c r="AQ635" s="74"/>
      <c r="AR635" s="74"/>
      <c r="AS635" s="74"/>
      <c r="AT635" s="74"/>
      <c r="AU635" s="74"/>
    </row>
    <row r="636" spans="27:64">
      <c r="AA636" s="74"/>
      <c r="AB636" s="74"/>
      <c r="AC636" s="74"/>
      <c r="AD636" s="74"/>
      <c r="AE636" s="74"/>
      <c r="AG636" s="101"/>
      <c r="AN636" s="74"/>
      <c r="AO636" s="74"/>
      <c r="AP636" s="74"/>
      <c r="AQ636" s="74"/>
      <c r="AR636" s="74"/>
      <c r="AS636" s="74"/>
      <c r="AT636" s="74"/>
      <c r="AU636" s="74"/>
    </row>
    <row r="637" spans="27:64">
      <c r="AA637" s="74"/>
      <c r="AB637" s="74"/>
      <c r="AC637" s="74"/>
      <c r="AD637" s="74"/>
      <c r="AE637" s="74"/>
      <c r="AG637" s="101"/>
      <c r="AN637" s="74"/>
      <c r="AO637" s="74"/>
      <c r="AP637" s="74"/>
      <c r="AQ637" s="74"/>
      <c r="AR637" s="74"/>
      <c r="AS637" s="74"/>
      <c r="AT637" s="74"/>
      <c r="AU637" s="74"/>
    </row>
    <row r="638" spans="27:64">
      <c r="AA638" s="74"/>
      <c r="AB638" s="74"/>
      <c r="AC638" s="74"/>
      <c r="AD638" s="74"/>
      <c r="AE638" s="74"/>
      <c r="AG638" s="101"/>
      <c r="AN638" s="74"/>
      <c r="AO638" s="74"/>
      <c r="AP638" s="74"/>
      <c r="AQ638" s="74"/>
      <c r="AR638" s="74"/>
      <c r="AS638" s="74"/>
      <c r="AT638" s="74"/>
      <c r="AU638" s="74"/>
    </row>
    <row r="639" spans="27:64">
      <c r="AA639" s="74"/>
      <c r="AB639" s="74"/>
      <c r="AC639" s="74"/>
      <c r="AD639" s="74"/>
      <c r="AE639" s="74"/>
      <c r="AG639" s="101"/>
      <c r="AN639" s="74"/>
      <c r="AO639" s="74"/>
      <c r="AP639" s="74"/>
      <c r="AQ639" s="74"/>
      <c r="AR639" s="74"/>
      <c r="AS639" s="74"/>
      <c r="AT639" s="74"/>
      <c r="AU639" s="74"/>
    </row>
    <row r="640" spans="27:64">
      <c r="AA640" s="74"/>
      <c r="AB640" s="74"/>
      <c r="AC640" s="74"/>
      <c r="AD640" s="74"/>
      <c r="AE640" s="74"/>
      <c r="AG640" s="101"/>
      <c r="AN640" s="74"/>
      <c r="AO640" s="74"/>
      <c r="AP640" s="74"/>
      <c r="AQ640" s="74"/>
      <c r="AR640" s="74"/>
      <c r="AS640" s="74"/>
      <c r="AT640" s="74"/>
      <c r="AU640" s="74"/>
      <c r="AV640" s="74"/>
    </row>
    <row r="641" spans="27:47">
      <c r="AA641" s="74"/>
      <c r="AB641" s="74"/>
      <c r="AC641" s="74"/>
      <c r="AD641" s="74"/>
      <c r="AE641" s="74"/>
      <c r="AG641" s="101"/>
      <c r="AN641" s="74"/>
      <c r="AO641" s="74"/>
      <c r="AP641" s="74"/>
      <c r="AQ641" s="74"/>
      <c r="AR641" s="74"/>
      <c r="AS641" s="74"/>
      <c r="AT641" s="74"/>
      <c r="AU641" s="74"/>
    </row>
    <row r="642" spans="27:47">
      <c r="AA642" s="74"/>
      <c r="AB642" s="74"/>
      <c r="AC642" s="74"/>
      <c r="AD642" s="74"/>
      <c r="AE642" s="74"/>
      <c r="AG642" s="101"/>
      <c r="AN642" s="74"/>
      <c r="AO642" s="74"/>
      <c r="AP642" s="74"/>
      <c r="AQ642" s="74"/>
      <c r="AR642" s="74"/>
      <c r="AS642" s="74"/>
      <c r="AT642" s="74"/>
      <c r="AU642" s="74"/>
    </row>
    <row r="643" spans="27:47">
      <c r="AA643" s="74"/>
      <c r="AB643" s="74"/>
      <c r="AC643" s="74"/>
      <c r="AD643" s="74"/>
      <c r="AE643" s="74"/>
      <c r="AG643" s="101"/>
      <c r="AN643" s="74"/>
      <c r="AO643" s="74"/>
      <c r="AP643" s="74"/>
      <c r="AQ643" s="74"/>
      <c r="AR643" s="74"/>
      <c r="AS643" s="74"/>
      <c r="AT643" s="74"/>
      <c r="AU643" s="74"/>
    </row>
    <row r="644" spans="27:47">
      <c r="AA644" s="74"/>
      <c r="AB644" s="74"/>
      <c r="AC644" s="74"/>
      <c r="AD644" s="74"/>
      <c r="AE644" s="74"/>
      <c r="AG644" s="101"/>
      <c r="AN644" s="74"/>
      <c r="AO644" s="74"/>
      <c r="AP644" s="74"/>
      <c r="AQ644" s="74"/>
      <c r="AR644" s="74"/>
      <c r="AS644" s="74"/>
      <c r="AT644" s="74"/>
      <c r="AU644" s="74"/>
    </row>
    <row r="645" spans="27:47">
      <c r="AA645" s="74"/>
      <c r="AB645" s="74"/>
      <c r="AC645" s="74"/>
      <c r="AD645" s="74"/>
      <c r="AE645" s="74"/>
      <c r="AG645" s="101"/>
      <c r="AN645" s="74"/>
      <c r="AO645" s="74"/>
      <c r="AP645" s="74"/>
      <c r="AQ645" s="74"/>
      <c r="AR645" s="74"/>
      <c r="AS645" s="74"/>
      <c r="AT645" s="74"/>
      <c r="AU645" s="74"/>
    </row>
    <row r="646" spans="27:47">
      <c r="AA646" s="74"/>
      <c r="AB646" s="74"/>
      <c r="AC646" s="74"/>
      <c r="AD646" s="74"/>
      <c r="AE646" s="74"/>
      <c r="AG646" s="101"/>
      <c r="AN646" s="74"/>
      <c r="AO646" s="74"/>
      <c r="AP646" s="74"/>
      <c r="AQ646" s="74"/>
      <c r="AR646" s="74"/>
      <c r="AS646" s="74"/>
      <c r="AT646" s="74"/>
      <c r="AU646" s="74"/>
    </row>
    <row r="647" spans="27:47">
      <c r="AA647" s="74"/>
      <c r="AB647" s="74"/>
      <c r="AC647" s="74"/>
      <c r="AD647" s="74"/>
      <c r="AE647" s="74"/>
      <c r="AG647" s="101"/>
      <c r="AN647" s="74"/>
      <c r="AO647" s="74"/>
      <c r="AP647" s="74"/>
      <c r="AQ647" s="74"/>
      <c r="AR647" s="74"/>
      <c r="AS647" s="74"/>
      <c r="AT647" s="74"/>
      <c r="AU647" s="74"/>
    </row>
    <row r="648" spans="27:47">
      <c r="AA648" s="74"/>
      <c r="AB648" s="74"/>
      <c r="AC648" s="74"/>
      <c r="AD648" s="74"/>
      <c r="AE648" s="74"/>
      <c r="AG648" s="101"/>
      <c r="AN648" s="74"/>
      <c r="AO648" s="74"/>
      <c r="AP648" s="74"/>
      <c r="AQ648" s="74"/>
      <c r="AR648" s="74"/>
      <c r="AS648" s="74"/>
      <c r="AT648" s="74"/>
      <c r="AU648" s="74"/>
    </row>
    <row r="649" spans="27:47">
      <c r="AA649" s="74"/>
      <c r="AB649" s="74"/>
      <c r="AC649" s="74"/>
      <c r="AD649" s="74"/>
      <c r="AE649" s="74"/>
      <c r="AG649" s="101"/>
      <c r="AN649" s="74"/>
      <c r="AO649" s="74"/>
      <c r="AP649" s="74"/>
      <c r="AQ649" s="74"/>
      <c r="AR649" s="74"/>
      <c r="AS649" s="74"/>
      <c r="AT649" s="74"/>
      <c r="AU649" s="74"/>
    </row>
    <row r="650" spans="27:47">
      <c r="AA650" s="74"/>
      <c r="AB650" s="74"/>
      <c r="AC650" s="74"/>
      <c r="AD650" s="74"/>
      <c r="AE650" s="74"/>
      <c r="AG650" s="101"/>
      <c r="AN650" s="74"/>
      <c r="AO650" s="74"/>
      <c r="AP650" s="74"/>
      <c r="AQ650" s="74"/>
      <c r="AR650" s="74"/>
      <c r="AS650" s="74"/>
      <c r="AT650" s="74"/>
      <c r="AU650" s="74"/>
    </row>
    <row r="651" spans="27:47">
      <c r="AA651" s="74"/>
      <c r="AB651" s="74"/>
      <c r="AC651" s="74"/>
      <c r="AD651" s="74"/>
      <c r="AE651" s="74"/>
      <c r="AG651" s="101"/>
      <c r="AN651" s="74"/>
      <c r="AO651" s="74"/>
      <c r="AP651" s="74"/>
      <c r="AQ651" s="74"/>
      <c r="AR651" s="74"/>
      <c r="AS651" s="74"/>
      <c r="AT651" s="74"/>
      <c r="AU651" s="74"/>
    </row>
    <row r="652" spans="27:47">
      <c r="AA652" s="74"/>
      <c r="AB652" s="74"/>
      <c r="AC652" s="74"/>
      <c r="AD652" s="74"/>
      <c r="AE652" s="74"/>
      <c r="AG652" s="101"/>
      <c r="AN652" s="74"/>
      <c r="AO652" s="74"/>
      <c r="AP652" s="74"/>
      <c r="AQ652" s="74"/>
      <c r="AR652" s="74"/>
      <c r="AS652" s="74"/>
      <c r="AT652" s="74"/>
      <c r="AU652" s="74"/>
    </row>
    <row r="653" spans="27:47">
      <c r="AA653" s="74"/>
      <c r="AB653" s="74"/>
      <c r="AC653" s="74"/>
      <c r="AD653" s="74"/>
      <c r="AE653" s="74"/>
      <c r="AG653" s="101"/>
      <c r="AN653" s="74"/>
      <c r="AO653" s="74"/>
      <c r="AP653" s="74"/>
      <c r="AQ653" s="74"/>
      <c r="AR653" s="74"/>
      <c r="AS653" s="74"/>
      <c r="AT653" s="74"/>
      <c r="AU653" s="74"/>
    </row>
    <row r="654" spans="27:47">
      <c r="AA654" s="74"/>
      <c r="AB654" s="74"/>
      <c r="AC654" s="74"/>
      <c r="AD654" s="74"/>
      <c r="AE654" s="74"/>
      <c r="AG654" s="101"/>
      <c r="AN654" s="74"/>
      <c r="AO654" s="74"/>
      <c r="AP654" s="74"/>
      <c r="AQ654" s="74"/>
      <c r="AR654" s="74"/>
      <c r="AS654" s="74"/>
      <c r="AT654" s="74"/>
      <c r="AU654" s="74"/>
    </row>
    <row r="655" spans="27:47">
      <c r="AA655" s="74"/>
      <c r="AB655" s="74"/>
      <c r="AC655" s="74"/>
      <c r="AD655" s="74"/>
      <c r="AE655" s="74"/>
      <c r="AG655" s="101"/>
      <c r="AN655" s="74"/>
      <c r="AO655" s="74"/>
      <c r="AP655" s="74"/>
      <c r="AQ655" s="74"/>
      <c r="AR655" s="74"/>
      <c r="AS655" s="74"/>
      <c r="AT655" s="74"/>
      <c r="AU655" s="74"/>
    </row>
    <row r="656" spans="27:47">
      <c r="AA656" s="74"/>
      <c r="AB656" s="74"/>
      <c r="AC656" s="74"/>
      <c r="AD656" s="74"/>
      <c r="AE656" s="74"/>
      <c r="AG656" s="101"/>
      <c r="AN656" s="74"/>
      <c r="AO656" s="74"/>
      <c r="AP656" s="74"/>
      <c r="AQ656" s="74"/>
      <c r="AR656" s="74"/>
      <c r="AS656" s="74"/>
      <c r="AT656" s="74"/>
      <c r="AU656" s="74"/>
    </row>
    <row r="657" spans="27:64">
      <c r="AA657" s="74"/>
      <c r="AB657" s="74"/>
      <c r="AC657" s="74"/>
      <c r="AD657" s="74"/>
      <c r="AE657" s="74"/>
      <c r="AG657" s="101"/>
      <c r="AN657" s="74"/>
      <c r="AO657" s="74"/>
      <c r="AP657" s="74"/>
      <c r="AQ657" s="74"/>
      <c r="AR657" s="74"/>
      <c r="AS657" s="74"/>
      <c r="AT657" s="74"/>
      <c r="AU657" s="74"/>
    </row>
    <row r="658" spans="27:64">
      <c r="AA658" s="74"/>
      <c r="AB658" s="74"/>
      <c r="AC658" s="74"/>
      <c r="AD658" s="74"/>
      <c r="AE658" s="74"/>
      <c r="AG658" s="101"/>
      <c r="AN658" s="74"/>
      <c r="AO658" s="74"/>
      <c r="AP658" s="74"/>
      <c r="AQ658" s="74"/>
      <c r="AR658" s="74"/>
      <c r="AS658" s="74"/>
      <c r="AT658" s="74"/>
      <c r="AU658" s="74"/>
    </row>
    <row r="659" spans="27:64">
      <c r="AA659" s="74"/>
      <c r="AB659" s="74"/>
      <c r="AC659" s="74"/>
      <c r="AD659" s="74"/>
      <c r="AE659" s="74"/>
      <c r="AG659" s="101"/>
      <c r="AN659" s="74"/>
      <c r="AO659" s="74"/>
      <c r="AP659" s="74"/>
      <c r="AQ659" s="74"/>
      <c r="AR659" s="74"/>
      <c r="AS659" s="74"/>
      <c r="AT659" s="74"/>
      <c r="AU659" s="74"/>
      <c r="AV659" s="74"/>
      <c r="AW659" s="74"/>
      <c r="AX659" s="74"/>
      <c r="AY659" s="74"/>
      <c r="AZ659" s="74"/>
      <c r="BA659" s="74"/>
      <c r="BB659" s="74"/>
      <c r="BC659" s="74"/>
      <c r="BD659" s="74"/>
      <c r="BE659" s="74"/>
      <c r="BF659" s="74"/>
      <c r="BG659" s="74"/>
      <c r="BH659" s="74"/>
      <c r="BI659" s="74"/>
      <c r="BJ659" s="74"/>
      <c r="BK659" s="74"/>
      <c r="BL659" s="74"/>
    </row>
    <row r="660" spans="27:64">
      <c r="AA660" s="74"/>
      <c r="AB660" s="74"/>
      <c r="AC660" s="74"/>
      <c r="AD660" s="74"/>
      <c r="AE660" s="74"/>
      <c r="AG660" s="101"/>
      <c r="AN660" s="74"/>
      <c r="AO660" s="74"/>
      <c r="AP660" s="74"/>
      <c r="AQ660" s="74"/>
      <c r="AR660" s="74"/>
      <c r="AS660" s="74"/>
      <c r="AT660" s="74"/>
      <c r="AU660" s="74"/>
    </row>
    <row r="661" spans="27:64">
      <c r="AA661" s="74"/>
      <c r="AB661" s="74"/>
      <c r="AC661" s="74"/>
      <c r="AD661" s="74"/>
      <c r="AE661" s="74"/>
      <c r="AG661" s="101"/>
      <c r="AN661" s="74"/>
      <c r="AO661" s="74"/>
      <c r="AP661" s="74"/>
      <c r="AQ661" s="74"/>
      <c r="AR661" s="74"/>
      <c r="AS661" s="74"/>
      <c r="AT661" s="74"/>
      <c r="AU661" s="74"/>
    </row>
    <row r="662" spans="27:64">
      <c r="AA662" s="74"/>
      <c r="AB662" s="74"/>
      <c r="AC662" s="74"/>
      <c r="AD662" s="74"/>
      <c r="AE662" s="74"/>
      <c r="AG662" s="101"/>
      <c r="AN662" s="74"/>
      <c r="AO662" s="74"/>
      <c r="AP662" s="74"/>
      <c r="AQ662" s="74"/>
      <c r="AR662" s="74"/>
      <c r="AS662" s="74"/>
      <c r="AT662" s="74"/>
      <c r="AU662" s="74"/>
    </row>
    <row r="663" spans="27:64">
      <c r="AA663" s="74"/>
      <c r="AB663" s="74"/>
      <c r="AC663" s="74"/>
      <c r="AD663" s="74"/>
      <c r="AE663" s="74"/>
      <c r="AG663" s="101"/>
      <c r="AN663" s="74"/>
      <c r="AO663" s="74"/>
      <c r="AP663" s="74"/>
      <c r="AQ663" s="74"/>
      <c r="AR663" s="74"/>
      <c r="AS663" s="74"/>
      <c r="AT663" s="74"/>
      <c r="AU663" s="74"/>
    </row>
    <row r="664" spans="27:64">
      <c r="AA664" s="74"/>
      <c r="AB664" s="74"/>
      <c r="AC664" s="74"/>
      <c r="AD664" s="74"/>
      <c r="AE664" s="74"/>
      <c r="AG664" s="101"/>
      <c r="AN664" s="74"/>
      <c r="AO664" s="74"/>
      <c r="AP664" s="74"/>
      <c r="AQ664" s="74"/>
      <c r="AR664" s="74"/>
      <c r="AS664" s="74"/>
      <c r="AT664" s="74"/>
      <c r="AU664" s="74"/>
      <c r="AV664" s="74"/>
      <c r="AW664" s="74"/>
      <c r="AX664" s="74"/>
      <c r="AY664" s="74"/>
      <c r="AZ664" s="74"/>
      <c r="BA664" s="74"/>
      <c r="BB664" s="74"/>
      <c r="BC664" s="74"/>
      <c r="BD664" s="74"/>
      <c r="BE664" s="74"/>
      <c r="BF664" s="74"/>
      <c r="BG664" s="74"/>
      <c r="BH664" s="74"/>
      <c r="BI664" s="74"/>
      <c r="BJ664" s="74"/>
      <c r="BK664" s="74"/>
      <c r="BL664" s="74"/>
    </row>
    <row r="665" spans="27:64">
      <c r="AA665" s="74"/>
      <c r="AB665" s="74"/>
      <c r="AC665" s="74"/>
      <c r="AD665" s="74"/>
      <c r="AE665" s="74"/>
      <c r="AG665" s="101"/>
      <c r="AN665" s="74"/>
      <c r="AO665" s="74"/>
      <c r="AP665" s="74"/>
      <c r="AQ665" s="74"/>
      <c r="AR665" s="74"/>
      <c r="AS665" s="74"/>
      <c r="AT665" s="74"/>
      <c r="AU665" s="74"/>
    </row>
    <row r="666" spans="27:64">
      <c r="AA666" s="74"/>
      <c r="AB666" s="74"/>
      <c r="AC666" s="74"/>
      <c r="AD666" s="74"/>
      <c r="AE666" s="74"/>
      <c r="AG666" s="101"/>
      <c r="AN666" s="74"/>
      <c r="AO666" s="74"/>
      <c r="AP666" s="74"/>
      <c r="AQ666" s="74"/>
      <c r="AR666" s="74"/>
      <c r="AS666" s="74"/>
      <c r="AT666" s="74"/>
      <c r="AU666" s="74"/>
    </row>
    <row r="667" spans="27:64">
      <c r="AA667" s="74"/>
      <c r="AB667" s="74"/>
      <c r="AC667" s="74"/>
      <c r="AD667" s="74"/>
      <c r="AE667" s="74"/>
      <c r="AG667" s="101"/>
      <c r="AN667" s="74"/>
      <c r="AO667" s="74"/>
      <c r="AP667" s="74"/>
      <c r="AQ667" s="74"/>
      <c r="AR667" s="74"/>
      <c r="AS667" s="74"/>
      <c r="AT667" s="74"/>
      <c r="AU667" s="74"/>
    </row>
    <row r="668" spans="27:64">
      <c r="AA668" s="74"/>
      <c r="AB668" s="74"/>
      <c r="AC668" s="74"/>
      <c r="AD668" s="74"/>
      <c r="AE668" s="74"/>
      <c r="AG668" s="101"/>
      <c r="AN668" s="74"/>
      <c r="AO668" s="74"/>
      <c r="AP668" s="74"/>
      <c r="AQ668" s="74"/>
      <c r="AR668" s="74"/>
      <c r="AS668" s="74"/>
      <c r="AT668" s="74"/>
      <c r="AU668" s="74"/>
    </row>
    <row r="669" spans="27:64">
      <c r="AA669" s="74"/>
      <c r="AB669" s="74"/>
      <c r="AC669" s="74"/>
      <c r="AD669" s="74"/>
      <c r="AE669" s="74"/>
      <c r="AG669" s="101"/>
      <c r="AN669" s="74"/>
      <c r="AO669" s="74"/>
      <c r="AP669" s="74"/>
      <c r="AQ669" s="74"/>
      <c r="AR669" s="74"/>
      <c r="AS669" s="74"/>
      <c r="AT669" s="74"/>
      <c r="AU669" s="74"/>
      <c r="AV669" s="74"/>
      <c r="AX669" s="74"/>
    </row>
    <row r="670" spans="27:64">
      <c r="AA670" s="74"/>
      <c r="AB670" s="74"/>
      <c r="AC670" s="74"/>
      <c r="AD670" s="74"/>
      <c r="AE670" s="74"/>
      <c r="AG670" s="101"/>
      <c r="AN670" s="74"/>
      <c r="AO670" s="74"/>
      <c r="AP670" s="74"/>
      <c r="AQ670" s="74"/>
      <c r="AR670" s="74"/>
      <c r="AS670" s="74"/>
      <c r="AT670" s="74"/>
      <c r="AU670" s="74"/>
    </row>
    <row r="671" spans="27:64">
      <c r="AA671" s="74"/>
      <c r="AB671" s="74"/>
      <c r="AC671" s="74"/>
      <c r="AD671" s="74"/>
      <c r="AE671" s="74"/>
      <c r="AG671" s="101"/>
      <c r="AN671" s="74"/>
      <c r="AO671" s="74"/>
      <c r="AP671" s="74"/>
      <c r="AQ671" s="74"/>
      <c r="AR671" s="74"/>
      <c r="AS671" s="74"/>
      <c r="AT671" s="74"/>
      <c r="AU671" s="74"/>
    </row>
    <row r="672" spans="27:64">
      <c r="AA672" s="74"/>
      <c r="AB672" s="74"/>
      <c r="AC672" s="74"/>
      <c r="AD672" s="74"/>
      <c r="AE672" s="74"/>
      <c r="AG672" s="101"/>
      <c r="AN672" s="74"/>
      <c r="AO672" s="74"/>
      <c r="AP672" s="74"/>
      <c r="AQ672" s="74"/>
      <c r="AR672" s="74"/>
      <c r="AS672" s="74"/>
      <c r="AT672" s="74"/>
      <c r="AU672" s="74"/>
    </row>
    <row r="673" spans="27:47">
      <c r="AA673" s="74"/>
      <c r="AB673" s="74"/>
      <c r="AC673" s="74"/>
      <c r="AD673" s="74"/>
      <c r="AE673" s="74"/>
      <c r="AG673" s="101"/>
      <c r="AN673" s="74"/>
      <c r="AO673" s="74"/>
      <c r="AP673" s="74"/>
      <c r="AQ673" s="74"/>
      <c r="AR673" s="74"/>
      <c r="AS673" s="74"/>
      <c r="AT673" s="74"/>
      <c r="AU673" s="74"/>
    </row>
    <row r="674" spans="27:47">
      <c r="AA674" s="74"/>
      <c r="AB674" s="74"/>
      <c r="AC674" s="74"/>
      <c r="AD674" s="74"/>
      <c r="AE674" s="74"/>
      <c r="AG674" s="101"/>
      <c r="AN674" s="74"/>
      <c r="AO674" s="74"/>
      <c r="AP674" s="74"/>
      <c r="AQ674" s="74"/>
      <c r="AR674" s="74"/>
      <c r="AS674" s="74"/>
      <c r="AT674" s="74"/>
      <c r="AU674" s="74"/>
    </row>
    <row r="675" spans="27:47">
      <c r="AA675" s="74"/>
      <c r="AB675" s="74"/>
      <c r="AC675" s="74"/>
      <c r="AD675" s="74"/>
      <c r="AE675" s="74"/>
      <c r="AG675" s="101"/>
      <c r="AN675" s="74"/>
      <c r="AO675" s="74"/>
      <c r="AP675" s="74"/>
      <c r="AQ675" s="74"/>
      <c r="AR675" s="74"/>
      <c r="AS675" s="74"/>
      <c r="AT675" s="74"/>
      <c r="AU675" s="74"/>
    </row>
    <row r="676" spans="27:47">
      <c r="AA676" s="74"/>
      <c r="AB676" s="74"/>
      <c r="AC676" s="74"/>
      <c r="AD676" s="74"/>
      <c r="AE676" s="74"/>
      <c r="AG676" s="101"/>
      <c r="AN676" s="74"/>
      <c r="AO676" s="74"/>
      <c r="AP676" s="74"/>
      <c r="AQ676" s="74"/>
      <c r="AR676" s="74"/>
      <c r="AS676" s="74"/>
      <c r="AT676" s="74"/>
      <c r="AU676" s="74"/>
    </row>
    <row r="677" spans="27:47">
      <c r="AA677" s="74"/>
      <c r="AB677" s="74"/>
      <c r="AC677" s="74"/>
      <c r="AD677" s="74"/>
      <c r="AE677" s="74"/>
      <c r="AG677" s="101"/>
      <c r="AN677" s="74"/>
      <c r="AO677" s="74"/>
      <c r="AP677" s="74"/>
      <c r="AQ677" s="74"/>
      <c r="AR677" s="74"/>
      <c r="AS677" s="74"/>
      <c r="AT677" s="74"/>
      <c r="AU677" s="74"/>
    </row>
    <row r="678" spans="27:47">
      <c r="AA678" s="74"/>
      <c r="AB678" s="74"/>
      <c r="AC678" s="74"/>
      <c r="AD678" s="74"/>
      <c r="AE678" s="74"/>
      <c r="AG678" s="101"/>
      <c r="AN678" s="74"/>
      <c r="AO678" s="74"/>
      <c r="AP678" s="74"/>
      <c r="AQ678" s="74"/>
      <c r="AR678" s="74"/>
      <c r="AS678" s="74"/>
      <c r="AT678" s="74"/>
      <c r="AU678" s="74"/>
    </row>
    <row r="679" spans="27:47">
      <c r="AA679" s="74"/>
      <c r="AB679" s="74"/>
      <c r="AC679" s="74"/>
      <c r="AD679" s="74"/>
      <c r="AE679" s="74"/>
      <c r="AG679" s="101"/>
      <c r="AN679" s="74"/>
      <c r="AO679" s="74"/>
      <c r="AP679" s="74"/>
      <c r="AQ679" s="74"/>
      <c r="AR679" s="74"/>
      <c r="AS679" s="74"/>
      <c r="AT679" s="74"/>
      <c r="AU679" s="74"/>
    </row>
    <row r="680" spans="27:47">
      <c r="AA680" s="74"/>
      <c r="AB680" s="74"/>
      <c r="AC680" s="74"/>
      <c r="AD680" s="74"/>
      <c r="AE680" s="74"/>
      <c r="AG680" s="101"/>
      <c r="AN680" s="74"/>
      <c r="AO680" s="74"/>
      <c r="AP680" s="74"/>
      <c r="AQ680" s="74"/>
      <c r="AR680" s="74"/>
      <c r="AS680" s="74"/>
      <c r="AT680" s="74"/>
      <c r="AU680" s="74"/>
    </row>
    <row r="681" spans="27:47">
      <c r="AA681" s="74"/>
      <c r="AB681" s="74"/>
      <c r="AC681" s="74"/>
      <c r="AD681" s="74"/>
      <c r="AE681" s="74"/>
      <c r="AG681" s="101"/>
      <c r="AN681" s="74"/>
      <c r="AO681" s="74"/>
      <c r="AP681" s="74"/>
      <c r="AQ681" s="74"/>
      <c r="AR681" s="74"/>
      <c r="AS681" s="74"/>
      <c r="AT681" s="74"/>
      <c r="AU681" s="74"/>
    </row>
    <row r="682" spans="27:47">
      <c r="AA682" s="74"/>
      <c r="AB682" s="74"/>
      <c r="AC682" s="74"/>
      <c r="AD682" s="74"/>
      <c r="AE682" s="74"/>
      <c r="AG682" s="101"/>
      <c r="AN682" s="74"/>
      <c r="AO682" s="74"/>
      <c r="AP682" s="74"/>
      <c r="AQ682" s="74"/>
      <c r="AR682" s="74"/>
      <c r="AS682" s="74"/>
      <c r="AT682" s="74"/>
      <c r="AU682" s="74"/>
    </row>
    <row r="683" spans="27:47">
      <c r="AA683" s="74"/>
      <c r="AB683" s="74"/>
      <c r="AC683" s="74"/>
      <c r="AD683" s="74"/>
      <c r="AE683" s="74"/>
      <c r="AG683" s="101"/>
      <c r="AN683" s="74"/>
      <c r="AO683" s="74"/>
      <c r="AP683" s="74"/>
      <c r="AQ683" s="74"/>
      <c r="AR683" s="74"/>
      <c r="AS683" s="74"/>
      <c r="AT683" s="74"/>
      <c r="AU683" s="74"/>
    </row>
    <row r="684" spans="27:47">
      <c r="AA684" s="74"/>
      <c r="AB684" s="74"/>
      <c r="AC684" s="74"/>
      <c r="AD684" s="74"/>
      <c r="AE684" s="74"/>
      <c r="AG684" s="101"/>
      <c r="AN684" s="74"/>
      <c r="AO684" s="74"/>
      <c r="AP684" s="74"/>
      <c r="AQ684" s="74"/>
      <c r="AR684" s="74"/>
      <c r="AS684" s="74"/>
      <c r="AT684" s="74"/>
      <c r="AU684" s="74"/>
    </row>
    <row r="685" spans="27:47">
      <c r="AA685" s="74"/>
      <c r="AB685" s="74"/>
      <c r="AC685" s="74"/>
      <c r="AD685" s="74"/>
      <c r="AE685" s="74"/>
      <c r="AG685" s="101"/>
      <c r="AN685" s="74"/>
      <c r="AO685" s="74"/>
      <c r="AP685" s="74"/>
      <c r="AQ685" s="74"/>
      <c r="AR685" s="74"/>
      <c r="AS685" s="74"/>
      <c r="AT685" s="74"/>
      <c r="AU685" s="74"/>
    </row>
    <row r="686" spans="27:47">
      <c r="AA686" s="74"/>
      <c r="AB686" s="74"/>
      <c r="AC686" s="74"/>
      <c r="AD686" s="74"/>
      <c r="AE686" s="74"/>
      <c r="AG686" s="101"/>
      <c r="AN686" s="74"/>
      <c r="AO686" s="74"/>
      <c r="AP686" s="74"/>
      <c r="AQ686" s="74"/>
      <c r="AR686" s="74"/>
      <c r="AS686" s="74"/>
      <c r="AT686" s="74"/>
      <c r="AU686" s="74"/>
    </row>
    <row r="687" spans="27:47">
      <c r="AA687" s="74"/>
      <c r="AB687" s="74"/>
      <c r="AC687" s="74"/>
      <c r="AD687" s="74"/>
      <c r="AE687" s="74"/>
      <c r="AG687" s="101"/>
      <c r="AN687" s="74"/>
      <c r="AO687" s="74"/>
      <c r="AP687" s="74"/>
      <c r="AQ687" s="74"/>
      <c r="AR687" s="74"/>
      <c r="AS687" s="74"/>
      <c r="AT687" s="74"/>
      <c r="AU687" s="74"/>
    </row>
    <row r="688" spans="27:47">
      <c r="AA688" s="74"/>
      <c r="AB688" s="74"/>
      <c r="AC688" s="74"/>
      <c r="AD688" s="74"/>
      <c r="AE688" s="74"/>
      <c r="AG688" s="101"/>
      <c r="AN688" s="74"/>
      <c r="AO688" s="74"/>
      <c r="AP688" s="74"/>
      <c r="AQ688" s="74"/>
      <c r="AR688" s="74"/>
      <c r="AS688" s="74"/>
      <c r="AT688" s="74"/>
      <c r="AU688" s="74"/>
    </row>
    <row r="689" spans="27:64">
      <c r="AA689" s="74"/>
      <c r="AB689" s="74"/>
      <c r="AC689" s="74"/>
      <c r="AD689" s="74"/>
      <c r="AE689" s="74"/>
      <c r="AG689" s="101"/>
      <c r="AN689" s="74"/>
      <c r="AO689" s="74"/>
      <c r="AP689" s="74"/>
      <c r="AQ689" s="74"/>
      <c r="AR689" s="74"/>
      <c r="AS689" s="74"/>
      <c r="AT689" s="74"/>
      <c r="AU689" s="74"/>
    </row>
    <row r="690" spans="27:64">
      <c r="AA690" s="74"/>
      <c r="AB690" s="74"/>
      <c r="AC690" s="74"/>
      <c r="AD690" s="74"/>
      <c r="AE690" s="74"/>
      <c r="AG690" s="101"/>
      <c r="AN690" s="74"/>
      <c r="AO690" s="74"/>
      <c r="AP690" s="74"/>
      <c r="AQ690" s="74"/>
      <c r="AR690" s="74"/>
      <c r="AS690" s="74"/>
      <c r="AT690" s="74"/>
      <c r="AU690" s="74"/>
    </row>
    <row r="691" spans="27:64">
      <c r="AA691" s="74"/>
      <c r="AB691" s="74"/>
      <c r="AC691" s="74"/>
      <c r="AD691" s="74"/>
      <c r="AE691" s="74"/>
      <c r="AG691" s="101"/>
      <c r="AN691" s="74"/>
      <c r="AO691" s="74"/>
      <c r="AP691" s="74"/>
      <c r="AQ691" s="74"/>
      <c r="AR691" s="74"/>
      <c r="AS691" s="74"/>
      <c r="AT691" s="74"/>
      <c r="AU691" s="74"/>
      <c r="AV691" s="74"/>
      <c r="AW691" s="74"/>
      <c r="AX691" s="74"/>
      <c r="AY691" s="74"/>
      <c r="AZ691" s="74"/>
      <c r="BA691" s="74"/>
      <c r="BB691" s="74"/>
      <c r="BC691" s="74"/>
      <c r="BD691" s="74"/>
      <c r="BE691" s="74"/>
      <c r="BF691" s="74"/>
      <c r="BG691" s="74"/>
      <c r="BH691" s="74"/>
      <c r="BI691" s="74"/>
      <c r="BJ691" s="74"/>
      <c r="BK691" s="74"/>
      <c r="BL691" s="74"/>
    </row>
    <row r="692" spans="27:64">
      <c r="AA692" s="74"/>
      <c r="AB692" s="74"/>
      <c r="AC692" s="74"/>
      <c r="AD692" s="74"/>
      <c r="AE692" s="74"/>
      <c r="AG692" s="101"/>
      <c r="AN692" s="74"/>
      <c r="AO692" s="74"/>
      <c r="AP692" s="74"/>
      <c r="AQ692" s="74"/>
      <c r="AR692" s="74"/>
      <c r="AS692" s="74"/>
      <c r="AT692" s="74"/>
      <c r="AU692" s="74"/>
    </row>
    <row r="693" spans="27:64">
      <c r="AA693" s="74"/>
      <c r="AB693" s="74"/>
      <c r="AC693" s="74"/>
      <c r="AD693" s="74"/>
      <c r="AE693" s="74"/>
      <c r="AG693" s="101"/>
      <c r="AN693" s="74"/>
      <c r="AO693" s="74"/>
      <c r="AP693" s="74"/>
      <c r="AQ693" s="74"/>
      <c r="AR693" s="74"/>
      <c r="AS693" s="74"/>
      <c r="AT693" s="74"/>
      <c r="AU693" s="74"/>
    </row>
    <row r="694" spans="27:64">
      <c r="AA694" s="74"/>
      <c r="AB694" s="74"/>
      <c r="AC694" s="74"/>
      <c r="AD694" s="74"/>
      <c r="AE694" s="74"/>
      <c r="AG694" s="101"/>
      <c r="AN694" s="74"/>
      <c r="AO694" s="74"/>
      <c r="AP694" s="74"/>
      <c r="AQ694" s="74"/>
      <c r="AR694" s="74"/>
      <c r="AS694" s="74"/>
      <c r="AT694" s="74"/>
      <c r="AU694" s="74"/>
    </row>
    <row r="695" spans="27:64">
      <c r="AA695" s="74"/>
      <c r="AB695" s="74"/>
      <c r="AC695" s="74"/>
      <c r="AD695" s="74"/>
      <c r="AE695" s="74"/>
      <c r="AG695" s="101"/>
      <c r="AN695" s="74"/>
      <c r="AO695" s="74"/>
      <c r="AP695" s="74"/>
      <c r="AQ695" s="74"/>
      <c r="AR695" s="74"/>
      <c r="AS695" s="74"/>
      <c r="AT695" s="74"/>
      <c r="AU695" s="74"/>
    </row>
    <row r="696" spans="27:64">
      <c r="AA696" s="74"/>
      <c r="AB696" s="74"/>
      <c r="AC696" s="74"/>
      <c r="AD696" s="74"/>
      <c r="AE696" s="74"/>
      <c r="AG696" s="101"/>
      <c r="AN696" s="74"/>
      <c r="AO696" s="74"/>
      <c r="AP696" s="74"/>
      <c r="AQ696" s="74"/>
      <c r="AR696" s="74"/>
      <c r="AS696" s="74"/>
      <c r="AT696" s="74"/>
      <c r="AU696" s="74"/>
    </row>
    <row r="697" spans="27:64">
      <c r="AA697" s="74"/>
      <c r="AB697" s="74"/>
      <c r="AC697" s="74"/>
      <c r="AD697" s="74"/>
      <c r="AE697" s="74"/>
      <c r="AG697" s="101"/>
      <c r="AN697" s="74"/>
      <c r="AO697" s="74"/>
      <c r="AP697" s="74"/>
      <c r="AQ697" s="74"/>
      <c r="AR697" s="74"/>
      <c r="AS697" s="74"/>
      <c r="AT697" s="74"/>
      <c r="AU697" s="74"/>
    </row>
    <row r="698" spans="27:64">
      <c r="AA698" s="74"/>
      <c r="AB698" s="74"/>
      <c r="AC698" s="74"/>
      <c r="AD698" s="74"/>
      <c r="AE698" s="74"/>
      <c r="AG698" s="101"/>
      <c r="AN698" s="74"/>
      <c r="AO698" s="74"/>
      <c r="AP698" s="74"/>
      <c r="AQ698" s="74"/>
      <c r="AR698" s="74"/>
      <c r="AS698" s="74"/>
      <c r="AT698" s="74"/>
      <c r="AU698" s="74"/>
    </row>
    <row r="699" spans="27:64">
      <c r="AA699" s="74"/>
      <c r="AB699" s="74"/>
      <c r="AC699" s="74"/>
      <c r="AD699" s="74"/>
      <c r="AE699" s="74"/>
      <c r="AG699" s="101"/>
      <c r="AN699" s="74"/>
      <c r="AO699" s="74"/>
      <c r="AP699" s="74"/>
      <c r="AQ699" s="74"/>
      <c r="AR699" s="74"/>
      <c r="AS699" s="74"/>
      <c r="AT699" s="74"/>
      <c r="AU699" s="74"/>
    </row>
    <row r="700" spans="27:64">
      <c r="AA700" s="74"/>
      <c r="AB700" s="74"/>
      <c r="AC700" s="74"/>
      <c r="AD700" s="74"/>
      <c r="AE700" s="74"/>
      <c r="AG700" s="101"/>
      <c r="AN700" s="74"/>
      <c r="AO700" s="74"/>
      <c r="AP700" s="74"/>
      <c r="AQ700" s="74"/>
      <c r="AR700" s="74"/>
      <c r="AS700" s="74"/>
      <c r="AT700" s="74"/>
      <c r="AU700" s="74"/>
    </row>
    <row r="701" spans="27:64">
      <c r="AA701" s="74"/>
      <c r="AB701" s="74"/>
      <c r="AC701" s="74"/>
      <c r="AD701" s="74"/>
      <c r="AE701" s="74"/>
      <c r="AG701" s="101"/>
      <c r="AN701" s="74"/>
      <c r="AO701" s="74"/>
      <c r="AP701" s="74"/>
      <c r="AQ701" s="74"/>
      <c r="AR701" s="74"/>
      <c r="AS701" s="74"/>
      <c r="AT701" s="74"/>
      <c r="AU701" s="74"/>
    </row>
    <row r="702" spans="27:64">
      <c r="AA702" s="74"/>
      <c r="AB702" s="74"/>
      <c r="AC702" s="74"/>
      <c r="AD702" s="74"/>
      <c r="AE702" s="74"/>
      <c r="AG702" s="101"/>
      <c r="AN702" s="74"/>
      <c r="AO702" s="74"/>
      <c r="AP702" s="74"/>
      <c r="AQ702" s="74"/>
      <c r="AR702" s="74"/>
      <c r="AS702" s="74"/>
      <c r="AT702" s="74"/>
      <c r="AU702" s="74"/>
    </row>
    <row r="703" spans="27:64">
      <c r="AA703" s="74"/>
      <c r="AB703" s="74"/>
      <c r="AC703" s="74"/>
      <c r="AD703" s="74"/>
      <c r="AE703" s="74"/>
      <c r="AG703" s="101"/>
      <c r="AN703" s="74"/>
      <c r="AO703" s="74"/>
      <c r="AP703" s="74"/>
      <c r="AQ703" s="74"/>
      <c r="AR703" s="74"/>
      <c r="AS703" s="74"/>
      <c r="AT703" s="74"/>
      <c r="AU703" s="74"/>
    </row>
    <row r="704" spans="27:64">
      <c r="AA704" s="74"/>
      <c r="AB704" s="74"/>
      <c r="AC704" s="74"/>
      <c r="AD704" s="74"/>
      <c r="AE704" s="74"/>
      <c r="AG704" s="101"/>
      <c r="AN704" s="74"/>
      <c r="AO704" s="74"/>
      <c r="AP704" s="74"/>
      <c r="AQ704" s="74"/>
      <c r="AR704" s="74"/>
      <c r="AS704" s="74"/>
      <c r="AT704" s="74"/>
      <c r="AU704" s="74"/>
    </row>
    <row r="705" spans="27:47">
      <c r="AA705" s="74"/>
      <c r="AB705" s="74"/>
      <c r="AC705" s="74"/>
      <c r="AD705" s="74"/>
      <c r="AE705" s="74"/>
      <c r="AG705" s="101"/>
      <c r="AN705" s="74"/>
      <c r="AO705" s="74"/>
      <c r="AP705" s="74"/>
      <c r="AQ705" s="74"/>
      <c r="AR705" s="74"/>
      <c r="AS705" s="74"/>
      <c r="AT705" s="74"/>
      <c r="AU705" s="74"/>
    </row>
    <row r="706" spans="27:47">
      <c r="AA706" s="74"/>
      <c r="AB706" s="74"/>
      <c r="AC706" s="74"/>
      <c r="AD706" s="74"/>
      <c r="AE706" s="74"/>
      <c r="AG706" s="101"/>
      <c r="AN706" s="74"/>
      <c r="AO706" s="74"/>
      <c r="AP706" s="74"/>
      <c r="AQ706" s="74"/>
      <c r="AR706" s="74"/>
      <c r="AS706" s="74"/>
      <c r="AT706" s="74"/>
      <c r="AU706" s="74"/>
    </row>
    <row r="707" spans="27:47">
      <c r="AA707" s="74"/>
      <c r="AB707" s="74"/>
      <c r="AC707" s="74"/>
      <c r="AD707" s="74"/>
      <c r="AE707" s="74"/>
      <c r="AG707" s="101"/>
      <c r="AN707" s="74"/>
      <c r="AO707" s="74"/>
      <c r="AP707" s="74"/>
      <c r="AQ707" s="74"/>
      <c r="AR707" s="74"/>
      <c r="AS707" s="74"/>
      <c r="AT707" s="74"/>
      <c r="AU707" s="74"/>
    </row>
    <row r="708" spans="27:47">
      <c r="AA708" s="74"/>
      <c r="AB708" s="74"/>
      <c r="AC708" s="74"/>
      <c r="AD708" s="74"/>
      <c r="AE708" s="74"/>
      <c r="AG708" s="101"/>
      <c r="AN708" s="74"/>
      <c r="AO708" s="74"/>
      <c r="AP708" s="74"/>
      <c r="AQ708" s="74"/>
      <c r="AR708" s="74"/>
      <c r="AS708" s="74"/>
      <c r="AT708" s="74"/>
      <c r="AU708" s="74"/>
    </row>
    <row r="709" spans="27:47">
      <c r="AA709" s="74"/>
      <c r="AB709" s="74"/>
      <c r="AC709" s="74"/>
      <c r="AD709" s="74"/>
      <c r="AE709" s="74"/>
      <c r="AG709" s="101"/>
      <c r="AN709" s="74"/>
      <c r="AO709" s="74"/>
      <c r="AP709" s="74"/>
      <c r="AQ709" s="74"/>
      <c r="AR709" s="74"/>
      <c r="AS709" s="74"/>
      <c r="AT709" s="74"/>
      <c r="AU709" s="74"/>
    </row>
    <row r="710" spans="27:47">
      <c r="AA710" s="74"/>
      <c r="AB710" s="74"/>
      <c r="AC710" s="74"/>
      <c r="AD710" s="74"/>
      <c r="AE710" s="74"/>
      <c r="AG710" s="101"/>
      <c r="AN710" s="74"/>
      <c r="AO710" s="74"/>
      <c r="AP710" s="74"/>
      <c r="AQ710" s="74"/>
      <c r="AR710" s="74"/>
      <c r="AS710" s="74"/>
      <c r="AT710" s="74"/>
      <c r="AU710" s="74"/>
    </row>
    <row r="711" spans="27:47">
      <c r="AA711" s="74"/>
      <c r="AB711" s="74"/>
      <c r="AC711" s="74"/>
      <c r="AD711" s="74"/>
      <c r="AE711" s="74"/>
      <c r="AG711" s="101"/>
      <c r="AN711" s="74"/>
      <c r="AO711" s="74"/>
      <c r="AP711" s="74"/>
      <c r="AQ711" s="74"/>
      <c r="AR711" s="74"/>
      <c r="AS711" s="74"/>
      <c r="AT711" s="74"/>
      <c r="AU711" s="74"/>
    </row>
    <row r="712" spans="27:47">
      <c r="AA712" s="74"/>
      <c r="AB712" s="74"/>
      <c r="AC712" s="74"/>
      <c r="AD712" s="74"/>
      <c r="AE712" s="74"/>
      <c r="AG712" s="101"/>
      <c r="AN712" s="74"/>
      <c r="AO712" s="74"/>
      <c r="AP712" s="74"/>
      <c r="AQ712" s="74"/>
      <c r="AR712" s="74"/>
      <c r="AS712" s="74"/>
      <c r="AT712" s="74"/>
      <c r="AU712" s="74"/>
    </row>
    <row r="713" spans="27:47">
      <c r="AA713" s="74"/>
      <c r="AB713" s="74"/>
      <c r="AC713" s="74"/>
      <c r="AD713" s="74"/>
      <c r="AE713" s="74"/>
      <c r="AG713" s="101"/>
      <c r="AN713" s="74"/>
      <c r="AO713" s="74"/>
      <c r="AP713" s="74"/>
      <c r="AQ713" s="74"/>
      <c r="AR713" s="74"/>
      <c r="AS713" s="74"/>
      <c r="AT713" s="74"/>
      <c r="AU713" s="74"/>
    </row>
    <row r="714" spans="27:47">
      <c r="AA714" s="74"/>
      <c r="AB714" s="74"/>
      <c r="AC714" s="74"/>
      <c r="AD714" s="74"/>
      <c r="AE714" s="74"/>
      <c r="AG714" s="101"/>
      <c r="AN714" s="74"/>
      <c r="AO714" s="74"/>
      <c r="AP714" s="74"/>
      <c r="AQ714" s="74"/>
      <c r="AR714" s="74"/>
      <c r="AS714" s="74"/>
      <c r="AT714" s="74"/>
      <c r="AU714" s="74"/>
    </row>
    <row r="715" spans="27:47">
      <c r="AA715" s="74"/>
      <c r="AB715" s="74"/>
      <c r="AC715" s="74"/>
      <c r="AD715" s="74"/>
      <c r="AE715" s="74"/>
      <c r="AG715" s="101"/>
      <c r="AN715" s="74"/>
      <c r="AO715" s="74"/>
      <c r="AP715" s="74"/>
      <c r="AQ715" s="74"/>
      <c r="AR715" s="74"/>
      <c r="AS715" s="74"/>
      <c r="AT715" s="74"/>
      <c r="AU715" s="74"/>
    </row>
    <row r="716" spans="27:47">
      <c r="AA716" s="74"/>
      <c r="AB716" s="74"/>
      <c r="AC716" s="74"/>
      <c r="AD716" s="74"/>
      <c r="AE716" s="74"/>
      <c r="AG716" s="101"/>
      <c r="AN716" s="74"/>
      <c r="AO716" s="74"/>
      <c r="AP716" s="74"/>
      <c r="AQ716" s="74"/>
      <c r="AR716" s="74"/>
      <c r="AS716" s="74"/>
      <c r="AT716" s="74"/>
      <c r="AU716" s="74"/>
    </row>
    <row r="717" spans="27:47">
      <c r="AA717" s="74"/>
      <c r="AB717" s="74"/>
      <c r="AC717" s="74"/>
      <c r="AD717" s="74"/>
      <c r="AE717" s="74"/>
      <c r="AG717" s="101"/>
      <c r="AN717" s="74"/>
      <c r="AO717" s="74"/>
      <c r="AP717" s="74"/>
      <c r="AQ717" s="74"/>
      <c r="AR717" s="74"/>
      <c r="AS717" s="74"/>
      <c r="AT717" s="74"/>
      <c r="AU717" s="74"/>
    </row>
    <row r="718" spans="27:47">
      <c r="AA718" s="74"/>
      <c r="AB718" s="74"/>
      <c r="AC718" s="74"/>
      <c r="AD718" s="74"/>
      <c r="AE718" s="74"/>
      <c r="AG718" s="101"/>
      <c r="AN718" s="74"/>
      <c r="AO718" s="74"/>
      <c r="AP718" s="74"/>
      <c r="AQ718" s="74"/>
      <c r="AR718" s="74"/>
      <c r="AS718" s="74"/>
      <c r="AT718" s="74"/>
      <c r="AU718" s="74"/>
    </row>
    <row r="719" spans="27:47">
      <c r="AA719" s="74"/>
      <c r="AB719" s="74"/>
      <c r="AC719" s="74"/>
      <c r="AD719" s="74"/>
      <c r="AE719" s="74"/>
      <c r="AG719" s="101"/>
      <c r="AN719" s="74"/>
      <c r="AO719" s="74"/>
      <c r="AP719" s="74"/>
      <c r="AQ719" s="74"/>
      <c r="AR719" s="74"/>
      <c r="AS719" s="74"/>
      <c r="AT719" s="74"/>
      <c r="AU719" s="74"/>
    </row>
    <row r="720" spans="27:47">
      <c r="AA720" s="74"/>
      <c r="AB720" s="74"/>
      <c r="AC720" s="74"/>
      <c r="AD720" s="74"/>
      <c r="AE720" s="74"/>
      <c r="AG720" s="101"/>
      <c r="AN720" s="74"/>
      <c r="AO720" s="74"/>
      <c r="AP720" s="74"/>
      <c r="AQ720" s="74"/>
      <c r="AR720" s="74"/>
      <c r="AS720" s="74"/>
      <c r="AT720" s="74"/>
      <c r="AU720" s="74"/>
    </row>
    <row r="721" spans="27:64">
      <c r="AA721" s="74"/>
      <c r="AB721" s="74"/>
      <c r="AC721" s="74"/>
      <c r="AD721" s="74"/>
      <c r="AE721" s="74"/>
      <c r="AG721" s="101"/>
      <c r="AN721" s="74"/>
      <c r="AO721" s="74"/>
      <c r="AP721" s="74"/>
      <c r="AQ721" s="74"/>
      <c r="AR721" s="74"/>
      <c r="AS721" s="74"/>
      <c r="AT721" s="74"/>
      <c r="AU721" s="74"/>
    </row>
    <row r="722" spans="27:64">
      <c r="AA722" s="74"/>
      <c r="AB722" s="74"/>
      <c r="AC722" s="74"/>
      <c r="AD722" s="74"/>
      <c r="AE722" s="74"/>
      <c r="AG722" s="101"/>
      <c r="AN722" s="74"/>
      <c r="AO722" s="74"/>
      <c r="AP722" s="74"/>
      <c r="AQ722" s="74"/>
      <c r="AR722" s="74"/>
      <c r="AS722" s="74"/>
      <c r="AT722" s="74"/>
      <c r="AU722" s="74"/>
    </row>
    <row r="723" spans="27:64">
      <c r="AA723" s="74"/>
      <c r="AB723" s="74"/>
      <c r="AC723" s="74"/>
      <c r="AD723" s="74"/>
      <c r="AE723" s="74"/>
      <c r="AG723" s="101"/>
      <c r="AN723" s="74"/>
      <c r="AO723" s="74"/>
      <c r="AP723" s="74"/>
      <c r="AQ723" s="74"/>
      <c r="AR723" s="74"/>
      <c r="AS723" s="74"/>
      <c r="AT723" s="74"/>
      <c r="AU723" s="74"/>
    </row>
    <row r="724" spans="27:64">
      <c r="AA724" s="74"/>
      <c r="AB724" s="74"/>
      <c r="AC724" s="74"/>
      <c r="AD724" s="74"/>
      <c r="AE724" s="74"/>
      <c r="AG724" s="101"/>
      <c r="AN724" s="74"/>
      <c r="AO724" s="74"/>
      <c r="AP724" s="74"/>
      <c r="AQ724" s="74"/>
      <c r="AR724" s="74"/>
      <c r="AS724" s="74"/>
      <c r="AT724" s="74"/>
      <c r="AU724" s="74"/>
    </row>
    <row r="725" spans="27:64">
      <c r="AA725" s="74"/>
      <c r="AB725" s="74"/>
      <c r="AC725" s="74"/>
      <c r="AD725" s="74"/>
      <c r="AE725" s="74"/>
      <c r="AG725" s="101"/>
      <c r="AN725" s="74"/>
      <c r="AO725" s="74"/>
      <c r="AP725" s="74"/>
      <c r="AQ725" s="74"/>
      <c r="AR725" s="74"/>
      <c r="AS725" s="74"/>
      <c r="AT725" s="74"/>
      <c r="AU725" s="74"/>
    </row>
    <row r="726" spans="27:64">
      <c r="AA726" s="74"/>
      <c r="AB726" s="74"/>
      <c r="AC726" s="74"/>
      <c r="AD726" s="74"/>
      <c r="AE726" s="74"/>
      <c r="AG726" s="101"/>
      <c r="AN726" s="74"/>
      <c r="AO726" s="74"/>
      <c r="AP726" s="74"/>
      <c r="AQ726" s="74"/>
      <c r="AR726" s="74"/>
      <c r="AS726" s="74"/>
      <c r="AT726" s="74"/>
      <c r="AU726" s="74"/>
    </row>
    <row r="727" spans="27:64">
      <c r="AA727" s="74"/>
      <c r="AB727" s="74"/>
      <c r="AC727" s="74"/>
      <c r="AD727" s="74"/>
      <c r="AE727" s="74"/>
      <c r="AG727" s="101"/>
      <c r="AN727" s="74"/>
      <c r="AO727" s="74"/>
      <c r="AP727" s="74"/>
      <c r="AQ727" s="74"/>
      <c r="AR727" s="74"/>
      <c r="AS727" s="74"/>
      <c r="AT727" s="74"/>
      <c r="AU727" s="74"/>
      <c r="AV727" s="74"/>
    </row>
    <row r="728" spans="27:64">
      <c r="AA728" s="74"/>
      <c r="AB728" s="74"/>
      <c r="AC728" s="74"/>
      <c r="AD728" s="74"/>
      <c r="AE728" s="74"/>
      <c r="AG728" s="101"/>
      <c r="AN728" s="74"/>
      <c r="AO728" s="74"/>
      <c r="AP728" s="74"/>
      <c r="AQ728" s="74"/>
      <c r="AR728" s="74"/>
      <c r="AS728" s="74"/>
      <c r="AT728" s="74"/>
      <c r="AU728" s="74"/>
      <c r="AV728" s="74"/>
      <c r="AW728" s="74"/>
      <c r="AX728" s="74"/>
      <c r="AY728" s="74"/>
      <c r="AZ728" s="74"/>
      <c r="BA728" s="74"/>
      <c r="BB728" s="74"/>
      <c r="BC728" s="74"/>
      <c r="BD728" s="74"/>
      <c r="BE728" s="74"/>
      <c r="BF728" s="74"/>
      <c r="BG728" s="74"/>
      <c r="BH728" s="74"/>
      <c r="BI728" s="74"/>
      <c r="BJ728" s="74"/>
      <c r="BK728" s="74"/>
      <c r="BL728" s="74"/>
    </row>
    <row r="729" spans="27:64">
      <c r="AA729" s="74"/>
      <c r="AB729" s="74"/>
      <c r="AC729" s="74"/>
      <c r="AD729" s="74"/>
      <c r="AE729" s="74"/>
      <c r="AG729" s="101"/>
      <c r="AN729" s="74"/>
      <c r="AO729" s="74"/>
      <c r="AP729" s="74"/>
      <c r="AQ729" s="74"/>
      <c r="AR729" s="74"/>
      <c r="AS729" s="74"/>
      <c r="AT729" s="74"/>
      <c r="AU729" s="74"/>
    </row>
    <row r="730" spans="27:64">
      <c r="AA730" s="74"/>
      <c r="AB730" s="74"/>
      <c r="AC730" s="74"/>
      <c r="AD730" s="74"/>
      <c r="AE730" s="74"/>
      <c r="AG730" s="101"/>
      <c r="AN730" s="74"/>
      <c r="AO730" s="74"/>
      <c r="AP730" s="74"/>
      <c r="AQ730" s="74"/>
      <c r="AR730" s="74"/>
      <c r="AS730" s="74"/>
      <c r="AT730" s="74"/>
      <c r="AU730" s="74"/>
    </row>
    <row r="731" spans="27:64">
      <c r="AA731" s="74"/>
      <c r="AB731" s="74"/>
      <c r="AC731" s="74"/>
      <c r="AD731" s="74"/>
      <c r="AE731" s="74"/>
      <c r="AG731" s="101"/>
      <c r="AN731" s="74"/>
      <c r="AO731" s="74"/>
      <c r="AP731" s="74"/>
      <c r="AQ731" s="74"/>
      <c r="AR731" s="74"/>
      <c r="AS731" s="74"/>
      <c r="AT731" s="74"/>
      <c r="AU731" s="74"/>
    </row>
    <row r="732" spans="27:64">
      <c r="AA732" s="74"/>
      <c r="AB732" s="74"/>
      <c r="AC732" s="74"/>
      <c r="AD732" s="74"/>
      <c r="AE732" s="74"/>
      <c r="AG732" s="101"/>
      <c r="AN732" s="74"/>
      <c r="AO732" s="74"/>
      <c r="AP732" s="74"/>
      <c r="AQ732" s="74"/>
      <c r="AR732" s="74"/>
      <c r="AS732" s="74"/>
      <c r="AT732" s="74"/>
      <c r="AU732" s="74"/>
    </row>
    <row r="733" spans="27:64">
      <c r="AA733" s="74"/>
      <c r="AB733" s="74"/>
      <c r="AC733" s="74"/>
      <c r="AD733" s="74"/>
      <c r="AE733" s="74"/>
      <c r="AG733" s="101"/>
      <c r="AN733" s="74"/>
      <c r="AO733" s="74"/>
      <c r="AP733" s="74"/>
      <c r="AQ733" s="74"/>
      <c r="AR733" s="74"/>
      <c r="AS733" s="74"/>
      <c r="AT733" s="74"/>
      <c r="AU733" s="74"/>
    </row>
    <row r="734" spans="27:64">
      <c r="AA734" s="74"/>
      <c r="AB734" s="74"/>
      <c r="AC734" s="74"/>
      <c r="AD734" s="74"/>
      <c r="AE734" s="74"/>
      <c r="AG734" s="101"/>
      <c r="AN734" s="74"/>
      <c r="AO734" s="74"/>
      <c r="AP734" s="74"/>
      <c r="AQ734" s="74"/>
      <c r="AR734" s="74"/>
      <c r="AS734" s="74"/>
      <c r="AT734" s="74"/>
      <c r="AU734" s="74"/>
    </row>
    <row r="735" spans="27:64">
      <c r="AA735" s="74"/>
      <c r="AB735" s="74"/>
      <c r="AC735" s="74"/>
      <c r="AD735" s="74"/>
      <c r="AE735" s="74"/>
      <c r="AG735" s="101"/>
      <c r="AN735" s="74"/>
      <c r="AO735" s="74"/>
      <c r="AP735" s="74"/>
      <c r="AQ735" s="74"/>
      <c r="AR735" s="74"/>
      <c r="AS735" s="74"/>
      <c r="AT735" s="74"/>
      <c r="AU735" s="74"/>
    </row>
    <row r="736" spans="27:64">
      <c r="AA736" s="74"/>
      <c r="AB736" s="74"/>
      <c r="AC736" s="74"/>
      <c r="AD736" s="74"/>
      <c r="AE736" s="74"/>
      <c r="AG736" s="101"/>
      <c r="AN736" s="74"/>
      <c r="AO736" s="74"/>
      <c r="AP736" s="74"/>
      <c r="AQ736" s="74"/>
      <c r="AR736" s="74"/>
      <c r="AS736" s="74"/>
      <c r="AT736" s="74"/>
      <c r="AU736" s="74"/>
    </row>
    <row r="737" spans="27:64">
      <c r="AA737" s="74"/>
      <c r="AB737" s="74"/>
      <c r="AC737" s="74"/>
      <c r="AD737" s="74"/>
      <c r="AE737" s="74"/>
      <c r="AG737" s="101"/>
      <c r="AN737" s="74"/>
      <c r="AO737" s="74"/>
      <c r="AP737" s="74"/>
      <c r="AQ737" s="74"/>
      <c r="AR737" s="74"/>
      <c r="AS737" s="74"/>
      <c r="AT737" s="74"/>
      <c r="AU737" s="74"/>
    </row>
    <row r="738" spans="27:64">
      <c r="AA738" s="74"/>
      <c r="AB738" s="74"/>
      <c r="AC738" s="74"/>
      <c r="AD738" s="74"/>
      <c r="AE738" s="74"/>
      <c r="AG738" s="101"/>
      <c r="AN738" s="74"/>
      <c r="AO738" s="74"/>
      <c r="AP738" s="74"/>
      <c r="AQ738" s="74"/>
      <c r="AR738" s="74"/>
      <c r="AS738" s="74"/>
      <c r="AT738" s="74"/>
      <c r="AU738" s="74"/>
    </row>
    <row r="739" spans="27:64">
      <c r="AA739" s="74"/>
      <c r="AB739" s="74"/>
      <c r="AC739" s="74"/>
      <c r="AD739" s="74"/>
      <c r="AE739" s="74"/>
      <c r="AG739" s="101"/>
      <c r="AN739" s="74"/>
      <c r="AO739" s="74"/>
      <c r="AP739" s="74"/>
      <c r="AQ739" s="74"/>
      <c r="AR739" s="74"/>
      <c r="AS739" s="74"/>
      <c r="AT739" s="74"/>
      <c r="AU739" s="74"/>
    </row>
    <row r="740" spans="27:64">
      <c r="AA740" s="74"/>
      <c r="AB740" s="74"/>
      <c r="AC740" s="74"/>
      <c r="AD740" s="74"/>
      <c r="AE740" s="74"/>
      <c r="AG740" s="101"/>
      <c r="AN740" s="74"/>
      <c r="AO740" s="74"/>
      <c r="AP740" s="74"/>
      <c r="AQ740" s="74"/>
      <c r="AR740" s="74"/>
      <c r="AS740" s="74"/>
      <c r="AT740" s="74"/>
      <c r="AU740" s="74"/>
    </row>
    <row r="741" spans="27:64">
      <c r="AA741" s="74"/>
      <c r="AB741" s="74"/>
      <c r="AC741" s="74"/>
      <c r="AD741" s="74"/>
      <c r="AE741" s="74"/>
      <c r="AG741" s="101"/>
      <c r="AN741" s="74"/>
      <c r="AO741" s="74"/>
      <c r="AP741" s="74"/>
      <c r="AQ741" s="74"/>
      <c r="AR741" s="74"/>
      <c r="AS741" s="74"/>
      <c r="AT741" s="74"/>
      <c r="AU741" s="74"/>
    </row>
    <row r="742" spans="27:64">
      <c r="AA742" s="74"/>
      <c r="AB742" s="74"/>
      <c r="AC742" s="74"/>
      <c r="AD742" s="74"/>
      <c r="AE742" s="74"/>
      <c r="AG742" s="101"/>
      <c r="AN742" s="74"/>
      <c r="AO742" s="74"/>
      <c r="AP742" s="74"/>
      <c r="AQ742" s="74"/>
      <c r="AR742" s="74"/>
      <c r="AS742" s="74"/>
      <c r="AT742" s="74"/>
      <c r="AU742" s="74"/>
    </row>
    <row r="743" spans="27:64">
      <c r="AA743" s="74"/>
      <c r="AB743" s="74"/>
      <c r="AC743" s="74"/>
      <c r="AD743" s="74"/>
      <c r="AE743" s="74"/>
      <c r="AG743" s="101"/>
      <c r="AN743" s="74"/>
      <c r="AO743" s="74"/>
      <c r="AP743" s="74"/>
      <c r="AQ743" s="74"/>
      <c r="AR743" s="74"/>
      <c r="AS743" s="74"/>
      <c r="AT743" s="74"/>
      <c r="AU743" s="74"/>
    </row>
    <row r="744" spans="27:64">
      <c r="AA744" s="74"/>
      <c r="AB744" s="74"/>
      <c r="AC744" s="74"/>
      <c r="AD744" s="74"/>
      <c r="AE744" s="74"/>
      <c r="AG744" s="101"/>
      <c r="AN744" s="74"/>
      <c r="AO744" s="74"/>
      <c r="AP744" s="74"/>
      <c r="AQ744" s="74"/>
      <c r="AR744" s="74"/>
      <c r="AS744" s="74"/>
      <c r="AT744" s="74"/>
      <c r="AU744" s="74"/>
    </row>
    <row r="745" spans="27:64">
      <c r="AA745" s="74"/>
      <c r="AB745" s="74"/>
      <c r="AC745" s="74"/>
      <c r="AD745" s="74"/>
      <c r="AE745" s="74"/>
      <c r="AG745" s="101"/>
      <c r="AN745" s="74"/>
      <c r="AO745" s="74"/>
      <c r="AP745" s="74"/>
      <c r="AQ745" s="74"/>
      <c r="AR745" s="74"/>
      <c r="AS745" s="74"/>
      <c r="AT745" s="74"/>
      <c r="AU745" s="74"/>
    </row>
    <row r="746" spans="27:64">
      <c r="AA746" s="74"/>
      <c r="AB746" s="74"/>
      <c r="AC746" s="74"/>
      <c r="AD746" s="74"/>
      <c r="AE746" s="74"/>
      <c r="AG746" s="101"/>
      <c r="AN746" s="74"/>
      <c r="AO746" s="74"/>
      <c r="AP746" s="74"/>
      <c r="AQ746" s="74"/>
      <c r="AR746" s="74"/>
      <c r="AS746" s="74"/>
      <c r="AT746" s="74"/>
      <c r="AU746" s="74"/>
    </row>
    <row r="747" spans="27:64">
      <c r="AA747" s="74"/>
      <c r="AB747" s="74"/>
      <c r="AC747" s="74"/>
      <c r="AD747" s="74"/>
      <c r="AE747" s="74"/>
      <c r="AG747" s="101"/>
      <c r="AN747" s="74"/>
      <c r="AO747" s="74"/>
      <c r="AP747" s="74"/>
      <c r="AQ747" s="74"/>
      <c r="AR747" s="74"/>
      <c r="AS747" s="74"/>
      <c r="AT747" s="74"/>
      <c r="AU747" s="74"/>
    </row>
    <row r="748" spans="27:64">
      <c r="AA748" s="74"/>
      <c r="AB748" s="74"/>
      <c r="AC748" s="74"/>
      <c r="AD748" s="74"/>
      <c r="AE748" s="74"/>
      <c r="AG748" s="101"/>
      <c r="AN748" s="74"/>
      <c r="AO748" s="74"/>
      <c r="AP748" s="74"/>
      <c r="AQ748" s="74"/>
      <c r="AR748" s="74"/>
      <c r="AS748" s="74"/>
      <c r="AT748" s="74"/>
      <c r="AU748" s="74"/>
      <c r="AV748" s="74"/>
      <c r="AW748" s="74"/>
      <c r="AX748" s="74"/>
      <c r="AY748" s="74"/>
      <c r="AZ748" s="74"/>
      <c r="BA748" s="74"/>
      <c r="BB748" s="74"/>
      <c r="BC748" s="74"/>
      <c r="BD748" s="74"/>
      <c r="BE748" s="74"/>
      <c r="BF748" s="74"/>
      <c r="BG748" s="74"/>
      <c r="BH748" s="74"/>
      <c r="BI748" s="74"/>
      <c r="BJ748" s="74"/>
      <c r="BK748" s="74"/>
      <c r="BL748" s="74"/>
    </row>
    <row r="749" spans="27:64">
      <c r="AA749" s="74"/>
      <c r="AB749" s="74"/>
      <c r="AC749" s="74"/>
      <c r="AD749" s="74"/>
      <c r="AE749" s="74"/>
      <c r="AG749" s="101"/>
      <c r="AN749" s="74"/>
      <c r="AO749" s="74"/>
      <c r="AP749" s="74"/>
      <c r="AQ749" s="74"/>
      <c r="AR749" s="74"/>
      <c r="AS749" s="74"/>
      <c r="AT749" s="74"/>
      <c r="AU749" s="74"/>
    </row>
    <row r="750" spans="27:64">
      <c r="AA750" s="74"/>
      <c r="AB750" s="74"/>
      <c r="AC750" s="74"/>
      <c r="AD750" s="74"/>
      <c r="AE750" s="74"/>
      <c r="AG750" s="101"/>
      <c r="AN750" s="74"/>
      <c r="AO750" s="74"/>
      <c r="AP750" s="74"/>
      <c r="AQ750" s="74"/>
      <c r="AR750" s="74"/>
      <c r="AS750" s="74"/>
      <c r="AT750" s="74"/>
      <c r="AU750" s="74"/>
    </row>
    <row r="751" spans="27:64">
      <c r="AA751" s="74"/>
      <c r="AB751" s="74"/>
      <c r="AC751" s="74"/>
      <c r="AD751" s="74"/>
      <c r="AE751" s="74"/>
      <c r="AG751" s="101"/>
      <c r="AN751" s="74"/>
      <c r="AO751" s="74"/>
      <c r="AP751" s="74"/>
      <c r="AQ751" s="74"/>
      <c r="AR751" s="74"/>
      <c r="AS751" s="74"/>
      <c r="AT751" s="74"/>
      <c r="AU751" s="74"/>
    </row>
    <row r="752" spans="27:64">
      <c r="AA752" s="74"/>
      <c r="AB752" s="74"/>
      <c r="AC752" s="74"/>
      <c r="AD752" s="74"/>
      <c r="AE752" s="74"/>
      <c r="AG752" s="101"/>
      <c r="AN752" s="74"/>
      <c r="AO752" s="74"/>
      <c r="AP752" s="74"/>
      <c r="AQ752" s="74"/>
      <c r="AR752" s="74"/>
      <c r="AS752" s="74"/>
      <c r="AT752" s="74"/>
      <c r="AU752" s="74"/>
    </row>
    <row r="753" spans="27:48">
      <c r="AA753" s="74"/>
      <c r="AB753" s="74"/>
      <c r="AC753" s="74"/>
      <c r="AD753" s="74"/>
      <c r="AE753" s="74"/>
      <c r="AG753" s="101"/>
      <c r="AN753" s="74"/>
      <c r="AO753" s="74"/>
      <c r="AP753" s="74"/>
      <c r="AQ753" s="74"/>
      <c r="AR753" s="74"/>
      <c r="AS753" s="74"/>
      <c r="AT753" s="74"/>
      <c r="AU753" s="74"/>
    </row>
    <row r="754" spans="27:48">
      <c r="AA754" s="74"/>
      <c r="AB754" s="74"/>
      <c r="AC754" s="74"/>
      <c r="AD754" s="74"/>
      <c r="AE754" s="74"/>
      <c r="AG754" s="101"/>
      <c r="AN754" s="74"/>
      <c r="AO754" s="74"/>
      <c r="AP754" s="74"/>
      <c r="AQ754" s="74"/>
      <c r="AR754" s="74"/>
      <c r="AS754" s="74"/>
      <c r="AT754" s="74"/>
      <c r="AU754" s="74"/>
    </row>
    <row r="755" spans="27:48">
      <c r="AA755" s="74"/>
      <c r="AB755" s="74"/>
      <c r="AC755" s="74"/>
      <c r="AD755" s="74"/>
      <c r="AE755" s="74"/>
      <c r="AG755" s="101"/>
      <c r="AN755" s="74"/>
      <c r="AO755" s="74"/>
      <c r="AP755" s="74"/>
      <c r="AQ755" s="74"/>
      <c r="AR755" s="74"/>
      <c r="AS755" s="74"/>
      <c r="AT755" s="74"/>
      <c r="AU755" s="74"/>
    </row>
    <row r="756" spans="27:48">
      <c r="AA756" s="74"/>
      <c r="AB756" s="74"/>
      <c r="AC756" s="74"/>
      <c r="AD756" s="74"/>
      <c r="AE756" s="74"/>
      <c r="AG756" s="101"/>
      <c r="AN756" s="74"/>
      <c r="AO756" s="74"/>
      <c r="AP756" s="74"/>
      <c r="AQ756" s="74"/>
      <c r="AR756" s="74"/>
      <c r="AS756" s="74"/>
      <c r="AT756" s="74"/>
      <c r="AU756" s="74"/>
    </row>
    <row r="757" spans="27:48">
      <c r="AA757" s="74"/>
      <c r="AB757" s="74"/>
      <c r="AC757" s="74"/>
      <c r="AD757" s="74"/>
      <c r="AE757" s="74"/>
      <c r="AG757" s="101"/>
      <c r="AN757" s="74"/>
      <c r="AO757" s="74"/>
      <c r="AP757" s="74"/>
      <c r="AQ757" s="74"/>
      <c r="AR757" s="74"/>
      <c r="AS757" s="74"/>
      <c r="AT757" s="74"/>
      <c r="AU757" s="74"/>
    </row>
    <row r="758" spans="27:48">
      <c r="AA758" s="74"/>
      <c r="AB758" s="74"/>
      <c r="AC758" s="74"/>
      <c r="AD758" s="74"/>
      <c r="AE758" s="74"/>
      <c r="AG758" s="101"/>
      <c r="AN758" s="74"/>
      <c r="AO758" s="74"/>
      <c r="AP758" s="74"/>
      <c r="AQ758" s="74"/>
      <c r="AR758" s="74"/>
      <c r="AS758" s="74"/>
      <c r="AT758" s="74"/>
      <c r="AU758" s="74"/>
    </row>
    <row r="759" spans="27:48">
      <c r="AA759" s="74"/>
      <c r="AB759" s="74"/>
      <c r="AC759" s="74"/>
      <c r="AD759" s="74"/>
      <c r="AE759" s="74"/>
      <c r="AG759" s="101"/>
      <c r="AN759" s="74"/>
      <c r="AO759" s="74"/>
      <c r="AP759" s="74"/>
      <c r="AQ759" s="74"/>
      <c r="AR759" s="74"/>
      <c r="AS759" s="74"/>
      <c r="AT759" s="74"/>
      <c r="AU759" s="74"/>
      <c r="AV759" s="74"/>
    </row>
    <row r="760" spans="27:48">
      <c r="AA760" s="74"/>
      <c r="AB760" s="74"/>
      <c r="AC760" s="74"/>
      <c r="AD760" s="74"/>
      <c r="AE760" s="74"/>
      <c r="AG760" s="101"/>
      <c r="AN760" s="74"/>
      <c r="AO760" s="74"/>
      <c r="AP760" s="74"/>
      <c r="AQ760" s="74"/>
      <c r="AR760" s="74"/>
      <c r="AS760" s="74"/>
      <c r="AT760" s="74"/>
      <c r="AU760" s="74"/>
    </row>
    <row r="761" spans="27:48">
      <c r="AA761" s="74"/>
      <c r="AB761" s="74"/>
      <c r="AC761" s="74"/>
      <c r="AD761" s="74"/>
      <c r="AE761" s="74"/>
      <c r="AG761" s="101"/>
      <c r="AN761" s="74"/>
      <c r="AO761" s="74"/>
      <c r="AP761" s="74"/>
      <c r="AQ761" s="74"/>
      <c r="AR761" s="74"/>
      <c r="AS761" s="74"/>
      <c r="AT761" s="74"/>
      <c r="AU761" s="74"/>
    </row>
    <row r="762" spans="27:48">
      <c r="AA762" s="74"/>
      <c r="AB762" s="74"/>
      <c r="AC762" s="74"/>
      <c r="AD762" s="74"/>
      <c r="AE762" s="74"/>
      <c r="AG762" s="101"/>
      <c r="AN762" s="74"/>
      <c r="AO762" s="74"/>
      <c r="AP762" s="74"/>
      <c r="AQ762" s="74"/>
      <c r="AR762" s="74"/>
      <c r="AS762" s="74"/>
      <c r="AT762" s="74"/>
      <c r="AU762" s="74"/>
    </row>
    <row r="763" spans="27:48">
      <c r="AA763" s="74"/>
      <c r="AB763" s="74"/>
      <c r="AC763" s="74"/>
      <c r="AD763" s="74"/>
      <c r="AE763" s="74"/>
      <c r="AG763" s="101"/>
      <c r="AN763" s="74"/>
      <c r="AO763" s="74"/>
      <c r="AP763" s="74"/>
      <c r="AQ763" s="74"/>
      <c r="AR763" s="74"/>
      <c r="AS763" s="74"/>
      <c r="AT763" s="74"/>
      <c r="AU763" s="74"/>
    </row>
    <row r="764" spans="27:48">
      <c r="AA764" s="74"/>
      <c r="AB764" s="74"/>
      <c r="AC764" s="74"/>
      <c r="AD764" s="74"/>
      <c r="AE764" s="74"/>
      <c r="AG764" s="101"/>
      <c r="AN764" s="74"/>
      <c r="AO764" s="74"/>
      <c r="AP764" s="74"/>
      <c r="AQ764" s="74"/>
      <c r="AR764" s="74"/>
      <c r="AS764" s="74"/>
      <c r="AT764" s="74"/>
      <c r="AU764" s="74"/>
    </row>
    <row r="765" spans="27:48">
      <c r="AA765" s="74"/>
      <c r="AB765" s="74"/>
      <c r="AC765" s="74"/>
      <c r="AD765" s="74"/>
      <c r="AE765" s="74"/>
      <c r="AG765" s="101"/>
      <c r="AN765" s="74"/>
      <c r="AO765" s="74"/>
      <c r="AP765" s="74"/>
      <c r="AQ765" s="74"/>
      <c r="AR765" s="74"/>
      <c r="AS765" s="74"/>
      <c r="AT765" s="74"/>
      <c r="AU765" s="74"/>
    </row>
    <row r="766" spans="27:48">
      <c r="AA766" s="74"/>
      <c r="AB766" s="74"/>
      <c r="AC766" s="74"/>
      <c r="AD766" s="74"/>
      <c r="AE766" s="74"/>
      <c r="AG766" s="101"/>
      <c r="AN766" s="74"/>
      <c r="AO766" s="74"/>
      <c r="AP766" s="74"/>
      <c r="AQ766" s="74"/>
      <c r="AR766" s="74"/>
      <c r="AS766" s="74"/>
      <c r="AT766" s="74"/>
      <c r="AU766" s="74"/>
    </row>
    <row r="767" spans="27:48">
      <c r="AA767" s="74"/>
      <c r="AB767" s="74"/>
      <c r="AC767" s="74"/>
      <c r="AD767" s="74"/>
      <c r="AE767" s="74"/>
      <c r="AG767" s="101"/>
      <c r="AN767" s="74"/>
      <c r="AO767" s="74"/>
      <c r="AP767" s="74"/>
      <c r="AQ767" s="74"/>
      <c r="AR767" s="74"/>
      <c r="AS767" s="74"/>
      <c r="AT767" s="74"/>
      <c r="AU767" s="74"/>
    </row>
    <row r="768" spans="27:48">
      <c r="AA768" s="74"/>
      <c r="AB768" s="74"/>
      <c r="AC768" s="74"/>
      <c r="AD768" s="74"/>
      <c r="AE768" s="74"/>
      <c r="AG768" s="101"/>
      <c r="AN768" s="74"/>
      <c r="AO768" s="74"/>
      <c r="AP768" s="74"/>
      <c r="AQ768" s="74"/>
      <c r="AR768" s="74"/>
      <c r="AS768" s="74"/>
      <c r="AT768" s="74"/>
      <c r="AU768" s="74"/>
    </row>
    <row r="769" spans="27:64">
      <c r="AA769" s="74"/>
      <c r="AB769" s="74"/>
      <c r="AC769" s="74"/>
      <c r="AD769" s="74"/>
      <c r="AE769" s="74"/>
      <c r="AG769" s="101"/>
      <c r="AN769" s="74"/>
      <c r="AO769" s="74"/>
      <c r="AP769" s="74"/>
      <c r="AQ769" s="74"/>
      <c r="AR769" s="74"/>
      <c r="AS769" s="74"/>
      <c r="AT769" s="74"/>
      <c r="AU769" s="74"/>
      <c r="AV769" s="74"/>
      <c r="AX769" s="74"/>
      <c r="AY769" s="74"/>
      <c r="AZ769" s="74"/>
      <c r="BA769" s="74"/>
      <c r="BB769" s="74"/>
      <c r="BC769" s="74"/>
      <c r="BD769" s="74"/>
      <c r="BE769" s="74"/>
      <c r="BF769" s="74"/>
      <c r="BG769" s="74"/>
      <c r="BH769" s="74"/>
      <c r="BI769" s="74"/>
      <c r="BJ769" s="74"/>
      <c r="BK769" s="74"/>
      <c r="BL769" s="74"/>
    </row>
    <row r="770" spans="27:64">
      <c r="AA770" s="74"/>
      <c r="AB770" s="74"/>
      <c r="AC770" s="74"/>
      <c r="AD770" s="74"/>
      <c r="AE770" s="74"/>
      <c r="AG770" s="101"/>
      <c r="AN770" s="74"/>
      <c r="AO770" s="74"/>
      <c r="AP770" s="74"/>
      <c r="AQ770" s="74"/>
      <c r="AR770" s="74"/>
      <c r="AS770" s="74"/>
      <c r="AT770" s="74"/>
      <c r="AU770" s="74"/>
    </row>
    <row r="771" spans="27:64">
      <c r="AA771" s="74"/>
      <c r="AB771" s="74"/>
      <c r="AC771" s="74"/>
      <c r="AD771" s="74"/>
      <c r="AE771" s="74"/>
      <c r="AG771" s="101"/>
      <c r="AN771" s="74"/>
      <c r="AO771" s="74"/>
      <c r="AP771" s="74"/>
      <c r="AQ771" s="74"/>
      <c r="AR771" s="74"/>
      <c r="AS771" s="74"/>
      <c r="AT771" s="74"/>
      <c r="AU771" s="74"/>
    </row>
    <row r="772" spans="27:64">
      <c r="AA772" s="74"/>
      <c r="AB772" s="74"/>
      <c r="AC772" s="74"/>
      <c r="AD772" s="74"/>
      <c r="AE772" s="74"/>
      <c r="AG772" s="101"/>
      <c r="AN772" s="74"/>
      <c r="AO772" s="74"/>
      <c r="AP772" s="74"/>
      <c r="AQ772" s="74"/>
      <c r="AR772" s="74"/>
      <c r="AS772" s="74"/>
      <c r="AT772" s="74"/>
      <c r="AU772" s="74"/>
    </row>
    <row r="773" spans="27:64">
      <c r="AA773" s="74"/>
      <c r="AB773" s="74"/>
      <c r="AC773" s="74"/>
      <c r="AD773" s="74"/>
      <c r="AE773" s="74"/>
      <c r="AG773" s="101"/>
      <c r="AN773" s="74"/>
      <c r="AO773" s="74"/>
      <c r="AP773" s="74"/>
      <c r="AQ773" s="74"/>
      <c r="AR773" s="74"/>
      <c r="AS773" s="74"/>
      <c r="AT773" s="74"/>
      <c r="AU773" s="74"/>
    </row>
    <row r="774" spans="27:64">
      <c r="AA774" s="74"/>
      <c r="AB774" s="74"/>
      <c r="AC774" s="74"/>
      <c r="AD774" s="74"/>
      <c r="AE774" s="74"/>
      <c r="AG774" s="101"/>
      <c r="AN774" s="74"/>
      <c r="AO774" s="74"/>
      <c r="AP774" s="74"/>
      <c r="AQ774" s="74"/>
      <c r="AR774" s="74"/>
      <c r="AS774" s="74"/>
      <c r="AT774" s="74"/>
      <c r="AU774" s="74"/>
      <c r="AV774" s="74"/>
      <c r="AW774" s="74"/>
      <c r="AX774" s="74"/>
      <c r="AY774" s="74"/>
      <c r="AZ774" s="74"/>
      <c r="BA774" s="74"/>
      <c r="BB774" s="74"/>
      <c r="BC774" s="74"/>
      <c r="BD774" s="74"/>
      <c r="BE774" s="74"/>
      <c r="BF774" s="74"/>
      <c r="BG774" s="74"/>
      <c r="BH774" s="74"/>
      <c r="BI774" s="74"/>
      <c r="BJ774" s="74"/>
      <c r="BK774" s="74"/>
      <c r="BL774" s="74"/>
    </row>
    <row r="775" spans="27:64">
      <c r="AA775" s="74"/>
      <c r="AB775" s="74"/>
      <c r="AC775" s="74"/>
      <c r="AD775" s="74"/>
      <c r="AE775" s="74"/>
      <c r="AG775" s="101"/>
      <c r="AN775" s="74"/>
      <c r="AO775" s="74"/>
      <c r="AP775" s="74"/>
      <c r="AQ775" s="74"/>
      <c r="AR775" s="74"/>
      <c r="AS775" s="74"/>
      <c r="AT775" s="74"/>
      <c r="AU775" s="74"/>
    </row>
    <row r="776" spans="27:64">
      <c r="AA776" s="74"/>
      <c r="AB776" s="74"/>
      <c r="AC776" s="74"/>
      <c r="AD776" s="74"/>
      <c r="AE776" s="74"/>
      <c r="AG776" s="101"/>
      <c r="AN776" s="74"/>
      <c r="AO776" s="74"/>
      <c r="AP776" s="74"/>
      <c r="AQ776" s="74"/>
      <c r="AR776" s="74"/>
      <c r="AS776" s="74"/>
      <c r="AT776" s="74"/>
      <c r="AU776" s="74"/>
    </row>
    <row r="777" spans="27:64">
      <c r="AA777" s="74"/>
      <c r="AB777" s="74"/>
      <c r="AC777" s="74"/>
      <c r="AD777" s="74"/>
      <c r="AE777" s="74"/>
      <c r="AG777" s="101"/>
      <c r="AN777" s="74"/>
      <c r="AO777" s="74"/>
      <c r="AP777" s="74"/>
      <c r="AQ777" s="74"/>
      <c r="AR777" s="74"/>
      <c r="AS777" s="74"/>
      <c r="AT777" s="74"/>
      <c r="AU777" s="74"/>
    </row>
    <row r="778" spans="27:64">
      <c r="AA778" s="74"/>
      <c r="AB778" s="74"/>
      <c r="AC778" s="74"/>
      <c r="AD778" s="74"/>
      <c r="AE778" s="74"/>
      <c r="AG778" s="101"/>
      <c r="AN778" s="74"/>
      <c r="AO778" s="74"/>
      <c r="AP778" s="74"/>
      <c r="AQ778" s="74"/>
      <c r="AR778" s="74"/>
      <c r="AS778" s="74"/>
      <c r="AT778" s="74"/>
      <c r="AU778" s="74"/>
    </row>
    <row r="779" spans="27:64">
      <c r="AA779" s="74"/>
      <c r="AB779" s="74"/>
      <c r="AC779" s="74"/>
      <c r="AD779" s="74"/>
      <c r="AE779" s="74"/>
      <c r="AG779" s="101"/>
      <c r="AN779" s="74"/>
      <c r="AO779" s="74"/>
      <c r="AP779" s="74"/>
      <c r="AQ779" s="74"/>
      <c r="AR779" s="74"/>
      <c r="AS779" s="74"/>
      <c r="AT779" s="74"/>
      <c r="AU779" s="74"/>
    </row>
    <row r="780" spans="27:64">
      <c r="AA780" s="74"/>
      <c r="AB780" s="74"/>
      <c r="AC780" s="74"/>
      <c r="AD780" s="74"/>
      <c r="AE780" s="74"/>
      <c r="AG780" s="101"/>
      <c r="AN780" s="74"/>
      <c r="AO780" s="74"/>
      <c r="AP780" s="74"/>
      <c r="AQ780" s="74"/>
      <c r="AR780" s="74"/>
      <c r="AS780" s="74"/>
      <c r="AT780" s="74"/>
      <c r="AU780" s="74"/>
    </row>
    <row r="781" spans="27:64">
      <c r="AA781" s="74"/>
      <c r="AB781" s="74"/>
      <c r="AC781" s="74"/>
      <c r="AD781" s="74"/>
      <c r="AE781" s="74"/>
      <c r="AG781" s="101"/>
      <c r="AN781" s="74"/>
      <c r="AO781" s="74"/>
      <c r="AP781" s="74"/>
      <c r="AQ781" s="74"/>
      <c r="AR781" s="74"/>
      <c r="AS781" s="74"/>
      <c r="AT781" s="74"/>
      <c r="AU781" s="74"/>
    </row>
    <row r="782" spans="27:64">
      <c r="AA782" s="74"/>
      <c r="AB782" s="74"/>
      <c r="AC782" s="74"/>
      <c r="AD782" s="74"/>
      <c r="AE782" s="74"/>
      <c r="AG782" s="101"/>
      <c r="AN782" s="74"/>
      <c r="AO782" s="74"/>
      <c r="AP782" s="74"/>
      <c r="AQ782" s="74"/>
      <c r="AR782" s="74"/>
      <c r="AS782" s="74"/>
      <c r="AT782" s="74"/>
      <c r="AU782" s="74"/>
    </row>
    <row r="783" spans="27:64">
      <c r="AA783" s="74"/>
      <c r="AB783" s="74"/>
      <c r="AC783" s="74"/>
      <c r="AD783" s="74"/>
      <c r="AE783" s="74"/>
      <c r="AG783" s="101"/>
      <c r="AN783" s="74"/>
      <c r="AO783" s="74"/>
      <c r="AP783" s="74"/>
      <c r="AQ783" s="74"/>
      <c r="AR783" s="74"/>
      <c r="AS783" s="74"/>
      <c r="AT783" s="74"/>
      <c r="AU783" s="74"/>
      <c r="AV783" s="74"/>
    </row>
    <row r="784" spans="27:64">
      <c r="AA784" s="74"/>
      <c r="AB784" s="74"/>
      <c r="AC784" s="74"/>
      <c r="AD784" s="74"/>
      <c r="AE784" s="74"/>
      <c r="AG784" s="101"/>
      <c r="AN784" s="74"/>
      <c r="AO784" s="74"/>
      <c r="AP784" s="74"/>
      <c r="AQ784" s="74"/>
      <c r="AR784" s="74"/>
      <c r="AS784" s="74"/>
      <c r="AT784" s="74"/>
      <c r="AU784" s="74"/>
    </row>
    <row r="785" spans="27:47">
      <c r="AA785" s="74"/>
      <c r="AB785" s="74"/>
      <c r="AC785" s="74"/>
      <c r="AD785" s="74"/>
      <c r="AE785" s="74"/>
      <c r="AG785" s="101"/>
      <c r="AN785" s="74"/>
      <c r="AO785" s="74"/>
      <c r="AP785" s="74"/>
      <c r="AQ785" s="74"/>
      <c r="AR785" s="74"/>
      <c r="AS785" s="74"/>
      <c r="AT785" s="74"/>
      <c r="AU785" s="74"/>
    </row>
    <row r="786" spans="27:47">
      <c r="AA786" s="74"/>
      <c r="AB786" s="74"/>
      <c r="AC786" s="74"/>
      <c r="AD786" s="74"/>
      <c r="AE786" s="74"/>
      <c r="AG786" s="101"/>
      <c r="AN786" s="74"/>
      <c r="AO786" s="74"/>
      <c r="AP786" s="74"/>
      <c r="AQ786" s="74"/>
      <c r="AR786" s="74"/>
      <c r="AS786" s="74"/>
      <c r="AT786" s="74"/>
      <c r="AU786" s="74"/>
    </row>
    <row r="787" spans="27:47">
      <c r="AA787" s="74"/>
      <c r="AB787" s="74"/>
      <c r="AC787" s="74"/>
      <c r="AD787" s="74"/>
      <c r="AE787" s="74"/>
      <c r="AG787" s="101"/>
      <c r="AN787" s="74"/>
      <c r="AO787" s="74"/>
      <c r="AP787" s="74"/>
      <c r="AQ787" s="74"/>
      <c r="AR787" s="74"/>
      <c r="AS787" s="74"/>
      <c r="AT787" s="74"/>
      <c r="AU787" s="74"/>
    </row>
    <row r="788" spans="27:47">
      <c r="AA788" s="74"/>
      <c r="AB788" s="74"/>
      <c r="AC788" s="74"/>
      <c r="AD788" s="74"/>
      <c r="AE788" s="74"/>
      <c r="AG788" s="101"/>
      <c r="AN788" s="74"/>
      <c r="AO788" s="74"/>
      <c r="AP788" s="74"/>
      <c r="AQ788" s="74"/>
      <c r="AR788" s="74"/>
      <c r="AS788" s="74"/>
      <c r="AT788" s="74"/>
      <c r="AU788" s="74"/>
    </row>
    <row r="789" spans="27:47">
      <c r="AA789" s="74"/>
      <c r="AB789" s="74"/>
      <c r="AC789" s="74"/>
      <c r="AD789" s="74"/>
      <c r="AE789" s="74"/>
      <c r="AG789" s="101"/>
      <c r="AN789" s="74"/>
      <c r="AO789" s="74"/>
      <c r="AP789" s="74"/>
      <c r="AQ789" s="74"/>
      <c r="AR789" s="74"/>
      <c r="AS789" s="74"/>
      <c r="AT789" s="74"/>
      <c r="AU789" s="74"/>
    </row>
    <row r="790" spans="27:47">
      <c r="AA790" s="74"/>
      <c r="AB790" s="74"/>
      <c r="AC790" s="74"/>
      <c r="AD790" s="74"/>
      <c r="AE790" s="74"/>
      <c r="AG790" s="101"/>
      <c r="AN790" s="74"/>
      <c r="AO790" s="74"/>
      <c r="AP790" s="74"/>
      <c r="AQ790" s="74"/>
      <c r="AR790" s="74"/>
      <c r="AS790" s="74"/>
      <c r="AT790" s="74"/>
      <c r="AU790" s="74"/>
    </row>
    <row r="791" spans="27:47">
      <c r="AA791" s="74"/>
      <c r="AB791" s="74"/>
      <c r="AC791" s="74"/>
      <c r="AD791" s="74"/>
      <c r="AE791" s="74"/>
      <c r="AG791" s="101"/>
      <c r="AN791" s="74"/>
      <c r="AO791" s="74"/>
      <c r="AP791" s="74"/>
      <c r="AQ791" s="74"/>
      <c r="AR791" s="74"/>
      <c r="AS791" s="74"/>
      <c r="AT791" s="74"/>
      <c r="AU791" s="74"/>
    </row>
    <row r="792" spans="27:47">
      <c r="AA792" s="74"/>
      <c r="AB792" s="74"/>
      <c r="AC792" s="74"/>
      <c r="AD792" s="74"/>
      <c r="AE792" s="74"/>
      <c r="AG792" s="101"/>
      <c r="AN792" s="74"/>
      <c r="AO792" s="74"/>
      <c r="AP792" s="74"/>
      <c r="AQ792" s="74"/>
      <c r="AR792" s="74"/>
      <c r="AS792" s="74"/>
      <c r="AT792" s="74"/>
      <c r="AU792" s="74"/>
    </row>
    <row r="793" spans="27:47">
      <c r="AA793" s="74"/>
      <c r="AB793" s="74"/>
      <c r="AC793" s="74"/>
      <c r="AD793" s="74"/>
      <c r="AE793" s="74"/>
      <c r="AG793" s="101"/>
      <c r="AN793" s="74"/>
      <c r="AO793" s="74"/>
      <c r="AP793" s="74"/>
      <c r="AQ793" s="74"/>
      <c r="AR793" s="74"/>
      <c r="AS793" s="74"/>
      <c r="AT793" s="74"/>
      <c r="AU793" s="74"/>
    </row>
    <row r="794" spans="27:47">
      <c r="AA794" s="74"/>
      <c r="AB794" s="74"/>
      <c r="AC794" s="74"/>
      <c r="AD794" s="74"/>
      <c r="AE794" s="74"/>
      <c r="AG794" s="101"/>
      <c r="AN794" s="74"/>
      <c r="AO794" s="74"/>
      <c r="AP794" s="74"/>
      <c r="AQ794" s="74"/>
      <c r="AR794" s="74"/>
      <c r="AS794" s="74"/>
      <c r="AT794" s="74"/>
      <c r="AU794" s="74"/>
    </row>
    <row r="795" spans="27:47">
      <c r="AA795" s="74"/>
      <c r="AB795" s="74"/>
      <c r="AC795" s="74"/>
      <c r="AD795" s="74"/>
      <c r="AE795" s="74"/>
      <c r="AG795" s="101"/>
      <c r="AN795" s="74"/>
      <c r="AO795" s="74"/>
      <c r="AP795" s="74"/>
      <c r="AQ795" s="74"/>
      <c r="AR795" s="74"/>
      <c r="AS795" s="74"/>
      <c r="AT795" s="74"/>
      <c r="AU795" s="74"/>
    </row>
    <row r="796" spans="27:47">
      <c r="AA796" s="74"/>
      <c r="AB796" s="74"/>
      <c r="AC796" s="74"/>
      <c r="AD796" s="74"/>
      <c r="AE796" s="74"/>
      <c r="AG796" s="101"/>
      <c r="AN796" s="74"/>
      <c r="AO796" s="74"/>
      <c r="AP796" s="74"/>
      <c r="AQ796" s="74"/>
      <c r="AR796" s="74"/>
      <c r="AS796" s="74"/>
      <c r="AT796" s="74"/>
      <c r="AU796" s="74"/>
    </row>
    <row r="797" spans="27:47">
      <c r="AA797" s="74"/>
      <c r="AB797" s="74"/>
      <c r="AC797" s="74"/>
      <c r="AD797" s="74"/>
      <c r="AE797" s="74"/>
      <c r="AG797" s="101"/>
      <c r="AN797" s="74"/>
      <c r="AO797" s="74"/>
      <c r="AP797" s="74"/>
      <c r="AQ797" s="74"/>
      <c r="AR797" s="74"/>
      <c r="AS797" s="74"/>
      <c r="AT797" s="74"/>
      <c r="AU797" s="74"/>
    </row>
    <row r="798" spans="27:47">
      <c r="AA798" s="74"/>
      <c r="AB798" s="74"/>
      <c r="AC798" s="74"/>
      <c r="AD798" s="74"/>
      <c r="AE798" s="74"/>
      <c r="AG798" s="101"/>
      <c r="AN798" s="74"/>
      <c r="AO798" s="74"/>
      <c r="AP798" s="74"/>
      <c r="AQ798" s="74"/>
      <c r="AR798" s="74"/>
      <c r="AS798" s="74"/>
      <c r="AT798" s="74"/>
      <c r="AU798" s="74"/>
    </row>
    <row r="799" spans="27:47">
      <c r="AA799" s="74"/>
      <c r="AB799" s="74"/>
      <c r="AC799" s="74"/>
      <c r="AD799" s="74"/>
      <c r="AE799" s="74"/>
      <c r="AG799" s="101"/>
      <c r="AN799" s="74"/>
      <c r="AO799" s="74"/>
      <c r="AP799" s="74"/>
      <c r="AQ799" s="74"/>
      <c r="AR799" s="74"/>
      <c r="AS799" s="74"/>
      <c r="AT799" s="74"/>
      <c r="AU799" s="74"/>
    </row>
    <row r="800" spans="27:47">
      <c r="AA800" s="74"/>
      <c r="AB800" s="74"/>
      <c r="AC800" s="74"/>
      <c r="AD800" s="74"/>
      <c r="AE800" s="74"/>
      <c r="AG800" s="101"/>
      <c r="AN800" s="74"/>
      <c r="AO800" s="74"/>
      <c r="AP800" s="74"/>
      <c r="AQ800" s="74"/>
      <c r="AR800" s="74"/>
      <c r="AS800" s="74"/>
      <c r="AT800" s="74"/>
      <c r="AU800" s="74"/>
    </row>
    <row r="801" spans="27:47">
      <c r="AA801" s="74"/>
      <c r="AB801" s="74"/>
      <c r="AC801" s="74"/>
      <c r="AD801" s="74"/>
      <c r="AE801" s="74"/>
      <c r="AG801" s="101"/>
      <c r="AN801" s="74"/>
      <c r="AO801" s="74"/>
      <c r="AP801" s="74"/>
      <c r="AQ801" s="74"/>
      <c r="AR801" s="74"/>
      <c r="AS801" s="74"/>
      <c r="AT801" s="74"/>
      <c r="AU801" s="74"/>
    </row>
    <row r="802" spans="27:47">
      <c r="AA802" s="74"/>
      <c r="AB802" s="74"/>
      <c r="AC802" s="74"/>
      <c r="AD802" s="74"/>
      <c r="AE802" s="74"/>
      <c r="AG802" s="101"/>
      <c r="AN802" s="74"/>
      <c r="AO802" s="74"/>
      <c r="AP802" s="74"/>
      <c r="AQ802" s="74"/>
      <c r="AR802" s="74"/>
      <c r="AS802" s="74"/>
      <c r="AT802" s="74"/>
      <c r="AU802" s="74"/>
    </row>
    <row r="803" spans="27:47">
      <c r="AA803" s="74"/>
      <c r="AB803" s="74"/>
      <c r="AC803" s="74"/>
      <c r="AD803" s="74"/>
      <c r="AE803" s="74"/>
      <c r="AG803" s="101"/>
      <c r="AN803" s="74"/>
      <c r="AO803" s="74"/>
      <c r="AP803" s="74"/>
      <c r="AQ803" s="74"/>
      <c r="AR803" s="74"/>
      <c r="AS803" s="74"/>
      <c r="AT803" s="74"/>
      <c r="AU803" s="74"/>
    </row>
    <row r="804" spans="27:47">
      <c r="AA804" s="74"/>
      <c r="AB804" s="74"/>
      <c r="AC804" s="74"/>
      <c r="AD804" s="74"/>
      <c r="AE804" s="74"/>
      <c r="AG804" s="101"/>
      <c r="AN804" s="74"/>
      <c r="AO804" s="74"/>
      <c r="AP804" s="74"/>
      <c r="AQ804" s="74"/>
      <c r="AR804" s="74"/>
      <c r="AS804" s="74"/>
      <c r="AT804" s="74"/>
      <c r="AU804" s="74"/>
    </row>
    <row r="805" spans="27:47">
      <c r="AA805" s="74"/>
      <c r="AB805" s="74"/>
      <c r="AC805" s="74"/>
      <c r="AD805" s="74"/>
      <c r="AE805" s="74"/>
      <c r="AG805" s="101"/>
      <c r="AN805" s="74"/>
      <c r="AO805" s="74"/>
      <c r="AP805" s="74"/>
      <c r="AQ805" s="74"/>
      <c r="AR805" s="74"/>
      <c r="AS805" s="74"/>
      <c r="AT805" s="74"/>
      <c r="AU805" s="74"/>
    </row>
    <row r="806" spans="27:47">
      <c r="AA806" s="74"/>
      <c r="AB806" s="74"/>
      <c r="AC806" s="74"/>
      <c r="AD806" s="74"/>
      <c r="AE806" s="74"/>
      <c r="AG806" s="101"/>
      <c r="AN806" s="74"/>
      <c r="AO806" s="74"/>
      <c r="AP806" s="74"/>
      <c r="AQ806" s="74"/>
      <c r="AR806" s="74"/>
      <c r="AS806" s="74"/>
      <c r="AT806" s="74"/>
      <c r="AU806" s="74"/>
    </row>
    <row r="807" spans="27:47">
      <c r="AA807" s="74"/>
      <c r="AB807" s="74"/>
      <c r="AC807" s="74"/>
      <c r="AD807" s="74"/>
      <c r="AE807" s="74"/>
      <c r="AG807" s="101"/>
      <c r="AN807" s="74"/>
      <c r="AO807" s="74"/>
      <c r="AP807" s="74"/>
      <c r="AQ807" s="74"/>
      <c r="AR807" s="74"/>
      <c r="AS807" s="74"/>
      <c r="AT807" s="74"/>
      <c r="AU807" s="74"/>
    </row>
    <row r="808" spans="27:47">
      <c r="AA808" s="74"/>
      <c r="AB808" s="74"/>
      <c r="AC808" s="74"/>
      <c r="AD808" s="74"/>
      <c r="AE808" s="74"/>
      <c r="AG808" s="101"/>
      <c r="AN808" s="74"/>
      <c r="AO808" s="74"/>
      <c r="AP808" s="74"/>
      <c r="AQ808" s="74"/>
      <c r="AR808" s="74"/>
      <c r="AS808" s="74"/>
      <c r="AT808" s="74"/>
      <c r="AU808" s="74"/>
    </row>
    <row r="809" spans="27:47">
      <c r="AA809" s="74"/>
      <c r="AB809" s="74"/>
      <c r="AC809" s="74"/>
      <c r="AD809" s="74"/>
      <c r="AE809" s="74"/>
      <c r="AG809" s="101"/>
      <c r="AN809" s="74"/>
      <c r="AO809" s="74"/>
      <c r="AP809" s="74"/>
      <c r="AQ809" s="74"/>
      <c r="AR809" s="74"/>
      <c r="AS809" s="74"/>
      <c r="AT809" s="74"/>
      <c r="AU809" s="74"/>
    </row>
    <row r="810" spans="27:47">
      <c r="AA810" s="74"/>
      <c r="AB810" s="74"/>
      <c r="AC810" s="74"/>
      <c r="AD810" s="74"/>
      <c r="AE810" s="74"/>
      <c r="AG810" s="101"/>
      <c r="AN810" s="74"/>
      <c r="AO810" s="74"/>
      <c r="AP810" s="74"/>
      <c r="AQ810" s="74"/>
      <c r="AR810" s="74"/>
      <c r="AS810" s="74"/>
      <c r="AT810" s="74"/>
      <c r="AU810" s="74"/>
    </row>
    <row r="811" spans="27:47">
      <c r="AA811" s="74"/>
      <c r="AB811" s="74"/>
      <c r="AC811" s="74"/>
      <c r="AD811" s="74"/>
      <c r="AE811" s="74"/>
      <c r="AG811" s="101"/>
      <c r="AN811" s="74"/>
      <c r="AO811" s="74"/>
      <c r="AP811" s="74"/>
      <c r="AQ811" s="74"/>
      <c r="AR811" s="74"/>
      <c r="AS811" s="74"/>
      <c r="AT811" s="74"/>
      <c r="AU811" s="74"/>
    </row>
    <row r="812" spans="27:47">
      <c r="AA812" s="74"/>
      <c r="AB812" s="74"/>
      <c r="AC812" s="74"/>
      <c r="AD812" s="74"/>
      <c r="AE812" s="74"/>
      <c r="AG812" s="101"/>
      <c r="AN812" s="74"/>
      <c r="AO812" s="74"/>
      <c r="AP812" s="74"/>
      <c r="AQ812" s="74"/>
      <c r="AR812" s="74"/>
      <c r="AS812" s="74"/>
      <c r="AT812" s="74"/>
      <c r="AU812" s="74"/>
    </row>
    <row r="813" spans="27:47">
      <c r="AA813" s="74"/>
      <c r="AB813" s="74"/>
      <c r="AC813" s="74"/>
      <c r="AD813" s="74"/>
      <c r="AE813" s="74"/>
      <c r="AG813" s="101"/>
      <c r="AN813" s="74"/>
      <c r="AO813" s="74"/>
      <c r="AP813" s="74"/>
      <c r="AQ813" s="74"/>
      <c r="AR813" s="74"/>
      <c r="AS813" s="74"/>
      <c r="AT813" s="74"/>
      <c r="AU813" s="74"/>
    </row>
    <row r="814" spans="27:47">
      <c r="AA814" s="74"/>
      <c r="AB814" s="74"/>
      <c r="AC814" s="74"/>
      <c r="AD814" s="74"/>
      <c r="AE814" s="74"/>
      <c r="AG814" s="101"/>
      <c r="AN814" s="74"/>
      <c r="AO814" s="74"/>
      <c r="AP814" s="74"/>
      <c r="AQ814" s="74"/>
      <c r="AR814" s="74"/>
      <c r="AS814" s="74"/>
      <c r="AT814" s="74"/>
      <c r="AU814" s="74"/>
    </row>
    <row r="815" spans="27:47">
      <c r="AA815" s="74"/>
      <c r="AB815" s="74"/>
      <c r="AC815" s="74"/>
      <c r="AD815" s="74"/>
      <c r="AE815" s="74"/>
      <c r="AG815" s="101"/>
      <c r="AN815" s="74"/>
      <c r="AO815" s="74"/>
      <c r="AP815" s="74"/>
      <c r="AQ815" s="74"/>
      <c r="AR815" s="74"/>
      <c r="AS815" s="74"/>
      <c r="AT815" s="74"/>
      <c r="AU815" s="74"/>
    </row>
    <row r="816" spans="27:47">
      <c r="AA816" s="74"/>
      <c r="AB816" s="74"/>
      <c r="AC816" s="74"/>
      <c r="AD816" s="74"/>
      <c r="AE816" s="74"/>
      <c r="AG816" s="101"/>
      <c r="AN816" s="74"/>
      <c r="AO816" s="74"/>
      <c r="AP816" s="74"/>
      <c r="AQ816" s="74"/>
      <c r="AR816" s="74"/>
      <c r="AS816" s="74"/>
      <c r="AT816" s="74"/>
      <c r="AU816" s="74"/>
    </row>
    <row r="817" spans="27:64">
      <c r="AA817" s="74"/>
      <c r="AB817" s="74"/>
      <c r="AC817" s="74"/>
      <c r="AD817" s="74"/>
      <c r="AE817" s="74"/>
      <c r="AG817" s="101"/>
      <c r="AN817" s="74"/>
      <c r="AO817" s="74"/>
      <c r="AP817" s="74"/>
      <c r="AQ817" s="74"/>
      <c r="AR817" s="74"/>
      <c r="AS817" s="74"/>
      <c r="AT817" s="74"/>
      <c r="AU817" s="74"/>
    </row>
    <row r="818" spans="27:64">
      <c r="AA818" s="74"/>
      <c r="AB818" s="74"/>
      <c r="AC818" s="74"/>
      <c r="AD818" s="74"/>
      <c r="AE818" s="74"/>
      <c r="AG818" s="101"/>
      <c r="AN818" s="74"/>
      <c r="AO818" s="74"/>
      <c r="AP818" s="74"/>
      <c r="AQ818" s="74"/>
      <c r="AR818" s="74"/>
      <c r="AS818" s="74"/>
      <c r="AT818" s="74"/>
      <c r="AU818" s="74"/>
    </row>
    <row r="819" spans="27:64">
      <c r="AA819" s="74"/>
      <c r="AB819" s="74"/>
      <c r="AC819" s="74"/>
      <c r="AD819" s="74"/>
      <c r="AE819" s="74"/>
      <c r="AG819" s="101"/>
      <c r="AN819" s="74"/>
      <c r="AO819" s="74"/>
      <c r="AP819" s="74"/>
      <c r="AQ819" s="74"/>
      <c r="AR819" s="74"/>
      <c r="AS819" s="74"/>
      <c r="AT819" s="74"/>
      <c r="AU819" s="74"/>
    </row>
    <row r="820" spans="27:64">
      <c r="AA820" s="74"/>
      <c r="AB820" s="74"/>
      <c r="AC820" s="74"/>
      <c r="AD820" s="74"/>
      <c r="AE820" s="74"/>
      <c r="AG820" s="101"/>
      <c r="AN820" s="74"/>
      <c r="AO820" s="74"/>
      <c r="AP820" s="74"/>
      <c r="AQ820" s="74"/>
      <c r="AR820" s="74"/>
      <c r="AS820" s="74"/>
      <c r="AT820" s="74"/>
      <c r="AU820" s="74"/>
    </row>
    <row r="821" spans="27:64">
      <c r="AA821" s="74"/>
      <c r="AB821" s="74"/>
      <c r="AC821" s="74"/>
      <c r="AD821" s="74"/>
      <c r="AE821" s="74"/>
      <c r="AG821" s="101"/>
      <c r="AN821" s="74"/>
      <c r="AO821" s="74"/>
      <c r="AP821" s="74"/>
      <c r="AQ821" s="74"/>
      <c r="AR821" s="74"/>
      <c r="AS821" s="74"/>
      <c r="AT821" s="74"/>
      <c r="AU821" s="74"/>
      <c r="AV821" s="74"/>
      <c r="AW821" s="74"/>
      <c r="AX821" s="74"/>
      <c r="AY821" s="74"/>
      <c r="AZ821" s="74"/>
      <c r="BA821" s="74"/>
      <c r="BB821" s="74"/>
      <c r="BC821" s="74"/>
      <c r="BD821" s="74"/>
      <c r="BE821" s="74"/>
      <c r="BF821" s="74"/>
      <c r="BG821" s="74"/>
      <c r="BH821" s="74"/>
      <c r="BI821" s="74"/>
      <c r="BJ821" s="74"/>
      <c r="BK821" s="74"/>
      <c r="BL821" s="74"/>
    </row>
    <row r="822" spans="27:64">
      <c r="AA822" s="74"/>
      <c r="AB822" s="74"/>
      <c r="AC822" s="74"/>
      <c r="AD822" s="74"/>
      <c r="AE822" s="74"/>
      <c r="AG822" s="101"/>
      <c r="AN822" s="74"/>
      <c r="AO822" s="74"/>
      <c r="AP822" s="74"/>
      <c r="AQ822" s="74"/>
      <c r="AR822" s="74"/>
      <c r="AS822" s="74"/>
      <c r="AT822" s="74"/>
      <c r="AU822" s="74"/>
      <c r="AV822" s="74"/>
      <c r="AX822" s="74"/>
      <c r="AY822" s="74"/>
      <c r="AZ822" s="74"/>
      <c r="BA822" s="74"/>
      <c r="BB822" s="74"/>
      <c r="BC822" s="74"/>
      <c r="BD822" s="74"/>
      <c r="BE822" s="74"/>
      <c r="BF822" s="74"/>
      <c r="BG822" s="74"/>
      <c r="BH822" s="74"/>
      <c r="BI822" s="74"/>
      <c r="BJ822" s="74"/>
      <c r="BK822" s="74"/>
      <c r="BL822" s="74"/>
    </row>
    <row r="823" spans="27:64">
      <c r="AA823" s="74"/>
      <c r="AB823" s="74"/>
      <c r="AC823" s="74"/>
      <c r="AD823" s="74"/>
      <c r="AE823" s="74"/>
      <c r="AG823" s="101"/>
      <c r="AN823" s="74"/>
      <c r="AO823" s="74"/>
      <c r="AP823" s="74"/>
      <c r="AQ823" s="74"/>
      <c r="AR823" s="74"/>
      <c r="AS823" s="74"/>
      <c r="AT823" s="74"/>
      <c r="AU823" s="74"/>
    </row>
    <row r="824" spans="27:64">
      <c r="AA824" s="74"/>
      <c r="AB824" s="74"/>
      <c r="AC824" s="74"/>
      <c r="AD824" s="74"/>
      <c r="AE824" s="74"/>
      <c r="AG824" s="101"/>
      <c r="AN824" s="74"/>
      <c r="AO824" s="74"/>
      <c r="AP824" s="74"/>
      <c r="AQ824" s="74"/>
      <c r="AR824" s="74"/>
      <c r="AS824" s="74"/>
      <c r="AT824" s="74"/>
      <c r="AU824" s="74"/>
    </row>
    <row r="825" spans="27:64">
      <c r="AA825" s="74"/>
      <c r="AB825" s="74"/>
      <c r="AC825" s="74"/>
      <c r="AD825" s="74"/>
      <c r="AE825" s="74"/>
      <c r="AG825" s="101"/>
      <c r="AN825" s="74"/>
      <c r="AO825" s="74"/>
      <c r="AP825" s="74"/>
      <c r="AQ825" s="74"/>
      <c r="AR825" s="74"/>
      <c r="AS825" s="74"/>
      <c r="AT825" s="74"/>
      <c r="AU825" s="74"/>
    </row>
    <row r="826" spans="27:64">
      <c r="AA826" s="74"/>
      <c r="AB826" s="74"/>
      <c r="AC826" s="74"/>
      <c r="AD826" s="74"/>
      <c r="AE826" s="74"/>
      <c r="AG826" s="101"/>
      <c r="AN826" s="74"/>
      <c r="AO826" s="74"/>
      <c r="AP826" s="74"/>
      <c r="AQ826" s="74"/>
      <c r="AR826" s="74"/>
      <c r="AS826" s="74"/>
      <c r="AT826" s="74"/>
      <c r="AU826" s="74"/>
    </row>
    <row r="827" spans="27:64">
      <c r="AA827" s="74"/>
      <c r="AB827" s="74"/>
      <c r="AC827" s="74"/>
      <c r="AD827" s="74"/>
      <c r="AE827" s="74"/>
      <c r="AG827" s="101"/>
      <c r="AN827" s="74"/>
      <c r="AO827" s="74"/>
      <c r="AP827" s="74"/>
      <c r="AQ827" s="74"/>
      <c r="AR827" s="74"/>
      <c r="AS827" s="74"/>
      <c r="AT827" s="74"/>
      <c r="AU827" s="74"/>
    </row>
    <row r="828" spans="27:64">
      <c r="AA828" s="74"/>
      <c r="AB828" s="74"/>
      <c r="AC828" s="74"/>
      <c r="AD828" s="74"/>
      <c r="AE828" s="74"/>
      <c r="AG828" s="101"/>
      <c r="AN828" s="74"/>
      <c r="AO828" s="74"/>
      <c r="AP828" s="74"/>
      <c r="AQ828" s="74"/>
      <c r="AR828" s="74"/>
      <c r="AS828" s="74"/>
      <c r="AT828" s="74"/>
      <c r="AU828" s="74"/>
    </row>
    <row r="829" spans="27:64">
      <c r="AA829" s="74"/>
      <c r="AB829" s="74"/>
      <c r="AC829" s="74"/>
      <c r="AD829" s="74"/>
      <c r="AE829" s="74"/>
      <c r="AG829" s="101"/>
      <c r="AN829" s="74"/>
      <c r="AO829" s="74"/>
      <c r="AP829" s="74"/>
      <c r="AQ829" s="74"/>
      <c r="AR829" s="74"/>
      <c r="AS829" s="74"/>
      <c r="AT829" s="74"/>
      <c r="AU829" s="74"/>
    </row>
    <row r="830" spans="27:64">
      <c r="AA830" s="74"/>
      <c r="AB830" s="74"/>
      <c r="AC830" s="74"/>
      <c r="AD830" s="74"/>
      <c r="AE830" s="74"/>
      <c r="AG830" s="101"/>
      <c r="AN830" s="74"/>
      <c r="AO830" s="74"/>
      <c r="AP830" s="74"/>
      <c r="AQ830" s="74"/>
      <c r="AR830" s="74"/>
      <c r="AS830" s="74"/>
      <c r="AT830" s="74"/>
      <c r="AU830" s="74"/>
    </row>
    <row r="831" spans="27:64">
      <c r="AA831" s="74"/>
      <c r="AB831" s="74"/>
      <c r="AC831" s="74"/>
      <c r="AD831" s="74"/>
      <c r="AE831" s="74"/>
      <c r="AG831" s="101"/>
      <c r="AN831" s="74"/>
      <c r="AO831" s="74"/>
      <c r="AP831" s="74"/>
      <c r="AQ831" s="74"/>
      <c r="AR831" s="74"/>
      <c r="AS831" s="74"/>
      <c r="AT831" s="74"/>
      <c r="AU831" s="74"/>
    </row>
    <row r="832" spans="27:64">
      <c r="AA832" s="74"/>
      <c r="AB832" s="74"/>
      <c r="AC832" s="74"/>
      <c r="AD832" s="74"/>
      <c r="AE832" s="74"/>
      <c r="AG832" s="101"/>
      <c r="AN832" s="74"/>
      <c r="AO832" s="74"/>
      <c r="AP832" s="74"/>
      <c r="AQ832" s="74"/>
      <c r="AR832" s="74"/>
      <c r="AS832" s="74"/>
      <c r="AT832" s="74"/>
      <c r="AU832" s="74"/>
    </row>
    <row r="833" spans="27:50">
      <c r="AA833" s="74"/>
      <c r="AB833" s="74"/>
      <c r="AC833" s="74"/>
      <c r="AD833" s="74"/>
      <c r="AE833" s="74"/>
      <c r="AG833" s="101"/>
      <c r="AN833" s="74"/>
      <c r="AO833" s="74"/>
      <c r="AP833" s="74"/>
      <c r="AQ833" s="74"/>
      <c r="AR833" s="74"/>
      <c r="AS833" s="74"/>
      <c r="AT833" s="74"/>
      <c r="AU833" s="74"/>
      <c r="AV833" s="74"/>
      <c r="AX833" s="74"/>
    </row>
    <row r="834" spans="27:50">
      <c r="AA834" s="74"/>
      <c r="AB834" s="74"/>
      <c r="AC834" s="74"/>
      <c r="AD834" s="74"/>
      <c r="AE834" s="74"/>
      <c r="AG834" s="101"/>
      <c r="AN834" s="74"/>
      <c r="AO834" s="74"/>
      <c r="AP834" s="74"/>
      <c r="AQ834" s="74"/>
      <c r="AR834" s="74"/>
      <c r="AS834" s="74"/>
      <c r="AT834" s="74"/>
      <c r="AU834" s="74"/>
    </row>
    <row r="835" spans="27:50">
      <c r="AA835" s="74"/>
      <c r="AB835" s="74"/>
      <c r="AC835" s="74"/>
      <c r="AD835" s="74"/>
      <c r="AE835" s="74"/>
      <c r="AG835" s="101"/>
      <c r="AN835" s="74"/>
      <c r="AO835" s="74"/>
      <c r="AP835" s="74"/>
      <c r="AQ835" s="74"/>
      <c r="AR835" s="74"/>
      <c r="AS835" s="74"/>
      <c r="AT835" s="74"/>
      <c r="AU835" s="74"/>
    </row>
    <row r="836" spans="27:50">
      <c r="AA836" s="74"/>
      <c r="AB836" s="74"/>
      <c r="AC836" s="74"/>
      <c r="AD836" s="74"/>
      <c r="AE836" s="74"/>
      <c r="AG836" s="101"/>
      <c r="AN836" s="74"/>
      <c r="AO836" s="74"/>
      <c r="AP836" s="74"/>
      <c r="AQ836" s="74"/>
      <c r="AR836" s="74"/>
      <c r="AS836" s="74"/>
      <c r="AT836" s="74"/>
      <c r="AU836" s="74"/>
    </row>
    <row r="837" spans="27:50">
      <c r="AA837" s="74"/>
      <c r="AB837" s="74"/>
      <c r="AC837" s="74"/>
      <c r="AD837" s="74"/>
      <c r="AE837" s="74"/>
      <c r="AG837" s="101"/>
      <c r="AN837" s="74"/>
      <c r="AO837" s="74"/>
      <c r="AP837" s="74"/>
      <c r="AQ837" s="74"/>
      <c r="AR837" s="74"/>
      <c r="AS837" s="74"/>
      <c r="AT837" s="74"/>
      <c r="AU837" s="74"/>
    </row>
    <row r="838" spans="27:50">
      <c r="AA838" s="74"/>
      <c r="AB838" s="74"/>
      <c r="AC838" s="74"/>
      <c r="AD838" s="74"/>
      <c r="AE838" s="74"/>
      <c r="AG838" s="101"/>
      <c r="AN838" s="74"/>
      <c r="AO838" s="74"/>
      <c r="AP838" s="74"/>
      <c r="AQ838" s="74"/>
      <c r="AR838" s="74"/>
      <c r="AS838" s="74"/>
      <c r="AT838" s="74"/>
      <c r="AU838" s="74"/>
    </row>
    <row r="839" spans="27:50">
      <c r="AA839" s="74"/>
      <c r="AB839" s="74"/>
      <c r="AC839" s="74"/>
      <c r="AD839" s="74"/>
      <c r="AE839" s="74"/>
      <c r="AG839" s="101"/>
      <c r="AN839" s="74"/>
      <c r="AO839" s="74"/>
      <c r="AP839" s="74"/>
      <c r="AQ839" s="74"/>
      <c r="AR839" s="74"/>
      <c r="AS839" s="74"/>
      <c r="AT839" s="74"/>
      <c r="AU839" s="74"/>
    </row>
    <row r="840" spans="27:50">
      <c r="AA840" s="74"/>
      <c r="AB840" s="74"/>
      <c r="AC840" s="74"/>
      <c r="AD840" s="74"/>
      <c r="AE840" s="74"/>
      <c r="AG840" s="101"/>
      <c r="AN840" s="74"/>
      <c r="AO840" s="74"/>
      <c r="AP840" s="74"/>
      <c r="AQ840" s="74"/>
      <c r="AR840" s="74"/>
      <c r="AS840" s="74"/>
      <c r="AT840" s="74"/>
      <c r="AU840" s="74"/>
    </row>
    <row r="841" spans="27:50">
      <c r="AA841" s="74"/>
      <c r="AB841" s="74"/>
      <c r="AC841" s="74"/>
      <c r="AD841" s="74"/>
      <c r="AE841" s="74"/>
      <c r="AG841" s="101"/>
      <c r="AN841" s="74"/>
      <c r="AO841" s="74"/>
      <c r="AP841" s="74"/>
      <c r="AQ841" s="74"/>
      <c r="AR841" s="74"/>
      <c r="AS841" s="74"/>
      <c r="AT841" s="74"/>
      <c r="AU841" s="74"/>
    </row>
    <row r="842" spans="27:50">
      <c r="AA842" s="74"/>
      <c r="AB842" s="74"/>
      <c r="AC842" s="74"/>
      <c r="AD842" s="74"/>
      <c r="AE842" s="74"/>
      <c r="AG842" s="101"/>
      <c r="AN842" s="74"/>
      <c r="AO842" s="74"/>
      <c r="AP842" s="74"/>
      <c r="AQ842" s="74"/>
      <c r="AR842" s="74"/>
      <c r="AS842" s="74"/>
      <c r="AT842" s="74"/>
      <c r="AU842" s="74"/>
    </row>
    <row r="843" spans="27:50">
      <c r="AA843" s="74"/>
      <c r="AB843" s="74"/>
      <c r="AC843" s="74"/>
      <c r="AD843" s="74"/>
      <c r="AE843" s="74"/>
      <c r="AG843" s="101"/>
      <c r="AN843" s="74"/>
      <c r="AO843" s="74"/>
      <c r="AP843" s="74"/>
      <c r="AQ843" s="74"/>
      <c r="AR843" s="74"/>
      <c r="AS843" s="74"/>
      <c r="AT843" s="74"/>
      <c r="AU843" s="74"/>
    </row>
    <row r="844" spans="27:50">
      <c r="AA844" s="74"/>
      <c r="AB844" s="74"/>
      <c r="AC844" s="74"/>
      <c r="AD844" s="74"/>
      <c r="AE844" s="74"/>
      <c r="AG844" s="101"/>
      <c r="AN844" s="74"/>
      <c r="AO844" s="74"/>
      <c r="AP844" s="74"/>
      <c r="AQ844" s="74"/>
      <c r="AR844" s="74"/>
      <c r="AS844" s="74"/>
      <c r="AT844" s="74"/>
      <c r="AU844" s="74"/>
    </row>
    <row r="845" spans="27:50">
      <c r="AA845" s="74"/>
      <c r="AB845" s="74"/>
      <c r="AC845" s="74"/>
      <c r="AD845" s="74"/>
      <c r="AE845" s="74"/>
      <c r="AG845" s="101"/>
      <c r="AN845" s="74"/>
      <c r="AO845" s="74"/>
      <c r="AP845" s="74"/>
      <c r="AQ845" s="74"/>
      <c r="AR845" s="74"/>
      <c r="AS845" s="74"/>
      <c r="AT845" s="74"/>
      <c r="AU845" s="74"/>
    </row>
    <row r="846" spans="27:50">
      <c r="AA846" s="74"/>
      <c r="AB846" s="74"/>
      <c r="AC846" s="74"/>
      <c r="AD846" s="74"/>
      <c r="AE846" s="74"/>
      <c r="AG846" s="101"/>
      <c r="AN846" s="74"/>
      <c r="AO846" s="74"/>
      <c r="AP846" s="74"/>
      <c r="AQ846" s="74"/>
      <c r="AR846" s="74"/>
      <c r="AS846" s="74"/>
      <c r="AT846" s="74"/>
      <c r="AU846" s="74"/>
    </row>
    <row r="847" spans="27:50">
      <c r="AA847" s="74"/>
      <c r="AB847" s="74"/>
      <c r="AC847" s="74"/>
      <c r="AD847" s="74"/>
      <c r="AE847" s="74"/>
      <c r="AG847" s="101"/>
      <c r="AN847" s="74"/>
      <c r="AO847" s="74"/>
      <c r="AP847" s="74"/>
      <c r="AQ847" s="74"/>
      <c r="AR847" s="74"/>
      <c r="AS847" s="74"/>
      <c r="AT847" s="74"/>
      <c r="AU847" s="74"/>
    </row>
    <row r="848" spans="27:50">
      <c r="AA848" s="74"/>
      <c r="AB848" s="74"/>
      <c r="AC848" s="74"/>
      <c r="AD848" s="74"/>
      <c r="AE848" s="74"/>
      <c r="AG848" s="101"/>
      <c r="AN848" s="74"/>
      <c r="AO848" s="74"/>
      <c r="AP848" s="74"/>
      <c r="AQ848" s="74"/>
      <c r="AR848" s="74"/>
      <c r="AS848" s="74"/>
      <c r="AT848" s="74"/>
      <c r="AU848" s="74"/>
    </row>
    <row r="849" spans="27:47">
      <c r="AA849" s="74"/>
      <c r="AB849" s="74"/>
      <c r="AC849" s="74"/>
      <c r="AD849" s="74"/>
      <c r="AE849" s="74"/>
      <c r="AG849" s="101"/>
      <c r="AN849" s="74"/>
      <c r="AO849" s="74"/>
      <c r="AP849" s="74"/>
      <c r="AQ849" s="74"/>
      <c r="AR849" s="74"/>
      <c r="AS849" s="74"/>
      <c r="AT849" s="74"/>
      <c r="AU849" s="74"/>
    </row>
    <row r="850" spans="27:47">
      <c r="AA850" s="74"/>
      <c r="AB850" s="74"/>
      <c r="AC850" s="74"/>
      <c r="AD850" s="74"/>
      <c r="AE850" s="74"/>
      <c r="AG850" s="101"/>
      <c r="AN850" s="74"/>
      <c r="AO850" s="74"/>
      <c r="AP850" s="74"/>
      <c r="AQ850" s="74"/>
      <c r="AR850" s="74"/>
      <c r="AS850" s="74"/>
      <c r="AT850" s="74"/>
      <c r="AU850" s="74"/>
    </row>
    <row r="851" spans="27:47">
      <c r="AA851" s="74"/>
      <c r="AB851" s="74"/>
      <c r="AC851" s="74"/>
      <c r="AD851" s="74"/>
      <c r="AE851" s="74"/>
      <c r="AG851" s="101"/>
      <c r="AN851" s="74"/>
      <c r="AO851" s="74"/>
      <c r="AP851" s="74"/>
      <c r="AQ851" s="74"/>
      <c r="AR851" s="74"/>
      <c r="AS851" s="74"/>
      <c r="AT851" s="74"/>
      <c r="AU851" s="74"/>
    </row>
    <row r="852" spans="27:47">
      <c r="AA852" s="74"/>
      <c r="AB852" s="74"/>
      <c r="AC852" s="74"/>
      <c r="AD852" s="74"/>
      <c r="AE852" s="74"/>
      <c r="AG852" s="101"/>
      <c r="AN852" s="74"/>
      <c r="AO852" s="74"/>
      <c r="AP852" s="74"/>
      <c r="AQ852" s="74"/>
      <c r="AR852" s="74"/>
      <c r="AS852" s="74"/>
      <c r="AT852" s="74"/>
      <c r="AU852" s="74"/>
    </row>
    <row r="853" spans="27:47">
      <c r="AA853" s="74"/>
      <c r="AB853" s="74"/>
      <c r="AC853" s="74"/>
      <c r="AD853" s="74"/>
      <c r="AE853" s="74"/>
      <c r="AG853" s="101"/>
      <c r="AN853" s="74"/>
      <c r="AO853" s="74"/>
      <c r="AP853" s="74"/>
      <c r="AQ853" s="74"/>
      <c r="AR853" s="74"/>
      <c r="AS853" s="74"/>
      <c r="AT853" s="74"/>
      <c r="AU853" s="74"/>
    </row>
    <row r="854" spans="27:47">
      <c r="AA854" s="74"/>
      <c r="AB854" s="74"/>
      <c r="AC854" s="74"/>
      <c r="AD854" s="74"/>
      <c r="AE854" s="74"/>
      <c r="AG854" s="101"/>
      <c r="AN854" s="74"/>
      <c r="AO854" s="74"/>
      <c r="AP854" s="74"/>
      <c r="AQ854" s="74"/>
      <c r="AR854" s="74"/>
      <c r="AS854" s="74"/>
      <c r="AT854" s="74"/>
      <c r="AU854" s="74"/>
    </row>
    <row r="855" spans="27:47">
      <c r="AA855" s="74"/>
      <c r="AB855" s="74"/>
      <c r="AC855" s="74"/>
      <c r="AD855" s="74"/>
      <c r="AE855" s="74"/>
      <c r="AG855" s="101"/>
      <c r="AN855" s="74"/>
      <c r="AO855" s="74"/>
      <c r="AP855" s="74"/>
      <c r="AQ855" s="74"/>
      <c r="AR855" s="74"/>
      <c r="AS855" s="74"/>
      <c r="AT855" s="74"/>
      <c r="AU855" s="74"/>
    </row>
    <row r="856" spans="27:47">
      <c r="AA856" s="74"/>
      <c r="AB856" s="74"/>
      <c r="AC856" s="74"/>
      <c r="AD856" s="74"/>
      <c r="AE856" s="74"/>
      <c r="AG856" s="101"/>
      <c r="AN856" s="74"/>
      <c r="AO856" s="74"/>
      <c r="AP856" s="74"/>
      <c r="AQ856" s="74"/>
      <c r="AR856" s="74"/>
      <c r="AS856" s="74"/>
      <c r="AT856" s="74"/>
      <c r="AU856" s="74"/>
    </row>
    <row r="857" spans="27:47">
      <c r="AA857" s="74"/>
      <c r="AB857" s="74"/>
      <c r="AC857" s="74"/>
      <c r="AD857" s="74"/>
      <c r="AE857" s="74"/>
      <c r="AG857" s="101"/>
      <c r="AN857" s="74"/>
      <c r="AO857" s="74"/>
      <c r="AP857" s="74"/>
      <c r="AQ857" s="74"/>
      <c r="AR857" s="74"/>
      <c r="AS857" s="74"/>
      <c r="AT857" s="74"/>
      <c r="AU857" s="74"/>
    </row>
    <row r="858" spans="27:47">
      <c r="AA858" s="74"/>
      <c r="AB858" s="74"/>
      <c r="AC858" s="74"/>
      <c r="AD858" s="74"/>
      <c r="AE858" s="74"/>
      <c r="AG858" s="101"/>
      <c r="AN858" s="74"/>
      <c r="AO858" s="74"/>
      <c r="AP858" s="74"/>
      <c r="AQ858" s="74"/>
      <c r="AR858" s="74"/>
      <c r="AS858" s="74"/>
      <c r="AT858" s="74"/>
      <c r="AU858" s="74"/>
    </row>
    <row r="859" spans="27:47">
      <c r="AA859" s="74"/>
      <c r="AB859" s="74"/>
      <c r="AC859" s="74"/>
      <c r="AD859" s="74"/>
      <c r="AE859" s="74"/>
      <c r="AG859" s="101"/>
      <c r="AN859" s="74"/>
      <c r="AO859" s="74"/>
      <c r="AP859" s="74"/>
      <c r="AQ859" s="74"/>
      <c r="AR859" s="74"/>
      <c r="AS859" s="74"/>
      <c r="AT859" s="74"/>
      <c r="AU859" s="74"/>
    </row>
    <row r="860" spans="27:47">
      <c r="AA860" s="74"/>
      <c r="AB860" s="74"/>
      <c r="AC860" s="74"/>
      <c r="AD860" s="74"/>
      <c r="AE860" s="74"/>
      <c r="AG860" s="101"/>
      <c r="AN860" s="74"/>
      <c r="AO860" s="74"/>
      <c r="AP860" s="74"/>
      <c r="AQ860" s="74"/>
      <c r="AR860" s="74"/>
      <c r="AS860" s="74"/>
      <c r="AT860" s="74"/>
      <c r="AU860" s="74"/>
    </row>
    <row r="861" spans="27:47">
      <c r="AA861" s="74"/>
      <c r="AB861" s="74"/>
      <c r="AC861" s="74"/>
      <c r="AD861" s="74"/>
      <c r="AE861" s="74"/>
      <c r="AG861" s="101"/>
      <c r="AN861" s="74"/>
      <c r="AO861" s="74"/>
      <c r="AP861" s="74"/>
      <c r="AQ861" s="74"/>
      <c r="AR861" s="74"/>
      <c r="AS861" s="74"/>
      <c r="AT861" s="74"/>
      <c r="AU861" s="74"/>
    </row>
    <row r="862" spans="27:47">
      <c r="AA862" s="74"/>
      <c r="AB862" s="74"/>
      <c r="AC862" s="74"/>
      <c r="AD862" s="74"/>
      <c r="AE862" s="74"/>
      <c r="AG862" s="101"/>
      <c r="AN862" s="74"/>
      <c r="AO862" s="74"/>
      <c r="AP862" s="74"/>
      <c r="AQ862" s="74"/>
      <c r="AR862" s="74"/>
      <c r="AS862" s="74"/>
      <c r="AT862" s="74"/>
      <c r="AU862" s="74"/>
    </row>
    <row r="863" spans="27:47">
      <c r="AA863" s="74"/>
      <c r="AB863" s="74"/>
      <c r="AC863" s="74"/>
      <c r="AD863" s="74"/>
      <c r="AE863" s="74"/>
      <c r="AG863" s="101"/>
      <c r="AN863" s="74"/>
      <c r="AO863" s="74"/>
      <c r="AP863" s="74"/>
      <c r="AQ863" s="74"/>
      <c r="AR863" s="74"/>
      <c r="AS863" s="74"/>
      <c r="AT863" s="74"/>
      <c r="AU863" s="74"/>
    </row>
    <row r="864" spans="27:47">
      <c r="AA864" s="74"/>
      <c r="AB864" s="74"/>
      <c r="AC864" s="74"/>
      <c r="AD864" s="74"/>
      <c r="AE864" s="74"/>
      <c r="AG864" s="101"/>
      <c r="AN864" s="74"/>
      <c r="AO864" s="74"/>
      <c r="AP864" s="74"/>
      <c r="AQ864" s="74"/>
      <c r="AR864" s="74"/>
      <c r="AS864" s="74"/>
      <c r="AT864" s="74"/>
      <c r="AU864" s="74"/>
    </row>
    <row r="865" spans="27:47">
      <c r="AA865" s="74"/>
      <c r="AB865" s="74"/>
      <c r="AC865" s="74"/>
      <c r="AD865" s="74"/>
      <c r="AE865" s="74"/>
      <c r="AG865" s="101"/>
      <c r="AN865" s="74"/>
      <c r="AO865" s="74"/>
      <c r="AP865" s="74"/>
      <c r="AQ865" s="74"/>
      <c r="AR865" s="74"/>
      <c r="AS865" s="74"/>
      <c r="AT865" s="74"/>
      <c r="AU865" s="74"/>
    </row>
    <row r="866" spans="27:47">
      <c r="AA866" s="74"/>
      <c r="AB866" s="74"/>
      <c r="AC866" s="74"/>
      <c r="AD866" s="74"/>
      <c r="AE866" s="74"/>
      <c r="AG866" s="101"/>
      <c r="AN866" s="74"/>
      <c r="AO866" s="74"/>
      <c r="AP866" s="74"/>
      <c r="AQ866" s="74"/>
      <c r="AR866" s="74"/>
      <c r="AS866" s="74"/>
      <c r="AT866" s="74"/>
      <c r="AU866" s="74"/>
    </row>
    <row r="867" spans="27:47">
      <c r="AA867" s="74"/>
      <c r="AB867" s="74"/>
      <c r="AC867" s="74"/>
      <c r="AD867" s="74"/>
      <c r="AE867" s="74"/>
      <c r="AG867" s="101"/>
      <c r="AN867" s="74"/>
      <c r="AO867" s="74"/>
      <c r="AP867" s="74"/>
      <c r="AQ867" s="74"/>
      <c r="AR867" s="74"/>
      <c r="AS867" s="74"/>
      <c r="AT867" s="74"/>
      <c r="AU867" s="74"/>
    </row>
    <row r="868" spans="27:47">
      <c r="AA868" s="74"/>
      <c r="AB868" s="74"/>
      <c r="AC868" s="74"/>
      <c r="AD868" s="74"/>
      <c r="AE868" s="74"/>
      <c r="AG868" s="101"/>
      <c r="AN868" s="74"/>
      <c r="AO868" s="74"/>
      <c r="AP868" s="74"/>
      <c r="AQ868" s="74"/>
      <c r="AR868" s="74"/>
      <c r="AS868" s="74"/>
      <c r="AT868" s="74"/>
      <c r="AU868" s="74"/>
    </row>
    <row r="869" spans="27:47">
      <c r="AA869" s="74"/>
      <c r="AB869" s="74"/>
      <c r="AC869" s="74"/>
      <c r="AD869" s="74"/>
      <c r="AE869" s="74"/>
      <c r="AG869" s="101"/>
      <c r="AN869" s="74"/>
      <c r="AO869" s="74"/>
      <c r="AP869" s="74"/>
      <c r="AQ869" s="74"/>
      <c r="AR869" s="74"/>
      <c r="AS869" s="74"/>
      <c r="AT869" s="74"/>
      <c r="AU869" s="74"/>
    </row>
    <row r="870" spans="27:47">
      <c r="AA870" s="74"/>
      <c r="AB870" s="74"/>
      <c r="AC870" s="74"/>
      <c r="AD870" s="74"/>
      <c r="AE870" s="74"/>
      <c r="AG870" s="101"/>
      <c r="AN870" s="74"/>
      <c r="AO870" s="74"/>
      <c r="AP870" s="74"/>
      <c r="AQ870" s="74"/>
      <c r="AR870" s="74"/>
      <c r="AS870" s="74"/>
      <c r="AT870" s="74"/>
      <c r="AU870" s="74"/>
    </row>
    <row r="871" spans="27:47">
      <c r="AA871" s="74"/>
      <c r="AB871" s="74"/>
      <c r="AC871" s="74"/>
      <c r="AD871" s="74"/>
      <c r="AE871" s="74"/>
      <c r="AG871" s="101"/>
      <c r="AN871" s="74"/>
      <c r="AO871" s="74"/>
      <c r="AP871" s="74"/>
      <c r="AQ871" s="74"/>
      <c r="AR871" s="74"/>
      <c r="AS871" s="74"/>
      <c r="AT871" s="74"/>
      <c r="AU871" s="74"/>
    </row>
    <row r="872" spans="27:47">
      <c r="AA872" s="74"/>
      <c r="AB872" s="74"/>
      <c r="AC872" s="74"/>
      <c r="AD872" s="74"/>
      <c r="AE872" s="74"/>
      <c r="AG872" s="101"/>
      <c r="AN872" s="74"/>
      <c r="AO872" s="74"/>
      <c r="AP872" s="74"/>
      <c r="AQ872" s="74"/>
      <c r="AR872" s="74"/>
      <c r="AS872" s="74"/>
      <c r="AT872" s="74"/>
      <c r="AU872" s="74"/>
    </row>
    <row r="873" spans="27:47">
      <c r="AA873" s="74"/>
      <c r="AB873" s="74"/>
      <c r="AC873" s="74"/>
      <c r="AD873" s="74"/>
      <c r="AE873" s="74"/>
      <c r="AG873" s="101"/>
      <c r="AN873" s="74"/>
      <c r="AO873" s="74"/>
      <c r="AP873" s="74"/>
      <c r="AQ873" s="74"/>
      <c r="AR873" s="74"/>
      <c r="AS873" s="74"/>
      <c r="AT873" s="74"/>
      <c r="AU873" s="74"/>
    </row>
    <row r="874" spans="27:47">
      <c r="AA874" s="74"/>
      <c r="AB874" s="74"/>
      <c r="AC874" s="74"/>
      <c r="AD874" s="74"/>
      <c r="AE874" s="74"/>
      <c r="AG874" s="101"/>
      <c r="AN874" s="74"/>
      <c r="AO874" s="74"/>
      <c r="AP874" s="74"/>
      <c r="AQ874" s="74"/>
      <c r="AR874" s="74"/>
      <c r="AS874" s="74"/>
      <c r="AT874" s="74"/>
      <c r="AU874" s="74"/>
    </row>
    <row r="875" spans="27:47">
      <c r="AA875" s="74"/>
      <c r="AB875" s="74"/>
      <c r="AC875" s="74"/>
      <c r="AD875" s="74"/>
      <c r="AE875" s="74"/>
      <c r="AG875" s="101"/>
      <c r="AN875" s="74"/>
      <c r="AO875" s="74"/>
      <c r="AP875" s="74"/>
      <c r="AQ875" s="74"/>
      <c r="AR875" s="74"/>
      <c r="AS875" s="74"/>
      <c r="AT875" s="74"/>
      <c r="AU875" s="74"/>
    </row>
    <row r="876" spans="27:47">
      <c r="AA876" s="74"/>
      <c r="AB876" s="74"/>
      <c r="AC876" s="74"/>
      <c r="AD876" s="74"/>
      <c r="AE876" s="74"/>
      <c r="AG876" s="101"/>
      <c r="AN876" s="74"/>
      <c r="AO876" s="74"/>
      <c r="AP876" s="74"/>
      <c r="AQ876" s="74"/>
      <c r="AR876" s="74"/>
      <c r="AS876" s="74"/>
      <c r="AT876" s="74"/>
      <c r="AU876" s="74"/>
    </row>
    <row r="877" spans="27:47">
      <c r="AA877" s="74"/>
      <c r="AB877" s="74"/>
      <c r="AC877" s="74"/>
      <c r="AD877" s="74"/>
      <c r="AE877" s="74"/>
      <c r="AG877" s="101"/>
      <c r="AN877" s="74"/>
      <c r="AO877" s="74"/>
      <c r="AP877" s="74"/>
      <c r="AQ877" s="74"/>
      <c r="AR877" s="74"/>
      <c r="AS877" s="74"/>
      <c r="AT877" s="74"/>
      <c r="AU877" s="74"/>
    </row>
    <row r="878" spans="27:47">
      <c r="AA878" s="74"/>
      <c r="AB878" s="74"/>
      <c r="AC878" s="74"/>
      <c r="AD878" s="74"/>
      <c r="AE878" s="74"/>
      <c r="AG878" s="101"/>
      <c r="AN878" s="74"/>
      <c r="AO878" s="74"/>
      <c r="AP878" s="74"/>
      <c r="AQ878" s="74"/>
      <c r="AR878" s="74"/>
      <c r="AS878" s="74"/>
      <c r="AT878" s="74"/>
      <c r="AU878" s="74"/>
    </row>
    <row r="879" spans="27:47">
      <c r="AA879" s="74"/>
      <c r="AB879" s="74"/>
      <c r="AC879" s="74"/>
      <c r="AD879" s="74"/>
      <c r="AE879" s="74"/>
      <c r="AG879" s="101"/>
      <c r="AN879" s="74"/>
      <c r="AO879" s="74"/>
      <c r="AP879" s="74"/>
      <c r="AQ879" s="74"/>
      <c r="AR879" s="74"/>
      <c r="AS879" s="74"/>
      <c r="AT879" s="74"/>
      <c r="AU879" s="74"/>
    </row>
    <row r="880" spans="27:47">
      <c r="AA880" s="74"/>
      <c r="AB880" s="74"/>
      <c r="AC880" s="74"/>
      <c r="AD880" s="74"/>
      <c r="AE880" s="74"/>
      <c r="AG880" s="101"/>
      <c r="AN880" s="74"/>
      <c r="AO880" s="74"/>
      <c r="AP880" s="74"/>
      <c r="AQ880" s="74"/>
      <c r="AR880" s="74"/>
      <c r="AS880" s="74"/>
      <c r="AT880" s="74"/>
      <c r="AU880" s="74"/>
    </row>
    <row r="881" spans="27:48">
      <c r="AA881" s="74"/>
      <c r="AB881" s="74"/>
      <c r="AC881" s="74"/>
      <c r="AD881" s="74"/>
      <c r="AE881" s="74"/>
      <c r="AG881" s="101"/>
      <c r="AN881" s="74"/>
      <c r="AO881" s="74"/>
      <c r="AP881" s="74"/>
      <c r="AQ881" s="74"/>
      <c r="AR881" s="74"/>
      <c r="AS881" s="74"/>
      <c r="AT881" s="74"/>
      <c r="AU881" s="74"/>
    </row>
    <row r="882" spans="27:48">
      <c r="AA882" s="74"/>
      <c r="AB882" s="74"/>
      <c r="AC882" s="74"/>
      <c r="AD882" s="74"/>
      <c r="AE882" s="74"/>
      <c r="AG882" s="101"/>
      <c r="AN882" s="74"/>
      <c r="AO882" s="74"/>
      <c r="AP882" s="74"/>
      <c r="AQ882" s="74"/>
      <c r="AR882" s="74"/>
      <c r="AS882" s="74"/>
      <c r="AT882" s="74"/>
      <c r="AU882" s="74"/>
    </row>
    <row r="883" spans="27:48">
      <c r="AA883" s="74"/>
      <c r="AB883" s="74"/>
      <c r="AC883" s="74"/>
      <c r="AD883" s="74"/>
      <c r="AE883" s="74"/>
      <c r="AG883" s="101"/>
      <c r="AN883" s="74"/>
      <c r="AO883" s="74"/>
      <c r="AP883" s="74"/>
      <c r="AQ883" s="74"/>
      <c r="AR883" s="74"/>
      <c r="AS883" s="74"/>
      <c r="AT883" s="74"/>
      <c r="AU883" s="74"/>
    </row>
    <row r="884" spans="27:48">
      <c r="AA884" s="74"/>
      <c r="AB884" s="74"/>
      <c r="AC884" s="74"/>
      <c r="AD884" s="74"/>
      <c r="AE884" s="74"/>
      <c r="AG884" s="101"/>
      <c r="AN884" s="74"/>
      <c r="AO884" s="74"/>
      <c r="AP884" s="74"/>
      <c r="AQ884" s="74"/>
      <c r="AR884" s="74"/>
      <c r="AS884" s="74"/>
      <c r="AT884" s="74"/>
      <c r="AU884" s="74"/>
    </row>
    <row r="885" spans="27:48">
      <c r="AA885" s="74"/>
      <c r="AB885" s="74"/>
      <c r="AC885" s="74"/>
      <c r="AD885" s="74"/>
      <c r="AE885" s="74"/>
      <c r="AG885" s="101"/>
      <c r="AN885" s="74"/>
      <c r="AO885" s="74"/>
      <c r="AP885" s="74"/>
      <c r="AQ885" s="74"/>
      <c r="AR885" s="74"/>
      <c r="AS885" s="74"/>
      <c r="AT885" s="74"/>
      <c r="AU885" s="74"/>
    </row>
    <row r="886" spans="27:48">
      <c r="AA886" s="74"/>
      <c r="AB886" s="74"/>
      <c r="AC886" s="74"/>
      <c r="AD886" s="74"/>
      <c r="AE886" s="74"/>
      <c r="AG886" s="101"/>
      <c r="AN886" s="74"/>
      <c r="AO886" s="74"/>
      <c r="AP886" s="74"/>
      <c r="AQ886" s="74"/>
      <c r="AR886" s="74"/>
      <c r="AS886" s="74"/>
      <c r="AT886" s="74"/>
      <c r="AU886" s="74"/>
    </row>
    <row r="887" spans="27:48">
      <c r="AA887" s="74"/>
      <c r="AB887" s="74"/>
      <c r="AC887" s="74"/>
      <c r="AD887" s="74"/>
      <c r="AE887" s="74"/>
      <c r="AG887" s="101"/>
      <c r="AN887" s="74"/>
      <c r="AO887" s="74"/>
      <c r="AP887" s="74"/>
      <c r="AQ887" s="74"/>
      <c r="AR887" s="74"/>
      <c r="AS887" s="74"/>
      <c r="AT887" s="74"/>
      <c r="AU887" s="74"/>
    </row>
    <row r="888" spans="27:48">
      <c r="AA888" s="74"/>
      <c r="AB888" s="74"/>
      <c r="AC888" s="74"/>
      <c r="AD888" s="74"/>
      <c r="AE888" s="74"/>
      <c r="AG888" s="101"/>
      <c r="AN888" s="74"/>
      <c r="AO888" s="74"/>
      <c r="AP888" s="74"/>
      <c r="AQ888" s="74"/>
      <c r="AR888" s="74"/>
      <c r="AS888" s="74"/>
      <c r="AT888" s="74"/>
      <c r="AU888" s="74"/>
      <c r="AV888" s="74"/>
    </row>
    <row r="889" spans="27:48">
      <c r="AA889" s="74"/>
      <c r="AB889" s="74"/>
      <c r="AC889" s="74"/>
      <c r="AD889" s="74"/>
      <c r="AE889" s="74"/>
      <c r="AG889" s="101"/>
      <c r="AN889" s="74"/>
      <c r="AO889" s="74"/>
      <c r="AP889" s="74"/>
      <c r="AQ889" s="74"/>
      <c r="AR889" s="74"/>
      <c r="AS889" s="74"/>
      <c r="AT889" s="74"/>
      <c r="AU889" s="74"/>
    </row>
    <row r="890" spans="27:48">
      <c r="AA890" s="74"/>
      <c r="AB890" s="74"/>
      <c r="AC890" s="74"/>
      <c r="AD890" s="74"/>
      <c r="AE890" s="74"/>
      <c r="AG890" s="101"/>
      <c r="AN890" s="74"/>
      <c r="AO890" s="74"/>
      <c r="AP890" s="74"/>
      <c r="AQ890" s="74"/>
      <c r="AR890" s="74"/>
      <c r="AS890" s="74"/>
      <c r="AT890" s="74"/>
      <c r="AU890" s="74"/>
    </row>
    <row r="891" spans="27:48">
      <c r="AA891" s="74"/>
      <c r="AB891" s="74"/>
      <c r="AC891" s="74"/>
      <c r="AD891" s="74"/>
      <c r="AE891" s="74"/>
      <c r="AG891" s="101"/>
      <c r="AN891" s="74"/>
      <c r="AO891" s="74"/>
      <c r="AP891" s="74"/>
      <c r="AQ891" s="74"/>
      <c r="AR891" s="74"/>
      <c r="AS891" s="74"/>
      <c r="AT891" s="74"/>
      <c r="AU891" s="74"/>
    </row>
    <row r="892" spans="27:48">
      <c r="AA892" s="74"/>
      <c r="AB892" s="74"/>
      <c r="AC892" s="74"/>
      <c r="AD892" s="74"/>
      <c r="AE892" s="74"/>
      <c r="AG892" s="101"/>
      <c r="AN892" s="74"/>
      <c r="AO892" s="74"/>
      <c r="AP892" s="74"/>
      <c r="AQ892" s="74"/>
      <c r="AR892" s="74"/>
      <c r="AS892" s="74"/>
      <c r="AT892" s="74"/>
      <c r="AU892" s="74"/>
    </row>
    <row r="893" spans="27:48">
      <c r="AA893" s="74"/>
      <c r="AB893" s="74"/>
      <c r="AC893" s="74"/>
      <c r="AD893" s="74"/>
      <c r="AE893" s="74"/>
      <c r="AG893" s="101"/>
      <c r="AN893" s="74"/>
      <c r="AO893" s="74"/>
      <c r="AP893" s="74"/>
      <c r="AQ893" s="74"/>
      <c r="AR893" s="74"/>
      <c r="AS893" s="74"/>
      <c r="AT893" s="74"/>
      <c r="AU893" s="74"/>
    </row>
    <row r="894" spans="27:48">
      <c r="AA894" s="74"/>
      <c r="AB894" s="74"/>
      <c r="AC894" s="74"/>
      <c r="AD894" s="74"/>
      <c r="AE894" s="74"/>
      <c r="AG894" s="101"/>
      <c r="AN894" s="74"/>
      <c r="AO894" s="74"/>
      <c r="AP894" s="74"/>
      <c r="AQ894" s="74"/>
      <c r="AR894" s="74"/>
      <c r="AS894" s="74"/>
      <c r="AT894" s="74"/>
      <c r="AU894" s="74"/>
    </row>
    <row r="895" spans="27:48">
      <c r="AA895" s="74"/>
      <c r="AB895" s="74"/>
      <c r="AC895" s="74"/>
      <c r="AD895" s="74"/>
      <c r="AE895" s="74"/>
      <c r="AG895" s="101"/>
      <c r="AN895" s="74"/>
      <c r="AO895" s="74"/>
      <c r="AP895" s="74"/>
      <c r="AQ895" s="74"/>
      <c r="AR895" s="74"/>
      <c r="AS895" s="74"/>
      <c r="AT895" s="74"/>
      <c r="AU895" s="74"/>
    </row>
    <row r="896" spans="27:48">
      <c r="AA896" s="74"/>
      <c r="AB896" s="74"/>
      <c r="AC896" s="74"/>
      <c r="AD896" s="74"/>
      <c r="AE896" s="74"/>
      <c r="AG896" s="101"/>
      <c r="AN896" s="74"/>
      <c r="AO896" s="74"/>
      <c r="AP896" s="74"/>
      <c r="AQ896" s="74"/>
      <c r="AR896" s="74"/>
      <c r="AS896" s="74"/>
      <c r="AT896" s="74"/>
      <c r="AU896" s="74"/>
    </row>
    <row r="897" spans="27:64">
      <c r="AA897" s="74"/>
      <c r="AB897" s="74"/>
      <c r="AC897" s="74"/>
      <c r="AD897" s="74"/>
      <c r="AE897" s="74"/>
      <c r="AG897" s="101"/>
      <c r="AN897" s="74"/>
      <c r="AO897" s="74"/>
      <c r="AP897" s="74"/>
      <c r="AQ897" s="74"/>
      <c r="AR897" s="74"/>
      <c r="AS897" s="74"/>
      <c r="AT897" s="74"/>
      <c r="AU897" s="74"/>
    </row>
    <row r="898" spans="27:64">
      <c r="AA898" s="74"/>
      <c r="AB898" s="74"/>
      <c r="AC898" s="74"/>
      <c r="AD898" s="74"/>
      <c r="AE898" s="74"/>
      <c r="AG898" s="101"/>
      <c r="AN898" s="74"/>
      <c r="AO898" s="74"/>
      <c r="AP898" s="74"/>
      <c r="AQ898" s="74"/>
      <c r="AR898" s="74"/>
      <c r="AS898" s="74"/>
      <c r="AT898" s="74"/>
      <c r="AU898" s="74"/>
    </row>
    <row r="899" spans="27:64">
      <c r="AA899" s="74"/>
      <c r="AB899" s="74"/>
      <c r="AC899" s="74"/>
      <c r="AD899" s="74"/>
      <c r="AE899" s="74"/>
      <c r="AG899" s="101"/>
      <c r="AN899" s="74"/>
      <c r="AO899" s="74"/>
      <c r="AP899" s="74"/>
      <c r="AQ899" s="74"/>
      <c r="AR899" s="74"/>
      <c r="AS899" s="74"/>
      <c r="AT899" s="74"/>
      <c r="AU899" s="74"/>
    </row>
    <row r="900" spans="27:64">
      <c r="AA900" s="74"/>
      <c r="AB900" s="74"/>
      <c r="AC900" s="74"/>
      <c r="AD900" s="74"/>
      <c r="AE900" s="74"/>
      <c r="AG900" s="101"/>
      <c r="AN900" s="74"/>
      <c r="AO900" s="74"/>
      <c r="AP900" s="74"/>
      <c r="AQ900" s="74"/>
      <c r="AR900" s="74"/>
      <c r="AS900" s="74"/>
      <c r="AT900" s="74"/>
      <c r="AU900" s="74"/>
    </row>
    <row r="901" spans="27:64">
      <c r="AA901" s="74"/>
      <c r="AB901" s="74"/>
      <c r="AC901" s="74"/>
      <c r="AD901" s="74"/>
      <c r="AE901" s="74"/>
      <c r="AG901" s="101"/>
      <c r="AN901" s="74"/>
      <c r="AO901" s="74"/>
      <c r="AP901" s="74"/>
      <c r="AQ901" s="74"/>
      <c r="AR901" s="74"/>
      <c r="AS901" s="74"/>
      <c r="AT901" s="74"/>
      <c r="AU901" s="74"/>
    </row>
    <row r="902" spans="27:64">
      <c r="AA902" s="74"/>
      <c r="AB902" s="74"/>
      <c r="AC902" s="74"/>
      <c r="AD902" s="74"/>
      <c r="AE902" s="74"/>
      <c r="AG902" s="101"/>
      <c r="AN902" s="74"/>
      <c r="AO902" s="74"/>
      <c r="AP902" s="74"/>
      <c r="AQ902" s="74"/>
      <c r="AR902" s="74"/>
      <c r="AS902" s="74"/>
      <c r="AT902" s="74"/>
      <c r="AU902" s="74"/>
    </row>
    <row r="903" spans="27:64">
      <c r="AA903" s="74"/>
      <c r="AB903" s="74"/>
      <c r="AC903" s="74"/>
      <c r="AD903" s="74"/>
      <c r="AE903" s="74"/>
      <c r="AG903" s="101"/>
      <c r="AN903" s="74"/>
      <c r="AO903" s="74"/>
      <c r="AP903" s="74"/>
      <c r="AQ903" s="74"/>
      <c r="AR903" s="74"/>
      <c r="AS903" s="74"/>
      <c r="AT903" s="74"/>
      <c r="AU903" s="74"/>
      <c r="AV903" s="74"/>
      <c r="AW903" s="74"/>
      <c r="AX903" s="74"/>
      <c r="AY903" s="74"/>
      <c r="AZ903" s="74"/>
      <c r="BA903" s="74"/>
      <c r="BB903" s="74"/>
      <c r="BC903" s="74"/>
      <c r="BD903" s="74"/>
      <c r="BE903" s="74"/>
      <c r="BF903" s="74"/>
      <c r="BG903" s="74"/>
      <c r="BH903" s="74"/>
      <c r="BI903" s="74"/>
      <c r="BJ903" s="74"/>
      <c r="BK903" s="74"/>
      <c r="BL903" s="74"/>
    </row>
    <row r="904" spans="27:64">
      <c r="AA904" s="74"/>
      <c r="AB904" s="74"/>
      <c r="AC904" s="74"/>
      <c r="AD904" s="74"/>
      <c r="AE904" s="74"/>
      <c r="AG904" s="101"/>
      <c r="AN904" s="74"/>
      <c r="AO904" s="74"/>
      <c r="AP904" s="74"/>
      <c r="AQ904" s="74"/>
      <c r="AR904" s="74"/>
      <c r="AS904" s="74"/>
      <c r="AT904" s="74"/>
      <c r="AU904" s="74"/>
    </row>
    <row r="905" spans="27:64">
      <c r="AA905" s="74"/>
      <c r="AB905" s="74"/>
      <c r="AC905" s="74"/>
      <c r="AD905" s="74"/>
      <c r="AE905" s="74"/>
      <c r="AG905" s="101"/>
      <c r="AN905" s="74"/>
      <c r="AO905" s="74"/>
      <c r="AP905" s="74"/>
      <c r="AQ905" s="74"/>
      <c r="AR905" s="74"/>
      <c r="AS905" s="74"/>
      <c r="AT905" s="74"/>
      <c r="AU905" s="74"/>
    </row>
    <row r="906" spans="27:64">
      <c r="AA906" s="74"/>
      <c r="AB906" s="74"/>
      <c r="AC906" s="74"/>
      <c r="AD906" s="74"/>
      <c r="AE906" s="74"/>
      <c r="AG906" s="101"/>
      <c r="AN906" s="74"/>
      <c r="AO906" s="74"/>
      <c r="AP906" s="74"/>
      <c r="AQ906" s="74"/>
      <c r="AR906" s="74"/>
      <c r="AS906" s="74"/>
      <c r="AT906" s="74"/>
      <c r="AU906" s="74"/>
    </row>
    <row r="907" spans="27:64">
      <c r="AA907" s="74"/>
      <c r="AB907" s="74"/>
      <c r="AC907" s="74"/>
      <c r="AD907" s="74"/>
      <c r="AE907" s="74"/>
      <c r="AG907" s="101"/>
      <c r="AN907" s="74"/>
      <c r="AO907" s="74"/>
      <c r="AP907" s="74"/>
      <c r="AQ907" s="74"/>
      <c r="AR907" s="74"/>
      <c r="AS907" s="74"/>
      <c r="AT907" s="74"/>
      <c r="AU907" s="74"/>
      <c r="AV907" s="74"/>
      <c r="AW907" s="74"/>
      <c r="AX907" s="74"/>
      <c r="AY907" s="74"/>
      <c r="AZ907" s="74"/>
      <c r="BA907" s="74"/>
      <c r="BB907" s="74"/>
      <c r="BC907" s="74"/>
      <c r="BD907" s="74"/>
      <c r="BE907" s="74"/>
      <c r="BF907" s="74"/>
      <c r="BG907" s="74"/>
      <c r="BH907" s="74"/>
      <c r="BI907" s="74"/>
      <c r="BJ907" s="74"/>
      <c r="BK907" s="74"/>
      <c r="BL907" s="74"/>
    </row>
    <row r="908" spans="27:64">
      <c r="AA908" s="74"/>
      <c r="AB908" s="74"/>
      <c r="AC908" s="74"/>
      <c r="AD908" s="74"/>
      <c r="AE908" s="74"/>
      <c r="AG908" s="101"/>
      <c r="AN908" s="74"/>
      <c r="AO908" s="74"/>
      <c r="AP908" s="74"/>
      <c r="AQ908" s="74"/>
      <c r="AR908" s="74"/>
      <c r="AS908" s="74"/>
      <c r="AT908" s="74"/>
      <c r="AU908" s="74"/>
    </row>
    <row r="909" spans="27:64">
      <c r="AA909" s="74"/>
      <c r="AB909" s="74"/>
      <c r="AC909" s="74"/>
      <c r="AD909" s="74"/>
      <c r="AE909" s="74"/>
      <c r="AG909" s="101"/>
      <c r="AN909" s="74"/>
      <c r="AO909" s="74"/>
      <c r="AP909" s="74"/>
      <c r="AQ909" s="74"/>
      <c r="AR909" s="74"/>
      <c r="AS909" s="74"/>
      <c r="AT909" s="74"/>
      <c r="AU909" s="74"/>
    </row>
    <row r="910" spans="27:64">
      <c r="AA910" s="74"/>
      <c r="AB910" s="74"/>
      <c r="AC910" s="74"/>
      <c r="AD910" s="74"/>
      <c r="AE910" s="74"/>
      <c r="AG910" s="101"/>
      <c r="AN910" s="74"/>
      <c r="AO910" s="74"/>
      <c r="AP910" s="74"/>
      <c r="AQ910" s="74"/>
      <c r="AR910" s="74"/>
      <c r="AS910" s="74"/>
      <c r="AT910" s="74"/>
      <c r="AU910" s="74"/>
    </row>
    <row r="911" spans="27:64">
      <c r="AA911" s="74"/>
      <c r="AB911" s="74"/>
      <c r="AC911" s="74"/>
      <c r="AD911" s="74"/>
      <c r="AE911" s="74"/>
      <c r="AG911" s="101"/>
      <c r="AN911" s="74"/>
      <c r="AO911" s="74"/>
      <c r="AP911" s="74"/>
      <c r="AQ911" s="74"/>
      <c r="AR911" s="74"/>
      <c r="AS911" s="74"/>
      <c r="AT911" s="74"/>
      <c r="AU911" s="74"/>
      <c r="AV911" s="74"/>
      <c r="AW911" s="74"/>
      <c r="AX911" s="74"/>
      <c r="AY911" s="74"/>
      <c r="AZ911" s="74"/>
      <c r="BA911" s="74"/>
      <c r="BB911" s="74"/>
      <c r="BC911" s="74"/>
      <c r="BD911" s="74"/>
      <c r="BE911" s="74"/>
      <c r="BF911" s="74"/>
      <c r="BG911" s="74"/>
      <c r="BH911" s="74"/>
      <c r="BI911" s="74"/>
      <c r="BJ911" s="74"/>
      <c r="BK911" s="74"/>
      <c r="BL911" s="74"/>
    </row>
    <row r="912" spans="27:64">
      <c r="AA912" s="74"/>
      <c r="AB912" s="74"/>
      <c r="AC912" s="74"/>
      <c r="AD912" s="74"/>
      <c r="AE912" s="74"/>
      <c r="AG912" s="101"/>
      <c r="AN912" s="74"/>
      <c r="AO912" s="74"/>
      <c r="AP912" s="74"/>
      <c r="AQ912" s="74"/>
      <c r="AR912" s="74"/>
      <c r="AS912" s="74"/>
      <c r="AT912" s="74"/>
      <c r="AU912" s="74"/>
    </row>
    <row r="913" spans="27:64">
      <c r="AA913" s="74"/>
      <c r="AB913" s="74"/>
      <c r="AC913" s="74"/>
      <c r="AD913" s="74"/>
      <c r="AE913" s="74"/>
      <c r="AG913" s="101"/>
      <c r="AN913" s="74"/>
      <c r="AO913" s="74"/>
      <c r="AP913" s="74"/>
      <c r="AQ913" s="74"/>
      <c r="AR913" s="74"/>
      <c r="AS913" s="74"/>
      <c r="AT913" s="74"/>
      <c r="AU913" s="74"/>
    </row>
    <row r="914" spans="27:64">
      <c r="AA914" s="74"/>
      <c r="AB914" s="74"/>
      <c r="AC914" s="74"/>
      <c r="AD914" s="74"/>
      <c r="AE914" s="74"/>
      <c r="AG914" s="101"/>
      <c r="AN914" s="74"/>
      <c r="AO914" s="74"/>
      <c r="AP914" s="74"/>
      <c r="AQ914" s="74"/>
      <c r="AR914" s="74"/>
      <c r="AS914" s="74"/>
      <c r="AT914" s="74"/>
      <c r="AU914" s="74"/>
    </row>
    <row r="915" spans="27:64">
      <c r="AA915" s="74"/>
      <c r="AB915" s="74"/>
      <c r="AC915" s="74"/>
      <c r="AD915" s="74"/>
      <c r="AE915" s="74"/>
      <c r="AG915" s="101"/>
      <c r="AN915" s="74"/>
      <c r="AO915" s="74"/>
      <c r="AP915" s="74"/>
      <c r="AQ915" s="74"/>
      <c r="AR915" s="74"/>
      <c r="AS915" s="74"/>
      <c r="AT915" s="74"/>
      <c r="AU915" s="74"/>
    </row>
    <row r="916" spans="27:64">
      <c r="AA916" s="74"/>
      <c r="AB916" s="74"/>
      <c r="AC916" s="74"/>
      <c r="AD916" s="74"/>
      <c r="AE916" s="74"/>
      <c r="AG916" s="101"/>
      <c r="AN916" s="74"/>
      <c r="AO916" s="74"/>
      <c r="AP916" s="74"/>
      <c r="AQ916" s="74"/>
      <c r="AR916" s="74"/>
      <c r="AS916" s="74"/>
      <c r="AT916" s="74"/>
      <c r="AU916" s="74"/>
    </row>
    <row r="917" spans="27:64">
      <c r="AA917" s="74"/>
      <c r="AB917" s="74"/>
      <c r="AC917" s="74"/>
      <c r="AD917" s="74"/>
      <c r="AE917" s="74"/>
      <c r="AG917" s="101"/>
      <c r="AN917" s="74"/>
      <c r="AO917" s="74"/>
      <c r="AP917" s="74"/>
      <c r="AQ917" s="74"/>
      <c r="AR917" s="74"/>
      <c r="AS917" s="74"/>
      <c r="AT917" s="74"/>
      <c r="AU917" s="74"/>
    </row>
    <row r="918" spans="27:64">
      <c r="AA918" s="74"/>
      <c r="AB918" s="74"/>
      <c r="AC918" s="74"/>
      <c r="AD918" s="74"/>
      <c r="AE918" s="74"/>
      <c r="AG918" s="101"/>
      <c r="AN918" s="74"/>
      <c r="AO918" s="74"/>
      <c r="AP918" s="74"/>
      <c r="AQ918" s="74"/>
      <c r="AR918" s="74"/>
      <c r="AS918" s="74"/>
      <c r="AT918" s="74"/>
      <c r="AU918" s="74"/>
    </row>
    <row r="919" spans="27:64">
      <c r="AA919" s="74"/>
      <c r="AB919" s="74"/>
      <c r="AC919" s="74"/>
      <c r="AD919" s="74"/>
      <c r="AE919" s="74"/>
      <c r="AG919" s="101"/>
      <c r="AN919" s="74"/>
      <c r="AO919" s="74"/>
      <c r="AP919" s="74"/>
      <c r="AQ919" s="74"/>
      <c r="AR919" s="74"/>
      <c r="AS919" s="74"/>
      <c r="AT919" s="74"/>
      <c r="AU919" s="74"/>
    </row>
    <row r="920" spans="27:64">
      <c r="AA920" s="74"/>
      <c r="AB920" s="74"/>
      <c r="AC920" s="74"/>
      <c r="AD920" s="74"/>
      <c r="AE920" s="74"/>
      <c r="AG920" s="101"/>
      <c r="AN920" s="74"/>
      <c r="AO920" s="74"/>
      <c r="AP920" s="74"/>
      <c r="AQ920" s="74"/>
      <c r="AR920" s="74"/>
      <c r="AS920" s="74"/>
      <c r="AT920" s="74"/>
      <c r="AU920" s="74"/>
      <c r="AV920" s="74"/>
      <c r="AW920" s="74"/>
      <c r="AX920" s="74"/>
      <c r="AY920" s="74"/>
      <c r="AZ920" s="74"/>
      <c r="BA920" s="74"/>
      <c r="BB920" s="74"/>
      <c r="BC920" s="74"/>
      <c r="BD920" s="74"/>
      <c r="BE920" s="74"/>
      <c r="BF920" s="74"/>
      <c r="BG920" s="74"/>
      <c r="BH920" s="74"/>
      <c r="BI920" s="74"/>
      <c r="BJ920" s="74"/>
      <c r="BK920" s="74"/>
      <c r="BL920" s="74"/>
    </row>
    <row r="921" spans="27:64">
      <c r="AA921" s="74"/>
      <c r="AB921" s="74"/>
      <c r="AC921" s="74"/>
      <c r="AD921" s="74"/>
      <c r="AE921" s="74"/>
      <c r="AG921" s="101"/>
      <c r="AN921" s="74"/>
      <c r="AO921" s="74"/>
      <c r="AP921" s="74"/>
      <c r="AQ921" s="74"/>
      <c r="AR921" s="74"/>
      <c r="AS921" s="74"/>
      <c r="AT921" s="74"/>
      <c r="AU921" s="74"/>
    </row>
    <row r="922" spans="27:64">
      <c r="AA922" s="74"/>
      <c r="AB922" s="74"/>
      <c r="AC922" s="74"/>
      <c r="AD922" s="74"/>
      <c r="AE922" s="74"/>
      <c r="AG922" s="101"/>
      <c r="AN922" s="74"/>
      <c r="AO922" s="74"/>
      <c r="AP922" s="74"/>
      <c r="AQ922" s="74"/>
      <c r="AR922" s="74"/>
      <c r="AS922" s="74"/>
      <c r="AT922" s="74"/>
      <c r="AU922" s="74"/>
    </row>
    <row r="923" spans="27:64">
      <c r="AA923" s="74"/>
      <c r="AB923" s="74"/>
      <c r="AC923" s="74"/>
      <c r="AD923" s="74"/>
      <c r="AE923" s="74"/>
      <c r="AG923" s="101"/>
      <c r="AN923" s="74"/>
      <c r="AO923" s="74"/>
      <c r="AP923" s="74"/>
      <c r="AQ923" s="74"/>
      <c r="AR923" s="74"/>
      <c r="AS923" s="74"/>
      <c r="AT923" s="74"/>
      <c r="AU923" s="74"/>
    </row>
    <row r="924" spans="27:64">
      <c r="AA924" s="74"/>
      <c r="AB924" s="74"/>
      <c r="AC924" s="74"/>
      <c r="AD924" s="74"/>
      <c r="AE924" s="74"/>
      <c r="AG924" s="101"/>
      <c r="AN924" s="74"/>
      <c r="AO924" s="74"/>
      <c r="AP924" s="74"/>
      <c r="AQ924" s="74"/>
      <c r="AR924" s="74"/>
      <c r="AS924" s="74"/>
      <c r="AT924" s="74"/>
      <c r="AU924" s="74"/>
    </row>
    <row r="925" spans="27:64">
      <c r="AA925" s="74"/>
      <c r="AB925" s="74"/>
      <c r="AC925" s="74"/>
      <c r="AD925" s="74"/>
      <c r="AE925" s="74"/>
      <c r="AG925" s="101"/>
      <c r="AN925" s="74"/>
      <c r="AO925" s="74"/>
      <c r="AP925" s="74"/>
      <c r="AQ925" s="74"/>
      <c r="AR925" s="74"/>
      <c r="AS925" s="74"/>
      <c r="AT925" s="74"/>
      <c r="AU925" s="74"/>
    </row>
    <row r="926" spans="27:64">
      <c r="AA926" s="74"/>
      <c r="AB926" s="74"/>
      <c r="AC926" s="74"/>
      <c r="AD926" s="74"/>
      <c r="AE926" s="74"/>
      <c r="AG926" s="101"/>
      <c r="AN926" s="74"/>
      <c r="AO926" s="74"/>
      <c r="AP926" s="74"/>
      <c r="AQ926" s="74"/>
      <c r="AR926" s="74"/>
      <c r="AS926" s="74"/>
      <c r="AT926" s="74"/>
      <c r="AU926" s="74"/>
    </row>
    <row r="927" spans="27:64">
      <c r="AA927" s="74"/>
      <c r="AB927" s="74"/>
      <c r="AC927" s="74"/>
      <c r="AD927" s="74"/>
      <c r="AE927" s="74"/>
      <c r="AG927" s="101"/>
      <c r="AN927" s="74"/>
      <c r="AO927" s="74"/>
      <c r="AP927" s="74"/>
      <c r="AQ927" s="74"/>
      <c r="AR927" s="74"/>
      <c r="AS927" s="74"/>
      <c r="AT927" s="74"/>
      <c r="AU927" s="74"/>
    </row>
    <row r="928" spans="27:64">
      <c r="AA928" s="74"/>
      <c r="AB928" s="74"/>
      <c r="AC928" s="74"/>
      <c r="AD928" s="74"/>
      <c r="AE928" s="74"/>
      <c r="AG928" s="101"/>
      <c r="AN928" s="74"/>
      <c r="AO928" s="74"/>
      <c r="AP928" s="74"/>
      <c r="AQ928" s="74"/>
      <c r="AR928" s="74"/>
      <c r="AS928" s="74"/>
      <c r="AT928" s="74"/>
      <c r="AU928" s="74"/>
    </row>
    <row r="929" spans="27:64">
      <c r="AA929" s="74"/>
      <c r="AB929" s="74"/>
      <c r="AC929" s="74"/>
      <c r="AD929" s="74"/>
      <c r="AE929" s="74"/>
      <c r="AG929" s="101"/>
      <c r="AN929" s="74"/>
      <c r="AO929" s="74"/>
      <c r="AP929" s="74"/>
      <c r="AQ929" s="74"/>
      <c r="AR929" s="74"/>
      <c r="AS929" s="74"/>
      <c r="AT929" s="74"/>
      <c r="AU929" s="74"/>
    </row>
    <row r="930" spans="27:64">
      <c r="AA930" s="74"/>
      <c r="AB930" s="74"/>
      <c r="AC930" s="74"/>
      <c r="AD930" s="74"/>
      <c r="AE930" s="74"/>
      <c r="AG930" s="101"/>
      <c r="AN930" s="74"/>
      <c r="AO930" s="74"/>
      <c r="AP930" s="74"/>
      <c r="AQ930" s="74"/>
      <c r="AR930" s="74"/>
      <c r="AS930" s="74"/>
      <c r="AT930" s="74"/>
      <c r="AU930" s="74"/>
    </row>
    <row r="931" spans="27:64">
      <c r="AA931" s="74"/>
      <c r="AB931" s="74"/>
      <c r="AC931" s="74"/>
      <c r="AD931" s="74"/>
      <c r="AE931" s="74"/>
      <c r="AG931" s="101"/>
      <c r="AN931" s="74"/>
      <c r="AO931" s="74"/>
      <c r="AP931" s="74"/>
      <c r="AQ931" s="74"/>
      <c r="AR931" s="74"/>
      <c r="AS931" s="74"/>
      <c r="AT931" s="74"/>
      <c r="AU931" s="74"/>
    </row>
    <row r="932" spans="27:64">
      <c r="AA932" s="74"/>
      <c r="AB932" s="74"/>
      <c r="AC932" s="74"/>
      <c r="AD932" s="74"/>
      <c r="AE932" s="74"/>
      <c r="AG932" s="101"/>
      <c r="AN932" s="74"/>
      <c r="AO932" s="74"/>
      <c r="AP932" s="74"/>
      <c r="AQ932" s="74"/>
      <c r="AR932" s="74"/>
      <c r="AS932" s="74"/>
      <c r="AT932" s="74"/>
      <c r="AU932" s="74"/>
    </row>
    <row r="933" spans="27:64">
      <c r="AA933" s="74"/>
      <c r="AB933" s="74"/>
      <c r="AC933" s="74"/>
      <c r="AD933" s="74"/>
      <c r="AE933" s="74"/>
      <c r="AG933" s="101"/>
      <c r="AN933" s="74"/>
      <c r="AO933" s="74"/>
      <c r="AP933" s="74"/>
      <c r="AQ933" s="74"/>
      <c r="AR933" s="74"/>
      <c r="AS933" s="74"/>
      <c r="AT933" s="74"/>
      <c r="AU933" s="74"/>
    </row>
    <row r="934" spans="27:64">
      <c r="AA934" s="74"/>
      <c r="AB934" s="74"/>
      <c r="AC934" s="74"/>
      <c r="AD934" s="74"/>
      <c r="AE934" s="74"/>
      <c r="AG934" s="101"/>
      <c r="AN934" s="74"/>
      <c r="AO934" s="74"/>
      <c r="AP934" s="74"/>
      <c r="AQ934" s="74"/>
      <c r="AR934" s="74"/>
      <c r="AS934" s="74"/>
      <c r="AT934" s="74"/>
      <c r="AU934" s="74"/>
    </row>
    <row r="935" spans="27:64">
      <c r="AA935" s="74"/>
      <c r="AB935" s="74"/>
      <c r="AC935" s="74"/>
      <c r="AD935" s="74"/>
      <c r="AE935" s="74"/>
      <c r="AG935" s="101"/>
      <c r="AN935" s="74"/>
      <c r="AO935" s="74"/>
      <c r="AP935" s="74"/>
      <c r="AQ935" s="74"/>
      <c r="AR935" s="74"/>
      <c r="AS935" s="74"/>
      <c r="AT935" s="74"/>
      <c r="AU935" s="74"/>
    </row>
    <row r="936" spans="27:64">
      <c r="AA936" s="74"/>
      <c r="AB936" s="74"/>
      <c r="AC936" s="74"/>
      <c r="AD936" s="74"/>
      <c r="AE936" s="74"/>
      <c r="AG936" s="101"/>
      <c r="AN936" s="74"/>
      <c r="AO936" s="74"/>
      <c r="AP936" s="74"/>
      <c r="AQ936" s="74"/>
      <c r="AR936" s="74"/>
      <c r="AS936" s="74"/>
      <c r="AT936" s="74"/>
      <c r="AU936" s="74"/>
      <c r="AV936" s="74"/>
      <c r="AW936" s="74"/>
      <c r="AX936" s="74"/>
      <c r="AY936" s="74"/>
      <c r="AZ936" s="74"/>
      <c r="BA936" s="74"/>
      <c r="BB936" s="74"/>
      <c r="BC936" s="74"/>
      <c r="BD936" s="74"/>
      <c r="BE936" s="74"/>
      <c r="BF936" s="74"/>
      <c r="BG936" s="74"/>
      <c r="BH936" s="74"/>
      <c r="BI936" s="74"/>
      <c r="BJ936" s="74"/>
      <c r="BK936" s="74"/>
      <c r="BL936" s="74"/>
    </row>
    <row r="937" spans="27:64">
      <c r="AA937" s="74"/>
      <c r="AB937" s="74"/>
      <c r="AC937" s="74"/>
      <c r="AD937" s="74"/>
      <c r="AE937" s="74"/>
      <c r="AG937" s="101"/>
      <c r="AN937" s="74"/>
      <c r="AO937" s="74"/>
      <c r="AP937" s="74"/>
      <c r="AQ937" s="74"/>
      <c r="AR937" s="74"/>
      <c r="AS937" s="74"/>
      <c r="AT937" s="74"/>
      <c r="AU937" s="74"/>
    </row>
    <row r="938" spans="27:64">
      <c r="AA938" s="74"/>
      <c r="AB938" s="74"/>
      <c r="AC938" s="74"/>
      <c r="AD938" s="74"/>
      <c r="AE938" s="74"/>
      <c r="AG938" s="101"/>
      <c r="AN938" s="74"/>
      <c r="AO938" s="74"/>
      <c r="AP938" s="74"/>
      <c r="AQ938" s="74"/>
      <c r="AR938" s="74"/>
      <c r="AS938" s="74"/>
      <c r="AT938" s="74"/>
      <c r="AU938" s="74"/>
    </row>
    <row r="939" spans="27:64">
      <c r="AA939" s="74"/>
      <c r="AB939" s="74"/>
      <c r="AC939" s="74"/>
      <c r="AD939" s="74"/>
      <c r="AE939" s="74"/>
      <c r="AG939" s="101"/>
      <c r="AN939" s="74"/>
      <c r="AO939" s="74"/>
      <c r="AP939" s="74"/>
      <c r="AQ939" s="74"/>
      <c r="AR939" s="74"/>
      <c r="AS939" s="74"/>
      <c r="AT939" s="74"/>
      <c r="AU939" s="74"/>
    </row>
    <row r="940" spans="27:64">
      <c r="AA940" s="74"/>
      <c r="AB940" s="74"/>
      <c r="AC940" s="74"/>
      <c r="AD940" s="74"/>
      <c r="AE940" s="74"/>
      <c r="AG940" s="101"/>
      <c r="AN940" s="74"/>
      <c r="AO940" s="74"/>
      <c r="AP940" s="74"/>
      <c r="AQ940" s="74"/>
      <c r="AR940" s="74"/>
      <c r="AS940" s="74"/>
      <c r="AT940" s="74"/>
      <c r="AU940" s="74"/>
    </row>
    <row r="941" spans="27:64">
      <c r="AA941" s="74"/>
      <c r="AB941" s="74"/>
      <c r="AC941" s="74"/>
      <c r="AD941" s="74"/>
      <c r="AE941" s="74"/>
      <c r="AG941" s="101"/>
      <c r="AN941" s="74"/>
      <c r="AO941" s="74"/>
      <c r="AP941" s="74"/>
      <c r="AQ941" s="74"/>
      <c r="AR941" s="74"/>
      <c r="AS941" s="74"/>
      <c r="AT941" s="74"/>
      <c r="AU941" s="74"/>
    </row>
    <row r="942" spans="27:64">
      <c r="AA942" s="74"/>
      <c r="AB942" s="74"/>
      <c r="AC942" s="74"/>
      <c r="AD942" s="74"/>
      <c r="AE942" s="74"/>
      <c r="AG942" s="101"/>
      <c r="AN942" s="74"/>
      <c r="AO942" s="74"/>
      <c r="AP942" s="74"/>
      <c r="AQ942" s="74"/>
      <c r="AR942" s="74"/>
      <c r="AS942" s="74"/>
      <c r="AT942" s="74"/>
      <c r="AU942" s="74"/>
    </row>
    <row r="943" spans="27:64">
      <c r="AA943" s="74"/>
      <c r="AB943" s="74"/>
      <c r="AC943" s="74"/>
      <c r="AD943" s="74"/>
      <c r="AE943" s="74"/>
      <c r="AG943" s="101"/>
      <c r="AN943" s="74"/>
      <c r="AO943" s="74"/>
      <c r="AP943" s="74"/>
      <c r="AQ943" s="74"/>
      <c r="AR943" s="74"/>
      <c r="AS943" s="74"/>
      <c r="AT943" s="74"/>
      <c r="AU943" s="74"/>
      <c r="AV943" s="74"/>
      <c r="AW943" s="74"/>
      <c r="AX943" s="74"/>
      <c r="AY943" s="74"/>
      <c r="AZ943" s="74"/>
      <c r="BA943" s="74"/>
      <c r="BB943" s="74"/>
      <c r="BC943" s="74"/>
      <c r="BD943" s="74"/>
      <c r="BE943" s="74"/>
      <c r="BF943" s="74"/>
      <c r="BG943" s="74"/>
      <c r="BH943" s="74"/>
      <c r="BI943" s="74"/>
      <c r="BJ943" s="74"/>
      <c r="BK943" s="74"/>
      <c r="BL943" s="74"/>
    </row>
    <row r="944" spans="27:64">
      <c r="AA944" s="74"/>
      <c r="AB944" s="74"/>
      <c r="AC944" s="74"/>
      <c r="AD944" s="74"/>
      <c r="AE944" s="74"/>
      <c r="AG944" s="101"/>
      <c r="AN944" s="74"/>
      <c r="AO944" s="74"/>
      <c r="AP944" s="74"/>
      <c r="AQ944" s="74"/>
      <c r="AR944" s="74"/>
      <c r="AS944" s="74"/>
      <c r="AT944" s="74"/>
      <c r="AU944" s="74"/>
    </row>
    <row r="945" spans="27:64">
      <c r="AA945" s="74"/>
      <c r="AB945" s="74"/>
      <c r="AC945" s="74"/>
      <c r="AD945" s="74"/>
      <c r="AE945" s="74"/>
      <c r="AG945" s="101"/>
      <c r="AN945" s="74"/>
      <c r="AO945" s="74"/>
      <c r="AP945" s="74"/>
      <c r="AQ945" s="74"/>
      <c r="AR945" s="74"/>
      <c r="AS945" s="74"/>
      <c r="AT945" s="74"/>
      <c r="AU945" s="74"/>
    </row>
    <row r="946" spans="27:64">
      <c r="AA946" s="74"/>
      <c r="AB946" s="74"/>
      <c r="AC946" s="74"/>
      <c r="AD946" s="74"/>
      <c r="AE946" s="74"/>
      <c r="AG946" s="101"/>
      <c r="AN946" s="74"/>
      <c r="AO946" s="74"/>
      <c r="AP946" s="74"/>
      <c r="AQ946" s="74"/>
      <c r="AR946" s="74"/>
      <c r="AS946" s="74"/>
      <c r="AT946" s="74"/>
      <c r="AU946" s="74"/>
    </row>
    <row r="947" spans="27:64">
      <c r="AA947" s="74"/>
      <c r="AB947" s="74"/>
      <c r="AC947" s="74"/>
      <c r="AD947" s="74"/>
      <c r="AE947" s="74"/>
      <c r="AG947" s="101"/>
      <c r="AN947" s="74"/>
      <c r="AO947" s="74"/>
      <c r="AP947" s="74"/>
      <c r="AQ947" s="74"/>
      <c r="AR947" s="74"/>
      <c r="AS947" s="74"/>
      <c r="AT947" s="74"/>
      <c r="AU947" s="74"/>
    </row>
    <row r="948" spans="27:64">
      <c r="AA948" s="74"/>
      <c r="AB948" s="74"/>
      <c r="AC948" s="74"/>
      <c r="AD948" s="74"/>
      <c r="AE948" s="74"/>
      <c r="AG948" s="101"/>
      <c r="AN948" s="74"/>
      <c r="AO948" s="74"/>
      <c r="AP948" s="74"/>
      <c r="AQ948" s="74"/>
      <c r="AR948" s="74"/>
      <c r="AS948" s="74"/>
      <c r="AT948" s="74"/>
      <c r="AU948" s="74"/>
    </row>
    <row r="949" spans="27:64">
      <c r="AA949" s="74"/>
      <c r="AB949" s="74"/>
      <c r="AC949" s="74"/>
      <c r="AD949" s="74"/>
      <c r="AE949" s="74"/>
      <c r="AG949" s="101"/>
      <c r="AN949" s="74"/>
      <c r="AO949" s="74"/>
      <c r="AP949" s="74"/>
      <c r="AQ949" s="74"/>
      <c r="AR949" s="74"/>
      <c r="AS949" s="74"/>
      <c r="AT949" s="74"/>
      <c r="AU949" s="74"/>
      <c r="AV949" s="74"/>
      <c r="AW949" s="74"/>
      <c r="AX949" s="74"/>
      <c r="AY949" s="74"/>
      <c r="AZ949" s="74"/>
      <c r="BA949" s="74"/>
      <c r="BB949" s="74"/>
      <c r="BC949" s="74"/>
      <c r="BD949" s="74"/>
      <c r="BE949" s="74"/>
      <c r="BF949" s="74"/>
      <c r="BG949" s="74"/>
      <c r="BH949" s="74"/>
      <c r="BI949" s="74"/>
      <c r="BJ949" s="74"/>
      <c r="BK949" s="74"/>
      <c r="BL949" s="74"/>
    </row>
    <row r="950" spans="27:64">
      <c r="AA950" s="74"/>
      <c r="AB950" s="74"/>
      <c r="AC950" s="74"/>
      <c r="AD950" s="74"/>
      <c r="AE950" s="74"/>
      <c r="AG950" s="101"/>
      <c r="AN950" s="74"/>
      <c r="AO950" s="74"/>
      <c r="AP950" s="74"/>
      <c r="AQ950" s="74"/>
      <c r="AR950" s="74"/>
      <c r="AS950" s="74"/>
      <c r="AT950" s="74"/>
      <c r="AU950" s="74"/>
    </row>
    <row r="951" spans="27:64">
      <c r="AA951" s="74"/>
      <c r="AB951" s="74"/>
      <c r="AC951" s="74"/>
      <c r="AD951" s="74"/>
      <c r="AE951" s="74"/>
      <c r="AG951" s="101"/>
      <c r="AN951" s="74"/>
      <c r="AO951" s="74"/>
      <c r="AP951" s="74"/>
      <c r="AQ951" s="74"/>
      <c r="AR951" s="74"/>
      <c r="AS951" s="74"/>
      <c r="AT951" s="74"/>
      <c r="AU951" s="74"/>
      <c r="AV951" s="74"/>
      <c r="AW951" s="74"/>
      <c r="AX951" s="74"/>
      <c r="AY951" s="74"/>
      <c r="AZ951" s="74"/>
      <c r="BA951" s="74"/>
      <c r="BB951" s="74"/>
      <c r="BC951" s="74"/>
      <c r="BD951" s="74"/>
      <c r="BE951" s="74"/>
      <c r="BF951" s="74"/>
      <c r="BG951" s="74"/>
      <c r="BH951" s="74"/>
      <c r="BI951" s="74"/>
      <c r="BJ951" s="74"/>
      <c r="BK951" s="74"/>
      <c r="BL951" s="74"/>
    </row>
    <row r="952" spans="27:64">
      <c r="AA952" s="74"/>
      <c r="AB952" s="74"/>
      <c r="AC952" s="74"/>
      <c r="AD952" s="74"/>
      <c r="AE952" s="74"/>
      <c r="AG952" s="101"/>
      <c r="AN952" s="74"/>
      <c r="AO952" s="74"/>
      <c r="AP952" s="74"/>
      <c r="AQ952" s="74"/>
      <c r="AR952" s="74"/>
      <c r="AS952" s="74"/>
      <c r="AT952" s="74"/>
      <c r="AU952" s="74"/>
    </row>
    <row r="953" spans="27:64">
      <c r="AA953" s="74"/>
      <c r="AB953" s="74"/>
      <c r="AC953" s="74"/>
      <c r="AD953" s="74"/>
      <c r="AE953" s="74"/>
      <c r="AG953" s="101"/>
      <c r="AN953" s="74"/>
      <c r="AO953" s="74"/>
      <c r="AP953" s="74"/>
      <c r="AQ953" s="74"/>
      <c r="AR953" s="74"/>
      <c r="AS953" s="74"/>
      <c r="AT953" s="74"/>
      <c r="AU953" s="74"/>
      <c r="AV953" s="74"/>
    </row>
    <row r="954" spans="27:64">
      <c r="AA954" s="74"/>
      <c r="AB954" s="74"/>
      <c r="AC954" s="74"/>
      <c r="AD954" s="74"/>
      <c r="AE954" s="74"/>
      <c r="AG954" s="101"/>
      <c r="AN954" s="74"/>
      <c r="AO954" s="74"/>
      <c r="AP954" s="74"/>
      <c r="AQ954" s="74"/>
      <c r="AR954" s="74"/>
      <c r="AS954" s="74"/>
      <c r="AT954" s="74"/>
      <c r="AU954" s="74"/>
    </row>
    <row r="955" spans="27:64">
      <c r="AA955" s="74"/>
      <c r="AB955" s="74"/>
      <c r="AC955" s="74"/>
      <c r="AD955" s="74"/>
      <c r="AE955" s="74"/>
      <c r="AG955" s="101"/>
      <c r="AN955" s="74"/>
      <c r="AO955" s="74"/>
      <c r="AP955" s="74"/>
      <c r="AQ955" s="74"/>
      <c r="AR955" s="74"/>
      <c r="AS955" s="74"/>
      <c r="AT955" s="74"/>
      <c r="AU955" s="74"/>
    </row>
    <row r="956" spans="27:64">
      <c r="AA956" s="74"/>
      <c r="AB956" s="74"/>
      <c r="AC956" s="74"/>
      <c r="AD956" s="74"/>
      <c r="AE956" s="74"/>
      <c r="AG956" s="101"/>
      <c r="AN956" s="74"/>
      <c r="AO956" s="74"/>
      <c r="AP956" s="74"/>
      <c r="AQ956" s="74"/>
      <c r="AR956" s="74"/>
      <c r="AS956" s="74"/>
      <c r="AT956" s="74"/>
      <c r="AU956" s="74"/>
    </row>
    <row r="957" spans="27:64">
      <c r="AA957" s="74"/>
      <c r="AB957" s="74"/>
      <c r="AC957" s="74"/>
      <c r="AD957" s="74"/>
      <c r="AE957" s="74"/>
      <c r="AG957" s="101"/>
      <c r="AN957" s="74"/>
      <c r="AO957" s="74"/>
      <c r="AP957" s="74"/>
      <c r="AQ957" s="74"/>
      <c r="AR957" s="74"/>
      <c r="AS957" s="74"/>
      <c r="AT957" s="74"/>
      <c r="AU957" s="74"/>
    </row>
    <row r="958" spans="27:64">
      <c r="AA958" s="74"/>
      <c r="AB958" s="74"/>
      <c r="AC958" s="74"/>
      <c r="AD958" s="74"/>
      <c r="AE958" s="74"/>
      <c r="AG958" s="101"/>
      <c r="AN958" s="74"/>
      <c r="AO958" s="74"/>
      <c r="AP958" s="74"/>
      <c r="AQ958" s="74"/>
      <c r="AR958" s="74"/>
      <c r="AS958" s="74"/>
      <c r="AT958" s="74"/>
      <c r="AU958" s="74"/>
    </row>
    <row r="959" spans="27:64">
      <c r="AA959" s="74"/>
      <c r="AB959" s="74"/>
      <c r="AC959" s="74"/>
      <c r="AD959" s="74"/>
      <c r="AE959" s="74"/>
      <c r="AG959" s="101"/>
      <c r="AN959" s="74"/>
      <c r="AO959" s="74"/>
      <c r="AP959" s="74"/>
      <c r="AQ959" s="74"/>
      <c r="AR959" s="74"/>
      <c r="AS959" s="74"/>
      <c r="AT959" s="74"/>
      <c r="AU959" s="74"/>
      <c r="AV959" s="74"/>
    </row>
    <row r="960" spans="27:64">
      <c r="AA960" s="74"/>
      <c r="AB960" s="74"/>
      <c r="AC960" s="74"/>
      <c r="AD960" s="74"/>
      <c r="AE960" s="74"/>
      <c r="AG960" s="101"/>
      <c r="AN960" s="74"/>
      <c r="AO960" s="74"/>
      <c r="AP960" s="74"/>
      <c r="AQ960" s="74"/>
      <c r="AR960" s="74"/>
      <c r="AS960" s="74"/>
      <c r="AT960" s="74"/>
      <c r="AU960" s="74"/>
    </row>
    <row r="961" spans="27:48">
      <c r="AA961" s="74"/>
      <c r="AB961" s="74"/>
      <c r="AC961" s="74"/>
      <c r="AD961" s="74"/>
      <c r="AE961" s="74"/>
      <c r="AG961" s="101"/>
      <c r="AN961" s="74"/>
      <c r="AO961" s="74"/>
      <c r="AP961" s="74"/>
      <c r="AQ961" s="74"/>
      <c r="AR961" s="74"/>
      <c r="AS961" s="74"/>
      <c r="AT961" s="74"/>
      <c r="AU961" s="74"/>
    </row>
    <row r="962" spans="27:48">
      <c r="AA962" s="74"/>
      <c r="AB962" s="74"/>
      <c r="AC962" s="74"/>
      <c r="AD962" s="74"/>
      <c r="AE962" s="74"/>
      <c r="AG962" s="101"/>
      <c r="AN962" s="74"/>
      <c r="AO962" s="74"/>
      <c r="AP962" s="74"/>
      <c r="AQ962" s="74"/>
      <c r="AR962" s="74"/>
      <c r="AS962" s="74"/>
      <c r="AT962" s="74"/>
      <c r="AU962" s="74"/>
    </row>
    <row r="963" spans="27:48">
      <c r="AA963" s="74"/>
      <c r="AB963" s="74"/>
      <c r="AC963" s="74"/>
      <c r="AD963" s="74"/>
      <c r="AE963" s="74"/>
      <c r="AG963" s="101"/>
      <c r="AN963" s="74"/>
      <c r="AO963" s="74"/>
      <c r="AP963" s="74"/>
      <c r="AQ963" s="74"/>
      <c r="AR963" s="74"/>
      <c r="AS963" s="74"/>
      <c r="AT963" s="74"/>
      <c r="AU963" s="74"/>
    </row>
    <row r="964" spans="27:48">
      <c r="AA964" s="74"/>
      <c r="AB964" s="74"/>
      <c r="AC964" s="74"/>
      <c r="AD964" s="74"/>
      <c r="AE964" s="74"/>
      <c r="AG964" s="101"/>
      <c r="AN964" s="74"/>
      <c r="AO964" s="74"/>
      <c r="AP964" s="74"/>
      <c r="AQ964" s="74"/>
      <c r="AR964" s="74"/>
      <c r="AS964" s="74"/>
      <c r="AT964" s="74"/>
      <c r="AU964" s="74"/>
    </row>
    <row r="965" spans="27:48">
      <c r="AA965" s="74"/>
      <c r="AB965" s="74"/>
      <c r="AC965" s="74"/>
      <c r="AD965" s="74"/>
      <c r="AE965" s="74"/>
      <c r="AG965" s="101"/>
      <c r="AN965" s="74"/>
      <c r="AO965" s="74"/>
      <c r="AP965" s="74"/>
      <c r="AQ965" s="74"/>
      <c r="AR965" s="74"/>
      <c r="AS965" s="74"/>
      <c r="AT965" s="74"/>
      <c r="AU965" s="74"/>
    </row>
    <row r="966" spans="27:48">
      <c r="AA966" s="74"/>
      <c r="AB966" s="74"/>
      <c r="AC966" s="74"/>
      <c r="AD966" s="74"/>
      <c r="AE966" s="74"/>
      <c r="AG966" s="101"/>
      <c r="AN966" s="74"/>
      <c r="AO966" s="74"/>
      <c r="AP966" s="74"/>
      <c r="AQ966" s="74"/>
      <c r="AR966" s="74"/>
      <c r="AS966" s="74"/>
      <c r="AT966" s="74"/>
      <c r="AU966" s="74"/>
    </row>
    <row r="967" spans="27:48">
      <c r="AA967" s="74"/>
      <c r="AB967" s="74"/>
      <c r="AC967" s="74"/>
      <c r="AD967" s="74"/>
      <c r="AE967" s="74"/>
      <c r="AG967" s="101"/>
      <c r="AN967" s="74"/>
      <c r="AO967" s="74"/>
      <c r="AP967" s="74"/>
      <c r="AQ967" s="74"/>
      <c r="AR967" s="74"/>
      <c r="AS967" s="74"/>
      <c r="AT967" s="74"/>
      <c r="AU967" s="74"/>
    </row>
    <row r="968" spans="27:48">
      <c r="AA968" s="74"/>
      <c r="AB968" s="74"/>
      <c r="AC968" s="74"/>
      <c r="AD968" s="74"/>
      <c r="AE968" s="74"/>
      <c r="AG968" s="101"/>
      <c r="AN968" s="74"/>
      <c r="AO968" s="74"/>
      <c r="AP968" s="74"/>
      <c r="AQ968" s="74"/>
      <c r="AR968" s="74"/>
      <c r="AS968" s="74"/>
      <c r="AT968" s="74"/>
      <c r="AU968" s="74"/>
    </row>
    <row r="969" spans="27:48">
      <c r="AA969" s="74"/>
      <c r="AB969" s="74"/>
      <c r="AC969" s="74"/>
      <c r="AD969" s="74"/>
      <c r="AE969" s="74"/>
      <c r="AG969" s="101"/>
      <c r="AN969" s="74"/>
      <c r="AO969" s="74"/>
      <c r="AP969" s="74"/>
      <c r="AQ969" s="74"/>
      <c r="AR969" s="74"/>
      <c r="AS969" s="74"/>
      <c r="AT969" s="74"/>
      <c r="AU969" s="74"/>
    </row>
    <row r="970" spans="27:48">
      <c r="AA970" s="74"/>
      <c r="AB970" s="74"/>
      <c r="AC970" s="74"/>
      <c r="AD970" s="74"/>
      <c r="AE970" s="74"/>
      <c r="AG970" s="101"/>
      <c r="AN970" s="74"/>
      <c r="AO970" s="74"/>
      <c r="AP970" s="74"/>
      <c r="AQ970" s="74"/>
      <c r="AR970" s="74"/>
      <c r="AS970" s="74"/>
      <c r="AT970" s="74"/>
      <c r="AU970" s="74"/>
      <c r="AV970" s="74"/>
    </row>
    <row r="971" spans="27:48">
      <c r="AA971" s="74"/>
      <c r="AB971" s="74"/>
      <c r="AC971" s="74"/>
      <c r="AD971" s="74"/>
      <c r="AE971" s="74"/>
      <c r="AG971" s="101"/>
      <c r="AN971" s="74"/>
      <c r="AO971" s="74"/>
      <c r="AP971" s="74"/>
      <c r="AQ971" s="74"/>
      <c r="AR971" s="74"/>
      <c r="AS971" s="74"/>
      <c r="AT971" s="74"/>
      <c r="AU971" s="74"/>
    </row>
    <row r="972" spans="27:48">
      <c r="AA972" s="74"/>
      <c r="AB972" s="74"/>
      <c r="AC972" s="74"/>
      <c r="AD972" s="74"/>
      <c r="AE972" s="74"/>
      <c r="AG972" s="101"/>
      <c r="AN972" s="74"/>
      <c r="AO972" s="74"/>
      <c r="AP972" s="74"/>
      <c r="AQ972" s="74"/>
      <c r="AR972" s="74"/>
      <c r="AS972" s="74"/>
      <c r="AT972" s="74"/>
      <c r="AU972" s="74"/>
    </row>
    <row r="973" spans="27:48">
      <c r="AA973" s="74"/>
      <c r="AB973" s="74"/>
      <c r="AC973" s="74"/>
      <c r="AD973" s="74"/>
      <c r="AE973" s="74"/>
      <c r="AG973" s="101"/>
      <c r="AN973" s="74"/>
      <c r="AO973" s="74"/>
      <c r="AP973" s="74"/>
      <c r="AQ973" s="74"/>
      <c r="AR973" s="74"/>
      <c r="AS973" s="74"/>
      <c r="AT973" s="74"/>
      <c r="AU973" s="74"/>
    </row>
    <row r="974" spans="27:48">
      <c r="AA974" s="74"/>
      <c r="AB974" s="74"/>
      <c r="AC974" s="74"/>
      <c r="AD974" s="74"/>
      <c r="AE974" s="74"/>
      <c r="AG974" s="101"/>
      <c r="AN974" s="74"/>
      <c r="AO974" s="74"/>
      <c r="AP974" s="74"/>
      <c r="AQ974" s="74"/>
      <c r="AR974" s="74"/>
      <c r="AS974" s="74"/>
      <c r="AT974" s="74"/>
      <c r="AU974" s="74"/>
    </row>
    <row r="975" spans="27:48">
      <c r="AA975" s="74"/>
      <c r="AB975" s="74"/>
      <c r="AC975" s="74"/>
      <c r="AD975" s="74"/>
      <c r="AE975" s="74"/>
      <c r="AG975" s="101"/>
      <c r="AN975" s="74"/>
      <c r="AO975" s="74"/>
      <c r="AP975" s="74"/>
      <c r="AQ975" s="74"/>
      <c r="AR975" s="74"/>
      <c r="AS975" s="74"/>
      <c r="AT975" s="74"/>
      <c r="AU975" s="74"/>
    </row>
    <row r="976" spans="27:48">
      <c r="AA976" s="74"/>
      <c r="AB976" s="74"/>
      <c r="AC976" s="74"/>
      <c r="AD976" s="74"/>
      <c r="AE976" s="74"/>
      <c r="AG976" s="101"/>
      <c r="AN976" s="74"/>
      <c r="AO976" s="74"/>
      <c r="AP976" s="74"/>
      <c r="AQ976" s="74"/>
      <c r="AR976" s="74"/>
      <c r="AS976" s="74"/>
      <c r="AT976" s="74"/>
      <c r="AU976" s="74"/>
      <c r="AV976" s="74"/>
    </row>
    <row r="977" spans="27:64">
      <c r="AA977" s="74"/>
      <c r="AB977" s="74"/>
      <c r="AC977" s="74"/>
      <c r="AD977" s="74"/>
      <c r="AE977" s="74"/>
      <c r="AG977" s="101"/>
      <c r="AN977" s="74"/>
      <c r="AO977" s="74"/>
      <c r="AP977" s="74"/>
      <c r="AQ977" s="74"/>
      <c r="AR977" s="74"/>
      <c r="AS977" s="74"/>
      <c r="AT977" s="74"/>
      <c r="AU977" s="74"/>
    </row>
    <row r="978" spans="27:64">
      <c r="AA978" s="74"/>
      <c r="AB978" s="74"/>
      <c r="AC978" s="74"/>
      <c r="AD978" s="74"/>
      <c r="AE978" s="74"/>
      <c r="AG978" s="101"/>
      <c r="AN978" s="74"/>
      <c r="AO978" s="74"/>
      <c r="AP978" s="74"/>
      <c r="AQ978" s="74"/>
      <c r="AR978" s="74"/>
      <c r="AS978" s="74"/>
      <c r="AT978" s="74"/>
      <c r="AU978" s="74"/>
    </row>
    <row r="979" spans="27:64">
      <c r="AA979" s="74"/>
      <c r="AB979" s="74"/>
      <c r="AC979" s="74"/>
      <c r="AD979" s="74"/>
      <c r="AE979" s="74"/>
      <c r="AG979" s="101"/>
      <c r="AN979" s="74"/>
      <c r="AO979" s="74"/>
      <c r="AP979" s="74"/>
      <c r="AQ979" s="74"/>
      <c r="AR979" s="74"/>
      <c r="AS979" s="74"/>
      <c r="AT979" s="74"/>
      <c r="AU979" s="74"/>
    </row>
    <row r="980" spans="27:64">
      <c r="AA980" s="74"/>
      <c r="AB980" s="74"/>
      <c r="AC980" s="74"/>
      <c r="AD980" s="74"/>
      <c r="AE980" s="74"/>
      <c r="AG980" s="101"/>
      <c r="AN980" s="74"/>
      <c r="AO980" s="74"/>
      <c r="AP980" s="74"/>
      <c r="AQ980" s="74"/>
      <c r="AR980" s="74"/>
      <c r="AS980" s="74"/>
      <c r="AT980" s="74"/>
      <c r="AU980" s="74"/>
    </row>
    <row r="981" spans="27:64">
      <c r="AA981" s="74"/>
      <c r="AB981" s="74"/>
      <c r="AC981" s="74"/>
      <c r="AD981" s="74"/>
      <c r="AE981" s="74"/>
      <c r="AG981" s="101"/>
      <c r="AN981" s="74"/>
      <c r="AO981" s="74"/>
      <c r="AP981" s="74"/>
      <c r="AQ981" s="74"/>
      <c r="AR981" s="74"/>
      <c r="AS981" s="74"/>
      <c r="AT981" s="74"/>
      <c r="AU981" s="74"/>
    </row>
    <row r="982" spans="27:64">
      <c r="AA982" s="74"/>
      <c r="AB982" s="74"/>
      <c r="AC982" s="74"/>
      <c r="AD982" s="74"/>
      <c r="AE982" s="74"/>
      <c r="AG982" s="101"/>
      <c r="AN982" s="74"/>
      <c r="AO982" s="74"/>
      <c r="AP982" s="74"/>
      <c r="AQ982" s="74"/>
      <c r="AR982" s="74"/>
      <c r="AS982" s="74"/>
      <c r="AT982" s="74"/>
      <c r="AU982" s="74"/>
    </row>
    <row r="983" spans="27:64">
      <c r="AA983" s="74"/>
      <c r="AB983" s="74"/>
      <c r="AC983" s="74"/>
      <c r="AD983" s="74"/>
      <c r="AE983" s="74"/>
      <c r="AG983" s="101"/>
      <c r="AN983" s="74"/>
      <c r="AO983" s="74"/>
      <c r="AP983" s="74"/>
      <c r="AQ983" s="74"/>
      <c r="AR983" s="74"/>
      <c r="AS983" s="74"/>
      <c r="AT983" s="74"/>
      <c r="AU983" s="74"/>
    </row>
    <row r="984" spans="27:64">
      <c r="AA984" s="74"/>
      <c r="AB984" s="74"/>
      <c r="AC984" s="74"/>
      <c r="AD984" s="74"/>
      <c r="AE984" s="74"/>
      <c r="AG984" s="101"/>
      <c r="AN984" s="74"/>
      <c r="AO984" s="74"/>
      <c r="AP984" s="74"/>
      <c r="AQ984" s="74"/>
      <c r="AR984" s="74"/>
      <c r="AS984" s="74"/>
      <c r="AT984" s="74"/>
      <c r="AU984" s="74"/>
    </row>
    <row r="985" spans="27:64">
      <c r="AA985" s="74"/>
      <c r="AB985" s="74"/>
      <c r="AC985" s="74"/>
      <c r="AD985" s="74"/>
      <c r="AE985" s="74"/>
      <c r="AG985" s="101"/>
      <c r="AN985" s="74"/>
      <c r="AO985" s="74"/>
      <c r="AP985" s="74"/>
      <c r="AQ985" s="74"/>
      <c r="AR985" s="74"/>
      <c r="AS985" s="74"/>
      <c r="AT985" s="74"/>
      <c r="AU985" s="74"/>
    </row>
    <row r="986" spans="27:64">
      <c r="AA986" s="74"/>
      <c r="AB986" s="74"/>
      <c r="AC986" s="74"/>
      <c r="AD986" s="74"/>
      <c r="AE986" s="74"/>
      <c r="AG986" s="101"/>
      <c r="AN986" s="74"/>
      <c r="AO986" s="74"/>
      <c r="AP986" s="74"/>
      <c r="AQ986" s="74"/>
      <c r="AR986" s="74"/>
      <c r="AS986" s="74"/>
      <c r="AT986" s="74"/>
      <c r="AU986" s="74"/>
    </row>
    <row r="987" spans="27:64">
      <c r="AA987" s="74"/>
      <c r="AB987" s="74"/>
      <c r="AC987" s="74"/>
      <c r="AD987" s="74"/>
      <c r="AE987" s="74"/>
      <c r="AG987" s="101"/>
      <c r="AN987" s="74"/>
      <c r="AO987" s="74"/>
      <c r="AP987" s="74"/>
      <c r="AQ987" s="74"/>
      <c r="AR987" s="74"/>
      <c r="AS987" s="74"/>
      <c r="AT987" s="74"/>
      <c r="AU987" s="74"/>
    </row>
    <row r="988" spans="27:64">
      <c r="AA988" s="74"/>
      <c r="AB988" s="74"/>
      <c r="AC988" s="74"/>
      <c r="AD988" s="74"/>
      <c r="AE988" s="74"/>
      <c r="AG988" s="101"/>
      <c r="AN988" s="74"/>
      <c r="AO988" s="74"/>
      <c r="AP988" s="74"/>
      <c r="AQ988" s="74"/>
      <c r="AR988" s="74"/>
      <c r="AS988" s="74"/>
      <c r="AT988" s="74"/>
      <c r="AU988" s="74"/>
    </row>
    <row r="989" spans="27:64">
      <c r="AA989" s="74"/>
      <c r="AB989" s="74"/>
      <c r="AC989" s="74"/>
      <c r="AD989" s="74"/>
      <c r="AE989" s="74"/>
      <c r="AG989" s="101"/>
      <c r="AN989" s="74"/>
      <c r="AO989" s="74"/>
      <c r="AP989" s="74"/>
      <c r="AQ989" s="74"/>
      <c r="AR989" s="74"/>
      <c r="AS989" s="74"/>
      <c r="AT989" s="74"/>
      <c r="AU989" s="74"/>
      <c r="AV989" s="74"/>
      <c r="AW989" s="74"/>
      <c r="AX989" s="74"/>
      <c r="AY989" s="74"/>
      <c r="AZ989" s="74"/>
      <c r="BA989" s="74"/>
      <c r="BB989" s="74"/>
      <c r="BC989" s="74"/>
      <c r="BD989" s="74"/>
      <c r="BE989" s="74"/>
      <c r="BF989" s="74"/>
      <c r="BG989" s="74"/>
      <c r="BH989" s="74"/>
      <c r="BI989" s="74"/>
      <c r="BJ989" s="74"/>
      <c r="BK989" s="74"/>
      <c r="BL989" s="74"/>
    </row>
    <row r="990" spans="27:64">
      <c r="AA990" s="74"/>
      <c r="AB990" s="74"/>
      <c r="AC990" s="74"/>
      <c r="AD990" s="74"/>
      <c r="AE990" s="74"/>
      <c r="AG990" s="101"/>
      <c r="AN990" s="74"/>
      <c r="AO990" s="74"/>
      <c r="AP990" s="74"/>
      <c r="AQ990" s="74"/>
      <c r="AR990" s="74"/>
      <c r="AS990" s="74"/>
      <c r="AT990" s="74"/>
      <c r="AU990" s="74"/>
    </row>
    <row r="991" spans="27:64">
      <c r="AA991" s="74"/>
      <c r="AB991" s="74"/>
      <c r="AC991" s="74"/>
      <c r="AD991" s="74"/>
      <c r="AE991" s="74"/>
      <c r="AG991" s="101"/>
      <c r="AN991" s="74"/>
      <c r="AO991" s="74"/>
      <c r="AP991" s="74"/>
      <c r="AQ991" s="74"/>
      <c r="AR991" s="74"/>
      <c r="AS991" s="74"/>
      <c r="AT991" s="74"/>
      <c r="AU991" s="74"/>
    </row>
    <row r="992" spans="27:64">
      <c r="AA992" s="74"/>
      <c r="AB992" s="74"/>
      <c r="AC992" s="74"/>
      <c r="AD992" s="74"/>
      <c r="AE992" s="74"/>
      <c r="AG992" s="101"/>
      <c r="AN992" s="74"/>
      <c r="AO992" s="74"/>
      <c r="AP992" s="74"/>
      <c r="AQ992" s="74"/>
      <c r="AR992" s="74"/>
      <c r="AS992" s="74"/>
      <c r="AT992" s="74"/>
      <c r="AU992" s="74"/>
    </row>
    <row r="993" spans="27:64">
      <c r="AA993" s="74"/>
      <c r="AB993" s="74"/>
      <c r="AC993" s="74"/>
      <c r="AD993" s="74"/>
      <c r="AE993" s="74"/>
      <c r="AG993" s="101"/>
      <c r="AN993" s="74"/>
      <c r="AO993" s="74"/>
      <c r="AP993" s="74"/>
      <c r="AQ993" s="74"/>
      <c r="AR993" s="74"/>
      <c r="AS993" s="74"/>
      <c r="AT993" s="74"/>
      <c r="AU993" s="74"/>
    </row>
    <row r="994" spans="27:64">
      <c r="AA994" s="74"/>
      <c r="AB994" s="74"/>
      <c r="AC994" s="74"/>
      <c r="AD994" s="74"/>
      <c r="AE994" s="74"/>
      <c r="AG994" s="101"/>
      <c r="AN994" s="74"/>
      <c r="AO994" s="74"/>
      <c r="AP994" s="74"/>
      <c r="AQ994" s="74"/>
      <c r="AR994" s="74"/>
      <c r="AS994" s="74"/>
      <c r="AT994" s="74"/>
      <c r="AU994" s="74"/>
    </row>
    <row r="995" spans="27:64">
      <c r="AA995" s="74"/>
      <c r="AB995" s="74"/>
      <c r="AC995" s="74"/>
      <c r="AD995" s="74"/>
      <c r="AE995" s="74"/>
      <c r="AG995" s="101"/>
      <c r="AN995" s="74"/>
      <c r="AO995" s="74"/>
      <c r="AP995" s="74"/>
      <c r="AQ995" s="74"/>
      <c r="AR995" s="74"/>
      <c r="AS995" s="74"/>
      <c r="AT995" s="74"/>
      <c r="AU995" s="74"/>
    </row>
    <row r="996" spans="27:64">
      <c r="AA996" s="74"/>
      <c r="AB996" s="74"/>
      <c r="AC996" s="74"/>
      <c r="AD996" s="74"/>
      <c r="AE996" s="74"/>
      <c r="AG996" s="101"/>
      <c r="AN996" s="74"/>
      <c r="AO996" s="74"/>
      <c r="AP996" s="74"/>
      <c r="AQ996" s="74"/>
      <c r="AR996" s="74"/>
      <c r="AS996" s="74"/>
      <c r="AT996" s="74"/>
      <c r="AU996" s="74"/>
    </row>
    <row r="997" spans="27:64">
      <c r="AA997" s="74"/>
      <c r="AB997" s="74"/>
      <c r="AC997" s="74"/>
      <c r="AD997" s="74"/>
      <c r="AE997" s="74"/>
      <c r="AG997" s="101"/>
      <c r="AN997" s="74"/>
      <c r="AO997" s="74"/>
      <c r="AP997" s="74"/>
      <c r="AQ997" s="74"/>
      <c r="AR997" s="74"/>
      <c r="AS997" s="74"/>
      <c r="AT997" s="74"/>
      <c r="AU997" s="74"/>
    </row>
    <row r="998" spans="27:64">
      <c r="AA998" s="74"/>
      <c r="AB998" s="74"/>
      <c r="AC998" s="74"/>
      <c r="AD998" s="74"/>
      <c r="AE998" s="74"/>
      <c r="AG998" s="101"/>
      <c r="AN998" s="74"/>
      <c r="AO998" s="74"/>
      <c r="AP998" s="74"/>
      <c r="AQ998" s="74"/>
      <c r="AR998" s="74"/>
      <c r="AS998" s="74"/>
      <c r="AT998" s="74"/>
      <c r="AU998" s="74"/>
    </row>
    <row r="999" spans="27:64">
      <c r="AA999" s="74"/>
      <c r="AB999" s="74"/>
      <c r="AC999" s="74"/>
      <c r="AD999" s="74"/>
      <c r="AE999" s="74"/>
      <c r="AG999" s="101"/>
      <c r="AN999" s="74"/>
      <c r="AO999" s="74"/>
      <c r="AP999" s="74"/>
      <c r="AQ999" s="74"/>
      <c r="AR999" s="74"/>
      <c r="AS999" s="74"/>
      <c r="AT999" s="74"/>
      <c r="AU999" s="74"/>
    </row>
    <row r="1000" spans="27:64">
      <c r="AA1000" s="74"/>
      <c r="AB1000" s="74"/>
      <c r="AC1000" s="74"/>
      <c r="AD1000" s="74"/>
      <c r="AE1000" s="74"/>
      <c r="AG1000" s="101"/>
      <c r="AN1000" s="74"/>
      <c r="AO1000" s="74"/>
      <c r="AP1000" s="74"/>
      <c r="AQ1000" s="74"/>
      <c r="AR1000" s="74"/>
      <c r="AS1000" s="74"/>
      <c r="AT1000" s="74"/>
      <c r="AU1000" s="74"/>
    </row>
    <row r="1001" spans="27:64">
      <c r="AA1001" s="74"/>
      <c r="AB1001" s="74"/>
      <c r="AC1001" s="74"/>
      <c r="AD1001" s="74"/>
      <c r="AE1001" s="74"/>
      <c r="AG1001" s="101"/>
      <c r="AN1001" s="74"/>
      <c r="AO1001" s="74"/>
      <c r="AP1001" s="74"/>
      <c r="AQ1001" s="74"/>
      <c r="AR1001" s="74"/>
      <c r="AS1001" s="74"/>
      <c r="AT1001" s="74"/>
      <c r="AU1001" s="74"/>
    </row>
    <row r="1002" spans="27:64">
      <c r="AA1002" s="74"/>
      <c r="AB1002" s="74"/>
      <c r="AC1002" s="74"/>
      <c r="AD1002" s="74"/>
      <c r="AE1002" s="74"/>
      <c r="AG1002" s="101"/>
      <c r="AN1002" s="74"/>
      <c r="AO1002" s="74"/>
      <c r="AP1002" s="74"/>
      <c r="AQ1002" s="74"/>
      <c r="AR1002" s="74"/>
      <c r="AS1002" s="74"/>
      <c r="AT1002" s="74"/>
      <c r="AU1002" s="74"/>
    </row>
    <row r="1003" spans="27:64">
      <c r="AA1003" s="74"/>
      <c r="AB1003" s="74"/>
      <c r="AC1003" s="74"/>
      <c r="AD1003" s="74"/>
      <c r="AE1003" s="74"/>
      <c r="AG1003" s="101"/>
      <c r="AN1003" s="74"/>
      <c r="AO1003" s="74"/>
      <c r="AP1003" s="74"/>
      <c r="AQ1003" s="74"/>
      <c r="AR1003" s="74"/>
      <c r="AS1003" s="74"/>
      <c r="AT1003" s="74"/>
      <c r="AU1003" s="74"/>
    </row>
    <row r="1004" spans="27:64">
      <c r="AA1004" s="74"/>
      <c r="AB1004" s="74"/>
      <c r="AC1004" s="74"/>
      <c r="AD1004" s="74"/>
      <c r="AE1004" s="74"/>
      <c r="AG1004" s="101"/>
      <c r="AN1004" s="74"/>
      <c r="AO1004" s="74"/>
      <c r="AP1004" s="74"/>
      <c r="AQ1004" s="74"/>
      <c r="AR1004" s="74"/>
      <c r="AS1004" s="74"/>
      <c r="AT1004" s="74"/>
      <c r="AU1004" s="74"/>
    </row>
    <row r="1005" spans="27:64">
      <c r="AA1005" s="74"/>
      <c r="AB1005" s="74"/>
      <c r="AC1005" s="74"/>
      <c r="AD1005" s="74"/>
      <c r="AE1005" s="74"/>
      <c r="AG1005" s="101"/>
      <c r="AN1005" s="74"/>
      <c r="AO1005" s="74"/>
      <c r="AP1005" s="74"/>
      <c r="AQ1005" s="74"/>
      <c r="AR1005" s="74"/>
      <c r="AS1005" s="74"/>
      <c r="AT1005" s="74"/>
      <c r="AU1005" s="74"/>
    </row>
    <row r="1006" spans="27:64">
      <c r="AA1006" s="74"/>
      <c r="AB1006" s="74"/>
      <c r="AC1006" s="74"/>
      <c r="AD1006" s="74"/>
      <c r="AE1006" s="74"/>
      <c r="AG1006" s="101"/>
      <c r="AN1006" s="74"/>
      <c r="AO1006" s="74"/>
      <c r="AP1006" s="74"/>
      <c r="AQ1006" s="74"/>
      <c r="AR1006" s="74"/>
      <c r="AS1006" s="74"/>
      <c r="AT1006" s="74"/>
      <c r="AU1006" s="74"/>
    </row>
    <row r="1007" spans="27:64">
      <c r="AA1007" s="74"/>
      <c r="AB1007" s="74"/>
      <c r="AC1007" s="74"/>
      <c r="AD1007" s="74"/>
      <c r="AE1007" s="74"/>
      <c r="AG1007" s="101"/>
      <c r="AN1007" s="74"/>
      <c r="AO1007" s="74"/>
      <c r="AP1007" s="74"/>
      <c r="AQ1007" s="74"/>
      <c r="AR1007" s="74"/>
      <c r="AS1007" s="74"/>
      <c r="AT1007" s="74"/>
      <c r="AU1007" s="74"/>
      <c r="AV1007" s="74"/>
      <c r="AW1007" s="74"/>
      <c r="AX1007" s="74"/>
      <c r="AY1007" s="74"/>
      <c r="AZ1007" s="74"/>
      <c r="BA1007" s="74"/>
      <c r="BB1007" s="74"/>
      <c r="BC1007" s="74"/>
      <c r="BD1007" s="74"/>
      <c r="BE1007" s="74"/>
      <c r="BF1007" s="74"/>
      <c r="BG1007" s="74"/>
      <c r="BH1007" s="74"/>
      <c r="BI1007" s="74"/>
      <c r="BJ1007" s="74"/>
      <c r="BK1007" s="74"/>
      <c r="BL1007" s="74"/>
    </row>
    <row r="1008" spans="27:64">
      <c r="AA1008" s="74"/>
      <c r="AB1008" s="74"/>
      <c r="AC1008" s="74"/>
      <c r="AD1008" s="74"/>
      <c r="AE1008" s="74"/>
      <c r="AG1008" s="101"/>
      <c r="AN1008" s="74"/>
      <c r="AO1008" s="74"/>
      <c r="AP1008" s="74"/>
      <c r="AQ1008" s="74"/>
      <c r="AR1008" s="74"/>
      <c r="AS1008" s="74"/>
      <c r="AT1008" s="74"/>
      <c r="AU1008" s="74"/>
    </row>
    <row r="1009" spans="27:47">
      <c r="AA1009" s="74"/>
      <c r="AB1009" s="74"/>
      <c r="AC1009" s="74"/>
      <c r="AD1009" s="74"/>
      <c r="AE1009" s="74"/>
      <c r="AG1009" s="101"/>
      <c r="AN1009" s="74"/>
      <c r="AO1009" s="74"/>
      <c r="AP1009" s="74"/>
      <c r="AQ1009" s="74"/>
      <c r="AR1009" s="74"/>
      <c r="AS1009" s="74"/>
      <c r="AT1009" s="74"/>
      <c r="AU1009" s="74"/>
    </row>
    <row r="1010" spans="27:47">
      <c r="AA1010" s="74"/>
      <c r="AB1010" s="74"/>
      <c r="AC1010" s="74"/>
      <c r="AD1010" s="74"/>
      <c r="AE1010" s="74"/>
      <c r="AG1010" s="101"/>
      <c r="AN1010" s="74"/>
      <c r="AO1010" s="74"/>
      <c r="AP1010" s="74"/>
      <c r="AQ1010" s="74"/>
      <c r="AR1010" s="74"/>
      <c r="AS1010" s="74"/>
      <c r="AT1010" s="74"/>
      <c r="AU1010" s="74"/>
    </row>
    <row r="1011" spans="27:47">
      <c r="AA1011" s="74"/>
      <c r="AB1011" s="74"/>
      <c r="AC1011" s="74"/>
      <c r="AD1011" s="74"/>
      <c r="AE1011" s="74"/>
      <c r="AG1011" s="101"/>
      <c r="AN1011" s="74"/>
      <c r="AO1011" s="74"/>
      <c r="AP1011" s="74"/>
      <c r="AQ1011" s="74"/>
      <c r="AR1011" s="74"/>
      <c r="AS1011" s="74"/>
      <c r="AT1011" s="74"/>
      <c r="AU1011" s="74"/>
    </row>
    <row r="1012" spans="27:47">
      <c r="AA1012" s="74"/>
      <c r="AB1012" s="74"/>
      <c r="AC1012" s="74"/>
      <c r="AD1012" s="74"/>
      <c r="AE1012" s="74"/>
      <c r="AG1012" s="101"/>
      <c r="AN1012" s="74"/>
      <c r="AO1012" s="74"/>
      <c r="AP1012" s="74"/>
      <c r="AQ1012" s="74"/>
      <c r="AR1012" s="74"/>
      <c r="AS1012" s="74"/>
      <c r="AT1012" s="74"/>
      <c r="AU1012" s="74"/>
    </row>
    <row r="1013" spans="27:47">
      <c r="AA1013" s="74"/>
      <c r="AB1013" s="74"/>
      <c r="AC1013" s="74"/>
      <c r="AD1013" s="74"/>
      <c r="AE1013" s="74"/>
      <c r="AG1013" s="101"/>
      <c r="AN1013" s="74"/>
      <c r="AO1013" s="74"/>
      <c r="AP1013" s="74"/>
      <c r="AQ1013" s="74"/>
      <c r="AR1013" s="74"/>
      <c r="AS1013" s="74"/>
      <c r="AT1013" s="74"/>
      <c r="AU1013" s="74"/>
    </row>
    <row r="1014" spans="27:47">
      <c r="AA1014" s="74"/>
      <c r="AB1014" s="74"/>
      <c r="AC1014" s="74"/>
      <c r="AD1014" s="74"/>
      <c r="AE1014" s="74"/>
      <c r="AG1014" s="101"/>
      <c r="AN1014" s="74"/>
      <c r="AO1014" s="74"/>
      <c r="AP1014" s="74"/>
      <c r="AQ1014" s="74"/>
      <c r="AR1014" s="74"/>
      <c r="AS1014" s="74"/>
      <c r="AT1014" s="74"/>
      <c r="AU1014" s="74"/>
    </row>
    <row r="1015" spans="27:47">
      <c r="AA1015" s="74"/>
      <c r="AB1015" s="74"/>
      <c r="AC1015" s="74"/>
      <c r="AD1015" s="74"/>
      <c r="AE1015" s="74"/>
      <c r="AG1015" s="101"/>
      <c r="AN1015" s="74"/>
      <c r="AO1015" s="74"/>
      <c r="AP1015" s="74"/>
      <c r="AQ1015" s="74"/>
      <c r="AR1015" s="74"/>
      <c r="AS1015" s="74"/>
      <c r="AT1015" s="74"/>
      <c r="AU1015" s="74"/>
    </row>
    <row r="1016" spans="27:47">
      <c r="AA1016" s="74"/>
      <c r="AB1016" s="74"/>
      <c r="AC1016" s="74"/>
      <c r="AD1016" s="74"/>
      <c r="AE1016" s="74"/>
      <c r="AG1016" s="101"/>
      <c r="AN1016" s="74"/>
      <c r="AO1016" s="74"/>
      <c r="AP1016" s="74"/>
      <c r="AQ1016" s="74"/>
      <c r="AR1016" s="74"/>
      <c r="AS1016" s="74"/>
      <c r="AT1016" s="74"/>
      <c r="AU1016" s="74"/>
    </row>
    <row r="1017" spans="27:47">
      <c r="AA1017" s="74"/>
      <c r="AB1017" s="74"/>
      <c r="AC1017" s="74"/>
      <c r="AD1017" s="74"/>
      <c r="AE1017" s="74"/>
      <c r="AG1017" s="101"/>
      <c r="AN1017" s="74"/>
      <c r="AO1017" s="74"/>
      <c r="AP1017" s="74"/>
      <c r="AQ1017" s="74"/>
      <c r="AR1017" s="74"/>
      <c r="AS1017" s="74"/>
      <c r="AT1017" s="74"/>
      <c r="AU1017" s="74"/>
    </row>
    <row r="1018" spans="27:47">
      <c r="AA1018" s="74"/>
      <c r="AB1018" s="74"/>
      <c r="AC1018" s="74"/>
      <c r="AD1018" s="74"/>
      <c r="AE1018" s="74"/>
      <c r="AG1018" s="101"/>
      <c r="AN1018" s="74"/>
      <c r="AO1018" s="74"/>
      <c r="AP1018" s="74"/>
      <c r="AQ1018" s="74"/>
      <c r="AR1018" s="74"/>
      <c r="AS1018" s="74"/>
      <c r="AT1018" s="74"/>
      <c r="AU1018" s="74"/>
    </row>
    <row r="1019" spans="27:47">
      <c r="AA1019" s="74"/>
      <c r="AB1019" s="74"/>
      <c r="AC1019" s="74"/>
      <c r="AD1019" s="74"/>
      <c r="AE1019" s="74"/>
      <c r="AG1019" s="101"/>
      <c r="AN1019" s="74"/>
      <c r="AO1019" s="74"/>
      <c r="AP1019" s="74"/>
      <c r="AQ1019" s="74"/>
      <c r="AR1019" s="74"/>
      <c r="AS1019" s="74"/>
      <c r="AT1019" s="74"/>
      <c r="AU1019" s="74"/>
    </row>
    <row r="1020" spans="27:47">
      <c r="AA1020" s="74"/>
      <c r="AB1020" s="74"/>
      <c r="AC1020" s="74"/>
      <c r="AD1020" s="74"/>
      <c r="AE1020" s="74"/>
      <c r="AG1020" s="101"/>
      <c r="AN1020" s="74"/>
      <c r="AO1020" s="74"/>
      <c r="AP1020" s="74"/>
      <c r="AQ1020" s="74"/>
      <c r="AR1020" s="74"/>
      <c r="AS1020" s="74"/>
      <c r="AT1020" s="74"/>
      <c r="AU1020" s="74"/>
    </row>
    <row r="1021" spans="27:47">
      <c r="AA1021" s="74"/>
      <c r="AB1021" s="74"/>
      <c r="AC1021" s="74"/>
      <c r="AD1021" s="74"/>
      <c r="AE1021" s="74"/>
      <c r="AG1021" s="101"/>
      <c r="AN1021" s="74"/>
      <c r="AO1021" s="74"/>
      <c r="AP1021" s="74"/>
      <c r="AQ1021" s="74"/>
      <c r="AR1021" s="74"/>
      <c r="AS1021" s="74"/>
      <c r="AT1021" s="74"/>
      <c r="AU1021" s="74"/>
    </row>
    <row r="1022" spans="27:47">
      <c r="AA1022" s="74"/>
      <c r="AB1022" s="74"/>
      <c r="AC1022" s="74"/>
      <c r="AD1022" s="74"/>
      <c r="AE1022" s="74"/>
      <c r="AG1022" s="101"/>
      <c r="AN1022" s="74"/>
      <c r="AO1022" s="74"/>
      <c r="AP1022" s="74"/>
      <c r="AQ1022" s="74"/>
      <c r="AR1022" s="74"/>
      <c r="AS1022" s="74"/>
      <c r="AT1022" s="74"/>
      <c r="AU1022" s="74"/>
    </row>
    <row r="1023" spans="27:47">
      <c r="AA1023" s="74"/>
      <c r="AB1023" s="74"/>
      <c r="AC1023" s="74"/>
      <c r="AD1023" s="74"/>
      <c r="AE1023" s="74"/>
      <c r="AG1023" s="101"/>
      <c r="AN1023" s="74"/>
      <c r="AO1023" s="74"/>
      <c r="AP1023" s="74"/>
      <c r="AQ1023" s="74"/>
      <c r="AR1023" s="74"/>
      <c r="AS1023" s="74"/>
      <c r="AT1023" s="74"/>
      <c r="AU1023" s="74"/>
    </row>
    <row r="1024" spans="27:47">
      <c r="AA1024" s="74"/>
      <c r="AB1024" s="74"/>
      <c r="AC1024" s="74"/>
      <c r="AD1024" s="74"/>
      <c r="AE1024" s="74"/>
      <c r="AG1024" s="101"/>
      <c r="AN1024" s="74"/>
      <c r="AO1024" s="74"/>
      <c r="AP1024" s="74"/>
      <c r="AQ1024" s="74"/>
      <c r="AR1024" s="74"/>
      <c r="AS1024" s="74"/>
      <c r="AT1024" s="74"/>
      <c r="AU1024" s="74"/>
    </row>
    <row r="1025" spans="27:47">
      <c r="AA1025" s="74"/>
      <c r="AB1025" s="74"/>
      <c r="AC1025" s="74"/>
      <c r="AD1025" s="74"/>
      <c r="AE1025" s="74"/>
      <c r="AG1025" s="101"/>
      <c r="AN1025" s="74"/>
      <c r="AO1025" s="74"/>
      <c r="AP1025" s="74"/>
      <c r="AQ1025" s="74"/>
      <c r="AR1025" s="74"/>
      <c r="AS1025" s="74"/>
      <c r="AT1025" s="74"/>
      <c r="AU1025" s="74"/>
    </row>
    <row r="1026" spans="27:47">
      <c r="AA1026" s="74"/>
      <c r="AB1026" s="74"/>
      <c r="AC1026" s="74"/>
      <c r="AD1026" s="74"/>
      <c r="AE1026" s="74"/>
      <c r="AG1026" s="101"/>
      <c r="AN1026" s="74"/>
      <c r="AO1026" s="74"/>
      <c r="AP1026" s="74"/>
      <c r="AQ1026" s="74"/>
      <c r="AR1026" s="74"/>
      <c r="AS1026" s="74"/>
      <c r="AT1026" s="74"/>
      <c r="AU1026" s="74"/>
    </row>
    <row r="1027" spans="27:47">
      <c r="AA1027" s="74"/>
      <c r="AB1027" s="74"/>
      <c r="AC1027" s="74"/>
      <c r="AD1027" s="74"/>
      <c r="AE1027" s="74"/>
      <c r="AG1027" s="101"/>
      <c r="AN1027" s="74"/>
      <c r="AO1027" s="74"/>
      <c r="AP1027" s="74"/>
      <c r="AQ1027" s="74"/>
      <c r="AR1027" s="74"/>
      <c r="AS1027" s="74"/>
      <c r="AT1027" s="74"/>
      <c r="AU1027" s="74"/>
    </row>
    <row r="1028" spans="27:47">
      <c r="AA1028" s="74"/>
      <c r="AB1028" s="74"/>
      <c r="AC1028" s="74"/>
      <c r="AD1028" s="74"/>
      <c r="AE1028" s="74"/>
      <c r="AG1028" s="101"/>
      <c r="AN1028" s="74"/>
      <c r="AO1028" s="74"/>
      <c r="AP1028" s="74"/>
      <c r="AQ1028" s="74"/>
      <c r="AR1028" s="74"/>
      <c r="AS1028" s="74"/>
      <c r="AT1028" s="74"/>
      <c r="AU1028" s="74"/>
    </row>
    <row r="1029" spans="27:47">
      <c r="AA1029" s="74"/>
      <c r="AB1029" s="74"/>
      <c r="AC1029" s="74"/>
      <c r="AD1029" s="74"/>
      <c r="AE1029" s="74"/>
      <c r="AG1029" s="101"/>
      <c r="AN1029" s="74"/>
      <c r="AO1029" s="74"/>
      <c r="AP1029" s="74"/>
      <c r="AQ1029" s="74"/>
      <c r="AR1029" s="74"/>
      <c r="AS1029" s="74"/>
      <c r="AT1029" s="74"/>
      <c r="AU1029" s="74"/>
    </row>
    <row r="1030" spans="27:47">
      <c r="AA1030" s="74"/>
      <c r="AB1030" s="74"/>
      <c r="AC1030" s="74"/>
      <c r="AD1030" s="74"/>
      <c r="AE1030" s="74"/>
      <c r="AG1030" s="101"/>
      <c r="AN1030" s="74"/>
      <c r="AO1030" s="74"/>
      <c r="AP1030" s="74"/>
      <c r="AQ1030" s="74"/>
      <c r="AR1030" s="74"/>
      <c r="AS1030" s="74"/>
      <c r="AT1030" s="74"/>
      <c r="AU1030" s="74"/>
    </row>
    <row r="1031" spans="27:47">
      <c r="AA1031" s="74"/>
      <c r="AB1031" s="74"/>
      <c r="AC1031" s="74"/>
      <c r="AD1031" s="74"/>
      <c r="AE1031" s="74"/>
      <c r="AG1031" s="101"/>
      <c r="AN1031" s="74"/>
      <c r="AO1031" s="74"/>
      <c r="AP1031" s="74"/>
      <c r="AQ1031" s="74"/>
      <c r="AR1031" s="74"/>
      <c r="AS1031" s="74"/>
      <c r="AT1031" s="74"/>
      <c r="AU1031" s="74"/>
    </row>
    <row r="1032" spans="27:47">
      <c r="AA1032" s="74"/>
      <c r="AB1032" s="74"/>
      <c r="AC1032" s="74"/>
      <c r="AD1032" s="74"/>
      <c r="AE1032" s="74"/>
      <c r="AG1032" s="101"/>
      <c r="AN1032" s="74"/>
      <c r="AO1032" s="74"/>
      <c r="AP1032" s="74"/>
      <c r="AQ1032" s="74"/>
      <c r="AR1032" s="74"/>
      <c r="AS1032" s="74"/>
      <c r="AT1032" s="74"/>
      <c r="AU1032" s="74"/>
    </row>
    <row r="1033" spans="27:47">
      <c r="AA1033" s="74"/>
      <c r="AB1033" s="74"/>
      <c r="AC1033" s="74"/>
      <c r="AD1033" s="74"/>
      <c r="AE1033" s="74"/>
      <c r="AG1033" s="101"/>
      <c r="AN1033" s="74"/>
      <c r="AO1033" s="74"/>
      <c r="AP1033" s="74"/>
      <c r="AQ1033" s="74"/>
      <c r="AR1033" s="74"/>
      <c r="AS1033" s="74"/>
      <c r="AT1033" s="74"/>
      <c r="AU1033" s="74"/>
    </row>
    <row r="1034" spans="27:47">
      <c r="AA1034" s="74"/>
      <c r="AB1034" s="74"/>
      <c r="AC1034" s="74"/>
      <c r="AD1034" s="74"/>
      <c r="AE1034" s="74"/>
      <c r="AG1034" s="101"/>
      <c r="AN1034" s="74"/>
      <c r="AO1034" s="74"/>
      <c r="AP1034" s="74"/>
      <c r="AQ1034" s="74"/>
      <c r="AR1034" s="74"/>
      <c r="AS1034" s="74"/>
      <c r="AT1034" s="74"/>
      <c r="AU1034" s="74"/>
    </row>
    <row r="1035" spans="27:47">
      <c r="AA1035" s="74"/>
      <c r="AB1035" s="74"/>
      <c r="AC1035" s="74"/>
      <c r="AD1035" s="74"/>
      <c r="AE1035" s="74"/>
      <c r="AG1035" s="101"/>
      <c r="AN1035" s="74"/>
      <c r="AO1035" s="74"/>
      <c r="AP1035" s="74"/>
      <c r="AQ1035" s="74"/>
      <c r="AR1035" s="74"/>
      <c r="AS1035" s="74"/>
      <c r="AT1035" s="74"/>
      <c r="AU1035" s="74"/>
    </row>
    <row r="1036" spans="27:47">
      <c r="AA1036" s="74"/>
      <c r="AB1036" s="74"/>
      <c r="AC1036" s="74"/>
      <c r="AD1036" s="74"/>
      <c r="AE1036" s="74"/>
      <c r="AG1036" s="101"/>
      <c r="AN1036" s="74"/>
      <c r="AO1036" s="74"/>
      <c r="AP1036" s="74"/>
      <c r="AQ1036" s="74"/>
      <c r="AR1036" s="74"/>
      <c r="AS1036" s="74"/>
      <c r="AT1036" s="74"/>
      <c r="AU1036" s="74"/>
    </row>
    <row r="1037" spans="27:47">
      <c r="AA1037" s="74"/>
      <c r="AB1037" s="74"/>
      <c r="AC1037" s="74"/>
      <c r="AD1037" s="74"/>
      <c r="AE1037" s="74"/>
      <c r="AG1037" s="101"/>
      <c r="AN1037" s="74"/>
      <c r="AO1037" s="74"/>
      <c r="AP1037" s="74"/>
      <c r="AQ1037" s="74"/>
      <c r="AR1037" s="74"/>
      <c r="AS1037" s="74"/>
      <c r="AT1037" s="74"/>
      <c r="AU1037" s="74"/>
    </row>
    <row r="1038" spans="27:47">
      <c r="AA1038" s="74"/>
      <c r="AB1038" s="74"/>
      <c r="AC1038" s="74"/>
      <c r="AD1038" s="74"/>
      <c r="AE1038" s="74"/>
      <c r="AG1038" s="101"/>
      <c r="AN1038" s="74"/>
      <c r="AO1038" s="74"/>
      <c r="AP1038" s="74"/>
      <c r="AQ1038" s="74"/>
      <c r="AR1038" s="74"/>
      <c r="AS1038" s="74"/>
      <c r="AT1038" s="74"/>
      <c r="AU1038" s="74"/>
    </row>
    <row r="1039" spans="27:47">
      <c r="AA1039" s="74"/>
      <c r="AB1039" s="74"/>
      <c r="AC1039" s="74"/>
      <c r="AD1039" s="74"/>
      <c r="AE1039" s="74"/>
      <c r="AG1039" s="101"/>
      <c r="AN1039" s="74"/>
      <c r="AO1039" s="74"/>
      <c r="AP1039" s="74"/>
      <c r="AQ1039" s="74"/>
      <c r="AR1039" s="74"/>
      <c r="AS1039" s="74"/>
      <c r="AT1039" s="74"/>
      <c r="AU1039" s="74"/>
    </row>
    <row r="1040" spans="27:47">
      <c r="AA1040" s="74"/>
      <c r="AB1040" s="74"/>
      <c r="AC1040" s="74"/>
      <c r="AD1040" s="74"/>
      <c r="AE1040" s="74"/>
      <c r="AG1040" s="101"/>
      <c r="AN1040" s="74"/>
      <c r="AO1040" s="74"/>
      <c r="AP1040" s="74"/>
      <c r="AQ1040" s="74"/>
      <c r="AR1040" s="74"/>
      <c r="AS1040" s="74"/>
      <c r="AT1040" s="74"/>
      <c r="AU1040" s="74"/>
    </row>
    <row r="1041" spans="27:48">
      <c r="AA1041" s="74"/>
      <c r="AB1041" s="74"/>
      <c r="AC1041" s="74"/>
      <c r="AD1041" s="74"/>
      <c r="AE1041" s="74"/>
      <c r="AG1041" s="101"/>
      <c r="AN1041" s="74"/>
      <c r="AO1041" s="74"/>
      <c r="AP1041" s="74"/>
      <c r="AQ1041" s="74"/>
      <c r="AR1041" s="74"/>
      <c r="AS1041" s="74"/>
      <c r="AT1041" s="74"/>
      <c r="AU1041" s="74"/>
    </row>
    <row r="1042" spans="27:48">
      <c r="AA1042" s="74"/>
      <c r="AB1042" s="74"/>
      <c r="AC1042" s="74"/>
      <c r="AD1042" s="74"/>
      <c r="AE1042" s="74"/>
      <c r="AG1042" s="101"/>
      <c r="AN1042" s="74"/>
      <c r="AO1042" s="74"/>
      <c r="AP1042" s="74"/>
      <c r="AQ1042" s="74"/>
      <c r="AR1042" s="74"/>
      <c r="AS1042" s="74"/>
      <c r="AT1042" s="74"/>
      <c r="AU1042" s="74"/>
    </row>
    <row r="1043" spans="27:48">
      <c r="AA1043" s="74"/>
      <c r="AB1043" s="74"/>
      <c r="AC1043" s="74"/>
      <c r="AD1043" s="74"/>
      <c r="AE1043" s="74"/>
      <c r="AG1043" s="101"/>
      <c r="AN1043" s="74"/>
      <c r="AO1043" s="74"/>
      <c r="AP1043" s="74"/>
      <c r="AQ1043" s="74"/>
      <c r="AR1043" s="74"/>
      <c r="AS1043" s="74"/>
      <c r="AT1043" s="74"/>
      <c r="AU1043" s="74"/>
    </row>
    <row r="1044" spans="27:48">
      <c r="AA1044" s="74"/>
      <c r="AB1044" s="74"/>
      <c r="AC1044" s="74"/>
      <c r="AD1044" s="74"/>
      <c r="AE1044" s="74"/>
      <c r="AG1044" s="101"/>
      <c r="AN1044" s="74"/>
      <c r="AO1044" s="74"/>
      <c r="AP1044" s="74"/>
      <c r="AQ1044" s="74"/>
      <c r="AR1044" s="74"/>
      <c r="AS1044" s="74"/>
      <c r="AT1044" s="74"/>
      <c r="AU1044" s="74"/>
      <c r="AV1044" s="74"/>
    </row>
    <row r="1045" spans="27:48">
      <c r="AA1045" s="74"/>
      <c r="AB1045" s="74"/>
      <c r="AC1045" s="74"/>
      <c r="AD1045" s="74"/>
      <c r="AE1045" s="74"/>
      <c r="AG1045" s="101"/>
      <c r="AN1045" s="74"/>
      <c r="AO1045" s="74"/>
      <c r="AP1045" s="74"/>
      <c r="AQ1045" s="74"/>
      <c r="AR1045" s="74"/>
      <c r="AS1045" s="74"/>
      <c r="AT1045" s="74"/>
      <c r="AU1045" s="74"/>
      <c r="AV1045" s="74"/>
    </row>
    <row r="1046" spans="27:48">
      <c r="AA1046" s="74"/>
      <c r="AB1046" s="74"/>
      <c r="AC1046" s="74"/>
      <c r="AD1046" s="74"/>
      <c r="AE1046" s="74"/>
      <c r="AG1046" s="101"/>
      <c r="AN1046" s="74"/>
      <c r="AO1046" s="74"/>
      <c r="AP1046" s="74"/>
      <c r="AQ1046" s="74"/>
      <c r="AR1046" s="74"/>
      <c r="AS1046" s="74"/>
      <c r="AT1046" s="74"/>
      <c r="AU1046" s="74"/>
    </row>
    <row r="1047" spans="27:48">
      <c r="AA1047" s="74"/>
      <c r="AB1047" s="74"/>
      <c r="AC1047" s="74"/>
      <c r="AD1047" s="74"/>
      <c r="AE1047" s="74"/>
      <c r="AG1047" s="101"/>
      <c r="AN1047" s="74"/>
      <c r="AO1047" s="74"/>
      <c r="AP1047" s="74"/>
      <c r="AQ1047" s="74"/>
      <c r="AR1047" s="74"/>
      <c r="AS1047" s="74"/>
      <c r="AT1047" s="74"/>
      <c r="AU1047" s="74"/>
    </row>
    <row r="1048" spans="27:48">
      <c r="AA1048" s="74"/>
      <c r="AB1048" s="74"/>
      <c r="AC1048" s="74"/>
      <c r="AD1048" s="74"/>
      <c r="AE1048" s="74"/>
      <c r="AG1048" s="101"/>
      <c r="AN1048" s="74"/>
      <c r="AO1048" s="74"/>
      <c r="AP1048" s="74"/>
      <c r="AQ1048" s="74"/>
      <c r="AR1048" s="74"/>
      <c r="AS1048" s="74"/>
      <c r="AT1048" s="74"/>
      <c r="AU1048" s="74"/>
    </row>
    <row r="1049" spans="27:48">
      <c r="AA1049" s="74"/>
      <c r="AB1049" s="74"/>
      <c r="AC1049" s="74"/>
      <c r="AD1049" s="74"/>
      <c r="AE1049" s="74"/>
      <c r="AG1049" s="101"/>
      <c r="AN1049" s="74"/>
      <c r="AO1049" s="74"/>
      <c r="AP1049" s="74"/>
      <c r="AQ1049" s="74"/>
      <c r="AR1049" s="74"/>
      <c r="AS1049" s="74"/>
      <c r="AT1049" s="74"/>
      <c r="AU1049" s="74"/>
    </row>
    <row r="1050" spans="27:48">
      <c r="AA1050" s="74"/>
      <c r="AB1050" s="74"/>
      <c r="AC1050" s="74"/>
      <c r="AD1050" s="74"/>
      <c r="AE1050" s="74"/>
      <c r="AG1050" s="101"/>
      <c r="AN1050" s="74"/>
      <c r="AO1050" s="74"/>
      <c r="AP1050" s="74"/>
      <c r="AQ1050" s="74"/>
      <c r="AR1050" s="74"/>
      <c r="AS1050" s="74"/>
      <c r="AT1050" s="74"/>
      <c r="AU1050" s="74"/>
    </row>
    <row r="1051" spans="27:48">
      <c r="AA1051" s="74"/>
      <c r="AB1051" s="74"/>
      <c r="AC1051" s="74"/>
      <c r="AD1051" s="74"/>
      <c r="AE1051" s="74"/>
      <c r="AG1051" s="101"/>
      <c r="AN1051" s="74"/>
      <c r="AO1051" s="74"/>
      <c r="AP1051" s="74"/>
      <c r="AQ1051" s="74"/>
      <c r="AR1051" s="74"/>
      <c r="AS1051" s="74"/>
      <c r="AT1051" s="74"/>
      <c r="AU1051" s="74"/>
    </row>
    <row r="1052" spans="27:48">
      <c r="AA1052" s="74"/>
      <c r="AB1052" s="74"/>
      <c r="AC1052" s="74"/>
      <c r="AD1052" s="74"/>
      <c r="AE1052" s="74"/>
      <c r="AG1052" s="101"/>
      <c r="AN1052" s="74"/>
      <c r="AO1052" s="74"/>
      <c r="AP1052" s="74"/>
      <c r="AQ1052" s="74"/>
      <c r="AR1052" s="74"/>
      <c r="AS1052" s="74"/>
      <c r="AT1052" s="74"/>
      <c r="AU1052" s="74"/>
    </row>
    <row r="1053" spans="27:48">
      <c r="AA1053" s="74"/>
      <c r="AB1053" s="74"/>
      <c r="AC1053" s="74"/>
      <c r="AD1053" s="74"/>
      <c r="AE1053" s="74"/>
      <c r="AG1053" s="101"/>
      <c r="AN1053" s="74"/>
      <c r="AO1053" s="74"/>
      <c r="AP1053" s="74"/>
      <c r="AQ1053" s="74"/>
      <c r="AR1053" s="74"/>
      <c r="AS1053" s="74"/>
      <c r="AT1053" s="74"/>
      <c r="AU1053" s="74"/>
    </row>
    <row r="1054" spans="27:48">
      <c r="AA1054" s="74"/>
      <c r="AB1054" s="74"/>
      <c r="AC1054" s="74"/>
      <c r="AD1054" s="74"/>
      <c r="AE1054" s="74"/>
      <c r="AG1054" s="101"/>
      <c r="AN1054" s="74"/>
      <c r="AO1054" s="74"/>
      <c r="AP1054" s="74"/>
      <c r="AQ1054" s="74"/>
      <c r="AR1054" s="74"/>
      <c r="AS1054" s="74"/>
      <c r="AT1054" s="74"/>
      <c r="AU1054" s="74"/>
    </row>
    <row r="1055" spans="27:48">
      <c r="AA1055" s="74"/>
      <c r="AB1055" s="74"/>
      <c r="AC1055" s="74"/>
      <c r="AD1055" s="74"/>
      <c r="AE1055" s="74"/>
      <c r="AG1055" s="101"/>
      <c r="AN1055" s="74"/>
      <c r="AO1055" s="74"/>
      <c r="AP1055" s="74"/>
      <c r="AQ1055" s="74"/>
      <c r="AR1055" s="74"/>
      <c r="AS1055" s="74"/>
      <c r="AT1055" s="74"/>
      <c r="AU1055" s="74"/>
    </row>
    <row r="1056" spans="27:48">
      <c r="AA1056" s="74"/>
      <c r="AB1056" s="74"/>
      <c r="AC1056" s="74"/>
      <c r="AD1056" s="74"/>
      <c r="AE1056" s="74"/>
      <c r="AG1056" s="101"/>
      <c r="AN1056" s="74"/>
      <c r="AO1056" s="74"/>
      <c r="AP1056" s="74"/>
      <c r="AQ1056" s="74"/>
      <c r="AR1056" s="74"/>
      <c r="AS1056" s="74"/>
      <c r="AT1056" s="74"/>
      <c r="AU1056" s="74"/>
    </row>
    <row r="1057" spans="27:64">
      <c r="AA1057" s="74"/>
      <c r="AB1057" s="74"/>
      <c r="AC1057" s="74"/>
      <c r="AD1057" s="74"/>
      <c r="AE1057" s="74"/>
      <c r="AG1057" s="101"/>
      <c r="AN1057" s="74"/>
      <c r="AO1057" s="74"/>
      <c r="AP1057" s="74"/>
      <c r="AQ1057" s="74"/>
      <c r="AR1057" s="74"/>
      <c r="AS1057" s="74"/>
      <c r="AT1057" s="74"/>
      <c r="AU1057" s="74"/>
    </row>
    <row r="1058" spans="27:64">
      <c r="AA1058" s="74"/>
      <c r="AB1058" s="74"/>
      <c r="AC1058" s="74"/>
      <c r="AD1058" s="74"/>
      <c r="AE1058" s="74"/>
      <c r="AG1058" s="101"/>
      <c r="AN1058" s="74"/>
      <c r="AO1058" s="74"/>
      <c r="AP1058" s="74"/>
      <c r="AQ1058" s="74"/>
      <c r="AR1058" s="74"/>
      <c r="AS1058" s="74"/>
      <c r="AT1058" s="74"/>
      <c r="AU1058" s="74"/>
    </row>
    <row r="1059" spans="27:64">
      <c r="AA1059" s="74"/>
      <c r="AB1059" s="74"/>
      <c r="AC1059" s="74"/>
      <c r="AD1059" s="74"/>
      <c r="AE1059" s="74"/>
      <c r="AG1059" s="101"/>
      <c r="AN1059" s="74"/>
      <c r="AO1059" s="74"/>
      <c r="AP1059" s="74"/>
      <c r="AQ1059" s="74"/>
      <c r="AR1059" s="74"/>
      <c r="AS1059" s="74"/>
      <c r="AT1059" s="74"/>
      <c r="AU1059" s="74"/>
    </row>
    <row r="1060" spans="27:64">
      <c r="AA1060" s="74"/>
      <c r="AB1060" s="74"/>
      <c r="AC1060" s="74"/>
      <c r="AD1060" s="74"/>
      <c r="AE1060" s="74"/>
      <c r="AG1060" s="101"/>
      <c r="AN1060" s="74"/>
      <c r="AO1060" s="74"/>
      <c r="AP1060" s="74"/>
      <c r="AQ1060" s="74"/>
      <c r="AR1060" s="74"/>
      <c r="AS1060" s="74"/>
      <c r="AT1060" s="74"/>
      <c r="AU1060" s="74"/>
    </row>
    <row r="1061" spans="27:64">
      <c r="AA1061" s="74"/>
      <c r="AB1061" s="74"/>
      <c r="AC1061" s="74"/>
      <c r="AD1061" s="74"/>
      <c r="AE1061" s="74"/>
      <c r="AG1061" s="101"/>
      <c r="AN1061" s="74"/>
      <c r="AO1061" s="74"/>
      <c r="AP1061" s="74"/>
      <c r="AQ1061" s="74"/>
      <c r="AR1061" s="74"/>
      <c r="AS1061" s="74"/>
      <c r="AT1061" s="74"/>
      <c r="AU1061" s="74"/>
    </row>
    <row r="1062" spans="27:64">
      <c r="AA1062" s="74"/>
      <c r="AB1062" s="74"/>
      <c r="AC1062" s="74"/>
      <c r="AD1062" s="74"/>
      <c r="AE1062" s="74"/>
      <c r="AG1062" s="101"/>
      <c r="AN1062" s="74"/>
      <c r="AO1062" s="74"/>
      <c r="AP1062" s="74"/>
      <c r="AQ1062" s="74"/>
      <c r="AR1062" s="74"/>
      <c r="AS1062" s="74"/>
      <c r="AT1062" s="74"/>
      <c r="AU1062" s="74"/>
    </row>
    <row r="1063" spans="27:64">
      <c r="AA1063" s="74"/>
      <c r="AB1063" s="74"/>
      <c r="AC1063" s="74"/>
      <c r="AD1063" s="74"/>
      <c r="AE1063" s="74"/>
      <c r="AG1063" s="101"/>
      <c r="AN1063" s="74"/>
      <c r="AO1063" s="74"/>
      <c r="AP1063" s="74"/>
      <c r="AQ1063" s="74"/>
      <c r="AR1063" s="74"/>
      <c r="AS1063" s="74"/>
      <c r="AT1063" s="74"/>
      <c r="AU1063" s="74"/>
    </row>
    <row r="1064" spans="27:64">
      <c r="AA1064" s="74"/>
      <c r="AB1064" s="74"/>
      <c r="AC1064" s="74"/>
      <c r="AD1064" s="74"/>
      <c r="AE1064" s="74"/>
      <c r="AG1064" s="101"/>
      <c r="AN1064" s="74"/>
      <c r="AO1064" s="74"/>
      <c r="AP1064" s="74"/>
      <c r="AQ1064" s="74"/>
      <c r="AR1064" s="74"/>
      <c r="AS1064" s="74"/>
      <c r="AT1064" s="74"/>
      <c r="AU1064" s="74"/>
    </row>
    <row r="1065" spans="27:64">
      <c r="AA1065" s="74"/>
      <c r="AB1065" s="74"/>
      <c r="AC1065" s="74"/>
      <c r="AD1065" s="74"/>
      <c r="AE1065" s="74"/>
      <c r="AG1065" s="101"/>
      <c r="AN1065" s="74"/>
      <c r="AO1065" s="74"/>
      <c r="AP1065" s="74"/>
      <c r="AQ1065" s="74"/>
      <c r="AR1065" s="74"/>
      <c r="AS1065" s="74"/>
      <c r="AT1065" s="74"/>
      <c r="AU1065" s="74"/>
    </row>
    <row r="1066" spans="27:64">
      <c r="AA1066" s="74"/>
      <c r="AB1066" s="74"/>
      <c r="AC1066" s="74"/>
      <c r="AD1066" s="74"/>
      <c r="AE1066" s="74"/>
      <c r="AG1066" s="101"/>
      <c r="AN1066" s="74"/>
      <c r="AO1066" s="74"/>
      <c r="AP1066" s="74"/>
      <c r="AQ1066" s="74"/>
      <c r="AR1066" s="74"/>
      <c r="AS1066" s="74"/>
      <c r="AT1066" s="74"/>
      <c r="AU1066" s="74"/>
    </row>
    <row r="1067" spans="27:64">
      <c r="AA1067" s="74"/>
      <c r="AB1067" s="74"/>
      <c r="AC1067" s="74"/>
      <c r="AD1067" s="74"/>
      <c r="AE1067" s="74"/>
      <c r="AG1067" s="101"/>
      <c r="AN1067" s="74"/>
      <c r="AO1067" s="74"/>
      <c r="AP1067" s="74"/>
      <c r="AQ1067" s="74"/>
      <c r="AR1067" s="74"/>
      <c r="AS1067" s="74"/>
      <c r="AT1067" s="74"/>
      <c r="AU1067" s="74"/>
    </row>
    <row r="1068" spans="27:64">
      <c r="AA1068" s="74"/>
      <c r="AB1068" s="74"/>
      <c r="AC1068" s="74"/>
      <c r="AD1068" s="74"/>
      <c r="AE1068" s="74"/>
      <c r="AG1068" s="101"/>
      <c r="AN1068" s="74"/>
      <c r="AO1068" s="74"/>
      <c r="AP1068" s="74"/>
      <c r="AQ1068" s="74"/>
      <c r="AR1068" s="74"/>
      <c r="AS1068" s="74"/>
      <c r="AT1068" s="74"/>
      <c r="AU1068" s="74"/>
    </row>
    <row r="1069" spans="27:64">
      <c r="AA1069" s="74"/>
      <c r="AB1069" s="74"/>
      <c r="AC1069" s="74"/>
      <c r="AD1069" s="74"/>
      <c r="AE1069" s="74"/>
      <c r="AG1069" s="101"/>
      <c r="AN1069" s="74"/>
      <c r="AO1069" s="74"/>
      <c r="AP1069" s="74"/>
      <c r="AQ1069" s="74"/>
      <c r="AR1069" s="74"/>
      <c r="AS1069" s="74"/>
      <c r="AT1069" s="74"/>
      <c r="AU1069" s="74"/>
      <c r="AV1069" s="74"/>
      <c r="AW1069" s="74"/>
      <c r="AX1069" s="74"/>
      <c r="AY1069" s="74"/>
      <c r="AZ1069" s="74"/>
      <c r="BA1069" s="74"/>
      <c r="BB1069" s="74"/>
      <c r="BC1069" s="74"/>
      <c r="BD1069" s="74"/>
      <c r="BE1069" s="74"/>
      <c r="BF1069" s="74"/>
      <c r="BG1069" s="74"/>
      <c r="BH1069" s="74"/>
      <c r="BI1069" s="74"/>
      <c r="BJ1069" s="74"/>
      <c r="BK1069" s="74"/>
      <c r="BL1069" s="74"/>
    </row>
    <row r="1070" spans="27:64">
      <c r="AA1070" s="74"/>
      <c r="AB1070" s="74"/>
      <c r="AC1070" s="74"/>
      <c r="AD1070" s="74"/>
      <c r="AE1070" s="74"/>
      <c r="AG1070" s="101"/>
      <c r="AN1070" s="74"/>
      <c r="AO1070" s="74"/>
      <c r="AP1070" s="74"/>
      <c r="AQ1070" s="74"/>
      <c r="AR1070" s="74"/>
      <c r="AS1070" s="74"/>
      <c r="AT1070" s="74"/>
      <c r="AU1070" s="74"/>
    </row>
    <row r="1071" spans="27:64">
      <c r="AA1071" s="74"/>
      <c r="AB1071" s="74"/>
      <c r="AC1071" s="74"/>
      <c r="AD1071" s="74"/>
      <c r="AE1071" s="74"/>
      <c r="AG1071" s="101"/>
      <c r="AN1071" s="74"/>
      <c r="AO1071" s="74"/>
      <c r="AP1071" s="74"/>
      <c r="AQ1071" s="74"/>
      <c r="AR1071" s="74"/>
      <c r="AS1071" s="74"/>
      <c r="AT1071" s="74"/>
      <c r="AU1071" s="74"/>
    </row>
    <row r="1072" spans="27:64">
      <c r="AA1072" s="74"/>
      <c r="AB1072" s="74"/>
      <c r="AC1072" s="74"/>
      <c r="AD1072" s="74"/>
      <c r="AE1072" s="74"/>
      <c r="AG1072" s="101"/>
      <c r="AN1072" s="74"/>
      <c r="AO1072" s="74"/>
      <c r="AP1072" s="74"/>
      <c r="AQ1072" s="74"/>
      <c r="AR1072" s="74"/>
      <c r="AS1072" s="74"/>
      <c r="AT1072" s="74"/>
      <c r="AU1072" s="74"/>
    </row>
    <row r="1073" spans="27:48">
      <c r="AA1073" s="74"/>
      <c r="AB1073" s="74"/>
      <c r="AC1073" s="74"/>
      <c r="AD1073" s="74"/>
      <c r="AE1073" s="74"/>
      <c r="AG1073" s="101"/>
      <c r="AN1073" s="74"/>
      <c r="AO1073" s="74"/>
      <c r="AP1073" s="74"/>
      <c r="AQ1073" s="74"/>
      <c r="AR1073" s="74"/>
      <c r="AS1073" s="74"/>
      <c r="AT1073" s="74"/>
      <c r="AU1073" s="74"/>
    </row>
    <row r="1074" spans="27:48">
      <c r="AA1074" s="74"/>
      <c r="AB1074" s="74"/>
      <c r="AC1074" s="74"/>
      <c r="AD1074" s="74"/>
      <c r="AE1074" s="74"/>
      <c r="AG1074" s="101"/>
      <c r="AN1074" s="74"/>
      <c r="AO1074" s="74"/>
      <c r="AP1074" s="74"/>
      <c r="AQ1074" s="74"/>
      <c r="AR1074" s="74"/>
      <c r="AS1074" s="74"/>
      <c r="AT1074" s="74"/>
      <c r="AU1074" s="74"/>
    </row>
    <row r="1075" spans="27:48">
      <c r="AA1075" s="74"/>
      <c r="AB1075" s="74"/>
      <c r="AC1075" s="74"/>
      <c r="AD1075" s="74"/>
      <c r="AE1075" s="74"/>
      <c r="AG1075" s="101"/>
      <c r="AN1075" s="74"/>
      <c r="AO1075" s="74"/>
      <c r="AP1075" s="74"/>
      <c r="AQ1075" s="74"/>
      <c r="AR1075" s="74"/>
      <c r="AS1075" s="74"/>
      <c r="AT1075" s="74"/>
      <c r="AU1075" s="74"/>
    </row>
    <row r="1076" spans="27:48">
      <c r="AA1076" s="74"/>
      <c r="AB1076" s="74"/>
      <c r="AC1076" s="74"/>
      <c r="AD1076" s="74"/>
      <c r="AE1076" s="74"/>
      <c r="AG1076" s="101"/>
      <c r="AN1076" s="74"/>
      <c r="AO1076" s="74"/>
      <c r="AP1076" s="74"/>
      <c r="AQ1076" s="74"/>
      <c r="AR1076" s="74"/>
      <c r="AS1076" s="74"/>
      <c r="AT1076" s="74"/>
      <c r="AU1076" s="74"/>
    </row>
    <row r="1077" spans="27:48">
      <c r="AA1077" s="74"/>
      <c r="AB1077" s="74"/>
      <c r="AC1077" s="74"/>
      <c r="AD1077" s="74"/>
      <c r="AE1077" s="74"/>
      <c r="AG1077" s="101"/>
      <c r="AN1077" s="74"/>
      <c r="AO1077" s="74"/>
      <c r="AP1077" s="74"/>
      <c r="AQ1077" s="74"/>
      <c r="AR1077" s="74"/>
      <c r="AS1077" s="74"/>
      <c r="AT1077" s="74"/>
      <c r="AU1077" s="74"/>
    </row>
    <row r="1078" spans="27:48">
      <c r="AA1078" s="74"/>
      <c r="AB1078" s="74"/>
      <c r="AC1078" s="74"/>
      <c r="AD1078" s="74"/>
      <c r="AE1078" s="74"/>
      <c r="AG1078" s="101"/>
      <c r="AN1078" s="74"/>
      <c r="AO1078" s="74"/>
      <c r="AP1078" s="74"/>
      <c r="AQ1078" s="74"/>
      <c r="AR1078" s="74"/>
      <c r="AS1078" s="74"/>
      <c r="AT1078" s="74"/>
      <c r="AU1078" s="74"/>
    </row>
    <row r="1079" spans="27:48">
      <c r="AA1079" s="74"/>
      <c r="AB1079" s="74"/>
      <c r="AC1079" s="74"/>
      <c r="AD1079" s="74"/>
      <c r="AE1079" s="74"/>
      <c r="AG1079" s="101"/>
      <c r="AN1079" s="74"/>
      <c r="AO1079" s="74"/>
      <c r="AP1079" s="74"/>
      <c r="AQ1079" s="74"/>
      <c r="AR1079" s="74"/>
      <c r="AS1079" s="74"/>
      <c r="AT1079" s="74"/>
      <c r="AU1079" s="74"/>
    </row>
    <row r="1080" spans="27:48">
      <c r="AA1080" s="74"/>
      <c r="AB1080" s="74"/>
      <c r="AC1080" s="74"/>
      <c r="AD1080" s="74"/>
      <c r="AE1080" s="74"/>
      <c r="AG1080" s="101"/>
      <c r="AN1080" s="74"/>
      <c r="AO1080" s="74"/>
      <c r="AP1080" s="74"/>
      <c r="AQ1080" s="74"/>
      <c r="AR1080" s="74"/>
      <c r="AS1080" s="74"/>
      <c r="AT1080" s="74"/>
      <c r="AU1080" s="74"/>
    </row>
    <row r="1081" spans="27:48">
      <c r="AA1081" s="74"/>
      <c r="AB1081" s="74"/>
      <c r="AC1081" s="74"/>
      <c r="AD1081" s="74"/>
      <c r="AE1081" s="74"/>
      <c r="AG1081" s="101"/>
      <c r="AN1081" s="74"/>
      <c r="AO1081" s="74"/>
      <c r="AP1081" s="74"/>
      <c r="AQ1081" s="74"/>
      <c r="AR1081" s="74"/>
      <c r="AS1081" s="74"/>
      <c r="AT1081" s="74"/>
      <c r="AU1081" s="74"/>
      <c r="AV1081" s="74"/>
    </row>
    <row r="1082" spans="27:48">
      <c r="AA1082" s="74"/>
      <c r="AB1082" s="74"/>
      <c r="AC1082" s="74"/>
      <c r="AD1082" s="74"/>
      <c r="AE1082" s="74"/>
      <c r="AG1082" s="101"/>
      <c r="AN1082" s="74"/>
      <c r="AO1082" s="74"/>
      <c r="AP1082" s="74"/>
      <c r="AQ1082" s="74"/>
      <c r="AR1082" s="74"/>
      <c r="AS1082" s="74"/>
      <c r="AT1082" s="74"/>
      <c r="AU1082" s="74"/>
    </row>
    <row r="1083" spans="27:48">
      <c r="AA1083" s="74"/>
      <c r="AB1083" s="74"/>
      <c r="AC1083" s="74"/>
      <c r="AD1083" s="74"/>
      <c r="AE1083" s="74"/>
      <c r="AG1083" s="101"/>
      <c r="AN1083" s="74"/>
      <c r="AO1083" s="74"/>
      <c r="AP1083" s="74"/>
      <c r="AQ1083" s="74"/>
      <c r="AR1083" s="74"/>
      <c r="AS1083" s="74"/>
      <c r="AT1083" s="74"/>
      <c r="AU1083" s="74"/>
      <c r="AV1083" s="74"/>
    </row>
    <row r="1084" spans="27:48">
      <c r="AA1084" s="74"/>
      <c r="AB1084" s="74"/>
      <c r="AC1084" s="74"/>
      <c r="AD1084" s="74"/>
      <c r="AE1084" s="74"/>
      <c r="AG1084" s="101"/>
      <c r="AN1084" s="74"/>
      <c r="AO1084" s="74"/>
      <c r="AP1084" s="74"/>
      <c r="AQ1084" s="74"/>
      <c r="AR1084" s="74"/>
      <c r="AS1084" s="74"/>
      <c r="AT1084" s="74"/>
      <c r="AU1084" s="74"/>
    </row>
    <row r="1085" spans="27:48">
      <c r="AA1085" s="74"/>
      <c r="AB1085" s="74"/>
      <c r="AC1085" s="74"/>
      <c r="AD1085" s="74"/>
      <c r="AE1085" s="74"/>
      <c r="AG1085" s="101"/>
      <c r="AN1085" s="74"/>
      <c r="AO1085" s="74"/>
      <c r="AP1085" s="74"/>
      <c r="AQ1085" s="74"/>
      <c r="AR1085" s="74"/>
      <c r="AS1085" s="74"/>
      <c r="AT1085" s="74"/>
      <c r="AU1085" s="74"/>
    </row>
    <row r="1086" spans="27:48">
      <c r="AA1086" s="74"/>
      <c r="AB1086" s="74"/>
      <c r="AC1086" s="74"/>
      <c r="AD1086" s="74"/>
      <c r="AE1086" s="74"/>
      <c r="AG1086" s="101"/>
      <c r="AN1086" s="74"/>
      <c r="AO1086" s="74"/>
      <c r="AP1086" s="74"/>
      <c r="AQ1086" s="74"/>
      <c r="AR1086" s="74"/>
      <c r="AS1086" s="74"/>
      <c r="AT1086" s="74"/>
      <c r="AU1086" s="74"/>
    </row>
    <row r="1087" spans="27:48">
      <c r="AA1087" s="74"/>
      <c r="AB1087" s="74"/>
      <c r="AC1087" s="74"/>
      <c r="AD1087" s="74"/>
      <c r="AE1087" s="74"/>
      <c r="AG1087" s="101"/>
      <c r="AN1087" s="74"/>
      <c r="AO1087" s="74"/>
      <c r="AP1087" s="74"/>
      <c r="AQ1087" s="74"/>
      <c r="AR1087" s="74"/>
      <c r="AS1087" s="74"/>
      <c r="AT1087" s="74"/>
      <c r="AU1087" s="74"/>
    </row>
    <row r="1088" spans="27:48">
      <c r="AA1088" s="74"/>
      <c r="AB1088" s="74"/>
      <c r="AC1088" s="74"/>
      <c r="AD1088" s="74"/>
      <c r="AE1088" s="74"/>
      <c r="AG1088" s="101"/>
      <c r="AN1088" s="74"/>
      <c r="AO1088" s="74"/>
      <c r="AP1088" s="74"/>
      <c r="AQ1088" s="74"/>
      <c r="AR1088" s="74"/>
      <c r="AS1088" s="74"/>
      <c r="AT1088" s="74"/>
      <c r="AU1088" s="74"/>
    </row>
    <row r="1089" spans="27:47">
      <c r="AA1089" s="74"/>
      <c r="AB1089" s="74"/>
      <c r="AC1089" s="74"/>
      <c r="AD1089" s="74"/>
      <c r="AE1089" s="74"/>
      <c r="AG1089" s="101"/>
      <c r="AN1089" s="74"/>
      <c r="AO1089" s="74"/>
      <c r="AP1089" s="74"/>
      <c r="AQ1089" s="74"/>
      <c r="AR1089" s="74"/>
      <c r="AS1089" s="74"/>
      <c r="AT1089" s="74"/>
      <c r="AU1089" s="74"/>
    </row>
    <row r="1090" spans="27:47">
      <c r="AA1090" s="74"/>
      <c r="AB1090" s="74"/>
      <c r="AC1090" s="74"/>
      <c r="AD1090" s="74"/>
      <c r="AE1090" s="74"/>
      <c r="AG1090" s="101"/>
      <c r="AN1090" s="74"/>
      <c r="AO1090" s="74"/>
      <c r="AP1090" s="74"/>
      <c r="AQ1090" s="74"/>
      <c r="AR1090" s="74"/>
      <c r="AS1090" s="74"/>
      <c r="AT1090" s="74"/>
      <c r="AU1090" s="74"/>
    </row>
    <row r="1091" spans="27:47">
      <c r="AA1091" s="74"/>
      <c r="AB1091" s="74"/>
      <c r="AC1091" s="74"/>
      <c r="AD1091" s="74"/>
      <c r="AE1091" s="74"/>
      <c r="AG1091" s="101"/>
      <c r="AN1091" s="74"/>
      <c r="AO1091" s="74"/>
      <c r="AP1091" s="74"/>
      <c r="AQ1091" s="74"/>
      <c r="AR1091" s="74"/>
      <c r="AS1091" s="74"/>
      <c r="AT1091" s="74"/>
      <c r="AU1091" s="74"/>
    </row>
    <row r="1092" spans="27:47">
      <c r="AA1092" s="74"/>
      <c r="AB1092" s="74"/>
      <c r="AC1092" s="74"/>
      <c r="AD1092" s="74"/>
      <c r="AE1092" s="74"/>
      <c r="AG1092" s="101"/>
      <c r="AN1092" s="74"/>
      <c r="AO1092" s="74"/>
      <c r="AP1092" s="74"/>
      <c r="AQ1092" s="74"/>
      <c r="AR1092" s="74"/>
      <c r="AS1092" s="74"/>
      <c r="AT1092" s="74"/>
      <c r="AU1092" s="74"/>
    </row>
    <row r="1093" spans="27:47">
      <c r="AA1093" s="74"/>
      <c r="AB1093" s="74"/>
      <c r="AC1093" s="74"/>
      <c r="AD1093" s="74"/>
      <c r="AE1093" s="74"/>
      <c r="AG1093" s="101"/>
      <c r="AN1093" s="74"/>
      <c r="AO1093" s="74"/>
      <c r="AP1093" s="74"/>
      <c r="AQ1093" s="74"/>
      <c r="AR1093" s="74"/>
      <c r="AS1093" s="74"/>
      <c r="AT1093" s="74"/>
      <c r="AU1093" s="74"/>
    </row>
    <row r="1094" spans="27:47">
      <c r="AA1094" s="74"/>
      <c r="AB1094" s="74"/>
      <c r="AC1094" s="74"/>
      <c r="AD1094" s="74"/>
      <c r="AE1094" s="74"/>
      <c r="AG1094" s="101"/>
      <c r="AN1094" s="74"/>
      <c r="AO1094" s="74"/>
      <c r="AP1094" s="74"/>
      <c r="AQ1094" s="74"/>
      <c r="AR1094" s="74"/>
      <c r="AS1094" s="74"/>
      <c r="AT1094" s="74"/>
      <c r="AU1094" s="74"/>
    </row>
    <row r="1095" spans="27:47">
      <c r="AA1095" s="74"/>
      <c r="AB1095" s="74"/>
      <c r="AC1095" s="74"/>
      <c r="AD1095" s="74"/>
      <c r="AE1095" s="74"/>
      <c r="AG1095" s="101"/>
      <c r="AN1095" s="74"/>
      <c r="AO1095" s="74"/>
      <c r="AP1095" s="74"/>
      <c r="AQ1095" s="74"/>
      <c r="AR1095" s="74"/>
      <c r="AS1095" s="74"/>
      <c r="AT1095" s="74"/>
      <c r="AU1095" s="74"/>
    </row>
    <row r="1096" spans="27:47">
      <c r="AA1096" s="74"/>
      <c r="AB1096" s="74"/>
      <c r="AC1096" s="74"/>
      <c r="AD1096" s="74"/>
      <c r="AE1096" s="74"/>
      <c r="AG1096" s="101"/>
      <c r="AN1096" s="74"/>
      <c r="AO1096" s="74"/>
      <c r="AP1096" s="74"/>
      <c r="AQ1096" s="74"/>
      <c r="AR1096" s="74"/>
      <c r="AS1096" s="74"/>
      <c r="AT1096" s="74"/>
      <c r="AU1096" s="74"/>
    </row>
    <row r="1097" spans="27:47">
      <c r="AA1097" s="74"/>
      <c r="AB1097" s="74"/>
      <c r="AC1097" s="74"/>
      <c r="AD1097" s="74"/>
      <c r="AE1097" s="74"/>
      <c r="AG1097" s="101"/>
      <c r="AN1097" s="74"/>
      <c r="AO1097" s="74"/>
      <c r="AP1097" s="74"/>
      <c r="AQ1097" s="74"/>
      <c r="AR1097" s="74"/>
      <c r="AS1097" s="74"/>
      <c r="AT1097" s="74"/>
      <c r="AU1097" s="74"/>
    </row>
    <row r="1098" spans="27:47">
      <c r="AA1098" s="74"/>
      <c r="AB1098" s="74"/>
      <c r="AC1098" s="74"/>
      <c r="AD1098" s="74"/>
      <c r="AE1098" s="74"/>
      <c r="AG1098" s="101"/>
      <c r="AN1098" s="74"/>
      <c r="AO1098" s="74"/>
      <c r="AP1098" s="74"/>
      <c r="AQ1098" s="74"/>
      <c r="AR1098" s="74"/>
      <c r="AS1098" s="74"/>
      <c r="AT1098" s="74"/>
      <c r="AU1098" s="74"/>
    </row>
    <row r="1099" spans="27:47">
      <c r="AA1099" s="74"/>
      <c r="AB1099" s="74"/>
      <c r="AC1099" s="74"/>
      <c r="AD1099" s="74"/>
      <c r="AE1099" s="74"/>
      <c r="AG1099" s="101"/>
      <c r="AN1099" s="74"/>
      <c r="AO1099" s="74"/>
      <c r="AP1099" s="74"/>
      <c r="AQ1099" s="74"/>
      <c r="AR1099" s="74"/>
      <c r="AS1099" s="74"/>
      <c r="AT1099" s="74"/>
      <c r="AU1099" s="74"/>
    </row>
    <row r="1100" spans="27:47">
      <c r="AA1100" s="74"/>
      <c r="AB1100" s="74"/>
      <c r="AC1100" s="74"/>
      <c r="AD1100" s="74"/>
      <c r="AE1100" s="74"/>
      <c r="AG1100" s="101"/>
      <c r="AN1100" s="74"/>
      <c r="AO1100" s="74"/>
      <c r="AP1100" s="74"/>
      <c r="AQ1100" s="74"/>
      <c r="AR1100" s="74"/>
      <c r="AS1100" s="74"/>
      <c r="AT1100" s="74"/>
      <c r="AU1100" s="74"/>
    </row>
    <row r="1101" spans="27:47">
      <c r="AA1101" s="74"/>
      <c r="AB1101" s="74"/>
      <c r="AC1101" s="74"/>
      <c r="AD1101" s="74"/>
      <c r="AE1101" s="74"/>
      <c r="AG1101" s="101"/>
      <c r="AN1101" s="74"/>
      <c r="AO1101" s="74"/>
      <c r="AP1101" s="74"/>
      <c r="AQ1101" s="74"/>
      <c r="AR1101" s="74"/>
      <c r="AS1101" s="74"/>
      <c r="AT1101" s="74"/>
      <c r="AU1101" s="74"/>
    </row>
    <row r="1102" spans="27:47">
      <c r="AA1102" s="74"/>
      <c r="AB1102" s="74"/>
      <c r="AC1102" s="74"/>
      <c r="AD1102" s="74"/>
      <c r="AE1102" s="74"/>
      <c r="AG1102" s="101"/>
      <c r="AN1102" s="74"/>
      <c r="AO1102" s="74"/>
      <c r="AP1102" s="74"/>
      <c r="AQ1102" s="74"/>
      <c r="AR1102" s="74"/>
      <c r="AS1102" s="74"/>
      <c r="AT1102" s="74"/>
      <c r="AU1102" s="74"/>
    </row>
    <row r="1103" spans="27:47">
      <c r="AA1103" s="74"/>
      <c r="AB1103" s="74"/>
      <c r="AC1103" s="74"/>
      <c r="AD1103" s="74"/>
      <c r="AE1103" s="74"/>
      <c r="AG1103" s="101"/>
      <c r="AN1103" s="74"/>
      <c r="AO1103" s="74"/>
      <c r="AP1103" s="74"/>
      <c r="AQ1103" s="74"/>
      <c r="AR1103" s="74"/>
      <c r="AS1103" s="74"/>
      <c r="AT1103" s="74"/>
      <c r="AU1103" s="74"/>
    </row>
    <row r="1104" spans="27:47">
      <c r="AA1104" s="74"/>
      <c r="AB1104" s="74"/>
      <c r="AC1104" s="74"/>
      <c r="AD1104" s="74"/>
      <c r="AE1104" s="74"/>
      <c r="AG1104" s="101"/>
      <c r="AN1104" s="74"/>
      <c r="AO1104" s="74"/>
      <c r="AP1104" s="74"/>
      <c r="AQ1104" s="74"/>
      <c r="AR1104" s="74"/>
      <c r="AS1104" s="74"/>
      <c r="AT1104" s="74"/>
      <c r="AU1104" s="74"/>
    </row>
    <row r="1105" spans="27:47">
      <c r="AA1105" s="74"/>
      <c r="AB1105" s="74"/>
      <c r="AC1105" s="74"/>
      <c r="AD1105" s="74"/>
      <c r="AE1105" s="74"/>
      <c r="AG1105" s="101"/>
      <c r="AN1105" s="74"/>
      <c r="AO1105" s="74"/>
      <c r="AP1105" s="74"/>
      <c r="AQ1105" s="74"/>
      <c r="AR1105" s="74"/>
      <c r="AS1105" s="74"/>
      <c r="AT1105" s="74"/>
      <c r="AU1105" s="74"/>
    </row>
    <row r="1106" spans="27:47">
      <c r="AA1106" s="74"/>
      <c r="AB1106" s="74"/>
      <c r="AC1106" s="74"/>
      <c r="AD1106" s="74"/>
      <c r="AE1106" s="74"/>
      <c r="AG1106" s="101"/>
      <c r="AN1106" s="74"/>
      <c r="AO1106" s="74"/>
      <c r="AP1106" s="74"/>
      <c r="AQ1106" s="74"/>
      <c r="AR1106" s="74"/>
      <c r="AS1106" s="74"/>
      <c r="AT1106" s="74"/>
      <c r="AU1106" s="74"/>
    </row>
    <row r="1107" spans="27:47">
      <c r="AA1107" s="74"/>
      <c r="AB1107" s="74"/>
      <c r="AC1107" s="74"/>
      <c r="AD1107" s="74"/>
      <c r="AE1107" s="74"/>
      <c r="AG1107" s="101"/>
      <c r="AN1107" s="74"/>
      <c r="AO1107" s="74"/>
      <c r="AP1107" s="74"/>
      <c r="AQ1107" s="74"/>
      <c r="AR1107" s="74"/>
      <c r="AS1107" s="74"/>
      <c r="AT1107" s="74"/>
      <c r="AU1107" s="74"/>
    </row>
    <row r="1108" spans="27:47">
      <c r="AA1108" s="74"/>
      <c r="AB1108" s="74"/>
      <c r="AC1108" s="74"/>
      <c r="AD1108" s="74"/>
      <c r="AE1108" s="74"/>
      <c r="AG1108" s="101"/>
      <c r="AN1108" s="74"/>
      <c r="AO1108" s="74"/>
      <c r="AP1108" s="74"/>
      <c r="AQ1108" s="74"/>
      <c r="AR1108" s="74"/>
      <c r="AS1108" s="74"/>
      <c r="AT1108" s="74"/>
      <c r="AU1108" s="74"/>
    </row>
    <row r="1109" spans="27:47">
      <c r="AA1109" s="74"/>
      <c r="AB1109" s="74"/>
      <c r="AC1109" s="74"/>
      <c r="AD1109" s="74"/>
      <c r="AE1109" s="74"/>
      <c r="AG1109" s="101"/>
      <c r="AN1109" s="74"/>
      <c r="AO1109" s="74"/>
      <c r="AP1109" s="74"/>
      <c r="AQ1109" s="74"/>
      <c r="AR1109" s="74"/>
      <c r="AS1109" s="74"/>
      <c r="AT1109" s="74"/>
      <c r="AU1109" s="74"/>
    </row>
    <row r="1110" spans="27:47">
      <c r="AA1110" s="74"/>
      <c r="AB1110" s="74"/>
      <c r="AC1110" s="74"/>
      <c r="AD1110" s="74"/>
      <c r="AE1110" s="74"/>
      <c r="AG1110" s="101"/>
      <c r="AN1110" s="74"/>
      <c r="AO1110" s="74"/>
      <c r="AP1110" s="74"/>
      <c r="AQ1110" s="74"/>
      <c r="AR1110" s="74"/>
      <c r="AS1110" s="74"/>
      <c r="AT1110" s="74"/>
      <c r="AU1110" s="74"/>
    </row>
    <row r="1111" spans="27:47">
      <c r="AA1111" s="74"/>
      <c r="AB1111" s="74"/>
      <c r="AC1111" s="74"/>
      <c r="AD1111" s="74"/>
      <c r="AE1111" s="74"/>
      <c r="AG1111" s="101"/>
      <c r="AN1111" s="74"/>
      <c r="AO1111" s="74"/>
      <c r="AP1111" s="74"/>
      <c r="AQ1111" s="74"/>
      <c r="AR1111" s="74"/>
      <c r="AS1111" s="74"/>
      <c r="AT1111" s="74"/>
      <c r="AU1111" s="74"/>
    </row>
    <row r="1112" spans="27:47">
      <c r="AA1112" s="74"/>
      <c r="AB1112" s="74"/>
      <c r="AC1112" s="74"/>
      <c r="AD1112" s="74"/>
      <c r="AE1112" s="74"/>
      <c r="AG1112" s="101"/>
      <c r="AN1112" s="74"/>
      <c r="AO1112" s="74"/>
      <c r="AP1112" s="74"/>
      <c r="AQ1112" s="74"/>
      <c r="AR1112" s="74"/>
      <c r="AS1112" s="74"/>
      <c r="AT1112" s="74"/>
      <c r="AU1112" s="74"/>
    </row>
    <row r="1113" spans="27:47">
      <c r="AA1113" s="74"/>
      <c r="AB1113" s="74"/>
      <c r="AC1113" s="74"/>
      <c r="AD1113" s="74"/>
      <c r="AE1113" s="74"/>
      <c r="AG1113" s="101"/>
      <c r="AN1113" s="74"/>
      <c r="AO1113" s="74"/>
      <c r="AP1113" s="74"/>
      <c r="AQ1113" s="74"/>
      <c r="AR1113" s="74"/>
      <c r="AS1113" s="74"/>
      <c r="AT1113" s="74"/>
      <c r="AU1113" s="74"/>
    </row>
    <row r="1114" spans="27:47">
      <c r="AA1114" s="74"/>
      <c r="AB1114" s="74"/>
      <c r="AC1114" s="74"/>
      <c r="AD1114" s="74"/>
      <c r="AE1114" s="74"/>
      <c r="AG1114" s="101"/>
      <c r="AN1114" s="74"/>
      <c r="AO1114" s="74"/>
      <c r="AP1114" s="74"/>
      <c r="AQ1114" s="74"/>
      <c r="AR1114" s="74"/>
      <c r="AS1114" s="74"/>
      <c r="AT1114" s="74"/>
      <c r="AU1114" s="74"/>
    </row>
    <row r="1115" spans="27:47">
      <c r="AA1115" s="74"/>
      <c r="AB1115" s="74"/>
      <c r="AC1115" s="74"/>
      <c r="AD1115" s="74"/>
      <c r="AE1115" s="74"/>
      <c r="AG1115" s="101"/>
      <c r="AN1115" s="74"/>
      <c r="AO1115" s="74"/>
      <c r="AP1115" s="74"/>
      <c r="AQ1115" s="74"/>
      <c r="AR1115" s="74"/>
      <c r="AS1115" s="74"/>
      <c r="AT1115" s="74"/>
      <c r="AU1115" s="74"/>
    </row>
    <row r="1116" spans="27:47">
      <c r="AA1116" s="74"/>
      <c r="AB1116" s="74"/>
      <c r="AC1116" s="74"/>
      <c r="AD1116" s="74"/>
      <c r="AE1116" s="74"/>
      <c r="AG1116" s="101"/>
      <c r="AN1116" s="74"/>
      <c r="AO1116" s="74"/>
      <c r="AP1116" s="74"/>
      <c r="AQ1116" s="74"/>
      <c r="AR1116" s="74"/>
      <c r="AS1116" s="74"/>
      <c r="AT1116" s="74"/>
      <c r="AU1116" s="74"/>
    </row>
    <row r="1117" spans="27:47">
      <c r="AA1117" s="74"/>
      <c r="AB1117" s="74"/>
      <c r="AC1117" s="74"/>
      <c r="AD1117" s="74"/>
      <c r="AE1117" s="74"/>
      <c r="AG1117" s="101"/>
      <c r="AN1117" s="74"/>
      <c r="AO1117" s="74"/>
      <c r="AP1117" s="74"/>
      <c r="AQ1117" s="74"/>
      <c r="AR1117" s="74"/>
      <c r="AS1117" s="74"/>
      <c r="AT1117" s="74"/>
      <c r="AU1117" s="74"/>
    </row>
    <row r="1118" spans="27:47">
      <c r="AA1118" s="74"/>
      <c r="AB1118" s="74"/>
      <c r="AC1118" s="74"/>
      <c r="AD1118" s="74"/>
      <c r="AE1118" s="74"/>
      <c r="AG1118" s="101"/>
      <c r="AN1118" s="74"/>
      <c r="AO1118" s="74"/>
      <c r="AP1118" s="74"/>
      <c r="AQ1118" s="74"/>
      <c r="AR1118" s="74"/>
      <c r="AS1118" s="74"/>
      <c r="AT1118" s="74"/>
      <c r="AU1118" s="74"/>
    </row>
    <row r="1119" spans="27:47">
      <c r="AA1119" s="74"/>
      <c r="AB1119" s="74"/>
      <c r="AC1119" s="74"/>
      <c r="AD1119" s="74"/>
      <c r="AE1119" s="74"/>
      <c r="AG1119" s="101"/>
      <c r="AN1119" s="74"/>
      <c r="AO1119" s="74"/>
      <c r="AP1119" s="74"/>
      <c r="AQ1119" s="74"/>
      <c r="AR1119" s="74"/>
      <c r="AS1119" s="74"/>
      <c r="AT1119" s="74"/>
      <c r="AU1119" s="74"/>
    </row>
    <row r="1120" spans="27:47">
      <c r="AA1120" s="74"/>
      <c r="AB1120" s="74"/>
      <c r="AC1120" s="74"/>
      <c r="AD1120" s="74"/>
      <c r="AE1120" s="74"/>
      <c r="AG1120" s="101"/>
      <c r="AN1120" s="74"/>
      <c r="AO1120" s="74"/>
      <c r="AP1120" s="74"/>
      <c r="AQ1120" s="74"/>
      <c r="AR1120" s="74"/>
      <c r="AS1120" s="74"/>
      <c r="AT1120" s="74"/>
      <c r="AU1120" s="74"/>
    </row>
    <row r="1121" spans="27:47">
      <c r="AA1121" s="74"/>
      <c r="AB1121" s="74"/>
      <c r="AC1121" s="74"/>
      <c r="AD1121" s="74"/>
      <c r="AE1121" s="74"/>
      <c r="AG1121" s="101"/>
      <c r="AN1121" s="74"/>
      <c r="AO1121" s="74"/>
      <c r="AP1121" s="74"/>
      <c r="AQ1121" s="74"/>
      <c r="AR1121" s="74"/>
      <c r="AS1121" s="74"/>
      <c r="AT1121" s="74"/>
      <c r="AU1121" s="74"/>
    </row>
    <row r="1122" spans="27:47">
      <c r="AA1122" s="74"/>
      <c r="AB1122" s="74"/>
      <c r="AC1122" s="74"/>
      <c r="AD1122" s="74"/>
      <c r="AE1122" s="74"/>
      <c r="AG1122" s="101"/>
      <c r="AN1122" s="74"/>
      <c r="AO1122" s="74"/>
      <c r="AP1122" s="74"/>
      <c r="AQ1122" s="74"/>
      <c r="AR1122" s="74"/>
      <c r="AS1122" s="74"/>
      <c r="AT1122" s="74"/>
      <c r="AU1122" s="74"/>
    </row>
    <row r="1123" spans="27:47">
      <c r="AA1123" s="74"/>
      <c r="AB1123" s="74"/>
      <c r="AC1123" s="74"/>
      <c r="AD1123" s="74"/>
      <c r="AE1123" s="74"/>
      <c r="AG1123" s="101"/>
      <c r="AN1123" s="74"/>
      <c r="AO1123" s="74"/>
      <c r="AP1123" s="74"/>
      <c r="AQ1123" s="74"/>
      <c r="AR1123" s="74"/>
      <c r="AS1123" s="74"/>
      <c r="AT1123" s="74"/>
      <c r="AU1123" s="74"/>
    </row>
    <row r="1124" spans="27:47">
      <c r="AA1124" s="74"/>
      <c r="AB1124" s="74"/>
      <c r="AC1124" s="74"/>
      <c r="AD1124" s="74"/>
      <c r="AE1124" s="74"/>
      <c r="AG1124" s="101"/>
      <c r="AN1124" s="74"/>
      <c r="AO1124" s="74"/>
      <c r="AP1124" s="74"/>
      <c r="AQ1124" s="74"/>
      <c r="AR1124" s="74"/>
      <c r="AS1124" s="74"/>
      <c r="AT1124" s="74"/>
      <c r="AU1124" s="74"/>
    </row>
    <row r="1125" spans="27:47">
      <c r="AA1125" s="74"/>
      <c r="AB1125" s="74"/>
      <c r="AC1125" s="74"/>
      <c r="AD1125" s="74"/>
      <c r="AE1125" s="74"/>
      <c r="AG1125" s="101"/>
      <c r="AN1125" s="74"/>
      <c r="AO1125" s="74"/>
      <c r="AP1125" s="74"/>
      <c r="AQ1125" s="74"/>
      <c r="AR1125" s="74"/>
      <c r="AS1125" s="74"/>
      <c r="AT1125" s="74"/>
      <c r="AU1125" s="74"/>
    </row>
    <row r="1126" spans="27:47">
      <c r="AA1126" s="74"/>
      <c r="AB1126" s="74"/>
      <c r="AC1126" s="74"/>
      <c r="AD1126" s="74"/>
      <c r="AE1126" s="74"/>
      <c r="AG1126" s="101"/>
      <c r="AN1126" s="74"/>
      <c r="AO1126" s="74"/>
      <c r="AP1126" s="74"/>
      <c r="AQ1126" s="74"/>
      <c r="AR1126" s="74"/>
      <c r="AS1126" s="74"/>
      <c r="AT1126" s="74"/>
      <c r="AU1126" s="74"/>
    </row>
    <row r="1127" spans="27:47">
      <c r="AA1127" s="74"/>
      <c r="AB1127" s="74"/>
      <c r="AC1127" s="74"/>
      <c r="AD1127" s="74"/>
      <c r="AE1127" s="74"/>
      <c r="AG1127" s="101"/>
      <c r="AN1127" s="74"/>
      <c r="AO1127" s="74"/>
      <c r="AP1127" s="74"/>
      <c r="AQ1127" s="74"/>
      <c r="AR1127" s="74"/>
      <c r="AS1127" s="74"/>
      <c r="AT1127" s="74"/>
      <c r="AU1127" s="74"/>
    </row>
    <row r="1128" spans="27:47">
      <c r="AA1128" s="74"/>
      <c r="AB1128" s="74"/>
      <c r="AC1128" s="74"/>
      <c r="AD1128" s="74"/>
      <c r="AE1128" s="74"/>
      <c r="AG1128" s="101"/>
      <c r="AN1128" s="74"/>
      <c r="AO1128" s="74"/>
      <c r="AP1128" s="74"/>
      <c r="AQ1128" s="74"/>
      <c r="AR1128" s="74"/>
      <c r="AS1128" s="74"/>
      <c r="AT1128" s="74"/>
      <c r="AU1128" s="74"/>
    </row>
    <row r="1129" spans="27:47">
      <c r="AA1129" s="74"/>
      <c r="AB1129" s="74"/>
      <c r="AC1129" s="74"/>
      <c r="AD1129" s="74"/>
      <c r="AE1129" s="74"/>
      <c r="AG1129" s="101"/>
      <c r="AN1129" s="74"/>
      <c r="AO1129" s="74"/>
      <c r="AP1129" s="74"/>
      <c r="AQ1129" s="74"/>
      <c r="AR1129" s="74"/>
      <c r="AS1129" s="74"/>
      <c r="AT1129" s="74"/>
      <c r="AU1129" s="74"/>
    </row>
    <row r="1130" spans="27:47">
      <c r="AA1130" s="74"/>
      <c r="AB1130" s="74"/>
      <c r="AC1130" s="74"/>
      <c r="AD1130" s="74"/>
      <c r="AE1130" s="74"/>
      <c r="AG1130" s="101"/>
      <c r="AN1130" s="74"/>
      <c r="AO1130" s="74"/>
      <c r="AP1130" s="74"/>
      <c r="AQ1130" s="74"/>
      <c r="AR1130" s="74"/>
      <c r="AS1130" s="74"/>
      <c r="AT1130" s="74"/>
      <c r="AU1130" s="74"/>
    </row>
    <row r="1131" spans="27:47">
      <c r="AA1131" s="74"/>
      <c r="AB1131" s="74"/>
      <c r="AC1131" s="74"/>
      <c r="AD1131" s="74"/>
      <c r="AE1131" s="74"/>
      <c r="AG1131" s="101"/>
      <c r="AN1131" s="74"/>
      <c r="AO1131" s="74"/>
      <c r="AP1131" s="74"/>
      <c r="AQ1131" s="74"/>
      <c r="AR1131" s="74"/>
      <c r="AS1131" s="74"/>
      <c r="AT1131" s="74"/>
      <c r="AU1131" s="74"/>
    </row>
    <row r="1132" spans="27:47">
      <c r="AA1132" s="74"/>
      <c r="AB1132" s="74"/>
      <c r="AC1132" s="74"/>
      <c r="AD1132" s="74"/>
      <c r="AE1132" s="74"/>
      <c r="AG1132" s="101"/>
      <c r="AN1132" s="74"/>
      <c r="AO1132" s="74"/>
      <c r="AP1132" s="74"/>
      <c r="AQ1132" s="74"/>
      <c r="AR1132" s="74"/>
      <c r="AS1132" s="74"/>
      <c r="AT1132" s="74"/>
      <c r="AU1132" s="74"/>
    </row>
    <row r="1133" spans="27:47">
      <c r="AA1133" s="74"/>
      <c r="AB1133" s="74"/>
      <c r="AC1133" s="74"/>
      <c r="AD1133" s="74"/>
      <c r="AE1133" s="74"/>
      <c r="AG1133" s="101"/>
      <c r="AN1133" s="74"/>
      <c r="AO1133" s="74"/>
      <c r="AP1133" s="74"/>
      <c r="AQ1133" s="74"/>
      <c r="AR1133" s="74"/>
      <c r="AS1133" s="74"/>
      <c r="AT1133" s="74"/>
      <c r="AU1133" s="74"/>
    </row>
    <row r="1134" spans="27:47">
      <c r="AA1134" s="74"/>
      <c r="AB1134" s="74"/>
      <c r="AC1134" s="74"/>
      <c r="AD1134" s="74"/>
      <c r="AE1134" s="74"/>
      <c r="AG1134" s="101"/>
      <c r="AN1134" s="74"/>
      <c r="AO1134" s="74"/>
      <c r="AP1134" s="74"/>
      <c r="AQ1134" s="74"/>
      <c r="AR1134" s="74"/>
      <c r="AS1134" s="74"/>
      <c r="AT1134" s="74"/>
      <c r="AU1134" s="74"/>
    </row>
    <row r="1135" spans="27:47">
      <c r="AA1135" s="74"/>
      <c r="AB1135" s="74"/>
      <c r="AC1135" s="74"/>
      <c r="AD1135" s="74"/>
      <c r="AE1135" s="74"/>
      <c r="AG1135" s="101"/>
      <c r="AN1135" s="74"/>
      <c r="AO1135" s="74"/>
      <c r="AP1135" s="74"/>
      <c r="AQ1135" s="74"/>
      <c r="AR1135" s="74"/>
      <c r="AS1135" s="74"/>
      <c r="AT1135" s="74"/>
      <c r="AU1135" s="74"/>
    </row>
    <row r="1136" spans="27:47">
      <c r="AA1136" s="74"/>
      <c r="AB1136" s="74"/>
      <c r="AC1136" s="74"/>
      <c r="AD1136" s="74"/>
      <c r="AE1136" s="74"/>
      <c r="AG1136" s="101"/>
      <c r="AN1136" s="74"/>
      <c r="AO1136" s="74"/>
      <c r="AP1136" s="74"/>
      <c r="AQ1136" s="74"/>
      <c r="AR1136" s="74"/>
      <c r="AS1136" s="74"/>
      <c r="AT1136" s="74"/>
      <c r="AU1136" s="74"/>
    </row>
    <row r="1137" spans="27:47">
      <c r="AA1137" s="74"/>
      <c r="AB1137" s="74"/>
      <c r="AC1137" s="74"/>
      <c r="AD1137" s="74"/>
      <c r="AE1137" s="74"/>
      <c r="AG1137" s="101"/>
      <c r="AN1137" s="74"/>
      <c r="AO1137" s="74"/>
      <c r="AP1137" s="74"/>
      <c r="AQ1137" s="74"/>
      <c r="AR1137" s="74"/>
      <c r="AS1137" s="74"/>
      <c r="AT1137" s="74"/>
      <c r="AU1137" s="74"/>
    </row>
    <row r="1138" spans="27:47">
      <c r="AA1138" s="74"/>
      <c r="AB1138" s="74"/>
      <c r="AC1138" s="74"/>
      <c r="AD1138" s="74"/>
      <c r="AE1138" s="74"/>
      <c r="AG1138" s="101"/>
      <c r="AN1138" s="74"/>
      <c r="AO1138" s="74"/>
      <c r="AP1138" s="74"/>
      <c r="AQ1138" s="74"/>
      <c r="AR1138" s="74"/>
      <c r="AS1138" s="74"/>
      <c r="AT1138" s="74"/>
      <c r="AU1138" s="74"/>
    </row>
    <row r="1139" spans="27:47">
      <c r="AA1139" s="74"/>
      <c r="AB1139" s="74"/>
      <c r="AC1139" s="74"/>
      <c r="AD1139" s="74"/>
      <c r="AE1139" s="74"/>
      <c r="AG1139" s="101"/>
      <c r="AN1139" s="74"/>
      <c r="AO1139" s="74"/>
      <c r="AP1139" s="74"/>
      <c r="AQ1139" s="74"/>
      <c r="AR1139" s="74"/>
      <c r="AS1139" s="74"/>
      <c r="AT1139" s="74"/>
      <c r="AU1139" s="74"/>
    </row>
    <row r="1140" spans="27:47">
      <c r="AA1140" s="74"/>
      <c r="AB1140" s="74"/>
      <c r="AC1140" s="74"/>
      <c r="AD1140" s="74"/>
      <c r="AE1140" s="74"/>
      <c r="AG1140" s="101"/>
      <c r="AN1140" s="74"/>
      <c r="AO1140" s="74"/>
      <c r="AP1140" s="74"/>
      <c r="AQ1140" s="74"/>
      <c r="AR1140" s="74"/>
      <c r="AS1140" s="74"/>
      <c r="AT1140" s="74"/>
      <c r="AU1140" s="74"/>
    </row>
    <row r="1141" spans="27:47">
      <c r="AA1141" s="74"/>
      <c r="AB1141" s="74"/>
      <c r="AC1141" s="74"/>
      <c r="AD1141" s="74"/>
      <c r="AE1141" s="74"/>
      <c r="AG1141" s="101"/>
      <c r="AN1141" s="74"/>
      <c r="AO1141" s="74"/>
      <c r="AP1141" s="74"/>
      <c r="AQ1141" s="74"/>
      <c r="AR1141" s="74"/>
      <c r="AS1141" s="74"/>
      <c r="AT1141" s="74"/>
      <c r="AU1141" s="74"/>
    </row>
    <row r="1142" spans="27:47">
      <c r="AA1142" s="74"/>
      <c r="AB1142" s="74"/>
      <c r="AC1142" s="74"/>
      <c r="AD1142" s="74"/>
      <c r="AE1142" s="74"/>
      <c r="AG1142" s="101"/>
      <c r="AN1142" s="74"/>
      <c r="AO1142" s="74"/>
      <c r="AP1142" s="74"/>
      <c r="AQ1142" s="74"/>
      <c r="AR1142" s="74"/>
      <c r="AS1142" s="74"/>
      <c r="AT1142" s="74"/>
      <c r="AU1142" s="74"/>
    </row>
    <row r="1143" spans="27:47">
      <c r="AA1143" s="74"/>
      <c r="AB1143" s="74"/>
      <c r="AC1143" s="74"/>
      <c r="AD1143" s="74"/>
      <c r="AE1143" s="74"/>
      <c r="AG1143" s="101"/>
      <c r="AN1143" s="74"/>
      <c r="AO1143" s="74"/>
      <c r="AP1143" s="74"/>
      <c r="AQ1143" s="74"/>
      <c r="AR1143" s="74"/>
      <c r="AS1143" s="74"/>
      <c r="AT1143" s="74"/>
      <c r="AU1143" s="74"/>
    </row>
    <row r="1144" spans="27:47">
      <c r="AA1144" s="74"/>
      <c r="AB1144" s="74"/>
      <c r="AC1144" s="74"/>
      <c r="AD1144" s="74"/>
      <c r="AE1144" s="74"/>
      <c r="AG1144" s="101"/>
      <c r="AN1144" s="74"/>
      <c r="AO1144" s="74"/>
      <c r="AP1144" s="74"/>
      <c r="AQ1144" s="74"/>
      <c r="AR1144" s="74"/>
      <c r="AS1144" s="74"/>
      <c r="AT1144" s="74"/>
      <c r="AU1144" s="74"/>
    </row>
    <row r="1145" spans="27:47">
      <c r="AA1145" s="74"/>
      <c r="AB1145" s="74"/>
      <c r="AC1145" s="74"/>
      <c r="AD1145" s="74"/>
      <c r="AE1145" s="74"/>
      <c r="AG1145" s="101"/>
      <c r="AN1145" s="74"/>
      <c r="AO1145" s="74"/>
      <c r="AP1145" s="74"/>
      <c r="AQ1145" s="74"/>
      <c r="AR1145" s="74"/>
      <c r="AS1145" s="74"/>
      <c r="AT1145" s="74"/>
      <c r="AU1145" s="74"/>
    </row>
    <row r="1146" spans="27:47">
      <c r="AA1146" s="74"/>
      <c r="AB1146" s="74"/>
      <c r="AC1146" s="74"/>
      <c r="AD1146" s="74"/>
      <c r="AE1146" s="74"/>
      <c r="AG1146" s="101"/>
      <c r="AN1146" s="74"/>
      <c r="AO1146" s="74"/>
      <c r="AP1146" s="74"/>
      <c r="AQ1146" s="74"/>
      <c r="AR1146" s="74"/>
      <c r="AS1146" s="74"/>
      <c r="AT1146" s="74"/>
      <c r="AU1146" s="74"/>
    </row>
    <row r="1147" spans="27:47">
      <c r="AA1147" s="74"/>
      <c r="AB1147" s="74"/>
      <c r="AC1147" s="74"/>
      <c r="AD1147" s="74"/>
      <c r="AE1147" s="74"/>
      <c r="AG1147" s="101"/>
      <c r="AN1147" s="74"/>
      <c r="AO1147" s="74"/>
      <c r="AP1147" s="74"/>
      <c r="AQ1147" s="74"/>
      <c r="AR1147" s="74"/>
      <c r="AS1147" s="74"/>
      <c r="AT1147" s="74"/>
      <c r="AU1147" s="74"/>
    </row>
    <row r="1148" spans="27:47">
      <c r="AA1148" s="74"/>
      <c r="AB1148" s="74"/>
      <c r="AC1148" s="74"/>
      <c r="AD1148" s="74"/>
      <c r="AE1148" s="74"/>
      <c r="AG1148" s="101"/>
      <c r="AN1148" s="74"/>
      <c r="AO1148" s="74"/>
      <c r="AP1148" s="74"/>
      <c r="AQ1148" s="74"/>
      <c r="AR1148" s="74"/>
      <c r="AS1148" s="74"/>
      <c r="AT1148" s="74"/>
      <c r="AU1148" s="74"/>
    </row>
    <row r="1149" spans="27:47">
      <c r="AA1149" s="74"/>
      <c r="AB1149" s="74"/>
      <c r="AC1149" s="74"/>
      <c r="AD1149" s="74"/>
      <c r="AE1149" s="74"/>
      <c r="AG1149" s="101"/>
      <c r="AN1149" s="74"/>
      <c r="AO1149" s="74"/>
      <c r="AP1149" s="74"/>
      <c r="AQ1149" s="74"/>
      <c r="AR1149" s="74"/>
      <c r="AS1149" s="74"/>
      <c r="AT1149" s="74"/>
      <c r="AU1149" s="74"/>
    </row>
    <row r="1150" spans="27:47">
      <c r="AA1150" s="74"/>
      <c r="AB1150" s="74"/>
      <c r="AC1150" s="74"/>
      <c r="AD1150" s="74"/>
      <c r="AE1150" s="74"/>
      <c r="AG1150" s="101"/>
      <c r="AN1150" s="74"/>
      <c r="AO1150" s="74"/>
      <c r="AP1150" s="74"/>
      <c r="AQ1150" s="74"/>
      <c r="AR1150" s="74"/>
      <c r="AS1150" s="74"/>
      <c r="AT1150" s="74"/>
      <c r="AU1150" s="74"/>
    </row>
    <row r="1151" spans="27:47">
      <c r="AA1151" s="74"/>
      <c r="AB1151" s="74"/>
      <c r="AC1151" s="74"/>
      <c r="AD1151" s="74"/>
      <c r="AE1151" s="74"/>
      <c r="AG1151" s="101"/>
      <c r="AN1151" s="74"/>
      <c r="AO1151" s="74"/>
      <c r="AP1151" s="74"/>
      <c r="AQ1151" s="74"/>
      <c r="AR1151" s="74"/>
      <c r="AS1151" s="74"/>
      <c r="AT1151" s="74"/>
      <c r="AU1151" s="74"/>
    </row>
    <row r="1152" spans="27:47">
      <c r="AA1152" s="74"/>
      <c r="AB1152" s="74"/>
      <c r="AC1152" s="74"/>
      <c r="AD1152" s="74"/>
      <c r="AE1152" s="74"/>
      <c r="AG1152" s="101"/>
      <c r="AN1152" s="74"/>
      <c r="AO1152" s="74"/>
      <c r="AP1152" s="74"/>
      <c r="AQ1152" s="74"/>
      <c r="AR1152" s="74"/>
      <c r="AS1152" s="74"/>
      <c r="AT1152" s="74"/>
      <c r="AU1152" s="74"/>
    </row>
    <row r="1153" spans="27:48">
      <c r="AA1153" s="74"/>
      <c r="AB1153" s="74"/>
      <c r="AC1153" s="74"/>
      <c r="AD1153" s="74"/>
      <c r="AE1153" s="74"/>
      <c r="AG1153" s="101"/>
      <c r="AN1153" s="74"/>
      <c r="AO1153" s="74"/>
      <c r="AP1153" s="74"/>
      <c r="AQ1153" s="74"/>
      <c r="AR1153" s="74"/>
      <c r="AS1153" s="74"/>
      <c r="AT1153" s="74"/>
      <c r="AU1153" s="74"/>
    </row>
    <row r="1154" spans="27:48">
      <c r="AA1154" s="74"/>
      <c r="AB1154" s="74"/>
      <c r="AC1154" s="74"/>
      <c r="AD1154" s="74"/>
      <c r="AE1154" s="74"/>
      <c r="AG1154" s="101"/>
      <c r="AN1154" s="74"/>
      <c r="AO1154" s="74"/>
      <c r="AP1154" s="74"/>
      <c r="AQ1154" s="74"/>
      <c r="AR1154" s="74"/>
      <c r="AS1154" s="74"/>
      <c r="AT1154" s="74"/>
      <c r="AU1154" s="74"/>
    </row>
    <row r="1155" spans="27:48">
      <c r="AA1155" s="74"/>
      <c r="AB1155" s="74"/>
      <c r="AC1155" s="74"/>
      <c r="AD1155" s="74"/>
      <c r="AE1155" s="74"/>
      <c r="AG1155" s="101"/>
      <c r="AN1155" s="74"/>
      <c r="AO1155" s="74"/>
      <c r="AP1155" s="74"/>
      <c r="AQ1155" s="74"/>
      <c r="AR1155" s="74"/>
      <c r="AS1155" s="74"/>
      <c r="AT1155" s="74"/>
      <c r="AU1155" s="74"/>
    </row>
    <row r="1156" spans="27:48">
      <c r="AA1156" s="74"/>
      <c r="AB1156" s="74"/>
      <c r="AC1156" s="74"/>
      <c r="AD1156" s="74"/>
      <c r="AE1156" s="74"/>
      <c r="AG1156" s="101"/>
      <c r="AN1156" s="74"/>
      <c r="AO1156" s="74"/>
      <c r="AP1156" s="74"/>
      <c r="AQ1156" s="74"/>
      <c r="AR1156" s="74"/>
      <c r="AS1156" s="74"/>
      <c r="AT1156" s="74"/>
      <c r="AU1156" s="74"/>
    </row>
    <row r="1157" spans="27:48">
      <c r="AA1157" s="74"/>
      <c r="AB1157" s="74"/>
      <c r="AC1157" s="74"/>
      <c r="AD1157" s="74"/>
      <c r="AE1157" s="74"/>
      <c r="AG1157" s="101"/>
      <c r="AN1157" s="74"/>
      <c r="AO1157" s="74"/>
      <c r="AP1157" s="74"/>
      <c r="AQ1157" s="74"/>
      <c r="AR1157" s="74"/>
      <c r="AS1157" s="74"/>
      <c r="AT1157" s="74"/>
      <c r="AU1157" s="74"/>
      <c r="AV1157" s="74"/>
    </row>
    <row r="1158" spans="27:48">
      <c r="AA1158" s="74"/>
      <c r="AB1158" s="74"/>
      <c r="AC1158" s="74"/>
      <c r="AD1158" s="74"/>
      <c r="AE1158" s="74"/>
      <c r="AG1158" s="101"/>
      <c r="AN1158" s="74"/>
      <c r="AO1158" s="74"/>
      <c r="AP1158" s="74"/>
      <c r="AQ1158" s="74"/>
      <c r="AR1158" s="74"/>
      <c r="AS1158" s="74"/>
      <c r="AT1158" s="74"/>
      <c r="AU1158" s="74"/>
    </row>
    <row r="1159" spans="27:48">
      <c r="AA1159" s="74"/>
      <c r="AB1159" s="74"/>
      <c r="AC1159" s="74"/>
      <c r="AD1159" s="74"/>
      <c r="AE1159" s="74"/>
      <c r="AG1159" s="101"/>
      <c r="AN1159" s="74"/>
      <c r="AO1159" s="74"/>
      <c r="AP1159" s="74"/>
      <c r="AQ1159" s="74"/>
      <c r="AR1159" s="74"/>
      <c r="AS1159" s="74"/>
      <c r="AT1159" s="74"/>
      <c r="AU1159" s="74"/>
    </row>
    <row r="1160" spans="27:48">
      <c r="AA1160" s="74"/>
      <c r="AB1160" s="74"/>
      <c r="AC1160" s="74"/>
      <c r="AD1160" s="74"/>
      <c r="AE1160" s="74"/>
      <c r="AG1160" s="101"/>
      <c r="AN1160" s="74"/>
      <c r="AO1160" s="74"/>
      <c r="AP1160" s="74"/>
      <c r="AQ1160" s="74"/>
      <c r="AR1160" s="74"/>
      <c r="AS1160" s="74"/>
      <c r="AT1160" s="74"/>
      <c r="AU1160" s="74"/>
    </row>
    <row r="1161" spans="27:48">
      <c r="AA1161" s="74"/>
      <c r="AB1161" s="74"/>
      <c r="AC1161" s="74"/>
      <c r="AD1161" s="74"/>
      <c r="AE1161" s="74"/>
      <c r="AG1161" s="101"/>
      <c r="AN1161" s="74"/>
      <c r="AO1161" s="74"/>
      <c r="AP1161" s="74"/>
      <c r="AQ1161" s="74"/>
      <c r="AR1161" s="74"/>
      <c r="AS1161" s="74"/>
      <c r="AT1161" s="74"/>
      <c r="AU1161" s="74"/>
    </row>
    <row r="1162" spans="27:48">
      <c r="AA1162" s="74"/>
      <c r="AB1162" s="74"/>
      <c r="AC1162" s="74"/>
      <c r="AD1162" s="74"/>
      <c r="AE1162" s="74"/>
      <c r="AG1162" s="101"/>
      <c r="AN1162" s="74"/>
      <c r="AO1162" s="74"/>
      <c r="AP1162" s="74"/>
      <c r="AQ1162" s="74"/>
      <c r="AR1162" s="74"/>
      <c r="AS1162" s="74"/>
      <c r="AT1162" s="74"/>
      <c r="AU1162" s="74"/>
    </row>
    <row r="1163" spans="27:48">
      <c r="AA1163" s="74"/>
      <c r="AB1163" s="74"/>
      <c r="AC1163" s="74"/>
      <c r="AD1163" s="74"/>
      <c r="AE1163" s="74"/>
      <c r="AG1163" s="101"/>
      <c r="AN1163" s="74"/>
      <c r="AO1163" s="74"/>
      <c r="AP1163" s="74"/>
      <c r="AQ1163" s="74"/>
      <c r="AR1163" s="74"/>
      <c r="AS1163" s="74"/>
      <c r="AT1163" s="74"/>
      <c r="AU1163" s="74"/>
    </row>
    <row r="1164" spans="27:48">
      <c r="AA1164" s="74"/>
      <c r="AB1164" s="74"/>
      <c r="AC1164" s="74"/>
      <c r="AD1164" s="74"/>
      <c r="AE1164" s="74"/>
      <c r="AG1164" s="101"/>
      <c r="AN1164" s="74"/>
      <c r="AO1164" s="74"/>
      <c r="AP1164" s="74"/>
      <c r="AQ1164" s="74"/>
      <c r="AR1164" s="74"/>
      <c r="AS1164" s="74"/>
      <c r="AT1164" s="74"/>
      <c r="AU1164" s="74"/>
    </row>
    <row r="1165" spans="27:48">
      <c r="AA1165" s="74"/>
      <c r="AB1165" s="74"/>
      <c r="AC1165" s="74"/>
      <c r="AD1165" s="74"/>
      <c r="AE1165" s="74"/>
      <c r="AG1165" s="101"/>
      <c r="AN1165" s="74"/>
      <c r="AO1165" s="74"/>
      <c r="AP1165" s="74"/>
      <c r="AQ1165" s="74"/>
      <c r="AR1165" s="74"/>
      <c r="AS1165" s="74"/>
      <c r="AT1165" s="74"/>
      <c r="AU1165" s="74"/>
    </row>
    <row r="1166" spans="27:48">
      <c r="AA1166" s="74"/>
      <c r="AB1166" s="74"/>
      <c r="AC1166" s="74"/>
      <c r="AD1166" s="74"/>
      <c r="AE1166" s="74"/>
      <c r="AG1166" s="101"/>
      <c r="AN1166" s="74"/>
      <c r="AO1166" s="74"/>
      <c r="AP1166" s="74"/>
      <c r="AQ1166" s="74"/>
      <c r="AR1166" s="74"/>
      <c r="AS1166" s="74"/>
      <c r="AT1166" s="74"/>
      <c r="AU1166" s="74"/>
    </row>
    <row r="1167" spans="27:48">
      <c r="AA1167" s="74"/>
      <c r="AB1167" s="74"/>
      <c r="AC1167" s="74"/>
      <c r="AD1167" s="74"/>
      <c r="AE1167" s="74"/>
      <c r="AG1167" s="101"/>
      <c r="AN1167" s="74"/>
      <c r="AO1167" s="74"/>
      <c r="AP1167" s="74"/>
      <c r="AQ1167" s="74"/>
      <c r="AR1167" s="74"/>
      <c r="AS1167" s="74"/>
      <c r="AT1167" s="74"/>
      <c r="AU1167" s="74"/>
    </row>
    <row r="1168" spans="27:48">
      <c r="AA1168" s="74"/>
      <c r="AB1168" s="74"/>
      <c r="AC1168" s="74"/>
      <c r="AD1168" s="74"/>
      <c r="AE1168" s="74"/>
      <c r="AG1168" s="101"/>
      <c r="AN1168" s="74"/>
      <c r="AO1168" s="74"/>
      <c r="AP1168" s="74"/>
      <c r="AQ1168" s="74"/>
      <c r="AR1168" s="74"/>
      <c r="AS1168" s="74"/>
      <c r="AT1168" s="74"/>
      <c r="AU1168" s="74"/>
    </row>
    <row r="1169" spans="27:64">
      <c r="AA1169" s="74"/>
      <c r="AB1169" s="74"/>
      <c r="AC1169" s="74"/>
      <c r="AD1169" s="74"/>
      <c r="AE1169" s="74"/>
      <c r="AG1169" s="101"/>
      <c r="AN1169" s="74"/>
      <c r="AO1169" s="74"/>
      <c r="AP1169" s="74"/>
      <c r="AQ1169" s="74"/>
      <c r="AR1169" s="74"/>
      <c r="AS1169" s="74"/>
      <c r="AT1169" s="74"/>
      <c r="AU1169" s="74"/>
    </row>
    <row r="1170" spans="27:64">
      <c r="AA1170" s="74"/>
      <c r="AB1170" s="74"/>
      <c r="AC1170" s="74"/>
      <c r="AD1170" s="74"/>
      <c r="AE1170" s="74"/>
      <c r="AG1170" s="101"/>
      <c r="AN1170" s="74"/>
      <c r="AO1170" s="74"/>
      <c r="AP1170" s="74"/>
      <c r="AQ1170" s="74"/>
      <c r="AR1170" s="74"/>
      <c r="AS1170" s="74"/>
      <c r="AT1170" s="74"/>
      <c r="AU1170" s="74"/>
    </row>
    <row r="1171" spans="27:64">
      <c r="AA1171" s="74"/>
      <c r="AB1171" s="74"/>
      <c r="AC1171" s="74"/>
      <c r="AD1171" s="74"/>
      <c r="AE1171" s="74"/>
      <c r="AG1171" s="101"/>
      <c r="AN1171" s="74"/>
      <c r="AO1171" s="74"/>
      <c r="AP1171" s="74"/>
      <c r="AQ1171" s="74"/>
      <c r="AR1171" s="74"/>
      <c r="AS1171" s="74"/>
      <c r="AT1171" s="74"/>
      <c r="AU1171" s="74"/>
    </row>
    <row r="1172" spans="27:64">
      <c r="AA1172" s="74"/>
      <c r="AB1172" s="74"/>
      <c r="AC1172" s="74"/>
      <c r="AD1172" s="74"/>
      <c r="AE1172" s="74"/>
      <c r="AG1172" s="101"/>
      <c r="AN1172" s="74"/>
      <c r="AO1172" s="74"/>
      <c r="AP1172" s="74"/>
      <c r="AQ1172" s="74"/>
      <c r="AR1172" s="74"/>
      <c r="AS1172" s="74"/>
      <c r="AT1172" s="74"/>
      <c r="AU1172" s="74"/>
    </row>
    <row r="1173" spans="27:64">
      <c r="AA1173" s="74"/>
      <c r="AB1173" s="74"/>
      <c r="AC1173" s="74"/>
      <c r="AD1173" s="74"/>
      <c r="AE1173" s="74"/>
      <c r="AG1173" s="101"/>
      <c r="AN1173" s="74"/>
      <c r="AO1173" s="74"/>
      <c r="AP1173" s="74"/>
      <c r="AQ1173" s="74"/>
      <c r="AR1173" s="74"/>
      <c r="AS1173" s="74"/>
      <c r="AT1173" s="74"/>
      <c r="AU1173" s="74"/>
    </row>
    <row r="1174" spans="27:64">
      <c r="AA1174" s="74"/>
      <c r="AB1174" s="74"/>
      <c r="AC1174" s="74"/>
      <c r="AD1174" s="74"/>
      <c r="AE1174" s="74"/>
      <c r="AG1174" s="101"/>
      <c r="AN1174" s="74"/>
      <c r="AO1174" s="74"/>
      <c r="AP1174" s="74"/>
      <c r="AQ1174" s="74"/>
      <c r="AR1174" s="74"/>
      <c r="AS1174" s="74"/>
      <c r="AT1174" s="74"/>
      <c r="AU1174" s="74"/>
    </row>
    <row r="1175" spans="27:64">
      <c r="AA1175" s="74"/>
      <c r="AB1175" s="74"/>
      <c r="AC1175" s="74"/>
      <c r="AD1175" s="74"/>
      <c r="AE1175" s="74"/>
      <c r="AG1175" s="101"/>
      <c r="AN1175" s="74"/>
      <c r="AO1175" s="74"/>
      <c r="AP1175" s="74"/>
      <c r="AQ1175" s="74"/>
      <c r="AR1175" s="74"/>
      <c r="AS1175" s="74"/>
      <c r="AT1175" s="74"/>
      <c r="AU1175" s="74"/>
    </row>
    <row r="1176" spans="27:64">
      <c r="AA1176" s="74"/>
      <c r="AB1176" s="74"/>
      <c r="AC1176" s="74"/>
      <c r="AD1176" s="74"/>
      <c r="AE1176" s="74"/>
      <c r="AG1176" s="101"/>
      <c r="AN1176" s="74"/>
      <c r="AO1176" s="74"/>
      <c r="AP1176" s="74"/>
      <c r="AQ1176" s="74"/>
      <c r="AR1176" s="74"/>
      <c r="AS1176" s="74"/>
      <c r="AT1176" s="74"/>
      <c r="AU1176" s="74"/>
    </row>
    <row r="1177" spans="27:64">
      <c r="AA1177" s="74"/>
      <c r="AB1177" s="74"/>
      <c r="AC1177" s="74"/>
      <c r="AD1177" s="74"/>
      <c r="AE1177" s="74"/>
      <c r="AG1177" s="101"/>
      <c r="AN1177" s="74"/>
      <c r="AO1177" s="74"/>
      <c r="AP1177" s="74"/>
      <c r="AQ1177" s="74"/>
      <c r="AR1177" s="74"/>
      <c r="AS1177" s="74"/>
      <c r="AT1177" s="74"/>
      <c r="AU1177" s="74"/>
      <c r="AV1177" s="74"/>
      <c r="AW1177" s="74"/>
      <c r="AX1177" s="74"/>
      <c r="AY1177" s="74"/>
      <c r="AZ1177" s="74"/>
      <c r="BA1177" s="74"/>
      <c r="BB1177" s="74"/>
      <c r="BC1177" s="74"/>
      <c r="BD1177" s="74"/>
      <c r="BE1177" s="74"/>
      <c r="BF1177" s="74"/>
      <c r="BG1177" s="74"/>
      <c r="BH1177" s="74"/>
      <c r="BI1177" s="74"/>
      <c r="BJ1177" s="74"/>
      <c r="BK1177" s="74"/>
      <c r="BL1177" s="74"/>
    </row>
    <row r="1178" spans="27:64">
      <c r="AA1178" s="74"/>
      <c r="AB1178" s="74"/>
      <c r="AC1178" s="74"/>
      <c r="AD1178" s="74"/>
      <c r="AE1178" s="74"/>
      <c r="AG1178" s="101"/>
      <c r="AN1178" s="74"/>
      <c r="AO1178" s="74"/>
      <c r="AP1178" s="74"/>
      <c r="AQ1178" s="74"/>
      <c r="AR1178" s="74"/>
      <c r="AS1178" s="74"/>
      <c r="AT1178" s="74"/>
      <c r="AU1178" s="74"/>
    </row>
    <row r="1179" spans="27:64">
      <c r="AA1179" s="74"/>
      <c r="AB1179" s="74"/>
      <c r="AC1179" s="74"/>
      <c r="AD1179" s="74"/>
      <c r="AE1179" s="74"/>
      <c r="AG1179" s="101"/>
      <c r="AN1179" s="74"/>
      <c r="AO1179" s="74"/>
      <c r="AP1179" s="74"/>
      <c r="AQ1179" s="74"/>
      <c r="AR1179" s="74"/>
      <c r="AS1179" s="74"/>
      <c r="AT1179" s="74"/>
      <c r="AU1179" s="74"/>
    </row>
    <row r="1180" spans="27:64">
      <c r="AA1180" s="74"/>
      <c r="AB1180" s="74"/>
      <c r="AC1180" s="74"/>
      <c r="AD1180" s="74"/>
      <c r="AE1180" s="74"/>
      <c r="AG1180" s="101"/>
      <c r="AN1180" s="74"/>
      <c r="AO1180" s="74"/>
      <c r="AP1180" s="74"/>
      <c r="AQ1180" s="74"/>
      <c r="AR1180" s="74"/>
      <c r="AS1180" s="74"/>
      <c r="AT1180" s="74"/>
      <c r="AU1180" s="74"/>
    </row>
    <row r="1181" spans="27:64">
      <c r="AA1181" s="74"/>
      <c r="AB1181" s="74"/>
      <c r="AC1181" s="74"/>
      <c r="AD1181" s="74"/>
      <c r="AE1181" s="74"/>
      <c r="AG1181" s="101"/>
      <c r="AN1181" s="74"/>
      <c r="AO1181" s="74"/>
      <c r="AP1181" s="74"/>
      <c r="AQ1181" s="74"/>
      <c r="AR1181" s="74"/>
      <c r="AS1181" s="74"/>
      <c r="AT1181" s="74"/>
      <c r="AU1181" s="74"/>
    </row>
    <row r="1182" spans="27:64">
      <c r="AA1182" s="74"/>
      <c r="AB1182" s="74"/>
      <c r="AC1182" s="74"/>
      <c r="AD1182" s="74"/>
      <c r="AE1182" s="74"/>
      <c r="AG1182" s="101"/>
      <c r="AN1182" s="74"/>
      <c r="AO1182" s="74"/>
      <c r="AP1182" s="74"/>
      <c r="AQ1182" s="74"/>
      <c r="AR1182" s="74"/>
      <c r="AS1182" s="74"/>
      <c r="AT1182" s="74"/>
      <c r="AU1182" s="74"/>
    </row>
    <row r="1183" spans="27:64">
      <c r="AA1183" s="74"/>
      <c r="AB1183" s="74"/>
      <c r="AC1183" s="74"/>
      <c r="AD1183" s="74"/>
      <c r="AE1183" s="74"/>
      <c r="AG1183" s="101"/>
      <c r="AN1183" s="74"/>
      <c r="AO1183" s="74"/>
      <c r="AP1183" s="74"/>
      <c r="AQ1183" s="74"/>
      <c r="AR1183" s="74"/>
      <c r="AS1183" s="74"/>
      <c r="AT1183" s="74"/>
      <c r="AU1183" s="74"/>
    </row>
    <row r="1184" spans="27:64">
      <c r="AA1184" s="74"/>
      <c r="AB1184" s="74"/>
      <c r="AC1184" s="74"/>
      <c r="AD1184" s="74"/>
      <c r="AE1184" s="74"/>
      <c r="AG1184" s="101"/>
      <c r="AN1184" s="74"/>
      <c r="AO1184" s="74"/>
      <c r="AP1184" s="74"/>
      <c r="AQ1184" s="74"/>
      <c r="AR1184" s="74"/>
      <c r="AS1184" s="74"/>
      <c r="AT1184" s="74"/>
      <c r="AU1184" s="74"/>
    </row>
    <row r="1185" spans="27:48">
      <c r="AA1185" s="74"/>
      <c r="AB1185" s="74"/>
      <c r="AC1185" s="74"/>
      <c r="AD1185" s="74"/>
      <c r="AE1185" s="74"/>
      <c r="AG1185" s="101"/>
      <c r="AN1185" s="74"/>
      <c r="AO1185" s="74"/>
      <c r="AP1185" s="74"/>
      <c r="AQ1185" s="74"/>
      <c r="AR1185" s="74"/>
      <c r="AS1185" s="74"/>
      <c r="AT1185" s="74"/>
      <c r="AU1185" s="74"/>
    </row>
    <row r="1186" spans="27:48">
      <c r="AA1186" s="74"/>
      <c r="AB1186" s="74"/>
      <c r="AC1186" s="74"/>
      <c r="AD1186" s="74"/>
      <c r="AE1186" s="74"/>
      <c r="AG1186" s="101"/>
      <c r="AN1186" s="74"/>
      <c r="AO1186" s="74"/>
      <c r="AP1186" s="74"/>
      <c r="AQ1186" s="74"/>
      <c r="AR1186" s="74"/>
      <c r="AS1186" s="74"/>
      <c r="AT1186" s="74"/>
      <c r="AU1186" s="74"/>
    </row>
    <row r="1187" spans="27:48">
      <c r="AA1187" s="74"/>
      <c r="AB1187" s="74"/>
      <c r="AC1187" s="74"/>
      <c r="AD1187" s="74"/>
      <c r="AE1187" s="74"/>
      <c r="AG1187" s="101"/>
      <c r="AN1187" s="74"/>
      <c r="AO1187" s="74"/>
      <c r="AP1187" s="74"/>
      <c r="AQ1187" s="74"/>
      <c r="AR1187" s="74"/>
      <c r="AS1187" s="74"/>
      <c r="AT1187" s="74"/>
      <c r="AU1187" s="74"/>
    </row>
    <row r="1188" spans="27:48">
      <c r="AA1188" s="74"/>
      <c r="AB1188" s="74"/>
      <c r="AC1188" s="74"/>
      <c r="AD1188" s="74"/>
      <c r="AE1188" s="74"/>
      <c r="AG1188" s="101"/>
      <c r="AN1188" s="74"/>
      <c r="AO1188" s="74"/>
      <c r="AP1188" s="74"/>
      <c r="AQ1188" s="74"/>
      <c r="AR1188" s="74"/>
      <c r="AS1188" s="74"/>
      <c r="AT1188" s="74"/>
      <c r="AU1188" s="74"/>
    </row>
    <row r="1189" spans="27:48">
      <c r="AA1189" s="74"/>
      <c r="AB1189" s="74"/>
      <c r="AC1189" s="74"/>
      <c r="AD1189" s="74"/>
      <c r="AE1189" s="74"/>
      <c r="AG1189" s="101"/>
      <c r="AN1189" s="74"/>
      <c r="AO1189" s="74"/>
      <c r="AP1189" s="74"/>
      <c r="AQ1189" s="74"/>
      <c r="AR1189" s="74"/>
      <c r="AS1189" s="74"/>
      <c r="AT1189" s="74"/>
      <c r="AU1189" s="74"/>
    </row>
    <row r="1190" spans="27:48">
      <c r="AA1190" s="74"/>
      <c r="AB1190" s="74"/>
      <c r="AC1190" s="74"/>
      <c r="AD1190" s="74"/>
      <c r="AE1190" s="74"/>
      <c r="AG1190" s="101"/>
      <c r="AN1190" s="74"/>
      <c r="AO1190" s="74"/>
      <c r="AP1190" s="74"/>
      <c r="AQ1190" s="74"/>
      <c r="AR1190" s="74"/>
      <c r="AS1190" s="74"/>
      <c r="AT1190" s="74"/>
      <c r="AU1190" s="74"/>
      <c r="AV1190" s="74"/>
    </row>
    <row r="1191" spans="27:48">
      <c r="AA1191" s="74"/>
      <c r="AB1191" s="74"/>
      <c r="AC1191" s="74"/>
      <c r="AD1191" s="74"/>
      <c r="AE1191" s="74"/>
      <c r="AG1191" s="101"/>
      <c r="AN1191" s="74"/>
      <c r="AO1191" s="74"/>
      <c r="AP1191" s="74"/>
      <c r="AQ1191" s="74"/>
      <c r="AR1191" s="74"/>
      <c r="AS1191" s="74"/>
      <c r="AT1191" s="74"/>
      <c r="AU1191" s="74"/>
    </row>
    <row r="1192" spans="27:48">
      <c r="AA1192" s="74"/>
      <c r="AB1192" s="74"/>
      <c r="AC1192" s="74"/>
      <c r="AD1192" s="74"/>
      <c r="AE1192" s="74"/>
      <c r="AG1192" s="101"/>
      <c r="AN1192" s="74"/>
      <c r="AO1192" s="74"/>
      <c r="AP1192" s="74"/>
      <c r="AQ1192" s="74"/>
      <c r="AR1192" s="74"/>
      <c r="AS1192" s="74"/>
      <c r="AT1192" s="74"/>
      <c r="AU1192" s="74"/>
    </row>
    <row r="1193" spans="27:48">
      <c r="AA1193" s="74"/>
      <c r="AB1193" s="74"/>
      <c r="AC1193" s="74"/>
      <c r="AD1193" s="74"/>
      <c r="AE1193" s="74"/>
      <c r="AG1193" s="101"/>
      <c r="AN1193" s="74"/>
      <c r="AO1193" s="74"/>
      <c r="AP1193" s="74"/>
      <c r="AQ1193" s="74"/>
      <c r="AR1193" s="74"/>
      <c r="AS1193" s="74"/>
      <c r="AT1193" s="74"/>
      <c r="AU1193" s="74"/>
      <c r="AV1193" s="74"/>
    </row>
    <row r="1194" spans="27:48">
      <c r="AA1194" s="74"/>
      <c r="AB1194" s="74"/>
      <c r="AC1194" s="74"/>
      <c r="AD1194" s="74"/>
      <c r="AE1194" s="74"/>
      <c r="AG1194" s="101"/>
      <c r="AN1194" s="74"/>
      <c r="AO1194" s="74"/>
      <c r="AP1194" s="74"/>
      <c r="AQ1194" s="74"/>
      <c r="AR1194" s="74"/>
      <c r="AS1194" s="74"/>
      <c r="AT1194" s="74"/>
      <c r="AU1194" s="74"/>
    </row>
    <row r="1195" spans="27:48">
      <c r="AA1195" s="74"/>
      <c r="AB1195" s="74"/>
      <c r="AC1195" s="74"/>
      <c r="AD1195" s="74"/>
      <c r="AE1195" s="74"/>
      <c r="AG1195" s="101"/>
      <c r="AN1195" s="74"/>
      <c r="AO1195" s="74"/>
      <c r="AP1195" s="74"/>
      <c r="AQ1195" s="74"/>
      <c r="AR1195" s="74"/>
      <c r="AS1195" s="74"/>
      <c r="AT1195" s="74"/>
      <c r="AU1195" s="74"/>
    </row>
    <row r="1196" spans="27:48">
      <c r="AA1196" s="74"/>
      <c r="AB1196" s="74"/>
      <c r="AC1196" s="74"/>
      <c r="AD1196" s="74"/>
      <c r="AE1196" s="74"/>
      <c r="AG1196" s="101"/>
      <c r="AN1196" s="74"/>
      <c r="AO1196" s="74"/>
      <c r="AP1196" s="74"/>
      <c r="AQ1196" s="74"/>
      <c r="AR1196" s="74"/>
      <c r="AS1196" s="74"/>
      <c r="AT1196" s="74"/>
      <c r="AU1196" s="74"/>
    </row>
    <row r="1197" spans="27:48">
      <c r="AA1197" s="74"/>
      <c r="AB1197" s="74"/>
      <c r="AC1197" s="74"/>
      <c r="AD1197" s="74"/>
      <c r="AE1197" s="74"/>
      <c r="AG1197" s="101"/>
      <c r="AN1197" s="74"/>
      <c r="AO1197" s="74"/>
      <c r="AP1197" s="74"/>
      <c r="AQ1197" s="74"/>
      <c r="AR1197" s="74"/>
      <c r="AS1197" s="74"/>
      <c r="AT1197" s="74"/>
      <c r="AU1197" s="74"/>
    </row>
    <row r="1198" spans="27:48">
      <c r="AA1198" s="74"/>
      <c r="AB1198" s="74"/>
      <c r="AC1198" s="74"/>
      <c r="AD1198" s="74"/>
      <c r="AE1198" s="74"/>
      <c r="AG1198" s="101"/>
      <c r="AN1198" s="74"/>
      <c r="AO1198" s="74"/>
      <c r="AP1198" s="74"/>
      <c r="AQ1198" s="74"/>
      <c r="AR1198" s="74"/>
      <c r="AS1198" s="74"/>
      <c r="AT1198" s="74"/>
      <c r="AU1198" s="74"/>
    </row>
    <row r="1199" spans="27:48">
      <c r="AA1199" s="74"/>
      <c r="AB1199" s="74"/>
      <c r="AC1199" s="74"/>
      <c r="AD1199" s="74"/>
      <c r="AE1199" s="74"/>
      <c r="AG1199" s="101"/>
      <c r="AN1199" s="74"/>
      <c r="AO1199" s="74"/>
      <c r="AP1199" s="74"/>
      <c r="AQ1199" s="74"/>
      <c r="AR1199" s="74"/>
      <c r="AS1199" s="74"/>
      <c r="AT1199" s="74"/>
      <c r="AU1199" s="74"/>
    </row>
    <row r="1200" spans="27:48">
      <c r="AA1200" s="74"/>
      <c r="AB1200" s="74"/>
      <c r="AC1200" s="74"/>
      <c r="AD1200" s="74"/>
      <c r="AE1200" s="74"/>
      <c r="AG1200" s="101"/>
      <c r="AN1200" s="74"/>
      <c r="AO1200" s="74"/>
      <c r="AP1200" s="74"/>
      <c r="AQ1200" s="74"/>
      <c r="AR1200" s="74"/>
      <c r="AS1200" s="74"/>
      <c r="AT1200" s="74"/>
      <c r="AU1200" s="74"/>
    </row>
    <row r="1201" spans="27:48">
      <c r="AA1201" s="74"/>
      <c r="AB1201" s="74"/>
      <c r="AC1201" s="74"/>
      <c r="AD1201" s="74"/>
      <c r="AE1201" s="74"/>
      <c r="AG1201" s="101"/>
      <c r="AN1201" s="74"/>
      <c r="AO1201" s="74"/>
      <c r="AP1201" s="74"/>
      <c r="AQ1201" s="74"/>
      <c r="AR1201" s="74"/>
      <c r="AS1201" s="74"/>
      <c r="AT1201" s="74"/>
      <c r="AU1201" s="74"/>
    </row>
    <row r="1202" spans="27:48">
      <c r="AA1202" s="74"/>
      <c r="AB1202" s="74"/>
      <c r="AC1202" s="74"/>
      <c r="AD1202" s="74"/>
      <c r="AE1202" s="74"/>
      <c r="AG1202" s="101"/>
      <c r="AN1202" s="74"/>
      <c r="AO1202" s="74"/>
      <c r="AP1202" s="74"/>
      <c r="AQ1202" s="74"/>
      <c r="AR1202" s="74"/>
      <c r="AS1202" s="74"/>
      <c r="AT1202" s="74"/>
      <c r="AU1202" s="74"/>
    </row>
    <row r="1203" spans="27:48">
      <c r="AA1203" s="74"/>
      <c r="AB1203" s="74"/>
      <c r="AC1203" s="74"/>
      <c r="AD1203" s="74"/>
      <c r="AE1203" s="74"/>
      <c r="AG1203" s="101"/>
      <c r="AN1203" s="74"/>
      <c r="AO1203" s="74"/>
      <c r="AP1203" s="74"/>
      <c r="AQ1203" s="74"/>
      <c r="AR1203" s="74"/>
      <c r="AS1203" s="74"/>
      <c r="AT1203" s="74"/>
      <c r="AU1203" s="74"/>
    </row>
    <row r="1204" spans="27:48">
      <c r="AA1204" s="74"/>
      <c r="AB1204" s="74"/>
      <c r="AC1204" s="74"/>
      <c r="AD1204" s="74"/>
      <c r="AE1204" s="74"/>
      <c r="AG1204" s="101"/>
      <c r="AN1204" s="74"/>
      <c r="AO1204" s="74"/>
      <c r="AP1204" s="74"/>
      <c r="AQ1204" s="74"/>
      <c r="AR1204" s="74"/>
      <c r="AS1204" s="74"/>
      <c r="AT1204" s="74"/>
      <c r="AU1204" s="74"/>
    </row>
    <row r="1205" spans="27:48">
      <c r="AA1205" s="74"/>
      <c r="AB1205" s="74"/>
      <c r="AC1205" s="74"/>
      <c r="AD1205" s="74"/>
      <c r="AE1205" s="74"/>
      <c r="AG1205" s="101"/>
      <c r="AN1205" s="74"/>
      <c r="AO1205" s="74"/>
      <c r="AP1205" s="74"/>
      <c r="AQ1205" s="74"/>
      <c r="AR1205" s="74"/>
      <c r="AS1205" s="74"/>
      <c r="AT1205" s="74"/>
      <c r="AU1205" s="74"/>
      <c r="AV1205" s="74"/>
    </row>
    <row r="1206" spans="27:48">
      <c r="AA1206" s="74"/>
      <c r="AB1206" s="74"/>
      <c r="AC1206" s="74"/>
      <c r="AD1206" s="74"/>
      <c r="AE1206" s="74"/>
      <c r="AG1206" s="101"/>
      <c r="AN1206" s="74"/>
      <c r="AO1206" s="74"/>
      <c r="AP1206" s="74"/>
      <c r="AQ1206" s="74"/>
      <c r="AR1206" s="74"/>
      <c r="AS1206" s="74"/>
      <c r="AT1206" s="74"/>
      <c r="AU1206" s="74"/>
    </row>
    <row r="1207" spans="27:48">
      <c r="AA1207" s="74"/>
      <c r="AB1207" s="74"/>
      <c r="AC1207" s="74"/>
      <c r="AD1207" s="74"/>
      <c r="AE1207" s="74"/>
      <c r="AG1207" s="101"/>
      <c r="AN1207" s="74"/>
      <c r="AO1207" s="74"/>
      <c r="AP1207" s="74"/>
      <c r="AQ1207" s="74"/>
      <c r="AR1207" s="74"/>
      <c r="AS1207" s="74"/>
      <c r="AT1207" s="74"/>
      <c r="AU1207" s="74"/>
    </row>
    <row r="1208" spans="27:48">
      <c r="AA1208" s="74"/>
      <c r="AB1208" s="74"/>
      <c r="AC1208" s="74"/>
      <c r="AD1208" s="74"/>
      <c r="AE1208" s="74"/>
      <c r="AG1208" s="101"/>
      <c r="AN1208" s="74"/>
      <c r="AO1208" s="74"/>
      <c r="AP1208" s="74"/>
      <c r="AQ1208" s="74"/>
      <c r="AR1208" s="74"/>
      <c r="AS1208" s="74"/>
      <c r="AT1208" s="74"/>
      <c r="AU1208" s="74"/>
    </row>
    <row r="1209" spans="27:48">
      <c r="AA1209" s="74"/>
      <c r="AB1209" s="74"/>
      <c r="AC1209" s="74"/>
      <c r="AD1209" s="74"/>
      <c r="AE1209" s="74"/>
      <c r="AG1209" s="101"/>
      <c r="AN1209" s="74"/>
      <c r="AO1209" s="74"/>
      <c r="AP1209" s="74"/>
      <c r="AQ1209" s="74"/>
      <c r="AR1209" s="74"/>
      <c r="AS1209" s="74"/>
      <c r="AT1209" s="74"/>
      <c r="AU1209" s="74"/>
    </row>
    <row r="1210" spans="27:48">
      <c r="AA1210" s="74"/>
      <c r="AB1210" s="74"/>
      <c r="AC1210" s="74"/>
      <c r="AD1210" s="74"/>
      <c r="AE1210" s="74"/>
      <c r="AG1210" s="101"/>
      <c r="AN1210" s="74"/>
      <c r="AO1210" s="74"/>
      <c r="AP1210" s="74"/>
      <c r="AQ1210" s="74"/>
      <c r="AR1210" s="74"/>
      <c r="AS1210" s="74"/>
      <c r="AT1210" s="74"/>
      <c r="AU1210" s="74"/>
    </row>
    <row r="1211" spans="27:48">
      <c r="AA1211" s="74"/>
      <c r="AB1211" s="74"/>
      <c r="AC1211" s="74"/>
      <c r="AD1211" s="74"/>
      <c r="AE1211" s="74"/>
      <c r="AG1211" s="101"/>
      <c r="AN1211" s="74"/>
      <c r="AO1211" s="74"/>
      <c r="AP1211" s="74"/>
      <c r="AQ1211" s="74"/>
      <c r="AR1211" s="74"/>
      <c r="AS1211" s="74"/>
      <c r="AT1211" s="74"/>
      <c r="AU1211" s="74"/>
    </row>
    <row r="1212" spans="27:48">
      <c r="AA1212" s="74"/>
      <c r="AB1212" s="74"/>
      <c r="AC1212" s="74"/>
      <c r="AD1212" s="74"/>
      <c r="AE1212" s="74"/>
      <c r="AG1212" s="101"/>
      <c r="AN1212" s="74"/>
      <c r="AO1212" s="74"/>
      <c r="AP1212" s="74"/>
      <c r="AQ1212" s="74"/>
      <c r="AR1212" s="74"/>
      <c r="AS1212" s="74"/>
      <c r="AT1212" s="74"/>
      <c r="AU1212" s="74"/>
    </row>
    <row r="1213" spans="27:48">
      <c r="AA1213" s="74"/>
      <c r="AB1213" s="74"/>
      <c r="AC1213" s="74"/>
      <c r="AD1213" s="74"/>
      <c r="AE1213" s="74"/>
      <c r="AG1213" s="101"/>
      <c r="AN1213" s="74"/>
      <c r="AO1213" s="74"/>
      <c r="AP1213" s="74"/>
      <c r="AQ1213" s="74"/>
      <c r="AR1213" s="74"/>
      <c r="AS1213" s="74"/>
      <c r="AT1213" s="74"/>
      <c r="AU1213" s="74"/>
    </row>
    <row r="1214" spans="27:48">
      <c r="AA1214" s="74"/>
      <c r="AB1214" s="74"/>
      <c r="AC1214" s="74"/>
      <c r="AD1214" s="74"/>
      <c r="AE1214" s="74"/>
      <c r="AG1214" s="101"/>
      <c r="AN1214" s="74"/>
      <c r="AO1214" s="74"/>
      <c r="AP1214" s="74"/>
      <c r="AQ1214" s="74"/>
      <c r="AR1214" s="74"/>
      <c r="AS1214" s="74"/>
      <c r="AT1214" s="74"/>
      <c r="AU1214" s="74"/>
    </row>
    <row r="1215" spans="27:48">
      <c r="AA1215" s="74"/>
      <c r="AB1215" s="74"/>
      <c r="AC1215" s="74"/>
      <c r="AD1215" s="74"/>
      <c r="AE1215" s="74"/>
      <c r="AG1215" s="101"/>
      <c r="AN1215" s="74"/>
      <c r="AO1215" s="74"/>
      <c r="AP1215" s="74"/>
      <c r="AQ1215" s="74"/>
      <c r="AR1215" s="74"/>
      <c r="AS1215" s="74"/>
      <c r="AT1215" s="74"/>
      <c r="AU1215" s="74"/>
    </row>
    <row r="1216" spans="27:48">
      <c r="AA1216" s="74"/>
      <c r="AB1216" s="74"/>
      <c r="AC1216" s="74"/>
      <c r="AD1216" s="74"/>
      <c r="AE1216" s="74"/>
      <c r="AG1216" s="101"/>
      <c r="AN1216" s="74"/>
      <c r="AO1216" s="74"/>
      <c r="AP1216" s="74"/>
      <c r="AQ1216" s="74"/>
      <c r="AR1216" s="74"/>
      <c r="AS1216" s="74"/>
      <c r="AT1216" s="74"/>
      <c r="AU1216" s="74"/>
    </row>
    <row r="1217" spans="27:64">
      <c r="AA1217" s="74"/>
      <c r="AB1217" s="74"/>
      <c r="AC1217" s="74"/>
      <c r="AD1217" s="74"/>
      <c r="AE1217" s="74"/>
      <c r="AG1217" s="101"/>
      <c r="AN1217" s="74"/>
      <c r="AO1217" s="74"/>
      <c r="AP1217" s="74"/>
      <c r="AQ1217" s="74"/>
      <c r="AR1217" s="74"/>
      <c r="AS1217" s="74"/>
      <c r="AT1217" s="74"/>
      <c r="AU1217" s="74"/>
    </row>
    <row r="1218" spans="27:64">
      <c r="AA1218" s="74"/>
      <c r="AB1218" s="74"/>
      <c r="AC1218" s="74"/>
      <c r="AD1218" s="74"/>
      <c r="AE1218" s="74"/>
      <c r="AG1218" s="101"/>
      <c r="AN1218" s="74"/>
      <c r="AO1218" s="74"/>
      <c r="AP1218" s="74"/>
      <c r="AQ1218" s="74"/>
      <c r="AR1218" s="74"/>
      <c r="AS1218" s="74"/>
      <c r="AT1218" s="74"/>
      <c r="AU1218" s="74"/>
    </row>
    <row r="1219" spans="27:64">
      <c r="AA1219" s="74"/>
      <c r="AB1219" s="74"/>
      <c r="AC1219" s="74"/>
      <c r="AD1219" s="74"/>
      <c r="AE1219" s="74"/>
      <c r="AG1219" s="101"/>
      <c r="AN1219" s="74"/>
      <c r="AO1219" s="74"/>
      <c r="AP1219" s="74"/>
      <c r="AQ1219" s="74"/>
      <c r="AR1219" s="74"/>
      <c r="AS1219" s="74"/>
      <c r="AT1219" s="74"/>
      <c r="AU1219" s="74"/>
    </row>
    <row r="1220" spans="27:64">
      <c r="AA1220" s="74"/>
      <c r="AB1220" s="74"/>
      <c r="AC1220" s="74"/>
      <c r="AD1220" s="74"/>
      <c r="AE1220" s="74"/>
      <c r="AG1220" s="101"/>
      <c r="AN1220" s="74"/>
      <c r="AO1220" s="74"/>
      <c r="AP1220" s="74"/>
      <c r="AQ1220" s="74"/>
      <c r="AR1220" s="74"/>
      <c r="AS1220" s="74"/>
      <c r="AT1220" s="74"/>
      <c r="AU1220" s="74"/>
    </row>
    <row r="1221" spans="27:64">
      <c r="AA1221" s="74"/>
      <c r="AB1221" s="74"/>
      <c r="AC1221" s="74"/>
      <c r="AD1221" s="74"/>
      <c r="AE1221" s="74"/>
      <c r="AG1221" s="101"/>
      <c r="AN1221" s="74"/>
      <c r="AO1221" s="74"/>
      <c r="AP1221" s="74"/>
      <c r="AQ1221" s="74"/>
      <c r="AR1221" s="74"/>
      <c r="AS1221" s="74"/>
      <c r="AT1221" s="74"/>
      <c r="AU1221" s="74"/>
    </row>
    <row r="1222" spans="27:64">
      <c r="AA1222" s="74"/>
      <c r="AB1222" s="74"/>
      <c r="AC1222" s="74"/>
      <c r="AD1222" s="74"/>
      <c r="AE1222" s="74"/>
      <c r="AG1222" s="101"/>
      <c r="AN1222" s="74"/>
      <c r="AO1222" s="74"/>
      <c r="AP1222" s="74"/>
      <c r="AQ1222" s="74"/>
      <c r="AR1222" s="74"/>
      <c r="AS1222" s="74"/>
      <c r="AT1222" s="74"/>
      <c r="AU1222" s="74"/>
    </row>
    <row r="1223" spans="27:64">
      <c r="AA1223" s="74"/>
      <c r="AB1223" s="74"/>
      <c r="AC1223" s="74"/>
      <c r="AD1223" s="74"/>
      <c r="AE1223" s="74"/>
      <c r="AG1223" s="101"/>
      <c r="AN1223" s="74"/>
      <c r="AO1223" s="74"/>
      <c r="AP1223" s="74"/>
      <c r="AQ1223" s="74"/>
      <c r="AR1223" s="74"/>
      <c r="AS1223" s="74"/>
      <c r="AT1223" s="74"/>
      <c r="AU1223" s="74"/>
    </row>
    <row r="1224" spans="27:64">
      <c r="AA1224" s="74"/>
      <c r="AB1224" s="74"/>
      <c r="AC1224" s="74"/>
      <c r="AD1224" s="74"/>
      <c r="AE1224" s="74"/>
      <c r="AG1224" s="101"/>
      <c r="AN1224" s="74"/>
      <c r="AO1224" s="74"/>
      <c r="AP1224" s="74"/>
      <c r="AQ1224" s="74"/>
      <c r="AR1224" s="74"/>
      <c r="AS1224" s="74"/>
      <c r="AT1224" s="74"/>
      <c r="AU1224" s="74"/>
    </row>
    <row r="1225" spans="27:64">
      <c r="AA1225" s="74"/>
      <c r="AB1225" s="74"/>
      <c r="AC1225" s="74"/>
      <c r="AD1225" s="74"/>
      <c r="AE1225" s="74"/>
      <c r="AG1225" s="101"/>
      <c r="AN1225" s="74"/>
      <c r="AO1225" s="74"/>
      <c r="AP1225" s="74"/>
      <c r="AQ1225" s="74"/>
      <c r="AR1225" s="74"/>
      <c r="AS1225" s="74"/>
      <c r="AT1225" s="74"/>
      <c r="AU1225" s="74"/>
    </row>
    <row r="1226" spans="27:64">
      <c r="AA1226" s="74"/>
      <c r="AB1226" s="74"/>
      <c r="AC1226" s="74"/>
      <c r="AD1226" s="74"/>
      <c r="AE1226" s="74"/>
      <c r="AG1226" s="101"/>
      <c r="AN1226" s="74"/>
      <c r="AO1226" s="74"/>
      <c r="AP1226" s="74"/>
      <c r="AQ1226" s="74"/>
      <c r="AR1226" s="74"/>
      <c r="AS1226" s="74"/>
      <c r="AT1226" s="74"/>
      <c r="AU1226" s="74"/>
    </row>
    <row r="1227" spans="27:64">
      <c r="AA1227" s="74"/>
      <c r="AB1227" s="74"/>
      <c r="AC1227" s="74"/>
      <c r="AD1227" s="74"/>
      <c r="AE1227" s="74"/>
      <c r="AG1227" s="101"/>
      <c r="AN1227" s="74"/>
      <c r="AO1227" s="74"/>
      <c r="AP1227" s="74"/>
      <c r="AQ1227" s="74"/>
      <c r="AR1227" s="74"/>
      <c r="AS1227" s="74"/>
      <c r="AT1227" s="74"/>
      <c r="AU1227" s="74"/>
    </row>
    <row r="1228" spans="27:64">
      <c r="AA1228" s="74"/>
      <c r="AB1228" s="74"/>
      <c r="AC1228" s="74"/>
      <c r="AD1228" s="74"/>
      <c r="AE1228" s="74"/>
      <c r="AG1228" s="101"/>
      <c r="AN1228" s="74"/>
      <c r="AO1228" s="74"/>
      <c r="AP1228" s="74"/>
      <c r="AQ1228" s="74"/>
      <c r="AR1228" s="74"/>
      <c r="AS1228" s="74"/>
      <c r="AT1228" s="74"/>
      <c r="AU1228" s="74"/>
    </row>
    <row r="1229" spans="27:64">
      <c r="AA1229" s="74"/>
      <c r="AB1229" s="74"/>
      <c r="AC1229" s="74"/>
      <c r="AD1229" s="74"/>
      <c r="AE1229" s="74"/>
      <c r="AG1229" s="101"/>
      <c r="AN1229" s="74"/>
      <c r="AO1229" s="74"/>
      <c r="AP1229" s="74"/>
      <c r="AQ1229" s="74"/>
      <c r="AR1229" s="74"/>
      <c r="AS1229" s="74"/>
      <c r="AT1229" s="74"/>
      <c r="AU1229" s="74"/>
    </row>
    <row r="1230" spans="27:64">
      <c r="AA1230" s="74"/>
      <c r="AB1230" s="74"/>
      <c r="AC1230" s="74"/>
      <c r="AD1230" s="74"/>
      <c r="AE1230" s="74"/>
      <c r="AG1230" s="101"/>
      <c r="AN1230" s="74"/>
      <c r="AO1230" s="74"/>
      <c r="AP1230" s="74"/>
      <c r="AQ1230" s="74"/>
      <c r="AR1230" s="74"/>
      <c r="AS1230" s="74"/>
      <c r="AT1230" s="74"/>
      <c r="AU1230" s="74"/>
    </row>
    <row r="1231" spans="27:64">
      <c r="AA1231" s="74"/>
      <c r="AB1231" s="74"/>
      <c r="AC1231" s="74"/>
      <c r="AD1231" s="74"/>
      <c r="AE1231" s="74"/>
      <c r="AG1231" s="101"/>
      <c r="AN1231" s="74"/>
      <c r="AO1231" s="74"/>
      <c r="AP1231" s="74"/>
      <c r="AQ1231" s="74"/>
      <c r="AR1231" s="74"/>
      <c r="AS1231" s="74"/>
      <c r="AT1231" s="74"/>
      <c r="AU1231" s="74"/>
    </row>
    <row r="1232" spans="27:64">
      <c r="AA1232" s="74"/>
      <c r="AB1232" s="74"/>
      <c r="AC1232" s="74"/>
      <c r="AD1232" s="74"/>
      <c r="AE1232" s="74"/>
      <c r="AG1232" s="101"/>
      <c r="AN1232" s="74"/>
      <c r="AO1232" s="74"/>
      <c r="AP1232" s="74"/>
      <c r="AQ1232" s="74"/>
      <c r="AR1232" s="74"/>
      <c r="AS1232" s="74"/>
      <c r="AT1232" s="74"/>
      <c r="AU1232" s="74"/>
      <c r="AV1232" s="74"/>
      <c r="AW1232" s="74"/>
      <c r="AX1232" s="74"/>
      <c r="AY1232" s="74"/>
      <c r="AZ1232" s="74"/>
      <c r="BA1232" s="74"/>
      <c r="BB1232" s="74"/>
      <c r="BC1232" s="74"/>
      <c r="BD1232" s="74"/>
      <c r="BE1232" s="74"/>
      <c r="BF1232" s="74"/>
      <c r="BG1232" s="74"/>
      <c r="BH1232" s="74"/>
      <c r="BI1232" s="74"/>
      <c r="BJ1232" s="74"/>
      <c r="BK1232" s="74"/>
      <c r="BL1232" s="74"/>
    </row>
    <row r="1233" spans="27:47">
      <c r="AA1233" s="74"/>
      <c r="AB1233" s="74"/>
      <c r="AC1233" s="74"/>
      <c r="AD1233" s="74"/>
      <c r="AE1233" s="74"/>
      <c r="AG1233" s="101"/>
      <c r="AN1233" s="74"/>
      <c r="AO1233" s="74"/>
      <c r="AP1233" s="74"/>
      <c r="AQ1233" s="74"/>
      <c r="AR1233" s="74"/>
      <c r="AS1233" s="74"/>
      <c r="AT1233" s="74"/>
      <c r="AU1233" s="74"/>
    </row>
    <row r="1234" spans="27:47">
      <c r="AA1234" s="74"/>
      <c r="AB1234" s="74"/>
      <c r="AC1234" s="74"/>
      <c r="AD1234" s="74"/>
      <c r="AE1234" s="74"/>
      <c r="AG1234" s="101"/>
      <c r="AN1234" s="74"/>
      <c r="AO1234" s="74"/>
      <c r="AP1234" s="74"/>
      <c r="AQ1234" s="74"/>
      <c r="AR1234" s="74"/>
      <c r="AS1234" s="74"/>
      <c r="AT1234" s="74"/>
      <c r="AU1234" s="74"/>
    </row>
    <row r="1235" spans="27:47">
      <c r="AA1235" s="74"/>
      <c r="AB1235" s="74"/>
      <c r="AC1235" s="74"/>
      <c r="AD1235" s="74"/>
      <c r="AE1235" s="74"/>
      <c r="AG1235" s="101"/>
      <c r="AN1235" s="74"/>
      <c r="AO1235" s="74"/>
      <c r="AP1235" s="74"/>
      <c r="AQ1235" s="74"/>
      <c r="AR1235" s="74"/>
      <c r="AS1235" s="74"/>
      <c r="AT1235" s="74"/>
      <c r="AU1235" s="74"/>
    </row>
    <row r="1236" spans="27:47">
      <c r="AA1236" s="74"/>
      <c r="AB1236" s="74"/>
      <c r="AC1236" s="74"/>
      <c r="AD1236" s="74"/>
      <c r="AE1236" s="74"/>
      <c r="AG1236" s="101"/>
      <c r="AN1236" s="74"/>
      <c r="AO1236" s="74"/>
      <c r="AP1236" s="74"/>
      <c r="AQ1236" s="74"/>
      <c r="AR1236" s="74"/>
      <c r="AS1236" s="74"/>
      <c r="AT1236" s="74"/>
      <c r="AU1236" s="74"/>
    </row>
    <row r="1237" spans="27:47">
      <c r="AA1237" s="74"/>
      <c r="AB1237" s="74"/>
      <c r="AC1237" s="74"/>
      <c r="AD1237" s="74"/>
      <c r="AE1237" s="74"/>
      <c r="AG1237" s="101"/>
      <c r="AN1237" s="74"/>
      <c r="AO1237" s="74"/>
      <c r="AP1237" s="74"/>
      <c r="AQ1237" s="74"/>
      <c r="AR1237" s="74"/>
      <c r="AS1237" s="74"/>
      <c r="AT1237" s="74"/>
      <c r="AU1237" s="74"/>
    </row>
    <row r="1238" spans="27:47">
      <c r="AA1238" s="74"/>
      <c r="AB1238" s="74"/>
      <c r="AC1238" s="74"/>
      <c r="AD1238" s="74"/>
      <c r="AE1238" s="74"/>
      <c r="AG1238" s="101"/>
      <c r="AN1238" s="74"/>
      <c r="AO1238" s="74"/>
      <c r="AP1238" s="74"/>
      <c r="AQ1238" s="74"/>
      <c r="AR1238" s="74"/>
      <c r="AS1238" s="74"/>
      <c r="AT1238" s="74"/>
      <c r="AU1238" s="74"/>
    </row>
    <row r="1239" spans="27:47">
      <c r="AA1239" s="74"/>
      <c r="AB1239" s="74"/>
      <c r="AC1239" s="74"/>
      <c r="AD1239" s="74"/>
      <c r="AE1239" s="74"/>
      <c r="AG1239" s="101"/>
      <c r="AN1239" s="74"/>
      <c r="AO1239" s="74"/>
      <c r="AP1239" s="74"/>
      <c r="AQ1239" s="74"/>
      <c r="AR1239" s="74"/>
      <c r="AS1239" s="74"/>
      <c r="AT1239" s="74"/>
      <c r="AU1239" s="74"/>
    </row>
    <row r="1240" spans="27:47">
      <c r="AA1240" s="74"/>
      <c r="AB1240" s="74"/>
      <c r="AC1240" s="74"/>
      <c r="AD1240" s="74"/>
      <c r="AE1240" s="74"/>
      <c r="AG1240" s="101"/>
      <c r="AN1240" s="74"/>
      <c r="AO1240" s="74"/>
      <c r="AP1240" s="74"/>
      <c r="AQ1240" s="74"/>
      <c r="AR1240" s="74"/>
      <c r="AS1240" s="74"/>
      <c r="AT1240" s="74"/>
      <c r="AU1240" s="74"/>
    </row>
    <row r="1241" spans="27:47">
      <c r="AA1241" s="74"/>
      <c r="AB1241" s="74"/>
      <c r="AC1241" s="74"/>
      <c r="AD1241" s="74"/>
      <c r="AE1241" s="74"/>
      <c r="AG1241" s="101"/>
      <c r="AN1241" s="74"/>
      <c r="AO1241" s="74"/>
      <c r="AP1241" s="74"/>
      <c r="AQ1241" s="74"/>
      <c r="AR1241" s="74"/>
      <c r="AS1241" s="74"/>
      <c r="AT1241" s="74"/>
      <c r="AU1241" s="74"/>
    </row>
    <row r="1242" spans="27:47">
      <c r="AA1242" s="74"/>
      <c r="AB1242" s="74"/>
      <c r="AC1242" s="74"/>
      <c r="AD1242" s="74"/>
      <c r="AE1242" s="74"/>
      <c r="AG1242" s="101"/>
      <c r="AN1242" s="74"/>
      <c r="AO1242" s="74"/>
      <c r="AP1242" s="74"/>
      <c r="AQ1242" s="74"/>
      <c r="AR1242" s="74"/>
      <c r="AS1242" s="74"/>
      <c r="AT1242" s="74"/>
      <c r="AU1242" s="74"/>
    </row>
    <row r="1243" spans="27:47">
      <c r="AA1243" s="74"/>
      <c r="AB1243" s="74"/>
      <c r="AC1243" s="74"/>
      <c r="AD1243" s="74"/>
      <c r="AE1243" s="74"/>
      <c r="AG1243" s="101"/>
      <c r="AN1243" s="74"/>
      <c r="AO1243" s="74"/>
      <c r="AP1243" s="74"/>
      <c r="AQ1243" s="74"/>
      <c r="AR1243" s="74"/>
      <c r="AS1243" s="74"/>
      <c r="AT1243" s="74"/>
      <c r="AU1243" s="74"/>
    </row>
    <row r="1244" spans="27:47">
      <c r="AA1244" s="74"/>
      <c r="AB1244" s="74"/>
      <c r="AC1244" s="74"/>
      <c r="AD1244" s="74"/>
      <c r="AE1244" s="74"/>
      <c r="AG1244" s="101"/>
      <c r="AN1244" s="74"/>
      <c r="AO1244" s="74"/>
      <c r="AP1244" s="74"/>
      <c r="AQ1244" s="74"/>
      <c r="AR1244" s="74"/>
      <c r="AS1244" s="74"/>
      <c r="AT1244" s="74"/>
      <c r="AU1244" s="74"/>
    </row>
    <row r="1245" spans="27:47">
      <c r="AA1245" s="74"/>
      <c r="AB1245" s="74"/>
      <c r="AC1245" s="74"/>
      <c r="AD1245" s="74"/>
      <c r="AE1245" s="74"/>
      <c r="AG1245" s="101"/>
      <c r="AN1245" s="74"/>
      <c r="AO1245" s="74"/>
      <c r="AP1245" s="74"/>
      <c r="AQ1245" s="74"/>
      <c r="AR1245" s="74"/>
      <c r="AS1245" s="74"/>
      <c r="AT1245" s="74"/>
      <c r="AU1245" s="74"/>
    </row>
    <row r="1246" spans="27:47">
      <c r="AA1246" s="74"/>
      <c r="AB1246" s="74"/>
      <c r="AC1246" s="74"/>
      <c r="AD1246" s="74"/>
      <c r="AE1246" s="74"/>
      <c r="AG1246" s="101"/>
      <c r="AN1246" s="74"/>
      <c r="AO1246" s="74"/>
      <c r="AP1246" s="74"/>
      <c r="AQ1246" s="74"/>
      <c r="AR1246" s="74"/>
      <c r="AS1246" s="74"/>
      <c r="AT1246" s="74"/>
      <c r="AU1246" s="74"/>
    </row>
    <row r="1247" spans="27:47">
      <c r="AA1247" s="74"/>
      <c r="AB1247" s="74"/>
      <c r="AC1247" s="74"/>
      <c r="AD1247" s="74"/>
      <c r="AE1247" s="74"/>
      <c r="AG1247" s="101"/>
      <c r="AN1247" s="74"/>
      <c r="AO1247" s="74"/>
      <c r="AP1247" s="74"/>
      <c r="AQ1247" s="74"/>
      <c r="AR1247" s="74"/>
      <c r="AS1247" s="74"/>
      <c r="AT1247" s="74"/>
      <c r="AU1247" s="74"/>
    </row>
    <row r="1248" spans="27:47">
      <c r="AA1248" s="74"/>
      <c r="AB1248" s="74"/>
      <c r="AC1248" s="74"/>
      <c r="AD1248" s="74"/>
      <c r="AE1248" s="74"/>
      <c r="AG1248" s="101"/>
      <c r="AN1248" s="74"/>
      <c r="AO1248" s="74"/>
      <c r="AP1248" s="74"/>
      <c r="AQ1248" s="74"/>
      <c r="AR1248" s="74"/>
      <c r="AS1248" s="74"/>
      <c r="AT1248" s="74"/>
      <c r="AU1248" s="74"/>
    </row>
    <row r="1249" spans="27:64">
      <c r="AA1249" s="74"/>
      <c r="AB1249" s="74"/>
      <c r="AC1249" s="74"/>
      <c r="AD1249" s="74"/>
      <c r="AE1249" s="74"/>
      <c r="AG1249" s="101"/>
      <c r="AN1249" s="74"/>
      <c r="AO1249" s="74"/>
      <c r="AP1249" s="74"/>
      <c r="AQ1249" s="74"/>
      <c r="AR1249" s="74"/>
      <c r="AS1249" s="74"/>
      <c r="AT1249" s="74"/>
      <c r="AU1249" s="74"/>
      <c r="AV1249" s="74"/>
      <c r="AW1249" s="74"/>
      <c r="AX1249" s="74"/>
      <c r="AY1249" s="74"/>
      <c r="AZ1249" s="74"/>
      <c r="BA1249" s="74"/>
      <c r="BB1249" s="74"/>
      <c r="BC1249" s="74"/>
      <c r="BD1249" s="74"/>
      <c r="BE1249" s="74"/>
      <c r="BF1249" s="74"/>
      <c r="BG1249" s="74"/>
      <c r="BH1249" s="74"/>
      <c r="BI1249" s="74"/>
      <c r="BJ1249" s="74"/>
      <c r="BK1249" s="74"/>
      <c r="BL1249" s="74"/>
    </row>
    <row r="1250" spans="27:64">
      <c r="AA1250" s="74"/>
      <c r="AB1250" s="74"/>
      <c r="AC1250" s="74"/>
      <c r="AD1250" s="74"/>
      <c r="AE1250" s="74"/>
      <c r="AG1250" s="101"/>
      <c r="AN1250" s="74"/>
      <c r="AO1250" s="74"/>
      <c r="AP1250" s="74"/>
      <c r="AQ1250" s="74"/>
      <c r="AR1250" s="74"/>
      <c r="AS1250" s="74"/>
      <c r="AT1250" s="74"/>
      <c r="AU1250" s="74"/>
    </row>
    <row r="1251" spans="27:64">
      <c r="AA1251" s="74"/>
      <c r="AB1251" s="74"/>
      <c r="AC1251" s="74"/>
      <c r="AD1251" s="74"/>
      <c r="AE1251" s="74"/>
      <c r="AG1251" s="101"/>
      <c r="AN1251" s="74"/>
      <c r="AO1251" s="74"/>
      <c r="AP1251" s="74"/>
      <c r="AQ1251" s="74"/>
      <c r="AR1251" s="74"/>
      <c r="AS1251" s="74"/>
      <c r="AT1251" s="74"/>
      <c r="AU1251" s="74"/>
    </row>
    <row r="1252" spans="27:64">
      <c r="AA1252" s="74"/>
      <c r="AB1252" s="74"/>
      <c r="AC1252" s="74"/>
      <c r="AD1252" s="74"/>
      <c r="AE1252" s="74"/>
      <c r="AG1252" s="101"/>
      <c r="AN1252" s="74"/>
      <c r="AO1252" s="74"/>
      <c r="AP1252" s="74"/>
      <c r="AQ1252" s="74"/>
      <c r="AR1252" s="74"/>
      <c r="AS1252" s="74"/>
      <c r="AT1252" s="74"/>
      <c r="AU1252" s="74"/>
    </row>
    <row r="1253" spans="27:64">
      <c r="AA1253" s="74"/>
      <c r="AB1253" s="74"/>
      <c r="AC1253" s="74"/>
      <c r="AD1253" s="74"/>
      <c r="AE1253" s="74"/>
      <c r="AG1253" s="101"/>
      <c r="AN1253" s="74"/>
      <c r="AO1253" s="74"/>
      <c r="AP1253" s="74"/>
      <c r="AQ1253" s="74"/>
      <c r="AR1253" s="74"/>
      <c r="AS1253" s="74"/>
      <c r="AT1253" s="74"/>
      <c r="AU1253" s="74"/>
    </row>
    <row r="1254" spans="27:64">
      <c r="AA1254" s="74"/>
      <c r="AB1254" s="74"/>
      <c r="AC1254" s="74"/>
      <c r="AD1254" s="74"/>
      <c r="AE1254" s="74"/>
      <c r="AG1254" s="101"/>
      <c r="AN1254" s="74"/>
      <c r="AO1254" s="74"/>
      <c r="AP1254" s="74"/>
      <c r="AQ1254" s="74"/>
      <c r="AR1254" s="74"/>
      <c r="AS1254" s="74"/>
      <c r="AT1254" s="74"/>
      <c r="AU1254" s="74"/>
    </row>
    <row r="1255" spans="27:64">
      <c r="AA1255" s="74"/>
      <c r="AB1255" s="74"/>
      <c r="AC1255" s="74"/>
      <c r="AD1255" s="74"/>
      <c r="AE1255" s="74"/>
      <c r="AG1255" s="101"/>
      <c r="AN1255" s="74"/>
      <c r="AO1255" s="74"/>
      <c r="AP1255" s="74"/>
      <c r="AQ1255" s="74"/>
      <c r="AR1255" s="74"/>
      <c r="AS1255" s="74"/>
      <c r="AT1255" s="74"/>
      <c r="AU1255" s="74"/>
    </row>
    <row r="1256" spans="27:64">
      <c r="AA1256" s="74"/>
      <c r="AB1256" s="74"/>
      <c r="AC1256" s="74"/>
      <c r="AD1256" s="74"/>
      <c r="AE1256" s="74"/>
      <c r="AG1256" s="101"/>
      <c r="AN1256" s="74"/>
      <c r="AO1256" s="74"/>
      <c r="AP1256" s="74"/>
      <c r="AQ1256" s="74"/>
      <c r="AR1256" s="74"/>
      <c r="AS1256" s="74"/>
      <c r="AT1256" s="74"/>
      <c r="AU1256" s="74"/>
    </row>
    <row r="1257" spans="27:64">
      <c r="AA1257" s="74"/>
      <c r="AB1257" s="74"/>
      <c r="AC1257" s="74"/>
      <c r="AD1257" s="74"/>
      <c r="AE1257" s="74"/>
      <c r="AG1257" s="101"/>
      <c r="AN1257" s="74"/>
      <c r="AO1257" s="74"/>
      <c r="AP1257" s="74"/>
      <c r="AQ1257" s="74"/>
      <c r="AR1257" s="74"/>
      <c r="AS1257" s="74"/>
      <c r="AT1257" s="74"/>
      <c r="AU1257" s="74"/>
    </row>
    <row r="1258" spans="27:64">
      <c r="AA1258" s="74"/>
      <c r="AB1258" s="74"/>
      <c r="AC1258" s="74"/>
      <c r="AD1258" s="74"/>
      <c r="AE1258" s="74"/>
      <c r="AG1258" s="101"/>
      <c r="AN1258" s="74"/>
      <c r="AO1258" s="74"/>
      <c r="AP1258" s="74"/>
      <c r="AQ1258" s="74"/>
      <c r="AR1258" s="74"/>
      <c r="AS1258" s="74"/>
      <c r="AT1258" s="74"/>
      <c r="AU1258" s="74"/>
      <c r="AV1258" s="74"/>
      <c r="AW1258" s="74"/>
      <c r="AX1258" s="74"/>
      <c r="AY1258" s="74"/>
      <c r="AZ1258" s="74"/>
      <c r="BA1258" s="74"/>
      <c r="BB1258" s="74"/>
      <c r="BC1258" s="74"/>
      <c r="BD1258" s="74"/>
      <c r="BE1258" s="74"/>
      <c r="BF1258" s="74"/>
      <c r="BG1258" s="74"/>
      <c r="BH1258" s="74"/>
      <c r="BI1258" s="74"/>
      <c r="BJ1258" s="74"/>
      <c r="BK1258" s="74"/>
      <c r="BL1258" s="74"/>
    </row>
    <row r="1259" spans="27:64">
      <c r="AA1259" s="74"/>
      <c r="AB1259" s="74"/>
      <c r="AC1259" s="74"/>
      <c r="AD1259" s="74"/>
      <c r="AE1259" s="74"/>
      <c r="AG1259" s="101"/>
      <c r="AN1259" s="74"/>
      <c r="AO1259" s="74"/>
      <c r="AP1259" s="74"/>
      <c r="AQ1259" s="74"/>
      <c r="AR1259" s="74"/>
      <c r="AS1259" s="74"/>
      <c r="AT1259" s="74"/>
      <c r="AU1259" s="74"/>
    </row>
    <row r="1260" spans="27:64">
      <c r="AA1260" s="74"/>
      <c r="AB1260" s="74"/>
      <c r="AC1260" s="74"/>
      <c r="AD1260" s="74"/>
      <c r="AE1260" s="74"/>
      <c r="AG1260" s="101"/>
      <c r="AN1260" s="74"/>
      <c r="AO1260" s="74"/>
      <c r="AP1260" s="74"/>
      <c r="AQ1260" s="74"/>
      <c r="AR1260" s="74"/>
      <c r="AS1260" s="74"/>
      <c r="AT1260" s="74"/>
      <c r="AU1260" s="74"/>
    </row>
    <row r="1261" spans="27:64">
      <c r="AA1261" s="74"/>
      <c r="AB1261" s="74"/>
      <c r="AC1261" s="74"/>
      <c r="AD1261" s="74"/>
      <c r="AE1261" s="74"/>
      <c r="AG1261" s="101"/>
      <c r="AN1261" s="74"/>
      <c r="AO1261" s="74"/>
      <c r="AP1261" s="74"/>
      <c r="AQ1261" s="74"/>
      <c r="AR1261" s="74"/>
      <c r="AS1261" s="74"/>
      <c r="AT1261" s="74"/>
      <c r="AU1261" s="74"/>
    </row>
    <row r="1262" spans="27:64">
      <c r="AA1262" s="74"/>
      <c r="AB1262" s="74"/>
      <c r="AC1262" s="74"/>
      <c r="AD1262" s="74"/>
      <c r="AE1262" s="74"/>
      <c r="AG1262" s="101"/>
      <c r="AN1262" s="74"/>
      <c r="AO1262" s="74"/>
      <c r="AP1262" s="74"/>
      <c r="AQ1262" s="74"/>
      <c r="AR1262" s="74"/>
      <c r="AS1262" s="74"/>
      <c r="AT1262" s="74"/>
      <c r="AU1262" s="74"/>
    </row>
    <row r="1263" spans="27:64">
      <c r="AA1263" s="74"/>
      <c r="AB1263" s="74"/>
      <c r="AC1263" s="74"/>
      <c r="AD1263" s="74"/>
      <c r="AE1263" s="74"/>
      <c r="AG1263" s="101"/>
      <c r="AN1263" s="74"/>
      <c r="AO1263" s="74"/>
      <c r="AP1263" s="74"/>
      <c r="AQ1263" s="74"/>
      <c r="AR1263" s="74"/>
      <c r="AS1263" s="74"/>
      <c r="AT1263" s="74"/>
      <c r="AU1263" s="74"/>
    </row>
    <row r="1264" spans="27:64">
      <c r="AA1264" s="74"/>
      <c r="AB1264" s="74"/>
      <c r="AC1264" s="74"/>
      <c r="AD1264" s="74"/>
      <c r="AE1264" s="74"/>
      <c r="AG1264" s="101"/>
      <c r="AN1264" s="74"/>
      <c r="AO1264" s="74"/>
      <c r="AP1264" s="74"/>
      <c r="AQ1264" s="74"/>
      <c r="AR1264" s="74"/>
      <c r="AS1264" s="74"/>
      <c r="AT1264" s="74"/>
      <c r="AU1264" s="74"/>
    </row>
    <row r="1265" spans="27:47">
      <c r="AA1265" s="74"/>
      <c r="AB1265" s="74"/>
      <c r="AC1265" s="74"/>
      <c r="AD1265" s="74"/>
      <c r="AE1265" s="74"/>
      <c r="AG1265" s="101"/>
      <c r="AN1265" s="74"/>
      <c r="AO1265" s="74"/>
      <c r="AP1265" s="74"/>
      <c r="AQ1265" s="74"/>
      <c r="AR1265" s="74"/>
      <c r="AS1265" s="74"/>
      <c r="AT1265" s="74"/>
      <c r="AU1265" s="74"/>
    </row>
    <row r="1266" spans="27:47">
      <c r="AA1266" s="74"/>
      <c r="AB1266" s="74"/>
      <c r="AC1266" s="74"/>
      <c r="AD1266" s="74"/>
      <c r="AE1266" s="74"/>
      <c r="AG1266" s="101"/>
      <c r="AN1266" s="74"/>
      <c r="AO1266" s="74"/>
      <c r="AP1266" s="74"/>
      <c r="AQ1266" s="74"/>
      <c r="AR1266" s="74"/>
      <c r="AS1266" s="74"/>
      <c r="AT1266" s="74"/>
      <c r="AU1266" s="74"/>
    </row>
    <row r="1267" spans="27:47">
      <c r="AA1267" s="74"/>
      <c r="AB1267" s="74"/>
      <c r="AC1267" s="74"/>
      <c r="AD1267" s="74"/>
      <c r="AE1267" s="74"/>
      <c r="AG1267" s="101"/>
      <c r="AN1267" s="74"/>
      <c r="AO1267" s="74"/>
      <c r="AP1267" s="74"/>
      <c r="AQ1267" s="74"/>
      <c r="AR1267" s="74"/>
      <c r="AS1267" s="74"/>
      <c r="AT1267" s="74"/>
      <c r="AU1267" s="74"/>
    </row>
    <row r="1268" spans="27:47">
      <c r="AA1268" s="74"/>
      <c r="AB1268" s="74"/>
      <c r="AC1268" s="74"/>
      <c r="AD1268" s="74"/>
      <c r="AE1268" s="74"/>
      <c r="AG1268" s="101"/>
      <c r="AN1268" s="74"/>
      <c r="AO1268" s="74"/>
      <c r="AP1268" s="74"/>
      <c r="AQ1268" s="74"/>
      <c r="AR1268" s="74"/>
      <c r="AS1268" s="74"/>
      <c r="AT1268" s="74"/>
      <c r="AU1268" s="74"/>
    </row>
    <row r="1269" spans="27:47">
      <c r="AA1269" s="74"/>
      <c r="AB1269" s="74"/>
      <c r="AC1269" s="74"/>
      <c r="AD1269" s="74"/>
      <c r="AE1269" s="74"/>
      <c r="AG1269" s="101"/>
      <c r="AN1269" s="74"/>
      <c r="AO1269" s="74"/>
      <c r="AP1269" s="74"/>
      <c r="AQ1269" s="74"/>
      <c r="AR1269" s="74"/>
      <c r="AS1269" s="74"/>
      <c r="AT1269" s="74"/>
      <c r="AU1269" s="74"/>
    </row>
    <row r="1270" spans="27:47">
      <c r="AA1270" s="74"/>
      <c r="AB1270" s="74"/>
      <c r="AC1270" s="74"/>
      <c r="AD1270" s="74"/>
      <c r="AE1270" s="74"/>
      <c r="AG1270" s="101"/>
      <c r="AN1270" s="74"/>
      <c r="AO1270" s="74"/>
      <c r="AP1270" s="74"/>
      <c r="AQ1270" s="74"/>
      <c r="AR1270" s="74"/>
      <c r="AS1270" s="74"/>
      <c r="AT1270" s="74"/>
      <c r="AU1270" s="74"/>
    </row>
    <row r="1271" spans="27:47">
      <c r="AA1271" s="74"/>
      <c r="AB1271" s="74"/>
      <c r="AC1271" s="74"/>
      <c r="AD1271" s="74"/>
      <c r="AE1271" s="74"/>
      <c r="AG1271" s="101"/>
      <c r="AN1271" s="74"/>
      <c r="AO1271" s="74"/>
      <c r="AP1271" s="74"/>
      <c r="AQ1271" s="74"/>
      <c r="AR1271" s="74"/>
      <c r="AS1271" s="74"/>
      <c r="AT1271" s="74"/>
      <c r="AU1271" s="74"/>
    </row>
    <row r="1272" spans="27:47">
      <c r="AA1272" s="74"/>
      <c r="AB1272" s="74"/>
      <c r="AC1272" s="74"/>
      <c r="AD1272" s="74"/>
      <c r="AE1272" s="74"/>
      <c r="AG1272" s="101"/>
      <c r="AN1272" s="74"/>
      <c r="AO1272" s="74"/>
      <c r="AP1272" s="74"/>
      <c r="AQ1272" s="74"/>
      <c r="AR1272" s="74"/>
      <c r="AS1272" s="74"/>
      <c r="AT1272" s="74"/>
      <c r="AU1272" s="74"/>
    </row>
    <row r="1273" spans="27:47">
      <c r="AA1273" s="74"/>
      <c r="AB1273" s="74"/>
      <c r="AC1273" s="74"/>
      <c r="AD1273" s="74"/>
      <c r="AE1273" s="74"/>
      <c r="AG1273" s="101"/>
      <c r="AN1273" s="74"/>
      <c r="AO1273" s="74"/>
      <c r="AP1273" s="74"/>
      <c r="AQ1273" s="74"/>
      <c r="AR1273" s="74"/>
      <c r="AS1273" s="74"/>
      <c r="AT1273" s="74"/>
      <c r="AU1273" s="74"/>
    </row>
    <row r="1274" spans="27:47">
      <c r="AA1274" s="74"/>
      <c r="AB1274" s="74"/>
      <c r="AC1274" s="74"/>
      <c r="AD1274" s="74"/>
      <c r="AE1274" s="74"/>
      <c r="AG1274" s="101"/>
      <c r="AN1274" s="74"/>
      <c r="AO1274" s="74"/>
      <c r="AP1274" s="74"/>
      <c r="AQ1274" s="74"/>
      <c r="AR1274" s="74"/>
      <c r="AS1274" s="74"/>
      <c r="AT1274" s="74"/>
      <c r="AU1274" s="74"/>
    </row>
    <row r="1275" spans="27:47">
      <c r="AA1275" s="74"/>
      <c r="AB1275" s="74"/>
      <c r="AC1275" s="74"/>
      <c r="AD1275" s="74"/>
      <c r="AE1275" s="74"/>
      <c r="AG1275" s="101"/>
      <c r="AN1275" s="74"/>
      <c r="AO1275" s="74"/>
      <c r="AP1275" s="74"/>
      <c r="AQ1275" s="74"/>
      <c r="AR1275" s="74"/>
      <c r="AS1275" s="74"/>
      <c r="AT1275" s="74"/>
      <c r="AU1275" s="74"/>
    </row>
    <row r="1276" spans="27:47">
      <c r="AA1276" s="74"/>
      <c r="AB1276" s="74"/>
      <c r="AC1276" s="74"/>
      <c r="AD1276" s="74"/>
      <c r="AE1276" s="74"/>
      <c r="AG1276" s="101"/>
      <c r="AN1276" s="74"/>
      <c r="AO1276" s="74"/>
      <c r="AP1276" s="74"/>
      <c r="AQ1276" s="74"/>
      <c r="AR1276" s="74"/>
      <c r="AS1276" s="74"/>
      <c r="AT1276" s="74"/>
      <c r="AU1276" s="74"/>
    </row>
    <row r="1277" spans="27:47">
      <c r="AA1277" s="74"/>
      <c r="AB1277" s="74"/>
      <c r="AC1277" s="74"/>
      <c r="AD1277" s="74"/>
      <c r="AE1277" s="74"/>
      <c r="AG1277" s="101"/>
      <c r="AN1277" s="74"/>
      <c r="AO1277" s="74"/>
      <c r="AP1277" s="74"/>
      <c r="AQ1277" s="74"/>
      <c r="AR1277" s="74"/>
      <c r="AS1277" s="74"/>
      <c r="AT1277" s="74"/>
      <c r="AU1277" s="74"/>
    </row>
    <row r="1278" spans="27:47">
      <c r="AA1278" s="74"/>
      <c r="AB1278" s="74"/>
      <c r="AC1278" s="74"/>
      <c r="AD1278" s="74"/>
      <c r="AE1278" s="74"/>
      <c r="AG1278" s="101"/>
      <c r="AN1278" s="74"/>
      <c r="AO1278" s="74"/>
      <c r="AP1278" s="74"/>
      <c r="AQ1278" s="74"/>
      <c r="AR1278" s="74"/>
      <c r="AS1278" s="74"/>
      <c r="AT1278" s="74"/>
      <c r="AU1278" s="74"/>
    </row>
    <row r="1279" spans="27:47">
      <c r="AA1279" s="74"/>
      <c r="AB1279" s="74"/>
      <c r="AC1279" s="74"/>
      <c r="AD1279" s="74"/>
      <c r="AE1279" s="74"/>
      <c r="AG1279" s="101"/>
      <c r="AN1279" s="74"/>
      <c r="AO1279" s="74"/>
      <c r="AP1279" s="74"/>
      <c r="AQ1279" s="74"/>
      <c r="AR1279" s="74"/>
      <c r="AS1279" s="74"/>
      <c r="AT1279" s="74"/>
      <c r="AU1279" s="74"/>
    </row>
    <row r="1280" spans="27:47">
      <c r="AA1280" s="74"/>
      <c r="AB1280" s="74"/>
      <c r="AC1280" s="74"/>
      <c r="AD1280" s="74"/>
      <c r="AE1280" s="74"/>
      <c r="AG1280" s="101"/>
      <c r="AN1280" s="74"/>
      <c r="AO1280" s="74"/>
      <c r="AP1280" s="74"/>
      <c r="AQ1280" s="74"/>
      <c r="AR1280" s="74"/>
      <c r="AS1280" s="74"/>
      <c r="AT1280" s="74"/>
      <c r="AU1280" s="74"/>
    </row>
    <row r="1281" spans="27:64">
      <c r="AA1281" s="74"/>
      <c r="AB1281" s="74"/>
      <c r="AC1281" s="74"/>
      <c r="AD1281" s="74"/>
      <c r="AE1281" s="74"/>
      <c r="AG1281" s="101"/>
      <c r="AN1281" s="74"/>
      <c r="AO1281" s="74"/>
      <c r="AP1281" s="74"/>
      <c r="AQ1281" s="74"/>
      <c r="AR1281" s="74"/>
      <c r="AS1281" s="74"/>
      <c r="AT1281" s="74"/>
      <c r="AU1281" s="74"/>
    </row>
    <row r="1282" spans="27:64">
      <c r="AA1282" s="74"/>
      <c r="AB1282" s="74"/>
      <c r="AC1282" s="74"/>
      <c r="AD1282" s="74"/>
      <c r="AE1282" s="74"/>
      <c r="AG1282" s="101"/>
      <c r="AN1282" s="74"/>
      <c r="AO1282" s="74"/>
      <c r="AP1282" s="74"/>
      <c r="AQ1282" s="74"/>
      <c r="AR1282" s="74"/>
      <c r="AS1282" s="74"/>
      <c r="AT1282" s="74"/>
      <c r="AU1282" s="74"/>
    </row>
    <row r="1283" spans="27:64">
      <c r="AA1283" s="74"/>
      <c r="AB1283" s="74"/>
      <c r="AC1283" s="74"/>
      <c r="AD1283" s="74"/>
      <c r="AE1283" s="74"/>
      <c r="AG1283" s="101"/>
      <c r="AN1283" s="74"/>
      <c r="AO1283" s="74"/>
      <c r="AP1283" s="74"/>
      <c r="AQ1283" s="74"/>
      <c r="AR1283" s="74"/>
      <c r="AS1283" s="74"/>
      <c r="AT1283" s="74"/>
      <c r="AU1283" s="74"/>
    </row>
    <row r="1284" spans="27:64">
      <c r="AA1284" s="74"/>
      <c r="AB1284" s="74"/>
      <c r="AC1284" s="74"/>
      <c r="AD1284" s="74"/>
      <c r="AE1284" s="74"/>
      <c r="AG1284" s="101"/>
      <c r="AN1284" s="74"/>
      <c r="AO1284" s="74"/>
      <c r="AP1284" s="74"/>
      <c r="AQ1284" s="74"/>
      <c r="AR1284" s="74"/>
      <c r="AS1284" s="74"/>
      <c r="AT1284" s="74"/>
      <c r="AU1284" s="74"/>
    </row>
    <row r="1285" spans="27:64">
      <c r="AA1285" s="74"/>
      <c r="AB1285" s="74"/>
      <c r="AC1285" s="74"/>
      <c r="AD1285" s="74"/>
      <c r="AE1285" s="74"/>
      <c r="AG1285" s="101"/>
      <c r="AN1285" s="74"/>
      <c r="AO1285" s="74"/>
      <c r="AP1285" s="74"/>
      <c r="AQ1285" s="74"/>
      <c r="AR1285" s="74"/>
      <c r="AS1285" s="74"/>
      <c r="AT1285" s="74"/>
      <c r="AU1285" s="74"/>
    </row>
    <row r="1286" spans="27:64">
      <c r="AA1286" s="74"/>
      <c r="AB1286" s="74"/>
      <c r="AC1286" s="74"/>
      <c r="AD1286" s="74"/>
      <c r="AE1286" s="74"/>
      <c r="AG1286" s="101"/>
      <c r="AN1286" s="74"/>
      <c r="AO1286" s="74"/>
      <c r="AP1286" s="74"/>
      <c r="AQ1286" s="74"/>
      <c r="AR1286" s="74"/>
      <c r="AS1286" s="74"/>
      <c r="AT1286" s="74"/>
      <c r="AU1286" s="74"/>
    </row>
    <row r="1287" spans="27:64">
      <c r="AA1287" s="74"/>
      <c r="AB1287" s="74"/>
      <c r="AC1287" s="74"/>
      <c r="AD1287" s="74"/>
      <c r="AE1287" s="74"/>
      <c r="AG1287" s="101"/>
      <c r="AN1287" s="74"/>
      <c r="AO1287" s="74"/>
      <c r="AP1287" s="74"/>
      <c r="AQ1287" s="74"/>
      <c r="AR1287" s="74"/>
      <c r="AS1287" s="74"/>
      <c r="AT1287" s="74"/>
      <c r="AU1287" s="74"/>
    </row>
    <row r="1288" spans="27:64">
      <c r="AA1288" s="74"/>
      <c r="AB1288" s="74"/>
      <c r="AC1288" s="74"/>
      <c r="AD1288" s="74"/>
      <c r="AE1288" s="74"/>
      <c r="AG1288" s="101"/>
      <c r="AN1288" s="74"/>
      <c r="AO1288" s="74"/>
      <c r="AP1288" s="74"/>
      <c r="AQ1288" s="74"/>
      <c r="AR1288" s="74"/>
      <c r="AS1288" s="74"/>
      <c r="AT1288" s="74"/>
      <c r="AU1288" s="74"/>
    </row>
    <row r="1289" spans="27:64">
      <c r="AA1289" s="74"/>
      <c r="AB1289" s="74"/>
      <c r="AC1289" s="74"/>
      <c r="AD1289" s="74"/>
      <c r="AE1289" s="74"/>
      <c r="AG1289" s="101"/>
      <c r="AN1289" s="74"/>
      <c r="AO1289" s="74"/>
      <c r="AP1289" s="74"/>
      <c r="AQ1289" s="74"/>
      <c r="AR1289" s="74"/>
      <c r="AS1289" s="74"/>
      <c r="AT1289" s="74"/>
      <c r="AU1289" s="74"/>
    </row>
    <row r="1290" spans="27:64">
      <c r="AA1290" s="74"/>
      <c r="AB1290" s="74"/>
      <c r="AC1290" s="74"/>
      <c r="AD1290" s="74"/>
      <c r="AE1290" s="74"/>
      <c r="AG1290" s="101"/>
      <c r="AN1290" s="74"/>
      <c r="AO1290" s="74"/>
      <c r="AP1290" s="74"/>
      <c r="AQ1290" s="74"/>
      <c r="AR1290" s="74"/>
      <c r="AS1290" s="74"/>
      <c r="AT1290" s="74"/>
      <c r="AU1290" s="74"/>
    </row>
    <row r="1291" spans="27:64">
      <c r="AA1291" s="74"/>
      <c r="AB1291" s="74"/>
      <c r="AC1291" s="74"/>
      <c r="AD1291" s="74"/>
      <c r="AE1291" s="74"/>
      <c r="AG1291" s="101"/>
      <c r="AN1291" s="74"/>
      <c r="AO1291" s="74"/>
      <c r="AP1291" s="74"/>
      <c r="AQ1291" s="74"/>
      <c r="AR1291" s="74"/>
      <c r="AS1291" s="74"/>
      <c r="AT1291" s="74"/>
      <c r="AU1291" s="74"/>
      <c r="AV1291" s="74"/>
      <c r="AW1291" s="74"/>
      <c r="AX1291" s="74"/>
      <c r="AY1291" s="74"/>
      <c r="AZ1291" s="74"/>
      <c r="BA1291" s="74"/>
      <c r="BB1291" s="74"/>
      <c r="BC1291" s="74"/>
      <c r="BD1291" s="74"/>
      <c r="BE1291" s="74"/>
      <c r="BF1291" s="74"/>
      <c r="BG1291" s="74"/>
      <c r="BH1291" s="74"/>
      <c r="BI1291" s="74"/>
      <c r="BJ1291" s="74"/>
      <c r="BK1291" s="74"/>
      <c r="BL1291" s="74"/>
    </row>
    <row r="1292" spans="27:64">
      <c r="AA1292" s="74"/>
      <c r="AB1292" s="74"/>
      <c r="AC1292" s="74"/>
      <c r="AD1292" s="74"/>
      <c r="AE1292" s="74"/>
      <c r="AG1292" s="101"/>
      <c r="AN1292" s="74"/>
      <c r="AO1292" s="74"/>
      <c r="AP1292" s="74"/>
      <c r="AQ1292" s="74"/>
      <c r="AR1292" s="74"/>
      <c r="AS1292" s="74"/>
      <c r="AT1292" s="74"/>
      <c r="AU1292" s="74"/>
    </row>
    <row r="1293" spans="27:64">
      <c r="AA1293" s="74"/>
      <c r="AB1293" s="74"/>
      <c r="AC1293" s="74"/>
      <c r="AD1293" s="74"/>
      <c r="AE1293" s="74"/>
      <c r="AG1293" s="101"/>
      <c r="AN1293" s="74"/>
      <c r="AO1293" s="74"/>
      <c r="AP1293" s="74"/>
      <c r="AQ1293" s="74"/>
      <c r="AR1293" s="74"/>
      <c r="AS1293" s="74"/>
      <c r="AT1293" s="74"/>
      <c r="AU1293" s="74"/>
      <c r="AV1293" s="74"/>
      <c r="AW1293" s="74"/>
      <c r="AX1293" s="74"/>
      <c r="AY1293" s="74"/>
      <c r="AZ1293" s="74"/>
      <c r="BA1293" s="74"/>
      <c r="BB1293" s="74"/>
      <c r="BC1293" s="74"/>
      <c r="BD1293" s="74"/>
      <c r="BE1293" s="74"/>
      <c r="BF1293" s="74"/>
      <c r="BG1293" s="74"/>
      <c r="BH1293" s="74"/>
      <c r="BI1293" s="74"/>
      <c r="BJ1293" s="74"/>
      <c r="BK1293" s="74"/>
      <c r="BL1293" s="74"/>
    </row>
    <row r="1294" spans="27:64">
      <c r="AA1294" s="74"/>
      <c r="AB1294" s="74"/>
      <c r="AC1294" s="74"/>
      <c r="AD1294" s="74"/>
      <c r="AE1294" s="74"/>
      <c r="AG1294" s="101"/>
      <c r="AN1294" s="74"/>
      <c r="AO1294" s="74"/>
      <c r="AP1294" s="74"/>
      <c r="AQ1294" s="74"/>
      <c r="AR1294" s="74"/>
      <c r="AS1294" s="74"/>
      <c r="AT1294" s="74"/>
      <c r="AU1294" s="74"/>
    </row>
    <row r="1295" spans="27:64">
      <c r="AA1295" s="74"/>
      <c r="AB1295" s="74"/>
      <c r="AC1295" s="74"/>
      <c r="AD1295" s="74"/>
      <c r="AE1295" s="74"/>
      <c r="AG1295" s="101"/>
      <c r="AN1295" s="74"/>
      <c r="AO1295" s="74"/>
      <c r="AP1295" s="74"/>
      <c r="AQ1295" s="74"/>
      <c r="AR1295" s="74"/>
      <c r="AS1295" s="74"/>
      <c r="AT1295" s="74"/>
      <c r="AU1295" s="74"/>
      <c r="AV1295" s="74"/>
    </row>
    <row r="1296" spans="27:64">
      <c r="AA1296" s="74"/>
      <c r="AB1296" s="74"/>
      <c r="AC1296" s="74"/>
      <c r="AD1296" s="74"/>
      <c r="AE1296" s="74"/>
      <c r="AG1296" s="101"/>
      <c r="AN1296" s="74"/>
      <c r="AO1296" s="74"/>
      <c r="AP1296" s="74"/>
      <c r="AQ1296" s="74"/>
      <c r="AR1296" s="74"/>
      <c r="AS1296" s="74"/>
      <c r="AT1296" s="74"/>
      <c r="AU1296" s="74"/>
    </row>
    <row r="1297" spans="27:64">
      <c r="AA1297" s="74"/>
      <c r="AB1297" s="74"/>
      <c r="AC1297" s="74"/>
      <c r="AD1297" s="74"/>
      <c r="AE1297" s="74"/>
      <c r="AG1297" s="101"/>
      <c r="AN1297" s="74"/>
      <c r="AO1297" s="74"/>
      <c r="AP1297" s="74"/>
      <c r="AQ1297" s="74"/>
      <c r="AR1297" s="74"/>
      <c r="AS1297" s="74"/>
      <c r="AT1297" s="74"/>
      <c r="AU1297" s="74"/>
      <c r="AV1297" s="74"/>
      <c r="AW1297" s="74"/>
      <c r="AX1297" s="74"/>
      <c r="AY1297" s="74"/>
      <c r="AZ1297" s="74"/>
      <c r="BA1297" s="74"/>
      <c r="BB1297" s="74"/>
      <c r="BC1297" s="74"/>
      <c r="BD1297" s="74"/>
      <c r="BE1297" s="74"/>
      <c r="BF1297" s="74"/>
      <c r="BG1297" s="74"/>
      <c r="BH1297" s="74"/>
      <c r="BI1297" s="74"/>
      <c r="BJ1297" s="74"/>
      <c r="BK1297" s="74"/>
      <c r="BL1297" s="74"/>
    </row>
    <row r="1298" spans="27:64">
      <c r="AA1298" s="74"/>
      <c r="AB1298" s="74"/>
      <c r="AC1298" s="74"/>
      <c r="AD1298" s="74"/>
      <c r="AE1298" s="74"/>
      <c r="AG1298" s="101"/>
      <c r="AN1298" s="74"/>
      <c r="AO1298" s="74"/>
      <c r="AP1298" s="74"/>
      <c r="AQ1298" s="74"/>
      <c r="AR1298" s="74"/>
      <c r="AS1298" s="74"/>
      <c r="AT1298" s="74"/>
      <c r="AU1298" s="74"/>
    </row>
    <row r="1299" spans="27:64">
      <c r="AA1299" s="74"/>
      <c r="AB1299" s="74"/>
      <c r="AC1299" s="74"/>
      <c r="AD1299" s="74"/>
      <c r="AE1299" s="74"/>
      <c r="AG1299" s="101"/>
      <c r="AN1299" s="74"/>
      <c r="AO1299" s="74"/>
      <c r="AP1299" s="74"/>
      <c r="AQ1299" s="74"/>
      <c r="AR1299" s="74"/>
      <c r="AS1299" s="74"/>
      <c r="AT1299" s="74"/>
      <c r="AU1299" s="74"/>
    </row>
    <row r="1300" spans="27:64">
      <c r="AA1300" s="74"/>
      <c r="AB1300" s="74"/>
      <c r="AC1300" s="74"/>
      <c r="AD1300" s="74"/>
      <c r="AE1300" s="74"/>
      <c r="AG1300" s="101"/>
      <c r="AN1300" s="74"/>
      <c r="AO1300" s="74"/>
      <c r="AP1300" s="74"/>
      <c r="AQ1300" s="74"/>
      <c r="AR1300" s="74"/>
      <c r="AS1300" s="74"/>
      <c r="AT1300" s="74"/>
      <c r="AU1300" s="74"/>
    </row>
    <row r="1301" spans="27:64">
      <c r="AA1301" s="74"/>
      <c r="AB1301" s="74"/>
      <c r="AC1301" s="74"/>
      <c r="AD1301" s="74"/>
      <c r="AE1301" s="74"/>
      <c r="AG1301" s="101"/>
      <c r="AN1301" s="74"/>
      <c r="AO1301" s="74"/>
      <c r="AP1301" s="74"/>
      <c r="AQ1301" s="74"/>
      <c r="AR1301" s="74"/>
      <c r="AS1301" s="74"/>
      <c r="AT1301" s="74"/>
      <c r="AU1301" s="74"/>
      <c r="AV1301" s="74"/>
    </row>
    <row r="1302" spans="27:64">
      <c r="AA1302" s="74"/>
      <c r="AB1302" s="74"/>
      <c r="AC1302" s="74"/>
      <c r="AD1302" s="74"/>
      <c r="AE1302" s="74"/>
      <c r="AG1302" s="101"/>
      <c r="AN1302" s="74"/>
      <c r="AO1302" s="74"/>
      <c r="AP1302" s="74"/>
      <c r="AQ1302" s="74"/>
      <c r="AR1302" s="74"/>
      <c r="AS1302" s="74"/>
      <c r="AT1302" s="74"/>
      <c r="AU1302" s="74"/>
    </row>
    <row r="1303" spans="27:64">
      <c r="AA1303" s="74"/>
      <c r="AB1303" s="74"/>
      <c r="AC1303" s="74"/>
      <c r="AD1303" s="74"/>
      <c r="AE1303" s="74"/>
      <c r="AG1303" s="101"/>
      <c r="AN1303" s="74"/>
      <c r="AO1303" s="74"/>
      <c r="AP1303" s="74"/>
      <c r="AQ1303" s="74"/>
      <c r="AR1303" s="74"/>
      <c r="AS1303" s="74"/>
      <c r="AT1303" s="74"/>
      <c r="AU1303" s="74"/>
    </row>
    <row r="1304" spans="27:64">
      <c r="AA1304" s="74"/>
      <c r="AB1304" s="74"/>
      <c r="AC1304" s="74"/>
      <c r="AD1304" s="74"/>
      <c r="AE1304" s="74"/>
      <c r="AG1304" s="101"/>
      <c r="AN1304" s="74"/>
      <c r="AO1304" s="74"/>
      <c r="AP1304" s="74"/>
      <c r="AQ1304" s="74"/>
      <c r="AR1304" s="74"/>
      <c r="AS1304" s="74"/>
      <c r="AT1304" s="74"/>
      <c r="AU1304" s="74"/>
    </row>
    <row r="1305" spans="27:64">
      <c r="AA1305" s="74"/>
      <c r="AB1305" s="74"/>
      <c r="AC1305" s="74"/>
      <c r="AD1305" s="74"/>
      <c r="AE1305" s="74"/>
      <c r="AG1305" s="101"/>
      <c r="AN1305" s="74"/>
      <c r="AO1305" s="74"/>
      <c r="AP1305" s="74"/>
      <c r="AQ1305" s="74"/>
      <c r="AR1305" s="74"/>
      <c r="AS1305" s="74"/>
      <c r="AT1305" s="74"/>
      <c r="AU1305" s="74"/>
    </row>
    <row r="1306" spans="27:64">
      <c r="AA1306" s="74"/>
      <c r="AB1306" s="74"/>
      <c r="AC1306" s="74"/>
      <c r="AD1306" s="74"/>
      <c r="AE1306" s="74"/>
      <c r="AG1306" s="101"/>
      <c r="AN1306" s="74"/>
      <c r="AO1306" s="74"/>
      <c r="AP1306" s="74"/>
      <c r="AQ1306" s="74"/>
      <c r="AR1306" s="74"/>
      <c r="AS1306" s="74"/>
      <c r="AT1306" s="74"/>
      <c r="AU1306" s="74"/>
    </row>
    <row r="1307" spans="27:64">
      <c r="AA1307" s="74"/>
      <c r="AB1307" s="74"/>
      <c r="AC1307" s="74"/>
      <c r="AD1307" s="74"/>
      <c r="AE1307" s="74"/>
      <c r="AG1307" s="101"/>
      <c r="AN1307" s="74"/>
      <c r="AO1307" s="74"/>
      <c r="AP1307" s="74"/>
      <c r="AQ1307" s="74"/>
      <c r="AR1307" s="74"/>
      <c r="AS1307" s="74"/>
      <c r="AT1307" s="74"/>
      <c r="AU1307" s="74"/>
    </row>
    <row r="1308" spans="27:64">
      <c r="AA1308" s="74"/>
      <c r="AB1308" s="74"/>
      <c r="AC1308" s="74"/>
      <c r="AD1308" s="74"/>
      <c r="AE1308" s="74"/>
      <c r="AG1308" s="101"/>
      <c r="AN1308" s="74"/>
      <c r="AO1308" s="74"/>
      <c r="AP1308" s="74"/>
      <c r="AQ1308" s="74"/>
      <c r="AR1308" s="74"/>
      <c r="AS1308" s="74"/>
      <c r="AT1308" s="74"/>
      <c r="AU1308" s="74"/>
    </row>
    <row r="1309" spans="27:64">
      <c r="AA1309" s="74"/>
      <c r="AB1309" s="74"/>
      <c r="AC1309" s="74"/>
      <c r="AD1309" s="74"/>
      <c r="AE1309" s="74"/>
      <c r="AG1309" s="101"/>
      <c r="AN1309" s="74"/>
      <c r="AO1309" s="74"/>
      <c r="AP1309" s="74"/>
      <c r="AQ1309" s="74"/>
      <c r="AR1309" s="74"/>
      <c r="AS1309" s="74"/>
      <c r="AT1309" s="74"/>
      <c r="AU1309" s="74"/>
    </row>
    <row r="1310" spans="27:64">
      <c r="AA1310" s="74"/>
      <c r="AB1310" s="74"/>
      <c r="AC1310" s="74"/>
      <c r="AD1310" s="74"/>
      <c r="AE1310" s="74"/>
      <c r="AG1310" s="101"/>
      <c r="AN1310" s="74"/>
      <c r="AO1310" s="74"/>
      <c r="AP1310" s="74"/>
      <c r="AQ1310" s="74"/>
      <c r="AR1310" s="74"/>
      <c r="AS1310" s="74"/>
      <c r="AT1310" s="74"/>
      <c r="AU1310" s="74"/>
    </row>
    <row r="1311" spans="27:64">
      <c r="AA1311" s="74"/>
      <c r="AB1311" s="74"/>
      <c r="AC1311" s="74"/>
      <c r="AD1311" s="74"/>
      <c r="AE1311" s="74"/>
      <c r="AG1311" s="101"/>
      <c r="AN1311" s="74"/>
      <c r="AO1311" s="74"/>
      <c r="AP1311" s="74"/>
      <c r="AQ1311" s="74"/>
      <c r="AR1311" s="74"/>
      <c r="AS1311" s="74"/>
      <c r="AT1311" s="74"/>
      <c r="AU1311" s="74"/>
    </row>
    <row r="1312" spans="27:64">
      <c r="AA1312" s="74"/>
      <c r="AB1312" s="74"/>
      <c r="AC1312" s="74"/>
      <c r="AD1312" s="74"/>
      <c r="AE1312" s="74"/>
      <c r="AG1312" s="101"/>
      <c r="AN1312" s="74"/>
      <c r="AO1312" s="74"/>
      <c r="AP1312" s="74"/>
      <c r="AQ1312" s="74"/>
      <c r="AR1312" s="74"/>
      <c r="AS1312" s="74"/>
      <c r="AT1312" s="74"/>
      <c r="AU1312" s="74"/>
    </row>
    <row r="1313" spans="27:64">
      <c r="AA1313" s="74"/>
      <c r="AB1313" s="74"/>
      <c r="AC1313" s="74"/>
      <c r="AD1313" s="74"/>
      <c r="AE1313" s="74"/>
      <c r="AG1313" s="101"/>
      <c r="AN1313" s="74"/>
      <c r="AO1313" s="74"/>
      <c r="AP1313" s="74"/>
      <c r="AQ1313" s="74"/>
      <c r="AR1313" s="74"/>
      <c r="AS1313" s="74"/>
      <c r="AT1313" s="74"/>
      <c r="AU1313" s="74"/>
    </row>
    <row r="1314" spans="27:64">
      <c r="AA1314" s="74"/>
      <c r="AB1314" s="74"/>
      <c r="AC1314" s="74"/>
      <c r="AD1314" s="74"/>
      <c r="AE1314" s="74"/>
      <c r="AG1314" s="101"/>
      <c r="AN1314" s="74"/>
      <c r="AO1314" s="74"/>
      <c r="AP1314" s="74"/>
      <c r="AQ1314" s="74"/>
      <c r="AR1314" s="74"/>
      <c r="AS1314" s="74"/>
      <c r="AT1314" s="74"/>
      <c r="AU1314" s="74"/>
    </row>
    <row r="1315" spans="27:64">
      <c r="AA1315" s="74"/>
      <c r="AB1315" s="74"/>
      <c r="AC1315" s="74"/>
      <c r="AD1315" s="74"/>
      <c r="AE1315" s="74"/>
      <c r="AG1315" s="101"/>
      <c r="AN1315" s="74"/>
      <c r="AO1315" s="74"/>
      <c r="AP1315" s="74"/>
      <c r="AQ1315" s="74"/>
      <c r="AR1315" s="74"/>
      <c r="AS1315" s="74"/>
      <c r="AT1315" s="74"/>
      <c r="AU1315" s="74"/>
    </row>
    <row r="1316" spans="27:64">
      <c r="AA1316" s="74"/>
      <c r="AB1316" s="74"/>
      <c r="AC1316" s="74"/>
      <c r="AD1316" s="74"/>
      <c r="AE1316" s="74"/>
      <c r="AG1316" s="101"/>
      <c r="AN1316" s="74"/>
      <c r="AO1316" s="74"/>
      <c r="AP1316" s="74"/>
      <c r="AQ1316" s="74"/>
      <c r="AR1316" s="74"/>
      <c r="AS1316" s="74"/>
      <c r="AT1316" s="74"/>
      <c r="AU1316" s="74"/>
    </row>
    <row r="1317" spans="27:64">
      <c r="AA1317" s="74"/>
      <c r="AB1317" s="74"/>
      <c r="AC1317" s="74"/>
      <c r="AD1317" s="74"/>
      <c r="AE1317" s="74"/>
      <c r="AG1317" s="101"/>
      <c r="AN1317" s="74"/>
      <c r="AO1317" s="74"/>
      <c r="AP1317" s="74"/>
      <c r="AQ1317" s="74"/>
      <c r="AR1317" s="74"/>
      <c r="AS1317" s="74"/>
      <c r="AT1317" s="74"/>
      <c r="AU1317" s="74"/>
    </row>
    <row r="1318" spans="27:64">
      <c r="AA1318" s="74"/>
      <c r="AB1318" s="74"/>
      <c r="AC1318" s="74"/>
      <c r="AD1318" s="74"/>
      <c r="AE1318" s="74"/>
      <c r="AG1318" s="101"/>
      <c r="AN1318" s="74"/>
      <c r="AO1318" s="74"/>
      <c r="AP1318" s="74"/>
      <c r="AQ1318" s="74"/>
      <c r="AR1318" s="74"/>
      <c r="AS1318" s="74"/>
      <c r="AT1318" s="74"/>
      <c r="AU1318" s="74"/>
    </row>
    <row r="1319" spans="27:64">
      <c r="AA1319" s="74"/>
      <c r="AB1319" s="74"/>
      <c r="AC1319" s="74"/>
      <c r="AD1319" s="74"/>
      <c r="AE1319" s="74"/>
      <c r="AG1319" s="101"/>
      <c r="AN1319" s="74"/>
      <c r="AO1319" s="74"/>
      <c r="AP1319" s="74"/>
      <c r="AQ1319" s="74"/>
      <c r="AR1319" s="74"/>
      <c r="AS1319" s="74"/>
      <c r="AT1319" s="74"/>
      <c r="AU1319" s="74"/>
    </row>
    <row r="1320" spans="27:64">
      <c r="AA1320" s="74"/>
      <c r="AB1320" s="74"/>
      <c r="AC1320" s="74"/>
      <c r="AD1320" s="74"/>
      <c r="AE1320" s="74"/>
      <c r="AG1320" s="101"/>
      <c r="AN1320" s="74"/>
      <c r="AO1320" s="74"/>
      <c r="AP1320" s="74"/>
      <c r="AQ1320" s="74"/>
      <c r="AR1320" s="74"/>
      <c r="AS1320" s="74"/>
      <c r="AT1320" s="74"/>
      <c r="AU1320" s="74"/>
    </row>
    <row r="1321" spans="27:64">
      <c r="AA1321" s="74"/>
      <c r="AB1321" s="74"/>
      <c r="AC1321" s="74"/>
      <c r="AD1321" s="74"/>
      <c r="AE1321" s="74"/>
      <c r="AG1321" s="101"/>
      <c r="AN1321" s="74"/>
      <c r="AO1321" s="74"/>
      <c r="AP1321" s="74"/>
      <c r="AQ1321" s="74"/>
      <c r="AR1321" s="74"/>
      <c r="AS1321" s="74"/>
      <c r="AT1321" s="74"/>
      <c r="AU1321" s="74"/>
    </row>
    <row r="1322" spans="27:64">
      <c r="AA1322" s="74"/>
      <c r="AB1322" s="74"/>
      <c r="AC1322" s="74"/>
      <c r="AD1322" s="74"/>
      <c r="AE1322" s="74"/>
      <c r="AG1322" s="101"/>
      <c r="AN1322" s="74"/>
      <c r="AO1322" s="74"/>
      <c r="AP1322" s="74"/>
      <c r="AQ1322" s="74"/>
      <c r="AR1322" s="74"/>
      <c r="AS1322" s="74"/>
      <c r="AT1322" s="74"/>
      <c r="AU1322" s="74"/>
    </row>
    <row r="1323" spans="27:64">
      <c r="AA1323" s="74"/>
      <c r="AB1323" s="74"/>
      <c r="AC1323" s="74"/>
      <c r="AD1323" s="74"/>
      <c r="AE1323" s="74"/>
      <c r="AG1323" s="101"/>
      <c r="AN1323" s="74"/>
      <c r="AO1323" s="74"/>
      <c r="AP1323" s="74"/>
      <c r="AQ1323" s="74"/>
      <c r="AR1323" s="74"/>
      <c r="AS1323" s="74"/>
      <c r="AT1323" s="74"/>
      <c r="AU1323" s="74"/>
    </row>
    <row r="1324" spans="27:64">
      <c r="AA1324" s="74"/>
      <c r="AB1324" s="74"/>
      <c r="AC1324" s="74"/>
      <c r="AD1324" s="74"/>
      <c r="AE1324" s="74"/>
      <c r="AG1324" s="101"/>
      <c r="AN1324" s="74"/>
      <c r="AO1324" s="74"/>
      <c r="AP1324" s="74"/>
      <c r="AQ1324" s="74"/>
      <c r="AR1324" s="74"/>
      <c r="AS1324" s="74"/>
      <c r="AT1324" s="74"/>
      <c r="AU1324" s="74"/>
    </row>
    <row r="1325" spans="27:64">
      <c r="AA1325" s="74"/>
      <c r="AB1325" s="74"/>
      <c r="AC1325" s="74"/>
      <c r="AD1325" s="74"/>
      <c r="AE1325" s="74"/>
      <c r="AG1325" s="101"/>
      <c r="AN1325" s="74"/>
      <c r="AO1325" s="74"/>
      <c r="AP1325" s="74"/>
      <c r="AQ1325" s="74"/>
      <c r="AR1325" s="74"/>
      <c r="AS1325" s="74"/>
      <c r="AT1325" s="74"/>
      <c r="AU1325" s="74"/>
      <c r="AV1325" s="74"/>
      <c r="AW1325" s="74"/>
      <c r="AX1325" s="74"/>
      <c r="AY1325" s="74"/>
      <c r="AZ1325" s="74"/>
      <c r="BA1325" s="74"/>
      <c r="BB1325" s="74"/>
      <c r="BC1325" s="74"/>
      <c r="BD1325" s="74"/>
      <c r="BE1325" s="74"/>
      <c r="BF1325" s="74"/>
      <c r="BG1325" s="74"/>
      <c r="BH1325" s="74"/>
      <c r="BI1325" s="74"/>
      <c r="BJ1325" s="74"/>
      <c r="BK1325" s="74"/>
      <c r="BL1325" s="74"/>
    </row>
    <row r="1326" spans="27:64">
      <c r="AA1326" s="74"/>
      <c r="AB1326" s="74"/>
      <c r="AC1326" s="74"/>
      <c r="AD1326" s="74"/>
      <c r="AE1326" s="74"/>
      <c r="AG1326" s="101"/>
      <c r="AN1326" s="74"/>
      <c r="AO1326" s="74"/>
      <c r="AP1326" s="74"/>
      <c r="AQ1326" s="74"/>
      <c r="AR1326" s="74"/>
      <c r="AS1326" s="74"/>
      <c r="AT1326" s="74"/>
      <c r="AU1326" s="74"/>
    </row>
    <row r="1327" spans="27:64">
      <c r="AA1327" s="74"/>
      <c r="AB1327" s="74"/>
      <c r="AC1327" s="74"/>
      <c r="AD1327" s="74"/>
      <c r="AE1327" s="74"/>
      <c r="AG1327" s="101"/>
      <c r="AN1327" s="74"/>
      <c r="AO1327" s="74"/>
      <c r="AP1327" s="74"/>
      <c r="AQ1327" s="74"/>
      <c r="AR1327" s="74"/>
      <c r="AS1327" s="74"/>
      <c r="AT1327" s="74"/>
      <c r="AU1327" s="74"/>
      <c r="AV1327" s="74"/>
      <c r="AW1327" s="74"/>
      <c r="AX1327" s="74"/>
      <c r="AY1327" s="74"/>
      <c r="AZ1327" s="74"/>
      <c r="BA1327" s="74"/>
      <c r="BB1327" s="74"/>
      <c r="BC1327" s="74"/>
      <c r="BD1327" s="74"/>
      <c r="BE1327" s="74"/>
      <c r="BF1327" s="74"/>
      <c r="BG1327" s="74"/>
      <c r="BH1327" s="74"/>
      <c r="BI1327" s="74"/>
      <c r="BJ1327" s="74"/>
      <c r="BK1327" s="74"/>
      <c r="BL1327" s="74"/>
    </row>
    <row r="1328" spans="27:64">
      <c r="AA1328" s="74"/>
      <c r="AB1328" s="74"/>
      <c r="AC1328" s="74"/>
      <c r="AD1328" s="74"/>
      <c r="AE1328" s="74"/>
      <c r="AG1328" s="101"/>
      <c r="AN1328" s="74"/>
      <c r="AO1328" s="74"/>
      <c r="AP1328" s="74"/>
      <c r="AQ1328" s="74"/>
      <c r="AR1328" s="74"/>
      <c r="AS1328" s="74"/>
      <c r="AT1328" s="74"/>
      <c r="AU1328" s="74"/>
    </row>
    <row r="1329" spans="27:64">
      <c r="AA1329" s="74"/>
      <c r="AB1329" s="74"/>
      <c r="AC1329" s="74"/>
      <c r="AD1329" s="74"/>
      <c r="AE1329" s="74"/>
      <c r="AG1329" s="101"/>
      <c r="AN1329" s="74"/>
      <c r="AO1329" s="74"/>
      <c r="AP1329" s="74"/>
      <c r="AQ1329" s="74"/>
      <c r="AR1329" s="74"/>
      <c r="AS1329" s="74"/>
      <c r="AT1329" s="74"/>
      <c r="AU1329" s="74"/>
      <c r="AV1329" s="74"/>
      <c r="AW1329" s="74"/>
      <c r="AX1329" s="74"/>
      <c r="AY1329" s="74"/>
      <c r="AZ1329" s="74"/>
      <c r="BA1329" s="74"/>
      <c r="BB1329" s="74"/>
      <c r="BC1329" s="74"/>
      <c r="BD1329" s="74"/>
      <c r="BE1329" s="74"/>
      <c r="BF1329" s="74"/>
      <c r="BG1329" s="74"/>
      <c r="BH1329" s="74"/>
      <c r="BI1329" s="74"/>
      <c r="BJ1329" s="74"/>
      <c r="BK1329" s="74"/>
      <c r="BL1329" s="74"/>
    </row>
    <row r="1330" spans="27:64">
      <c r="AA1330" s="74"/>
      <c r="AB1330" s="74"/>
      <c r="AC1330" s="74"/>
      <c r="AD1330" s="74"/>
      <c r="AE1330" s="74"/>
      <c r="AG1330" s="101"/>
      <c r="AN1330" s="74"/>
      <c r="AO1330" s="74"/>
      <c r="AP1330" s="74"/>
      <c r="AQ1330" s="74"/>
      <c r="AR1330" s="74"/>
      <c r="AS1330" s="74"/>
      <c r="AT1330" s="74"/>
      <c r="AU1330" s="74"/>
    </row>
    <row r="1331" spans="27:64">
      <c r="AA1331" s="74"/>
      <c r="AB1331" s="74"/>
      <c r="AC1331" s="74"/>
      <c r="AD1331" s="74"/>
      <c r="AE1331" s="74"/>
      <c r="AG1331" s="101"/>
      <c r="AN1331" s="74"/>
      <c r="AO1331" s="74"/>
      <c r="AP1331" s="74"/>
      <c r="AQ1331" s="74"/>
      <c r="AR1331" s="74"/>
      <c r="AS1331" s="74"/>
      <c r="AT1331" s="74"/>
      <c r="AU1331" s="74"/>
    </row>
    <row r="1332" spans="27:64">
      <c r="AA1332" s="74"/>
      <c r="AB1332" s="74"/>
      <c r="AC1332" s="74"/>
      <c r="AD1332" s="74"/>
      <c r="AE1332" s="74"/>
      <c r="AG1332" s="101"/>
      <c r="AN1332" s="74"/>
      <c r="AO1332" s="74"/>
      <c r="AP1332" s="74"/>
      <c r="AQ1332" s="74"/>
      <c r="AR1332" s="74"/>
      <c r="AS1332" s="74"/>
      <c r="AT1332" s="74"/>
      <c r="AU1332" s="74"/>
    </row>
    <row r="1333" spans="27:64">
      <c r="AA1333" s="74"/>
      <c r="AB1333" s="74"/>
      <c r="AC1333" s="74"/>
      <c r="AD1333" s="74"/>
      <c r="AE1333" s="74"/>
      <c r="AG1333" s="101"/>
      <c r="AN1333" s="74"/>
      <c r="AO1333" s="74"/>
      <c r="AP1333" s="74"/>
      <c r="AQ1333" s="74"/>
      <c r="AR1333" s="74"/>
      <c r="AS1333" s="74"/>
      <c r="AT1333" s="74"/>
      <c r="AU1333" s="74"/>
    </row>
    <row r="1334" spans="27:64">
      <c r="AA1334" s="74"/>
      <c r="AB1334" s="74"/>
      <c r="AC1334" s="74"/>
      <c r="AD1334" s="74"/>
      <c r="AE1334" s="74"/>
      <c r="AG1334" s="101"/>
      <c r="AN1334" s="74"/>
      <c r="AO1334" s="74"/>
      <c r="AP1334" s="74"/>
      <c r="AQ1334" s="74"/>
      <c r="AR1334" s="74"/>
      <c r="AS1334" s="74"/>
      <c r="AT1334" s="74"/>
      <c r="AU1334" s="74"/>
    </row>
    <row r="1335" spans="27:64">
      <c r="AA1335" s="74"/>
      <c r="AB1335" s="74"/>
      <c r="AC1335" s="74"/>
      <c r="AD1335" s="74"/>
      <c r="AE1335" s="74"/>
      <c r="AG1335" s="101"/>
      <c r="AN1335" s="74"/>
      <c r="AO1335" s="74"/>
      <c r="AP1335" s="74"/>
      <c r="AQ1335" s="74"/>
      <c r="AR1335" s="74"/>
      <c r="AS1335" s="74"/>
      <c r="AT1335" s="74"/>
      <c r="AU1335" s="74"/>
    </row>
    <row r="1336" spans="27:64">
      <c r="AA1336" s="74"/>
      <c r="AB1336" s="74"/>
      <c r="AC1336" s="74"/>
      <c r="AD1336" s="74"/>
      <c r="AE1336" s="74"/>
      <c r="AG1336" s="101"/>
      <c r="AN1336" s="74"/>
      <c r="AO1336" s="74"/>
      <c r="AP1336" s="74"/>
      <c r="AQ1336" s="74"/>
      <c r="AR1336" s="74"/>
      <c r="AS1336" s="74"/>
      <c r="AT1336" s="74"/>
      <c r="AU1336" s="74"/>
    </row>
    <row r="1337" spans="27:64">
      <c r="AA1337" s="74"/>
      <c r="AB1337" s="74"/>
      <c r="AC1337" s="74"/>
      <c r="AD1337" s="74"/>
      <c r="AE1337" s="74"/>
      <c r="AG1337" s="101"/>
      <c r="AN1337" s="74"/>
      <c r="AO1337" s="74"/>
      <c r="AP1337" s="74"/>
      <c r="AQ1337" s="74"/>
      <c r="AR1337" s="74"/>
      <c r="AS1337" s="74"/>
      <c r="AT1337" s="74"/>
      <c r="AU1337" s="74"/>
    </row>
    <row r="1338" spans="27:64">
      <c r="AA1338" s="74"/>
      <c r="AB1338" s="74"/>
      <c r="AC1338" s="74"/>
      <c r="AD1338" s="74"/>
      <c r="AE1338" s="74"/>
      <c r="AG1338" s="101"/>
      <c r="AN1338" s="74"/>
      <c r="AO1338" s="74"/>
      <c r="AP1338" s="74"/>
      <c r="AQ1338" s="74"/>
      <c r="AR1338" s="74"/>
      <c r="AS1338" s="74"/>
      <c r="AT1338" s="74"/>
      <c r="AU1338" s="74"/>
      <c r="AV1338" s="74"/>
    </row>
    <row r="1339" spans="27:64">
      <c r="AA1339" s="74"/>
      <c r="AB1339" s="74"/>
      <c r="AC1339" s="74"/>
      <c r="AD1339" s="74"/>
      <c r="AE1339" s="74"/>
      <c r="AG1339" s="101"/>
      <c r="AN1339" s="74"/>
      <c r="AO1339" s="74"/>
      <c r="AP1339" s="74"/>
      <c r="AQ1339" s="74"/>
      <c r="AR1339" s="74"/>
      <c r="AS1339" s="74"/>
      <c r="AT1339" s="74"/>
      <c r="AU1339" s="74"/>
    </row>
    <row r="1340" spans="27:64">
      <c r="AA1340" s="74"/>
      <c r="AB1340" s="74"/>
      <c r="AC1340" s="74"/>
      <c r="AD1340" s="74"/>
      <c r="AE1340" s="74"/>
      <c r="AG1340" s="101"/>
      <c r="AN1340" s="74"/>
      <c r="AO1340" s="74"/>
      <c r="AP1340" s="74"/>
      <c r="AQ1340" s="74"/>
      <c r="AR1340" s="74"/>
      <c r="AS1340" s="74"/>
      <c r="AT1340" s="74"/>
      <c r="AU1340" s="74"/>
      <c r="AV1340" s="74"/>
    </row>
    <row r="1341" spans="27:64">
      <c r="AA1341" s="74"/>
      <c r="AB1341" s="74"/>
      <c r="AC1341" s="74"/>
      <c r="AD1341" s="74"/>
      <c r="AE1341" s="74"/>
      <c r="AG1341" s="101"/>
      <c r="AN1341" s="74"/>
      <c r="AO1341" s="74"/>
      <c r="AP1341" s="74"/>
      <c r="AQ1341" s="74"/>
      <c r="AR1341" s="74"/>
      <c r="AS1341" s="74"/>
      <c r="AT1341" s="74"/>
      <c r="AU1341" s="74"/>
      <c r="AV1341" s="74"/>
      <c r="AW1341" s="74"/>
      <c r="AX1341" s="74"/>
      <c r="AY1341" s="74"/>
      <c r="AZ1341" s="74"/>
      <c r="BA1341" s="74"/>
      <c r="BB1341" s="74"/>
      <c r="BC1341" s="74"/>
      <c r="BD1341" s="74"/>
      <c r="BE1341" s="74"/>
      <c r="BF1341" s="74"/>
      <c r="BG1341" s="74"/>
      <c r="BH1341" s="74"/>
      <c r="BI1341" s="74"/>
      <c r="BJ1341" s="74"/>
      <c r="BK1341" s="74"/>
      <c r="BL1341" s="74"/>
    </row>
    <row r="1342" spans="27:64">
      <c r="AA1342" s="74"/>
      <c r="AB1342" s="74"/>
      <c r="AC1342" s="74"/>
      <c r="AD1342" s="74"/>
      <c r="AE1342" s="74"/>
      <c r="AG1342" s="101"/>
      <c r="AN1342" s="74"/>
      <c r="AO1342" s="74"/>
      <c r="AP1342" s="74"/>
      <c r="AQ1342" s="74"/>
      <c r="AR1342" s="74"/>
      <c r="AS1342" s="74"/>
      <c r="AT1342" s="74"/>
      <c r="AU1342" s="74"/>
    </row>
    <row r="1343" spans="27:64">
      <c r="AA1343" s="74"/>
      <c r="AB1343" s="74"/>
      <c r="AC1343" s="74"/>
      <c r="AD1343" s="74"/>
      <c r="AE1343" s="74"/>
      <c r="AG1343" s="101"/>
      <c r="AN1343" s="74"/>
      <c r="AO1343" s="74"/>
      <c r="AP1343" s="74"/>
      <c r="AQ1343" s="74"/>
      <c r="AR1343" s="74"/>
      <c r="AS1343" s="74"/>
      <c r="AT1343" s="74"/>
      <c r="AU1343" s="74"/>
    </row>
    <row r="1344" spans="27:64">
      <c r="AA1344" s="74"/>
      <c r="AB1344" s="74"/>
      <c r="AC1344" s="74"/>
      <c r="AD1344" s="74"/>
      <c r="AE1344" s="74"/>
      <c r="AG1344" s="101"/>
      <c r="AN1344" s="74"/>
      <c r="AO1344" s="74"/>
      <c r="AP1344" s="74"/>
      <c r="AQ1344" s="74"/>
      <c r="AR1344" s="74"/>
      <c r="AS1344" s="74"/>
      <c r="AT1344" s="74"/>
      <c r="AU1344" s="74"/>
    </row>
    <row r="1345" spans="27:64">
      <c r="AA1345" s="74"/>
      <c r="AB1345" s="74"/>
      <c r="AC1345" s="74"/>
      <c r="AD1345" s="74"/>
      <c r="AE1345" s="74"/>
      <c r="AG1345" s="101"/>
      <c r="AN1345" s="74"/>
      <c r="AO1345" s="74"/>
      <c r="AP1345" s="74"/>
      <c r="AQ1345" s="74"/>
      <c r="AR1345" s="74"/>
      <c r="AS1345" s="74"/>
      <c r="AT1345" s="74"/>
      <c r="AU1345" s="74"/>
    </row>
    <row r="1346" spans="27:64">
      <c r="AA1346" s="74"/>
      <c r="AB1346" s="74"/>
      <c r="AC1346" s="74"/>
      <c r="AD1346" s="74"/>
      <c r="AE1346" s="74"/>
      <c r="AG1346" s="101"/>
      <c r="AN1346" s="74"/>
      <c r="AO1346" s="74"/>
      <c r="AP1346" s="74"/>
      <c r="AQ1346" s="74"/>
      <c r="AR1346" s="74"/>
      <c r="AS1346" s="74"/>
      <c r="AT1346" s="74"/>
      <c r="AU1346" s="74"/>
    </row>
    <row r="1347" spans="27:64">
      <c r="AA1347" s="74"/>
      <c r="AB1347" s="74"/>
      <c r="AC1347" s="74"/>
      <c r="AD1347" s="74"/>
      <c r="AE1347" s="74"/>
      <c r="AG1347" s="101"/>
      <c r="AN1347" s="74"/>
      <c r="AO1347" s="74"/>
      <c r="AP1347" s="74"/>
      <c r="AQ1347" s="74"/>
      <c r="AR1347" s="74"/>
      <c r="AS1347" s="74"/>
      <c r="AT1347" s="74"/>
      <c r="AU1347" s="74"/>
    </row>
    <row r="1348" spans="27:64">
      <c r="AA1348" s="74"/>
      <c r="AB1348" s="74"/>
      <c r="AC1348" s="74"/>
      <c r="AD1348" s="74"/>
      <c r="AE1348" s="74"/>
      <c r="AG1348" s="101"/>
      <c r="AN1348" s="74"/>
      <c r="AO1348" s="74"/>
      <c r="AP1348" s="74"/>
      <c r="AQ1348" s="74"/>
      <c r="AR1348" s="74"/>
      <c r="AS1348" s="74"/>
      <c r="AT1348" s="74"/>
      <c r="AU1348" s="74"/>
      <c r="AV1348" s="74"/>
      <c r="AW1348" s="74"/>
      <c r="AX1348" s="74"/>
      <c r="AY1348" s="74"/>
      <c r="AZ1348" s="74"/>
      <c r="BA1348" s="74"/>
      <c r="BB1348" s="74"/>
      <c r="BC1348" s="74"/>
      <c r="BD1348" s="74"/>
      <c r="BE1348" s="74"/>
      <c r="BF1348" s="74"/>
      <c r="BG1348" s="74"/>
      <c r="BH1348" s="74"/>
      <c r="BI1348" s="74"/>
      <c r="BJ1348" s="74"/>
      <c r="BK1348" s="74"/>
      <c r="BL1348" s="74"/>
    </row>
    <row r="1349" spans="27:64">
      <c r="AA1349" s="74"/>
      <c r="AB1349" s="74"/>
      <c r="AC1349" s="74"/>
      <c r="AD1349" s="74"/>
      <c r="AE1349" s="74"/>
      <c r="AG1349" s="101"/>
      <c r="AN1349" s="74"/>
      <c r="AO1349" s="74"/>
      <c r="AP1349" s="74"/>
      <c r="AQ1349" s="74"/>
      <c r="AR1349" s="74"/>
      <c r="AS1349" s="74"/>
      <c r="AT1349" s="74"/>
      <c r="AU1349" s="74"/>
      <c r="AV1349" s="74"/>
      <c r="AX1349" s="74"/>
    </row>
    <row r="1350" spans="27:64">
      <c r="AA1350" s="74"/>
      <c r="AB1350" s="74"/>
      <c r="AC1350" s="74"/>
      <c r="AD1350" s="74"/>
      <c r="AE1350" s="74"/>
      <c r="AG1350" s="101"/>
      <c r="AN1350" s="74"/>
      <c r="AO1350" s="74"/>
      <c r="AP1350" s="74"/>
      <c r="AQ1350" s="74"/>
      <c r="AR1350" s="74"/>
      <c r="AS1350" s="74"/>
      <c r="AT1350" s="74"/>
      <c r="AU1350" s="74"/>
      <c r="AV1350" s="74"/>
      <c r="AW1350" s="74"/>
      <c r="AX1350" s="74"/>
      <c r="AY1350" s="74"/>
      <c r="AZ1350" s="74"/>
      <c r="BA1350" s="74"/>
      <c r="BB1350" s="74"/>
      <c r="BC1350" s="74"/>
      <c r="BD1350" s="74"/>
      <c r="BE1350" s="74"/>
      <c r="BF1350" s="74"/>
      <c r="BG1350" s="74"/>
      <c r="BH1350" s="74"/>
      <c r="BI1350" s="74"/>
      <c r="BJ1350" s="74"/>
      <c r="BK1350" s="74"/>
      <c r="BL1350" s="74"/>
    </row>
    <row r="1351" spans="27:64">
      <c r="AA1351" s="74"/>
      <c r="AB1351" s="74"/>
      <c r="AC1351" s="74"/>
      <c r="AD1351" s="74"/>
      <c r="AE1351" s="74"/>
      <c r="AG1351" s="101"/>
      <c r="AN1351" s="74"/>
      <c r="AO1351" s="74"/>
      <c r="AP1351" s="74"/>
      <c r="AQ1351" s="74"/>
      <c r="AR1351" s="74"/>
      <c r="AS1351" s="74"/>
      <c r="AT1351" s="74"/>
      <c r="AU1351" s="74"/>
      <c r="AV1351" s="74"/>
      <c r="AW1351" s="74"/>
      <c r="AX1351" s="74"/>
      <c r="AY1351" s="74"/>
      <c r="AZ1351" s="74"/>
      <c r="BA1351" s="74"/>
      <c r="BB1351" s="74"/>
      <c r="BC1351" s="74"/>
      <c r="BD1351" s="74"/>
      <c r="BE1351" s="74"/>
      <c r="BF1351" s="74"/>
      <c r="BG1351" s="74"/>
      <c r="BH1351" s="74"/>
      <c r="BI1351" s="74"/>
      <c r="BJ1351" s="74"/>
      <c r="BK1351" s="74"/>
      <c r="BL1351" s="74"/>
    </row>
    <row r="1352" spans="27:64">
      <c r="AA1352" s="74"/>
      <c r="AB1352" s="74"/>
      <c r="AC1352" s="74"/>
      <c r="AD1352" s="74"/>
      <c r="AE1352" s="74"/>
      <c r="AG1352" s="101"/>
      <c r="AN1352" s="74"/>
      <c r="AO1352" s="74"/>
      <c r="AP1352" s="74"/>
      <c r="AQ1352" s="74"/>
      <c r="AR1352" s="74"/>
      <c r="AS1352" s="74"/>
      <c r="AT1352" s="74"/>
      <c r="AU1352" s="74"/>
    </row>
    <row r="1353" spans="27:64">
      <c r="AA1353" s="74"/>
      <c r="AB1353" s="74"/>
      <c r="AC1353" s="74"/>
      <c r="AD1353" s="74"/>
      <c r="AE1353" s="74"/>
      <c r="AG1353" s="101"/>
      <c r="AN1353" s="74"/>
      <c r="AO1353" s="74"/>
      <c r="AP1353" s="74"/>
      <c r="AQ1353" s="74"/>
      <c r="AR1353" s="74"/>
      <c r="AS1353" s="74"/>
      <c r="AT1353" s="74"/>
      <c r="AU1353" s="74"/>
    </row>
    <row r="1354" spans="27:64">
      <c r="AA1354" s="74"/>
      <c r="AB1354" s="74"/>
      <c r="AC1354" s="74"/>
      <c r="AD1354" s="74"/>
      <c r="AE1354" s="74"/>
      <c r="AG1354" s="101"/>
      <c r="AN1354" s="74"/>
      <c r="AO1354" s="74"/>
      <c r="AP1354" s="74"/>
      <c r="AQ1354" s="74"/>
      <c r="AR1354" s="74"/>
      <c r="AS1354" s="74"/>
      <c r="AT1354" s="74"/>
      <c r="AU1354" s="74"/>
    </row>
    <row r="1355" spans="27:64">
      <c r="AA1355" s="74"/>
      <c r="AB1355" s="74"/>
      <c r="AC1355" s="74"/>
      <c r="AD1355" s="74"/>
      <c r="AE1355" s="74"/>
      <c r="AG1355" s="101"/>
      <c r="AN1355" s="74"/>
      <c r="AO1355" s="74"/>
      <c r="AP1355" s="74"/>
      <c r="AQ1355" s="74"/>
      <c r="AR1355" s="74"/>
      <c r="AS1355" s="74"/>
      <c r="AT1355" s="74"/>
      <c r="AU1355" s="74"/>
    </row>
    <row r="1356" spans="27:64">
      <c r="AA1356" s="74"/>
      <c r="AB1356" s="74"/>
      <c r="AC1356" s="74"/>
      <c r="AD1356" s="74"/>
      <c r="AE1356" s="74"/>
      <c r="AG1356" s="101"/>
      <c r="AN1356" s="74"/>
      <c r="AO1356" s="74"/>
      <c r="AP1356" s="74"/>
      <c r="AQ1356" s="74"/>
      <c r="AR1356" s="74"/>
      <c r="AS1356" s="74"/>
      <c r="AT1356" s="74"/>
      <c r="AU1356" s="74"/>
    </row>
    <row r="1357" spans="27:64">
      <c r="AA1357" s="74"/>
      <c r="AB1357" s="74"/>
      <c r="AC1357" s="74"/>
      <c r="AD1357" s="74"/>
      <c r="AE1357" s="74"/>
      <c r="AG1357" s="101"/>
      <c r="AN1357" s="74"/>
      <c r="AO1357" s="74"/>
      <c r="AP1357" s="74"/>
      <c r="AQ1357" s="74"/>
      <c r="AR1357" s="74"/>
      <c r="AS1357" s="74"/>
      <c r="AT1357" s="74"/>
      <c r="AU1357" s="74"/>
    </row>
    <row r="1358" spans="27:64">
      <c r="AA1358" s="74"/>
      <c r="AB1358" s="74"/>
      <c r="AC1358" s="74"/>
      <c r="AD1358" s="74"/>
      <c r="AE1358" s="74"/>
      <c r="AG1358" s="101"/>
      <c r="AN1358" s="74"/>
      <c r="AO1358" s="74"/>
      <c r="AP1358" s="74"/>
      <c r="AQ1358" s="74"/>
      <c r="AR1358" s="74"/>
      <c r="AS1358" s="74"/>
      <c r="AT1358" s="74"/>
      <c r="AU1358" s="74"/>
    </row>
    <row r="1359" spans="27:64">
      <c r="AA1359" s="74"/>
      <c r="AB1359" s="74"/>
      <c r="AC1359" s="74"/>
      <c r="AD1359" s="74"/>
      <c r="AE1359" s="74"/>
      <c r="AG1359" s="101"/>
      <c r="AN1359" s="74"/>
      <c r="AO1359" s="74"/>
      <c r="AP1359" s="74"/>
      <c r="AQ1359" s="74"/>
      <c r="AR1359" s="74"/>
      <c r="AS1359" s="74"/>
      <c r="AT1359" s="74"/>
      <c r="AU1359" s="74"/>
    </row>
    <row r="1360" spans="27:64">
      <c r="AA1360" s="74"/>
      <c r="AB1360" s="74"/>
      <c r="AC1360" s="74"/>
      <c r="AD1360" s="74"/>
      <c r="AE1360" s="74"/>
      <c r="AG1360" s="101"/>
      <c r="AN1360" s="74"/>
      <c r="AO1360" s="74"/>
      <c r="AP1360" s="74"/>
      <c r="AQ1360" s="74"/>
      <c r="AR1360" s="74"/>
      <c r="AS1360" s="74"/>
      <c r="AT1360" s="74"/>
      <c r="AU1360" s="74"/>
    </row>
    <row r="1361" spans="27:64">
      <c r="AA1361" s="74"/>
      <c r="AB1361" s="74"/>
      <c r="AC1361" s="74"/>
      <c r="AD1361" s="74"/>
      <c r="AE1361" s="74"/>
      <c r="AG1361" s="101"/>
      <c r="AN1361" s="74"/>
      <c r="AO1361" s="74"/>
      <c r="AP1361" s="74"/>
      <c r="AQ1361" s="74"/>
      <c r="AR1361" s="74"/>
      <c r="AS1361" s="74"/>
      <c r="AT1361" s="74"/>
      <c r="AU1361" s="74"/>
    </row>
    <row r="1362" spans="27:64">
      <c r="AA1362" s="74"/>
      <c r="AB1362" s="74"/>
      <c r="AC1362" s="74"/>
      <c r="AD1362" s="74"/>
      <c r="AE1362" s="74"/>
      <c r="AG1362" s="101"/>
      <c r="AN1362" s="74"/>
      <c r="AO1362" s="74"/>
      <c r="AP1362" s="74"/>
      <c r="AQ1362" s="74"/>
      <c r="AR1362" s="74"/>
      <c r="AS1362" s="74"/>
      <c r="AT1362" s="74"/>
      <c r="AU1362" s="74"/>
    </row>
    <row r="1363" spans="27:64">
      <c r="AA1363" s="74"/>
      <c r="AB1363" s="74"/>
      <c r="AC1363" s="74"/>
      <c r="AD1363" s="74"/>
      <c r="AE1363" s="74"/>
      <c r="AG1363" s="101"/>
      <c r="AN1363" s="74"/>
      <c r="AO1363" s="74"/>
      <c r="AP1363" s="74"/>
      <c r="AQ1363" s="74"/>
      <c r="AR1363" s="74"/>
      <c r="AS1363" s="74"/>
      <c r="AT1363" s="74"/>
      <c r="AU1363" s="74"/>
    </row>
    <row r="1364" spans="27:64">
      <c r="AA1364" s="74"/>
      <c r="AB1364" s="74"/>
      <c r="AC1364" s="74"/>
      <c r="AD1364" s="74"/>
      <c r="AE1364" s="74"/>
      <c r="AG1364" s="101"/>
      <c r="AN1364" s="74"/>
      <c r="AO1364" s="74"/>
      <c r="AP1364" s="74"/>
      <c r="AQ1364" s="74"/>
      <c r="AR1364" s="74"/>
      <c r="AS1364" s="74"/>
      <c r="AT1364" s="74"/>
      <c r="AU1364" s="74"/>
    </row>
    <row r="1365" spans="27:64">
      <c r="AA1365" s="74"/>
      <c r="AB1365" s="74"/>
      <c r="AC1365" s="74"/>
      <c r="AD1365" s="74"/>
      <c r="AE1365" s="74"/>
      <c r="AG1365" s="101"/>
      <c r="AN1365" s="74"/>
      <c r="AO1365" s="74"/>
      <c r="AP1365" s="74"/>
      <c r="AQ1365" s="74"/>
      <c r="AR1365" s="74"/>
      <c r="AS1365" s="74"/>
      <c r="AT1365" s="74"/>
      <c r="AU1365" s="74"/>
    </row>
    <row r="1366" spans="27:64">
      <c r="AA1366" s="74"/>
      <c r="AB1366" s="74"/>
      <c r="AC1366" s="74"/>
      <c r="AD1366" s="74"/>
      <c r="AE1366" s="74"/>
      <c r="AG1366" s="101"/>
      <c r="AN1366" s="74"/>
      <c r="AO1366" s="74"/>
      <c r="AP1366" s="74"/>
      <c r="AQ1366" s="74"/>
      <c r="AR1366" s="74"/>
      <c r="AS1366" s="74"/>
      <c r="AT1366" s="74"/>
      <c r="AU1366" s="74"/>
    </row>
    <row r="1367" spans="27:64">
      <c r="AA1367" s="74"/>
      <c r="AB1367" s="74"/>
      <c r="AC1367" s="74"/>
      <c r="AD1367" s="74"/>
      <c r="AE1367" s="74"/>
      <c r="AG1367" s="101"/>
      <c r="AN1367" s="74"/>
      <c r="AO1367" s="74"/>
      <c r="AP1367" s="74"/>
      <c r="AQ1367" s="74"/>
      <c r="AR1367" s="74"/>
      <c r="AS1367" s="74"/>
      <c r="AT1367" s="74"/>
      <c r="AU1367" s="74"/>
    </row>
    <row r="1368" spans="27:64">
      <c r="AA1368" s="74"/>
      <c r="AB1368" s="74"/>
      <c r="AC1368" s="74"/>
      <c r="AD1368" s="74"/>
      <c r="AE1368" s="74"/>
      <c r="AG1368" s="101"/>
      <c r="AN1368" s="74"/>
      <c r="AO1368" s="74"/>
      <c r="AP1368" s="74"/>
      <c r="AQ1368" s="74"/>
      <c r="AR1368" s="74"/>
      <c r="AS1368" s="74"/>
      <c r="AT1368" s="74"/>
      <c r="AU1368" s="74"/>
    </row>
    <row r="1369" spans="27:64">
      <c r="AA1369" s="74"/>
      <c r="AB1369" s="74"/>
      <c r="AC1369" s="74"/>
      <c r="AD1369" s="74"/>
      <c r="AE1369" s="74"/>
      <c r="AG1369" s="101"/>
      <c r="AN1369" s="74"/>
      <c r="AO1369" s="74"/>
      <c r="AP1369" s="74"/>
      <c r="AQ1369" s="74"/>
      <c r="AR1369" s="74"/>
      <c r="AS1369" s="74"/>
      <c r="AT1369" s="74"/>
      <c r="AU1369" s="74"/>
      <c r="AV1369" s="74"/>
      <c r="AX1369" s="74"/>
      <c r="AY1369" s="74"/>
      <c r="AZ1369" s="74"/>
      <c r="BA1369" s="74"/>
      <c r="BB1369" s="74"/>
      <c r="BC1369" s="74"/>
      <c r="BD1369" s="74"/>
      <c r="BE1369" s="74"/>
      <c r="BF1369" s="74"/>
      <c r="BG1369" s="74"/>
      <c r="BH1369" s="74"/>
      <c r="BI1369" s="74"/>
      <c r="BJ1369" s="74"/>
      <c r="BK1369" s="74"/>
      <c r="BL1369" s="74"/>
    </row>
    <row r="1370" spans="27:64">
      <c r="AA1370" s="74"/>
      <c r="AB1370" s="74"/>
      <c r="AC1370" s="74"/>
      <c r="AD1370" s="74"/>
      <c r="AE1370" s="74"/>
      <c r="AG1370" s="101"/>
      <c r="AN1370" s="74"/>
      <c r="AO1370" s="74"/>
      <c r="AP1370" s="74"/>
      <c r="AQ1370" s="74"/>
      <c r="AR1370" s="74"/>
      <c r="AS1370" s="74"/>
      <c r="AT1370" s="74"/>
      <c r="AU1370" s="74"/>
    </row>
    <row r="1371" spans="27:64">
      <c r="AA1371" s="74"/>
      <c r="AB1371" s="74"/>
      <c r="AC1371" s="74"/>
      <c r="AD1371" s="74"/>
      <c r="AE1371" s="74"/>
      <c r="AG1371" s="101"/>
      <c r="AN1371" s="74"/>
      <c r="AO1371" s="74"/>
      <c r="AP1371" s="74"/>
      <c r="AQ1371" s="74"/>
      <c r="AR1371" s="74"/>
      <c r="AS1371" s="74"/>
      <c r="AT1371" s="74"/>
      <c r="AU1371" s="74"/>
    </row>
    <row r="1372" spans="27:64">
      <c r="AA1372" s="74"/>
      <c r="AB1372" s="74"/>
      <c r="AC1372" s="74"/>
      <c r="AD1372" s="74"/>
      <c r="AE1372" s="74"/>
      <c r="AG1372" s="101"/>
      <c r="AN1372" s="74"/>
      <c r="AO1372" s="74"/>
      <c r="AP1372" s="74"/>
      <c r="AQ1372" s="74"/>
      <c r="AR1372" s="74"/>
      <c r="AS1372" s="74"/>
      <c r="AT1372" s="74"/>
      <c r="AU1372" s="74"/>
    </row>
    <row r="1373" spans="27:64">
      <c r="AA1373" s="74"/>
      <c r="AB1373" s="74"/>
      <c r="AC1373" s="74"/>
      <c r="AD1373" s="74"/>
      <c r="AE1373" s="74"/>
      <c r="AG1373" s="101"/>
      <c r="AN1373" s="74"/>
      <c r="AO1373" s="74"/>
      <c r="AP1373" s="74"/>
      <c r="AQ1373" s="74"/>
      <c r="AR1373" s="74"/>
      <c r="AS1373" s="74"/>
      <c r="AT1373" s="74"/>
      <c r="AU1373" s="74"/>
      <c r="AV1373" s="74"/>
      <c r="AX1373" s="74"/>
    </row>
    <row r="1374" spans="27:64">
      <c r="AA1374" s="74"/>
      <c r="AB1374" s="74"/>
      <c r="AC1374" s="74"/>
      <c r="AD1374" s="74"/>
      <c r="AE1374" s="74"/>
      <c r="AG1374" s="101"/>
      <c r="AN1374" s="74"/>
      <c r="AO1374" s="74"/>
      <c r="AP1374" s="74"/>
      <c r="AQ1374" s="74"/>
      <c r="AR1374" s="74"/>
      <c r="AS1374" s="74"/>
      <c r="AT1374" s="74"/>
      <c r="AU1374" s="74"/>
    </row>
    <row r="1375" spans="27:64">
      <c r="AA1375" s="74"/>
      <c r="AB1375" s="74"/>
      <c r="AC1375" s="74"/>
      <c r="AD1375" s="74"/>
      <c r="AE1375" s="74"/>
      <c r="AG1375" s="101"/>
      <c r="AN1375" s="74"/>
      <c r="AO1375" s="74"/>
      <c r="AP1375" s="74"/>
      <c r="AQ1375" s="74"/>
      <c r="AR1375" s="74"/>
      <c r="AS1375" s="74"/>
      <c r="AT1375" s="74"/>
      <c r="AU1375" s="74"/>
      <c r="AV1375" s="74"/>
      <c r="AX1375" s="74"/>
      <c r="AY1375" s="74"/>
      <c r="AZ1375" s="74"/>
      <c r="BA1375" s="74"/>
      <c r="BB1375" s="74"/>
      <c r="BC1375" s="74"/>
      <c r="BD1375" s="74"/>
      <c r="BE1375" s="74"/>
      <c r="BF1375" s="74"/>
      <c r="BG1375" s="74"/>
      <c r="BH1375" s="74"/>
      <c r="BI1375" s="74"/>
      <c r="BJ1375" s="74"/>
      <c r="BK1375" s="74"/>
      <c r="BL1375" s="74"/>
    </row>
    <row r="1376" spans="27:64">
      <c r="AA1376" s="74"/>
      <c r="AB1376" s="74"/>
      <c r="AC1376" s="74"/>
      <c r="AD1376" s="74"/>
      <c r="AE1376" s="74"/>
      <c r="AG1376" s="101"/>
      <c r="AN1376" s="74"/>
      <c r="AO1376" s="74"/>
      <c r="AP1376" s="74"/>
      <c r="AQ1376" s="74"/>
      <c r="AR1376" s="74"/>
      <c r="AS1376" s="74"/>
      <c r="AT1376" s="74"/>
      <c r="AU1376" s="74"/>
    </row>
    <row r="1377" spans="27:64">
      <c r="AA1377" s="74"/>
      <c r="AB1377" s="74"/>
      <c r="AC1377" s="74"/>
      <c r="AD1377" s="74"/>
      <c r="AE1377" s="74"/>
      <c r="AG1377" s="101"/>
      <c r="AN1377" s="74"/>
      <c r="AO1377" s="74"/>
      <c r="AP1377" s="74"/>
      <c r="AQ1377" s="74"/>
      <c r="AR1377" s="74"/>
      <c r="AS1377" s="74"/>
      <c r="AT1377" s="74"/>
      <c r="AU1377" s="74"/>
    </row>
    <row r="1378" spans="27:64">
      <c r="AA1378" s="74"/>
      <c r="AB1378" s="74"/>
      <c r="AC1378" s="74"/>
      <c r="AD1378" s="74"/>
      <c r="AE1378" s="74"/>
      <c r="AG1378" s="101"/>
      <c r="AN1378" s="74"/>
      <c r="AO1378" s="74"/>
      <c r="AP1378" s="74"/>
      <c r="AQ1378" s="74"/>
      <c r="AR1378" s="74"/>
      <c r="AS1378" s="74"/>
      <c r="AT1378" s="74"/>
      <c r="AU1378" s="74"/>
      <c r="AV1378" s="74"/>
    </row>
    <row r="1379" spans="27:64">
      <c r="AA1379" s="74"/>
      <c r="AB1379" s="74"/>
      <c r="AC1379" s="74"/>
      <c r="AD1379" s="74"/>
      <c r="AE1379" s="74"/>
      <c r="AG1379" s="101"/>
      <c r="AN1379" s="74"/>
      <c r="AO1379" s="74"/>
      <c r="AP1379" s="74"/>
      <c r="AQ1379" s="74"/>
      <c r="AR1379" s="74"/>
      <c r="AS1379" s="74"/>
      <c r="AT1379" s="74"/>
      <c r="AU1379" s="74"/>
      <c r="AV1379" s="74"/>
    </row>
    <row r="1380" spans="27:64">
      <c r="AA1380" s="74"/>
      <c r="AB1380" s="74"/>
      <c r="AC1380" s="74"/>
      <c r="AD1380" s="74"/>
      <c r="AE1380" s="74"/>
      <c r="AG1380" s="101"/>
      <c r="AN1380" s="74"/>
      <c r="AO1380" s="74"/>
      <c r="AP1380" s="74"/>
      <c r="AQ1380" s="74"/>
      <c r="AR1380" s="74"/>
      <c r="AS1380" s="74"/>
      <c r="AT1380" s="74"/>
      <c r="AU1380" s="74"/>
      <c r="AV1380" s="74"/>
      <c r="AW1380" s="74"/>
      <c r="AX1380" s="74"/>
      <c r="AY1380" s="74"/>
      <c r="AZ1380" s="74"/>
      <c r="BA1380" s="74"/>
      <c r="BB1380" s="74"/>
      <c r="BC1380" s="74"/>
      <c r="BD1380" s="74"/>
      <c r="BE1380" s="74"/>
      <c r="BF1380" s="74"/>
      <c r="BG1380" s="74"/>
      <c r="BH1380" s="74"/>
      <c r="BI1380" s="74"/>
      <c r="BJ1380" s="74"/>
      <c r="BK1380" s="74"/>
      <c r="BL1380" s="74"/>
    </row>
    <row r="1381" spans="27:64">
      <c r="AA1381" s="74"/>
      <c r="AB1381" s="74"/>
      <c r="AC1381" s="74"/>
      <c r="AD1381" s="74"/>
      <c r="AE1381" s="74"/>
      <c r="AG1381" s="101"/>
      <c r="AN1381" s="74"/>
      <c r="AO1381" s="74"/>
      <c r="AP1381" s="74"/>
      <c r="AQ1381" s="74"/>
      <c r="AR1381" s="74"/>
      <c r="AS1381" s="74"/>
      <c r="AT1381" s="74"/>
      <c r="AU1381" s="74"/>
    </row>
    <row r="1382" spans="27:64">
      <c r="AA1382" s="74"/>
      <c r="AB1382" s="74"/>
      <c r="AC1382" s="74"/>
      <c r="AD1382" s="74"/>
      <c r="AE1382" s="74"/>
      <c r="AG1382" s="101"/>
      <c r="AN1382" s="74"/>
      <c r="AO1382" s="74"/>
      <c r="AP1382" s="74"/>
      <c r="AQ1382" s="74"/>
      <c r="AR1382" s="74"/>
      <c r="AS1382" s="74"/>
      <c r="AT1382" s="74"/>
      <c r="AU1382" s="74"/>
    </row>
    <row r="1383" spans="27:64">
      <c r="AA1383" s="74"/>
      <c r="AB1383" s="74"/>
      <c r="AC1383" s="74"/>
      <c r="AD1383" s="74"/>
      <c r="AE1383" s="74"/>
      <c r="AG1383" s="101"/>
      <c r="AN1383" s="74"/>
      <c r="AO1383" s="74"/>
      <c r="AP1383" s="74"/>
      <c r="AQ1383" s="74"/>
      <c r="AR1383" s="74"/>
      <c r="AS1383" s="74"/>
      <c r="AT1383" s="74"/>
      <c r="AU1383" s="74"/>
      <c r="AV1383" s="74"/>
      <c r="AX1383" s="74"/>
      <c r="AY1383" s="74"/>
      <c r="AZ1383" s="74"/>
      <c r="BA1383" s="74"/>
      <c r="BB1383" s="74"/>
      <c r="BC1383" s="74"/>
      <c r="BD1383" s="74"/>
      <c r="BE1383" s="74"/>
      <c r="BF1383" s="74"/>
      <c r="BG1383" s="74"/>
      <c r="BH1383" s="74"/>
      <c r="BI1383" s="74"/>
      <c r="BJ1383" s="74"/>
      <c r="BK1383" s="74"/>
      <c r="BL1383" s="74"/>
    </row>
    <row r="1384" spans="27:64">
      <c r="AA1384" s="74"/>
      <c r="AB1384" s="74"/>
      <c r="AC1384" s="74"/>
      <c r="AD1384" s="74"/>
      <c r="AE1384" s="74"/>
      <c r="AG1384" s="101"/>
      <c r="AN1384" s="74"/>
      <c r="AO1384" s="74"/>
      <c r="AP1384" s="74"/>
      <c r="AQ1384" s="74"/>
      <c r="AR1384" s="74"/>
      <c r="AS1384" s="74"/>
      <c r="AT1384" s="74"/>
      <c r="AU1384" s="74"/>
      <c r="AV1384" s="74"/>
      <c r="AW1384" s="74"/>
      <c r="AX1384" s="74"/>
      <c r="AY1384" s="74"/>
      <c r="AZ1384" s="74"/>
      <c r="BA1384" s="74"/>
      <c r="BB1384" s="74"/>
      <c r="BC1384" s="74"/>
      <c r="BD1384" s="74"/>
      <c r="BE1384" s="74"/>
      <c r="BF1384" s="74"/>
      <c r="BG1384" s="74"/>
      <c r="BH1384" s="74"/>
      <c r="BI1384" s="74"/>
      <c r="BJ1384" s="74"/>
      <c r="BK1384" s="74"/>
      <c r="BL1384" s="74"/>
    </row>
    <row r="1385" spans="27:64">
      <c r="AA1385" s="74"/>
      <c r="AB1385" s="74"/>
      <c r="AC1385" s="74"/>
      <c r="AD1385" s="74"/>
      <c r="AE1385" s="74"/>
      <c r="AG1385" s="101"/>
      <c r="AN1385" s="74"/>
      <c r="AO1385" s="74"/>
      <c r="AP1385" s="74"/>
      <c r="AQ1385" s="74"/>
      <c r="AR1385" s="74"/>
      <c r="AS1385" s="74"/>
      <c r="AT1385" s="74"/>
      <c r="AU1385" s="74"/>
    </row>
    <row r="1386" spans="27:64">
      <c r="AA1386" s="74"/>
      <c r="AB1386" s="74"/>
      <c r="AC1386" s="74"/>
      <c r="AD1386" s="74"/>
      <c r="AE1386" s="74"/>
      <c r="AG1386" s="101"/>
      <c r="AN1386" s="74"/>
      <c r="AO1386" s="74"/>
      <c r="AP1386" s="74"/>
      <c r="AQ1386" s="74"/>
      <c r="AR1386" s="74"/>
      <c r="AS1386" s="74"/>
      <c r="AT1386" s="74"/>
      <c r="AU1386" s="74"/>
    </row>
    <row r="1387" spans="27:64">
      <c r="AA1387" s="74"/>
      <c r="AB1387" s="74"/>
      <c r="AC1387" s="74"/>
      <c r="AD1387" s="74"/>
      <c r="AE1387" s="74"/>
      <c r="AG1387" s="101"/>
      <c r="AN1387" s="74"/>
      <c r="AO1387" s="74"/>
      <c r="AP1387" s="74"/>
      <c r="AQ1387" s="74"/>
      <c r="AR1387" s="74"/>
      <c r="AS1387" s="74"/>
      <c r="AT1387" s="74"/>
      <c r="AU1387" s="74"/>
    </row>
    <row r="1388" spans="27:64">
      <c r="AA1388" s="74"/>
      <c r="AB1388" s="74"/>
      <c r="AC1388" s="74"/>
      <c r="AD1388" s="74"/>
      <c r="AE1388" s="74"/>
      <c r="AG1388" s="101"/>
      <c r="AN1388" s="74"/>
      <c r="AO1388" s="74"/>
      <c r="AP1388" s="74"/>
      <c r="AQ1388" s="74"/>
      <c r="AR1388" s="74"/>
      <c r="AS1388" s="74"/>
      <c r="AT1388" s="74"/>
      <c r="AU1388" s="74"/>
    </row>
    <row r="1389" spans="27:64">
      <c r="AA1389" s="74"/>
      <c r="AB1389" s="74"/>
      <c r="AC1389" s="74"/>
      <c r="AD1389" s="74"/>
      <c r="AE1389" s="74"/>
      <c r="AG1389" s="101"/>
      <c r="AN1389" s="74"/>
      <c r="AO1389" s="74"/>
      <c r="AP1389" s="74"/>
      <c r="AQ1389" s="74"/>
      <c r="AR1389" s="74"/>
      <c r="AS1389" s="74"/>
      <c r="AT1389" s="74"/>
      <c r="AU1389" s="74"/>
      <c r="AV1389" s="74"/>
      <c r="AX1389" s="74"/>
      <c r="AY1389" s="74"/>
      <c r="AZ1389" s="74"/>
      <c r="BA1389" s="74"/>
      <c r="BB1389" s="74"/>
      <c r="BC1389" s="74"/>
      <c r="BD1389" s="74"/>
      <c r="BE1389" s="74"/>
      <c r="BF1389" s="74"/>
      <c r="BG1389" s="74"/>
      <c r="BH1389" s="74"/>
      <c r="BI1389" s="74"/>
      <c r="BJ1389" s="74"/>
      <c r="BK1389" s="74"/>
      <c r="BL1389" s="74"/>
    </row>
    <row r="1390" spans="27:64">
      <c r="AA1390" s="74"/>
      <c r="AB1390" s="74"/>
      <c r="AC1390" s="74"/>
      <c r="AD1390" s="74"/>
      <c r="AE1390" s="74"/>
      <c r="AG1390" s="101"/>
      <c r="AN1390" s="74"/>
      <c r="AO1390" s="74"/>
      <c r="AP1390" s="74"/>
      <c r="AQ1390" s="74"/>
      <c r="AR1390" s="74"/>
      <c r="AS1390" s="74"/>
      <c r="AT1390" s="74"/>
      <c r="AU1390" s="74"/>
      <c r="AV1390" s="74"/>
      <c r="AX1390" s="74"/>
      <c r="AY1390" s="74"/>
      <c r="AZ1390" s="74"/>
      <c r="BA1390" s="74"/>
      <c r="BB1390" s="74"/>
      <c r="BC1390" s="74"/>
      <c r="BD1390" s="74"/>
      <c r="BE1390" s="74"/>
      <c r="BF1390" s="74"/>
      <c r="BG1390" s="74"/>
      <c r="BH1390" s="74"/>
      <c r="BI1390" s="74"/>
      <c r="BJ1390" s="74"/>
      <c r="BK1390" s="74"/>
      <c r="BL1390" s="74"/>
    </row>
    <row r="1391" spans="27:64">
      <c r="AA1391" s="74"/>
      <c r="AB1391" s="74"/>
      <c r="AC1391" s="74"/>
      <c r="AD1391" s="74"/>
      <c r="AE1391" s="74"/>
      <c r="AG1391" s="101"/>
      <c r="AN1391" s="74"/>
      <c r="AO1391" s="74"/>
      <c r="AP1391" s="74"/>
      <c r="AQ1391" s="74"/>
      <c r="AR1391" s="74"/>
      <c r="AS1391" s="74"/>
      <c r="AT1391" s="74"/>
      <c r="AU1391" s="74"/>
    </row>
    <row r="1392" spans="27:64">
      <c r="AA1392" s="74"/>
      <c r="AB1392" s="74"/>
      <c r="AC1392" s="74"/>
      <c r="AD1392" s="74"/>
      <c r="AE1392" s="74"/>
      <c r="AG1392" s="101"/>
      <c r="AN1392" s="74"/>
      <c r="AO1392" s="74"/>
      <c r="AP1392" s="74"/>
      <c r="AQ1392" s="74"/>
      <c r="AR1392" s="74"/>
      <c r="AS1392" s="74"/>
      <c r="AT1392" s="74"/>
      <c r="AU1392" s="74"/>
    </row>
    <row r="1393" spans="27:64">
      <c r="AA1393" s="74"/>
      <c r="AB1393" s="74"/>
      <c r="AC1393" s="74"/>
      <c r="AD1393" s="74"/>
      <c r="AE1393" s="74"/>
      <c r="AG1393" s="101"/>
      <c r="AN1393" s="74"/>
      <c r="AO1393" s="74"/>
      <c r="AP1393" s="74"/>
      <c r="AQ1393" s="74"/>
      <c r="AR1393" s="74"/>
      <c r="AS1393" s="74"/>
      <c r="AT1393" s="74"/>
      <c r="AU1393" s="74"/>
    </row>
    <row r="1394" spans="27:64">
      <c r="AA1394" s="74"/>
      <c r="AB1394" s="74"/>
      <c r="AC1394" s="74"/>
      <c r="AD1394" s="74"/>
      <c r="AE1394" s="74"/>
      <c r="AG1394" s="101"/>
      <c r="AN1394" s="74"/>
      <c r="AO1394" s="74"/>
      <c r="AP1394" s="74"/>
      <c r="AQ1394" s="74"/>
      <c r="AR1394" s="74"/>
      <c r="AS1394" s="74"/>
      <c r="AT1394" s="74"/>
      <c r="AU1394" s="74"/>
    </row>
    <row r="1395" spans="27:64">
      <c r="AA1395" s="74"/>
      <c r="AB1395" s="74"/>
      <c r="AC1395" s="74"/>
      <c r="AD1395" s="74"/>
      <c r="AE1395" s="74"/>
      <c r="AG1395" s="101"/>
      <c r="AN1395" s="74"/>
      <c r="AO1395" s="74"/>
      <c r="AP1395" s="74"/>
      <c r="AQ1395" s="74"/>
      <c r="AR1395" s="74"/>
      <c r="AS1395" s="74"/>
      <c r="AT1395" s="74"/>
      <c r="AU1395" s="74"/>
    </row>
    <row r="1396" spans="27:64">
      <c r="AA1396" s="74"/>
      <c r="AB1396" s="74"/>
      <c r="AC1396" s="74"/>
      <c r="AD1396" s="74"/>
      <c r="AE1396" s="74"/>
      <c r="AG1396" s="101"/>
      <c r="AN1396" s="74"/>
      <c r="AO1396" s="74"/>
      <c r="AP1396" s="74"/>
      <c r="AQ1396" s="74"/>
      <c r="AR1396" s="74"/>
      <c r="AS1396" s="74"/>
      <c r="AT1396" s="74"/>
      <c r="AU1396" s="74"/>
    </row>
    <row r="1397" spans="27:64">
      <c r="AA1397" s="74"/>
      <c r="AB1397" s="74"/>
      <c r="AC1397" s="74"/>
      <c r="AD1397" s="74"/>
      <c r="AE1397" s="74"/>
      <c r="AG1397" s="101"/>
      <c r="AN1397" s="74"/>
      <c r="AO1397" s="74"/>
      <c r="AP1397" s="74"/>
      <c r="AQ1397" s="74"/>
      <c r="AR1397" s="74"/>
      <c r="AS1397" s="74"/>
      <c r="AT1397" s="74"/>
      <c r="AU1397" s="74"/>
    </row>
    <row r="1398" spans="27:64">
      <c r="AA1398" s="74"/>
      <c r="AB1398" s="74"/>
      <c r="AC1398" s="74"/>
      <c r="AD1398" s="74"/>
      <c r="AE1398" s="74"/>
      <c r="AG1398" s="101"/>
      <c r="AN1398" s="74"/>
      <c r="AO1398" s="74"/>
      <c r="AP1398" s="74"/>
      <c r="AQ1398" s="74"/>
      <c r="AR1398" s="74"/>
      <c r="AS1398" s="74"/>
      <c r="AT1398" s="74"/>
      <c r="AU1398" s="74"/>
      <c r="AV1398" s="74"/>
      <c r="AX1398" s="74"/>
      <c r="AY1398" s="74"/>
      <c r="AZ1398" s="74"/>
      <c r="BA1398" s="74"/>
      <c r="BB1398" s="74"/>
      <c r="BC1398" s="74"/>
      <c r="BD1398" s="74"/>
      <c r="BE1398" s="74"/>
      <c r="BF1398" s="74"/>
      <c r="BG1398" s="74"/>
      <c r="BH1398" s="74"/>
      <c r="BI1398" s="74"/>
      <c r="BJ1398" s="74"/>
      <c r="BK1398" s="74"/>
      <c r="BL1398" s="74"/>
    </row>
    <row r="1399" spans="27:64">
      <c r="AA1399" s="74"/>
      <c r="AB1399" s="74"/>
      <c r="AC1399" s="74"/>
      <c r="AD1399" s="74"/>
      <c r="AE1399" s="74"/>
      <c r="AG1399" s="101"/>
      <c r="AN1399" s="74"/>
      <c r="AO1399" s="74"/>
      <c r="AP1399" s="74"/>
      <c r="AQ1399" s="74"/>
      <c r="AR1399" s="74"/>
      <c r="AS1399" s="74"/>
      <c r="AT1399" s="74"/>
      <c r="AU1399" s="74"/>
    </row>
    <row r="1400" spans="27:64">
      <c r="AA1400" s="74"/>
      <c r="AB1400" s="74"/>
      <c r="AC1400" s="74"/>
      <c r="AD1400" s="74"/>
      <c r="AE1400" s="74"/>
      <c r="AG1400" s="101"/>
      <c r="AN1400" s="74"/>
      <c r="AO1400" s="74"/>
      <c r="AP1400" s="74"/>
      <c r="AQ1400" s="74"/>
      <c r="AR1400" s="74"/>
      <c r="AS1400" s="74"/>
      <c r="AT1400" s="74"/>
      <c r="AU1400" s="74"/>
    </row>
    <row r="1401" spans="27:64">
      <c r="AA1401" s="74"/>
      <c r="AB1401" s="74"/>
      <c r="AC1401" s="74"/>
      <c r="AD1401" s="74"/>
      <c r="AE1401" s="74"/>
      <c r="AG1401" s="101"/>
      <c r="AN1401" s="74"/>
      <c r="AO1401" s="74"/>
      <c r="AP1401" s="74"/>
      <c r="AQ1401" s="74"/>
      <c r="AR1401" s="74"/>
      <c r="AS1401" s="74"/>
      <c r="AT1401" s="74"/>
      <c r="AU1401" s="74"/>
    </row>
    <row r="1402" spans="27:64">
      <c r="AA1402" s="74"/>
      <c r="AB1402" s="74"/>
      <c r="AC1402" s="74"/>
      <c r="AD1402" s="74"/>
      <c r="AE1402" s="74"/>
      <c r="AG1402" s="101"/>
      <c r="AN1402" s="74"/>
      <c r="AO1402" s="74"/>
      <c r="AP1402" s="74"/>
      <c r="AQ1402" s="74"/>
      <c r="AR1402" s="74"/>
      <c r="AS1402" s="74"/>
      <c r="AT1402" s="74"/>
      <c r="AU1402" s="74"/>
    </row>
    <row r="1403" spans="27:64">
      <c r="AA1403" s="74"/>
      <c r="AB1403" s="74"/>
      <c r="AC1403" s="74"/>
      <c r="AD1403" s="74"/>
      <c r="AE1403" s="74"/>
      <c r="AG1403" s="101"/>
      <c r="AN1403" s="74"/>
      <c r="AO1403" s="74"/>
      <c r="AP1403" s="74"/>
      <c r="AQ1403" s="74"/>
      <c r="AR1403" s="74"/>
      <c r="AS1403" s="74"/>
      <c r="AT1403" s="74"/>
      <c r="AU1403" s="74"/>
    </row>
    <row r="1404" spans="27:64">
      <c r="AA1404" s="74"/>
      <c r="AB1404" s="74"/>
      <c r="AC1404" s="74"/>
      <c r="AD1404" s="74"/>
      <c r="AE1404" s="74"/>
      <c r="AG1404" s="101"/>
      <c r="AN1404" s="74"/>
      <c r="AO1404" s="74"/>
      <c r="AP1404" s="74"/>
      <c r="AQ1404" s="74"/>
      <c r="AR1404" s="74"/>
      <c r="AS1404" s="74"/>
      <c r="AT1404" s="74"/>
      <c r="AU1404" s="74"/>
      <c r="AV1404" s="74"/>
      <c r="AW1404" s="74"/>
      <c r="AX1404" s="74"/>
      <c r="AY1404" s="74"/>
      <c r="AZ1404" s="74"/>
      <c r="BA1404" s="74"/>
      <c r="BB1404" s="74"/>
      <c r="BC1404" s="74"/>
      <c r="BD1404" s="74"/>
      <c r="BE1404" s="74"/>
      <c r="BF1404" s="74"/>
      <c r="BG1404" s="74"/>
      <c r="BH1404" s="74"/>
      <c r="BI1404" s="74"/>
      <c r="BJ1404" s="74"/>
      <c r="BK1404" s="74"/>
      <c r="BL1404" s="74"/>
    </row>
    <row r="1405" spans="27:64">
      <c r="AA1405" s="74"/>
      <c r="AB1405" s="74"/>
      <c r="AC1405" s="74"/>
      <c r="AD1405" s="74"/>
      <c r="AE1405" s="74"/>
      <c r="AG1405" s="101"/>
      <c r="AN1405" s="74"/>
      <c r="AO1405" s="74"/>
      <c r="AP1405" s="74"/>
      <c r="AQ1405" s="74"/>
      <c r="AR1405" s="74"/>
      <c r="AS1405" s="74"/>
      <c r="AT1405" s="74"/>
      <c r="AU1405" s="74"/>
    </row>
    <row r="1406" spans="27:64">
      <c r="AA1406" s="74"/>
      <c r="AB1406" s="74"/>
      <c r="AC1406" s="74"/>
      <c r="AD1406" s="74"/>
      <c r="AE1406" s="74"/>
      <c r="AG1406" s="101"/>
      <c r="AN1406" s="74"/>
      <c r="AO1406" s="74"/>
      <c r="AP1406" s="74"/>
      <c r="AQ1406" s="74"/>
      <c r="AR1406" s="74"/>
      <c r="AS1406" s="74"/>
      <c r="AT1406" s="74"/>
      <c r="AU1406" s="74"/>
    </row>
    <row r="1407" spans="27:64">
      <c r="AA1407" s="74"/>
      <c r="AB1407" s="74"/>
      <c r="AC1407" s="74"/>
      <c r="AD1407" s="74"/>
      <c r="AE1407" s="74"/>
      <c r="AG1407" s="101"/>
      <c r="AN1407" s="74"/>
      <c r="AO1407" s="74"/>
      <c r="AP1407" s="74"/>
      <c r="AQ1407" s="74"/>
      <c r="AR1407" s="74"/>
      <c r="AS1407" s="74"/>
      <c r="AT1407" s="74"/>
      <c r="AU1407" s="74"/>
    </row>
    <row r="1408" spans="27:64">
      <c r="AA1408" s="74"/>
      <c r="AB1408" s="74"/>
      <c r="AC1408" s="74"/>
      <c r="AD1408" s="74"/>
      <c r="AE1408" s="74"/>
      <c r="AG1408" s="101"/>
      <c r="AN1408" s="74"/>
      <c r="AO1408" s="74"/>
      <c r="AP1408" s="74"/>
      <c r="AQ1408" s="74"/>
      <c r="AR1408" s="74"/>
      <c r="AS1408" s="74"/>
      <c r="AT1408" s="74"/>
      <c r="AU1408" s="74"/>
    </row>
    <row r="1409" spans="27:64">
      <c r="AA1409" s="74"/>
      <c r="AB1409" s="74"/>
      <c r="AC1409" s="74"/>
      <c r="AD1409" s="74"/>
      <c r="AE1409" s="74"/>
      <c r="AG1409" s="101"/>
      <c r="AN1409" s="74"/>
      <c r="AO1409" s="74"/>
      <c r="AP1409" s="74"/>
      <c r="AQ1409" s="74"/>
      <c r="AR1409" s="74"/>
      <c r="AS1409" s="74"/>
      <c r="AT1409" s="74"/>
      <c r="AU1409" s="74"/>
    </row>
    <row r="1410" spans="27:64">
      <c r="AA1410" s="74"/>
      <c r="AB1410" s="74"/>
      <c r="AC1410" s="74"/>
      <c r="AD1410" s="74"/>
      <c r="AE1410" s="74"/>
      <c r="AG1410" s="101"/>
      <c r="AN1410" s="74"/>
      <c r="AO1410" s="74"/>
      <c r="AP1410" s="74"/>
      <c r="AQ1410" s="74"/>
      <c r="AR1410" s="74"/>
      <c r="AS1410" s="74"/>
      <c r="AT1410" s="74"/>
      <c r="AU1410" s="74"/>
    </row>
    <row r="1411" spans="27:64">
      <c r="AA1411" s="74"/>
      <c r="AB1411" s="74"/>
      <c r="AC1411" s="74"/>
      <c r="AD1411" s="74"/>
      <c r="AE1411" s="74"/>
      <c r="AG1411" s="101"/>
      <c r="AN1411" s="74"/>
      <c r="AO1411" s="74"/>
      <c r="AP1411" s="74"/>
      <c r="AQ1411" s="74"/>
      <c r="AR1411" s="74"/>
      <c r="AS1411" s="74"/>
      <c r="AT1411" s="74"/>
      <c r="AU1411" s="74"/>
    </row>
    <row r="1412" spans="27:64">
      <c r="AA1412" s="74"/>
      <c r="AB1412" s="74"/>
      <c r="AC1412" s="74"/>
      <c r="AD1412" s="74"/>
      <c r="AE1412" s="74"/>
      <c r="AG1412" s="101"/>
      <c r="AN1412" s="74"/>
      <c r="AO1412" s="74"/>
      <c r="AP1412" s="74"/>
      <c r="AQ1412" s="74"/>
      <c r="AR1412" s="74"/>
      <c r="AS1412" s="74"/>
      <c r="AT1412" s="74"/>
      <c r="AU1412" s="74"/>
    </row>
    <row r="1413" spans="27:64">
      <c r="AA1413" s="74"/>
      <c r="AB1413" s="74"/>
      <c r="AC1413" s="74"/>
      <c r="AD1413" s="74"/>
      <c r="AE1413" s="74"/>
      <c r="AG1413" s="101"/>
      <c r="AN1413" s="74"/>
      <c r="AO1413" s="74"/>
      <c r="AP1413" s="74"/>
      <c r="AQ1413" s="74"/>
      <c r="AR1413" s="74"/>
      <c r="AS1413" s="74"/>
      <c r="AT1413" s="74"/>
      <c r="AU1413" s="74"/>
    </row>
    <row r="1414" spans="27:64">
      <c r="AA1414" s="74"/>
      <c r="AB1414" s="74"/>
      <c r="AC1414" s="74"/>
      <c r="AD1414" s="74"/>
      <c r="AE1414" s="74"/>
      <c r="AG1414" s="101"/>
      <c r="AN1414" s="74"/>
      <c r="AO1414" s="74"/>
      <c r="AP1414" s="74"/>
      <c r="AQ1414" s="74"/>
      <c r="AR1414" s="74"/>
      <c r="AS1414" s="74"/>
      <c r="AT1414" s="74"/>
      <c r="AU1414" s="74"/>
    </row>
    <row r="1415" spans="27:64">
      <c r="AA1415" s="74"/>
      <c r="AB1415" s="74"/>
      <c r="AC1415" s="74"/>
      <c r="AD1415" s="74"/>
      <c r="AE1415" s="74"/>
      <c r="AG1415" s="101"/>
      <c r="AN1415" s="74"/>
      <c r="AO1415" s="74"/>
      <c r="AP1415" s="74"/>
      <c r="AQ1415" s="74"/>
      <c r="AR1415" s="74"/>
      <c r="AS1415" s="74"/>
      <c r="AT1415" s="74"/>
      <c r="AU1415" s="74"/>
    </row>
    <row r="1416" spans="27:64">
      <c r="AA1416" s="74"/>
      <c r="AB1416" s="74"/>
      <c r="AC1416" s="74"/>
      <c r="AD1416" s="74"/>
      <c r="AE1416" s="74"/>
      <c r="AG1416" s="101"/>
      <c r="AN1416" s="74"/>
      <c r="AO1416" s="74"/>
      <c r="AP1416" s="74"/>
      <c r="AQ1416" s="74"/>
      <c r="AR1416" s="74"/>
      <c r="AS1416" s="74"/>
      <c r="AT1416" s="74"/>
      <c r="AU1416" s="74"/>
    </row>
    <row r="1417" spans="27:64">
      <c r="AA1417" s="74"/>
      <c r="AB1417" s="74"/>
      <c r="AC1417" s="74"/>
      <c r="AD1417" s="74"/>
      <c r="AE1417" s="74"/>
      <c r="AG1417" s="101"/>
      <c r="AN1417" s="74"/>
      <c r="AO1417" s="74"/>
      <c r="AP1417" s="74"/>
      <c r="AQ1417" s="74"/>
      <c r="AR1417" s="74"/>
      <c r="AS1417" s="74"/>
      <c r="AT1417" s="74"/>
      <c r="AU1417" s="74"/>
    </row>
    <row r="1418" spans="27:64">
      <c r="AA1418" s="74"/>
      <c r="AB1418" s="74"/>
      <c r="AC1418" s="74"/>
      <c r="AD1418" s="74"/>
      <c r="AE1418" s="74"/>
      <c r="AG1418" s="101"/>
      <c r="AN1418" s="74"/>
      <c r="AO1418" s="74"/>
      <c r="AP1418" s="74"/>
      <c r="AQ1418" s="74"/>
      <c r="AR1418" s="74"/>
      <c r="AS1418" s="74"/>
      <c r="AT1418" s="74"/>
      <c r="AU1418" s="74"/>
      <c r="AV1418" s="74"/>
      <c r="AW1418" s="74"/>
      <c r="AX1418" s="74"/>
      <c r="AY1418" s="74"/>
      <c r="AZ1418" s="74"/>
      <c r="BA1418" s="74"/>
      <c r="BB1418" s="74"/>
      <c r="BC1418" s="74"/>
      <c r="BD1418" s="74"/>
      <c r="BE1418" s="74"/>
      <c r="BF1418" s="74"/>
      <c r="BG1418" s="74"/>
      <c r="BH1418" s="74"/>
      <c r="BI1418" s="74"/>
      <c r="BJ1418" s="74"/>
      <c r="BK1418" s="74"/>
      <c r="BL1418" s="74"/>
    </row>
    <row r="1419" spans="27:64">
      <c r="AA1419" s="74"/>
      <c r="AB1419" s="74"/>
      <c r="AC1419" s="74"/>
      <c r="AD1419" s="74"/>
      <c r="AE1419" s="74"/>
      <c r="AG1419" s="101"/>
      <c r="AN1419" s="74"/>
      <c r="AO1419" s="74"/>
      <c r="AP1419" s="74"/>
      <c r="AQ1419" s="74"/>
      <c r="AR1419" s="74"/>
      <c r="AS1419" s="74"/>
      <c r="AT1419" s="74"/>
      <c r="AU1419" s="74"/>
    </row>
    <row r="1420" spans="27:64">
      <c r="AA1420" s="74"/>
      <c r="AB1420" s="74"/>
      <c r="AC1420" s="74"/>
      <c r="AD1420" s="74"/>
      <c r="AE1420" s="74"/>
      <c r="AG1420" s="101"/>
      <c r="AN1420" s="74"/>
      <c r="AO1420" s="74"/>
      <c r="AP1420" s="74"/>
      <c r="AQ1420" s="74"/>
      <c r="AR1420" s="74"/>
      <c r="AS1420" s="74"/>
      <c r="AT1420" s="74"/>
      <c r="AU1420" s="74"/>
    </row>
    <row r="1421" spans="27:64">
      <c r="AA1421" s="74"/>
      <c r="AB1421" s="74"/>
      <c r="AC1421" s="74"/>
      <c r="AD1421" s="74"/>
      <c r="AE1421" s="74"/>
      <c r="AG1421" s="101"/>
      <c r="AN1421" s="74"/>
      <c r="AO1421" s="74"/>
      <c r="AP1421" s="74"/>
      <c r="AQ1421" s="74"/>
      <c r="AR1421" s="74"/>
      <c r="AS1421" s="74"/>
      <c r="AT1421" s="74"/>
      <c r="AU1421" s="74"/>
    </row>
    <row r="1422" spans="27:64">
      <c r="AA1422" s="74"/>
      <c r="AB1422" s="74"/>
      <c r="AC1422" s="74"/>
      <c r="AD1422" s="74"/>
      <c r="AE1422" s="74"/>
      <c r="AG1422" s="101"/>
      <c r="AN1422" s="74"/>
      <c r="AO1422" s="74"/>
      <c r="AP1422" s="74"/>
      <c r="AQ1422" s="74"/>
      <c r="AR1422" s="74"/>
      <c r="AS1422" s="74"/>
      <c r="AT1422" s="74"/>
      <c r="AU1422" s="74"/>
    </row>
    <row r="1423" spans="27:64">
      <c r="AA1423" s="74"/>
      <c r="AB1423" s="74"/>
      <c r="AC1423" s="74"/>
      <c r="AD1423" s="74"/>
      <c r="AE1423" s="74"/>
      <c r="AG1423" s="101"/>
      <c r="AN1423" s="74"/>
      <c r="AO1423" s="74"/>
      <c r="AP1423" s="74"/>
      <c r="AQ1423" s="74"/>
      <c r="AR1423" s="74"/>
      <c r="AS1423" s="74"/>
      <c r="AT1423" s="74"/>
      <c r="AU1423" s="74"/>
    </row>
    <row r="1424" spans="27:64">
      <c r="AA1424" s="74"/>
      <c r="AB1424" s="74"/>
      <c r="AC1424" s="74"/>
      <c r="AD1424" s="74"/>
      <c r="AE1424" s="74"/>
      <c r="AG1424" s="101"/>
      <c r="AN1424" s="74"/>
      <c r="AO1424" s="74"/>
      <c r="AP1424" s="74"/>
      <c r="AQ1424" s="74"/>
      <c r="AR1424" s="74"/>
      <c r="AS1424" s="74"/>
      <c r="AT1424" s="74"/>
      <c r="AU1424" s="74"/>
    </row>
    <row r="1425" spans="27:64">
      <c r="AA1425" s="74"/>
      <c r="AB1425" s="74"/>
      <c r="AC1425" s="74"/>
      <c r="AD1425" s="74"/>
      <c r="AE1425" s="74"/>
      <c r="AG1425" s="101"/>
      <c r="AN1425" s="74"/>
      <c r="AO1425" s="74"/>
      <c r="AP1425" s="74"/>
      <c r="AQ1425" s="74"/>
      <c r="AR1425" s="74"/>
      <c r="AS1425" s="74"/>
      <c r="AT1425" s="74"/>
      <c r="AU1425" s="74"/>
    </row>
    <row r="1426" spans="27:64">
      <c r="AA1426" s="74"/>
      <c r="AB1426" s="74"/>
      <c r="AC1426" s="74"/>
      <c r="AD1426" s="74"/>
      <c r="AE1426" s="74"/>
      <c r="AG1426" s="101"/>
      <c r="AN1426" s="74"/>
      <c r="AO1426" s="74"/>
      <c r="AP1426" s="74"/>
      <c r="AQ1426" s="74"/>
      <c r="AR1426" s="74"/>
      <c r="AS1426" s="74"/>
      <c r="AT1426" s="74"/>
      <c r="AU1426" s="74"/>
    </row>
    <row r="1427" spans="27:64">
      <c r="AA1427" s="74"/>
      <c r="AB1427" s="74"/>
      <c r="AC1427" s="74"/>
      <c r="AD1427" s="74"/>
      <c r="AE1427" s="74"/>
      <c r="AG1427" s="101"/>
      <c r="AN1427" s="74"/>
      <c r="AO1427" s="74"/>
      <c r="AP1427" s="74"/>
      <c r="AQ1427" s="74"/>
      <c r="AR1427" s="74"/>
      <c r="AS1427" s="74"/>
      <c r="AT1427" s="74"/>
      <c r="AU1427" s="74"/>
    </row>
    <row r="1428" spans="27:64">
      <c r="AA1428" s="74"/>
      <c r="AB1428" s="74"/>
      <c r="AC1428" s="74"/>
      <c r="AD1428" s="74"/>
      <c r="AE1428" s="74"/>
      <c r="AG1428" s="101"/>
      <c r="AN1428" s="74"/>
      <c r="AO1428" s="74"/>
      <c r="AP1428" s="74"/>
      <c r="AQ1428" s="74"/>
      <c r="AR1428" s="74"/>
      <c r="AS1428" s="74"/>
      <c r="AT1428" s="74"/>
      <c r="AU1428" s="74"/>
    </row>
    <row r="1429" spans="27:64">
      <c r="AA1429" s="74"/>
      <c r="AB1429" s="74"/>
      <c r="AC1429" s="74"/>
      <c r="AD1429" s="74"/>
      <c r="AE1429" s="74"/>
      <c r="AG1429" s="101"/>
      <c r="AN1429" s="74"/>
      <c r="AO1429" s="74"/>
      <c r="AP1429" s="74"/>
      <c r="AQ1429" s="74"/>
      <c r="AR1429" s="74"/>
      <c r="AS1429" s="74"/>
      <c r="AT1429" s="74"/>
      <c r="AU1429" s="74"/>
    </row>
    <row r="1430" spans="27:64">
      <c r="AA1430" s="74"/>
      <c r="AB1430" s="74"/>
      <c r="AC1430" s="74"/>
      <c r="AD1430" s="74"/>
      <c r="AE1430" s="74"/>
      <c r="AG1430" s="101"/>
      <c r="AN1430" s="74"/>
      <c r="AO1430" s="74"/>
      <c r="AP1430" s="74"/>
      <c r="AQ1430" s="74"/>
      <c r="AR1430" s="74"/>
      <c r="AS1430" s="74"/>
      <c r="AT1430" s="74"/>
      <c r="AU1430" s="74"/>
    </row>
    <row r="1431" spans="27:64">
      <c r="AA1431" s="74"/>
      <c r="AB1431" s="74"/>
      <c r="AC1431" s="74"/>
      <c r="AD1431" s="74"/>
      <c r="AE1431" s="74"/>
      <c r="AG1431" s="101"/>
      <c r="AN1431" s="74"/>
      <c r="AO1431" s="74"/>
      <c r="AP1431" s="74"/>
      <c r="AQ1431" s="74"/>
      <c r="AR1431" s="74"/>
      <c r="AS1431" s="74"/>
      <c r="AT1431" s="74"/>
      <c r="AU1431" s="74"/>
    </row>
    <row r="1432" spans="27:64">
      <c r="AA1432" s="74"/>
      <c r="AB1432" s="74"/>
      <c r="AC1432" s="74"/>
      <c r="AD1432" s="74"/>
      <c r="AE1432" s="74"/>
      <c r="AG1432" s="101"/>
      <c r="AN1432" s="74"/>
      <c r="AO1432" s="74"/>
      <c r="AP1432" s="74"/>
      <c r="AQ1432" s="74"/>
      <c r="AR1432" s="74"/>
      <c r="AS1432" s="74"/>
      <c r="AT1432" s="74"/>
      <c r="AU1432" s="74"/>
    </row>
    <row r="1433" spans="27:64">
      <c r="AA1433" s="74"/>
      <c r="AB1433" s="74"/>
      <c r="AC1433" s="74"/>
      <c r="AD1433" s="74"/>
      <c r="AE1433" s="74"/>
      <c r="AG1433" s="101"/>
      <c r="AN1433" s="74"/>
      <c r="AO1433" s="74"/>
      <c r="AP1433" s="74"/>
      <c r="AQ1433" s="74"/>
      <c r="AR1433" s="74"/>
      <c r="AS1433" s="74"/>
      <c r="AT1433" s="74"/>
      <c r="AU1433" s="74"/>
    </row>
    <row r="1434" spans="27:64">
      <c r="AA1434" s="74"/>
      <c r="AB1434" s="74"/>
      <c r="AC1434" s="74"/>
      <c r="AD1434" s="74"/>
      <c r="AE1434" s="74"/>
      <c r="AG1434" s="101"/>
      <c r="AN1434" s="74"/>
      <c r="AO1434" s="74"/>
      <c r="AP1434" s="74"/>
      <c r="AQ1434" s="74"/>
      <c r="AR1434" s="74"/>
      <c r="AS1434" s="74"/>
      <c r="AT1434" s="74"/>
      <c r="AU1434" s="74"/>
    </row>
    <row r="1435" spans="27:64">
      <c r="AA1435" s="74"/>
      <c r="AB1435" s="74"/>
      <c r="AC1435" s="74"/>
      <c r="AD1435" s="74"/>
      <c r="AE1435" s="74"/>
      <c r="AG1435" s="101"/>
      <c r="AN1435" s="74"/>
      <c r="AO1435" s="74"/>
      <c r="AP1435" s="74"/>
      <c r="AQ1435" s="74"/>
      <c r="AR1435" s="74"/>
      <c r="AS1435" s="74"/>
      <c r="AT1435" s="74"/>
      <c r="AU1435" s="74"/>
      <c r="AV1435" s="74"/>
      <c r="AW1435" s="74"/>
      <c r="AX1435" s="74"/>
      <c r="AY1435" s="74"/>
      <c r="AZ1435" s="74"/>
      <c r="BA1435" s="74"/>
      <c r="BB1435" s="74"/>
      <c r="BC1435" s="74"/>
      <c r="BD1435" s="74"/>
      <c r="BE1435" s="74"/>
      <c r="BF1435" s="74"/>
      <c r="BG1435" s="74"/>
      <c r="BH1435" s="74"/>
      <c r="BI1435" s="74"/>
      <c r="BJ1435" s="74"/>
      <c r="BK1435" s="74"/>
      <c r="BL1435" s="74"/>
    </row>
    <row r="1436" spans="27:64">
      <c r="AA1436" s="74"/>
      <c r="AB1436" s="74"/>
      <c r="AC1436" s="74"/>
      <c r="AD1436" s="74"/>
      <c r="AE1436" s="74"/>
      <c r="AG1436" s="101"/>
      <c r="AN1436" s="74"/>
      <c r="AO1436" s="74"/>
      <c r="AP1436" s="74"/>
      <c r="AQ1436" s="74"/>
      <c r="AR1436" s="74"/>
      <c r="AS1436" s="74"/>
      <c r="AT1436" s="74"/>
      <c r="AU1436" s="74"/>
    </row>
    <row r="1437" spans="27:64">
      <c r="AA1437" s="74"/>
      <c r="AB1437" s="74"/>
      <c r="AC1437" s="74"/>
      <c r="AD1437" s="74"/>
      <c r="AE1437" s="74"/>
      <c r="AG1437" s="101"/>
      <c r="AN1437" s="74"/>
      <c r="AO1437" s="74"/>
      <c r="AP1437" s="74"/>
      <c r="AQ1437" s="74"/>
      <c r="AR1437" s="74"/>
      <c r="AS1437" s="74"/>
      <c r="AT1437" s="74"/>
      <c r="AU1437" s="74"/>
      <c r="AV1437" s="74"/>
    </row>
    <row r="1438" spans="27:64">
      <c r="AA1438" s="74"/>
      <c r="AB1438" s="74"/>
      <c r="AC1438" s="74"/>
      <c r="AD1438" s="74"/>
      <c r="AE1438" s="74"/>
      <c r="AG1438" s="101"/>
      <c r="AN1438" s="74"/>
      <c r="AO1438" s="74"/>
      <c r="AP1438" s="74"/>
      <c r="AQ1438" s="74"/>
      <c r="AR1438" s="74"/>
      <c r="AS1438" s="74"/>
      <c r="AT1438" s="74"/>
      <c r="AU1438" s="74"/>
      <c r="AV1438" s="74"/>
    </row>
    <row r="1439" spans="27:64">
      <c r="AA1439" s="74"/>
      <c r="AB1439" s="74"/>
      <c r="AC1439" s="74"/>
      <c r="AD1439" s="74"/>
      <c r="AE1439" s="74"/>
      <c r="AG1439" s="101"/>
      <c r="AN1439" s="74"/>
      <c r="AO1439" s="74"/>
      <c r="AP1439" s="74"/>
      <c r="AQ1439" s="74"/>
      <c r="AR1439" s="74"/>
      <c r="AS1439" s="74"/>
      <c r="AT1439" s="74"/>
      <c r="AU1439" s="74"/>
      <c r="AV1439" s="74"/>
    </row>
    <row r="1440" spans="27:64">
      <c r="AA1440" s="74"/>
      <c r="AB1440" s="74"/>
      <c r="AC1440" s="74"/>
      <c r="AD1440" s="74"/>
      <c r="AE1440" s="74"/>
      <c r="AG1440" s="101"/>
      <c r="AN1440" s="74"/>
      <c r="AO1440" s="74"/>
      <c r="AP1440" s="74"/>
      <c r="AQ1440" s="74"/>
      <c r="AR1440" s="74"/>
      <c r="AS1440" s="74"/>
      <c r="AT1440" s="74"/>
      <c r="AU1440" s="74"/>
      <c r="AV1440" s="74"/>
      <c r="AX1440" s="74"/>
    </row>
    <row r="1441" spans="27:64">
      <c r="AA1441" s="74"/>
      <c r="AB1441" s="74"/>
      <c r="AC1441" s="74"/>
      <c r="AD1441" s="74"/>
      <c r="AE1441" s="74"/>
      <c r="AG1441" s="101"/>
      <c r="AN1441" s="74"/>
      <c r="AO1441" s="74"/>
      <c r="AP1441" s="74"/>
      <c r="AQ1441" s="74"/>
      <c r="AR1441" s="74"/>
      <c r="AS1441" s="74"/>
      <c r="AT1441" s="74"/>
      <c r="AU1441" s="74"/>
      <c r="AV1441" s="74"/>
      <c r="AX1441" s="74"/>
    </row>
    <row r="1442" spans="27:64">
      <c r="AA1442" s="74"/>
      <c r="AB1442" s="74"/>
      <c r="AC1442" s="74"/>
      <c r="AD1442" s="74"/>
      <c r="AE1442" s="74"/>
      <c r="AG1442" s="101"/>
      <c r="AN1442" s="74"/>
      <c r="AO1442" s="74"/>
      <c r="AP1442" s="74"/>
      <c r="AQ1442" s="74"/>
      <c r="AR1442" s="74"/>
      <c r="AS1442" s="74"/>
      <c r="AT1442" s="74"/>
      <c r="AU1442" s="74"/>
      <c r="AV1442" s="74"/>
      <c r="AW1442" s="74"/>
      <c r="AX1442" s="74"/>
      <c r="AY1442" s="74"/>
      <c r="AZ1442" s="74"/>
      <c r="BA1442" s="74"/>
      <c r="BB1442" s="74"/>
      <c r="BC1442" s="74"/>
      <c r="BD1442" s="74"/>
      <c r="BE1442" s="74"/>
      <c r="BF1442" s="74"/>
      <c r="BG1442" s="74"/>
      <c r="BH1442" s="74"/>
      <c r="BI1442" s="74"/>
      <c r="BJ1442" s="74"/>
      <c r="BK1442" s="74"/>
      <c r="BL1442" s="74"/>
    </row>
    <row r="1443" spans="27:64">
      <c r="AA1443" s="74"/>
      <c r="AB1443" s="74"/>
      <c r="AC1443" s="74"/>
      <c r="AD1443" s="74"/>
      <c r="AE1443" s="74"/>
      <c r="AG1443" s="101"/>
      <c r="AN1443" s="74"/>
      <c r="AO1443" s="74"/>
      <c r="AP1443" s="74"/>
      <c r="AQ1443" s="74"/>
      <c r="AR1443" s="74"/>
      <c r="AS1443" s="74"/>
      <c r="AT1443" s="74"/>
      <c r="AU1443" s="74"/>
    </row>
    <row r="1444" spans="27:64">
      <c r="AA1444" s="74"/>
      <c r="AB1444" s="74"/>
      <c r="AC1444" s="74"/>
      <c r="AD1444" s="74"/>
      <c r="AE1444" s="74"/>
      <c r="AG1444" s="101"/>
      <c r="AN1444" s="74"/>
      <c r="AO1444" s="74"/>
      <c r="AP1444" s="74"/>
      <c r="AQ1444" s="74"/>
      <c r="AR1444" s="74"/>
      <c r="AS1444" s="74"/>
      <c r="AT1444" s="74"/>
      <c r="AU1444" s="74"/>
    </row>
    <row r="1445" spans="27:64">
      <c r="AA1445" s="74"/>
      <c r="AB1445" s="74"/>
      <c r="AC1445" s="74"/>
      <c r="AD1445" s="74"/>
      <c r="AE1445" s="74"/>
      <c r="AG1445" s="101"/>
      <c r="AN1445" s="74"/>
      <c r="AO1445" s="74"/>
      <c r="AP1445" s="74"/>
      <c r="AQ1445" s="74"/>
      <c r="AR1445" s="74"/>
      <c r="AS1445" s="74"/>
      <c r="AT1445" s="74"/>
      <c r="AU1445" s="74"/>
    </row>
    <row r="1446" spans="27:64">
      <c r="AA1446" s="74"/>
      <c r="AB1446" s="74"/>
      <c r="AC1446" s="74"/>
      <c r="AD1446" s="74"/>
      <c r="AE1446" s="74"/>
      <c r="AG1446" s="101"/>
      <c r="AN1446" s="74"/>
      <c r="AO1446" s="74"/>
      <c r="AP1446" s="74"/>
      <c r="AQ1446" s="74"/>
      <c r="AR1446" s="74"/>
      <c r="AS1446" s="74"/>
      <c r="AT1446" s="74"/>
      <c r="AU1446" s="74"/>
      <c r="AV1446" s="74"/>
      <c r="AW1446" s="74"/>
      <c r="AX1446" s="74"/>
      <c r="AY1446" s="74"/>
      <c r="AZ1446" s="74"/>
      <c r="BA1446" s="74"/>
      <c r="BB1446" s="74"/>
      <c r="BC1446" s="74"/>
      <c r="BD1446" s="74"/>
      <c r="BE1446" s="74"/>
      <c r="BF1446" s="74"/>
      <c r="BG1446" s="74"/>
      <c r="BH1446" s="74"/>
      <c r="BI1446" s="74"/>
      <c r="BJ1446" s="74"/>
      <c r="BK1446" s="74"/>
      <c r="BL1446" s="74"/>
    </row>
    <row r="1447" spans="27:64">
      <c r="AA1447" s="74"/>
      <c r="AB1447" s="74"/>
      <c r="AC1447" s="74"/>
      <c r="AD1447" s="74"/>
      <c r="AE1447" s="74"/>
      <c r="AG1447" s="101"/>
      <c r="AN1447" s="74"/>
      <c r="AO1447" s="74"/>
      <c r="AP1447" s="74"/>
      <c r="AQ1447" s="74"/>
      <c r="AR1447" s="74"/>
      <c r="AS1447" s="74"/>
      <c r="AT1447" s="74"/>
      <c r="AU1447" s="74"/>
      <c r="AV1447" s="74"/>
      <c r="AX1447" s="74"/>
    </row>
    <row r="1448" spans="27:64">
      <c r="AA1448" s="74"/>
      <c r="AB1448" s="74"/>
      <c r="AC1448" s="74"/>
      <c r="AD1448" s="74"/>
      <c r="AE1448" s="74"/>
      <c r="AG1448" s="101"/>
      <c r="AN1448" s="74"/>
      <c r="AO1448" s="74"/>
      <c r="AP1448" s="74"/>
      <c r="AQ1448" s="74"/>
      <c r="AR1448" s="74"/>
      <c r="AS1448" s="74"/>
      <c r="AT1448" s="74"/>
      <c r="AU1448" s="74"/>
      <c r="AV1448" s="74"/>
      <c r="AX1448" s="74"/>
      <c r="AY1448" s="74"/>
      <c r="AZ1448" s="74"/>
      <c r="BA1448" s="74"/>
      <c r="BB1448" s="74"/>
      <c r="BC1448" s="74"/>
      <c r="BD1448" s="74"/>
      <c r="BE1448" s="74"/>
      <c r="BF1448" s="74"/>
      <c r="BG1448" s="74"/>
      <c r="BH1448" s="74"/>
      <c r="BI1448" s="74"/>
      <c r="BJ1448" s="74"/>
      <c r="BK1448" s="74"/>
      <c r="BL1448" s="74"/>
    </row>
    <row r="1449" spans="27:64">
      <c r="AA1449" s="74"/>
      <c r="AB1449" s="74"/>
      <c r="AC1449" s="74"/>
      <c r="AD1449" s="74"/>
      <c r="AE1449" s="74"/>
      <c r="AG1449" s="101"/>
      <c r="AN1449" s="74"/>
      <c r="AO1449" s="74"/>
      <c r="AP1449" s="74"/>
      <c r="AQ1449" s="74"/>
      <c r="AR1449" s="74"/>
      <c r="AS1449" s="74"/>
      <c r="AT1449" s="74"/>
      <c r="AU1449" s="74"/>
      <c r="AV1449" s="74"/>
      <c r="AW1449" s="74"/>
      <c r="AX1449" s="74"/>
      <c r="AY1449" s="74"/>
      <c r="AZ1449" s="74"/>
      <c r="BA1449" s="74"/>
      <c r="BB1449" s="74"/>
      <c r="BC1449" s="74"/>
      <c r="BD1449" s="74"/>
      <c r="BE1449" s="74"/>
      <c r="BF1449" s="74"/>
      <c r="BG1449" s="74"/>
      <c r="BH1449" s="74"/>
      <c r="BI1449" s="74"/>
      <c r="BJ1449" s="74"/>
      <c r="BK1449" s="74"/>
      <c r="BL1449" s="74"/>
    </row>
    <row r="1450" spans="27:64">
      <c r="AA1450" s="74"/>
      <c r="AB1450" s="74"/>
      <c r="AC1450" s="74"/>
      <c r="AD1450" s="74"/>
      <c r="AE1450" s="74"/>
      <c r="AG1450" s="101"/>
      <c r="AN1450" s="74"/>
      <c r="AO1450" s="74"/>
      <c r="AP1450" s="74"/>
      <c r="AQ1450" s="74"/>
      <c r="AR1450" s="74"/>
      <c r="AS1450" s="74"/>
      <c r="AT1450" s="74"/>
      <c r="AU1450" s="74"/>
      <c r="AV1450" s="74"/>
      <c r="AW1450" s="74"/>
      <c r="AX1450" s="74"/>
      <c r="AY1450" s="74"/>
      <c r="AZ1450" s="74"/>
      <c r="BA1450" s="74"/>
      <c r="BB1450" s="74"/>
      <c r="BC1450" s="74"/>
      <c r="BD1450" s="74"/>
      <c r="BE1450" s="74"/>
      <c r="BF1450" s="74"/>
      <c r="BG1450" s="74"/>
      <c r="BH1450" s="74"/>
      <c r="BI1450" s="74"/>
      <c r="BJ1450" s="74"/>
      <c r="BK1450" s="74"/>
      <c r="BL1450" s="74"/>
    </row>
    <row r="1451" spans="27:64">
      <c r="AA1451" s="74"/>
      <c r="AB1451" s="74"/>
      <c r="AC1451" s="74"/>
      <c r="AD1451" s="74"/>
      <c r="AE1451" s="74"/>
      <c r="AG1451" s="101"/>
      <c r="AN1451" s="74"/>
      <c r="AO1451" s="74"/>
      <c r="AP1451" s="74"/>
      <c r="AQ1451" s="74"/>
      <c r="AR1451" s="74"/>
      <c r="AS1451" s="74"/>
      <c r="AT1451" s="74"/>
      <c r="AU1451" s="74"/>
      <c r="AV1451" s="74"/>
    </row>
    <row r="1452" spans="27:64">
      <c r="AA1452" s="74"/>
      <c r="AB1452" s="74"/>
      <c r="AC1452" s="74"/>
      <c r="AD1452" s="74"/>
      <c r="AE1452" s="74"/>
      <c r="AG1452" s="101"/>
      <c r="AN1452" s="74"/>
      <c r="AO1452" s="74"/>
      <c r="AP1452" s="74"/>
      <c r="AQ1452" s="74"/>
      <c r="AR1452" s="74"/>
      <c r="AS1452" s="74"/>
      <c r="AT1452" s="74"/>
      <c r="AU1452" s="74"/>
    </row>
    <row r="1453" spans="27:64">
      <c r="AA1453" s="74"/>
      <c r="AB1453" s="74"/>
      <c r="AC1453" s="74"/>
      <c r="AD1453" s="74"/>
      <c r="AE1453" s="74"/>
      <c r="AG1453" s="101"/>
      <c r="AN1453" s="74"/>
      <c r="AO1453" s="74"/>
      <c r="AP1453" s="74"/>
      <c r="AQ1453" s="74"/>
      <c r="AR1453" s="74"/>
      <c r="AS1453" s="74"/>
      <c r="AT1453" s="74"/>
      <c r="AU1453" s="74"/>
      <c r="AV1453" s="74"/>
      <c r="AX1453" s="74"/>
    </row>
    <row r="1454" spans="27:64">
      <c r="AA1454" s="74"/>
      <c r="AB1454" s="74"/>
      <c r="AC1454" s="74"/>
      <c r="AD1454" s="74"/>
      <c r="AE1454" s="74"/>
      <c r="AG1454" s="101"/>
      <c r="AN1454" s="74"/>
      <c r="AO1454" s="74"/>
      <c r="AP1454" s="74"/>
      <c r="AQ1454" s="74"/>
      <c r="AR1454" s="74"/>
      <c r="AS1454" s="74"/>
      <c r="AT1454" s="74"/>
      <c r="AU1454" s="74"/>
      <c r="AV1454" s="74"/>
      <c r="AX1454" s="74"/>
      <c r="AY1454" s="74"/>
      <c r="AZ1454" s="74"/>
      <c r="BA1454" s="74"/>
      <c r="BB1454" s="74"/>
      <c r="BC1454" s="74"/>
      <c r="BD1454" s="74"/>
      <c r="BE1454" s="74"/>
      <c r="BF1454" s="74"/>
      <c r="BG1454" s="74"/>
      <c r="BH1454" s="74"/>
      <c r="BI1454" s="74"/>
      <c r="BJ1454" s="74"/>
      <c r="BK1454" s="74"/>
      <c r="BL1454" s="74"/>
    </row>
    <row r="1455" spans="27:64">
      <c r="AA1455" s="74"/>
      <c r="AB1455" s="74"/>
      <c r="AC1455" s="74"/>
      <c r="AD1455" s="74"/>
      <c r="AE1455" s="74"/>
      <c r="AG1455" s="101"/>
      <c r="AN1455" s="74"/>
      <c r="AO1455" s="74"/>
      <c r="AP1455" s="74"/>
      <c r="AQ1455" s="74"/>
      <c r="AR1455" s="74"/>
      <c r="AS1455" s="74"/>
      <c r="AT1455" s="74"/>
      <c r="AU1455" s="74"/>
      <c r="AV1455" s="74"/>
      <c r="AW1455" s="74"/>
      <c r="AX1455" s="74"/>
      <c r="AY1455" s="74"/>
      <c r="AZ1455" s="74"/>
      <c r="BA1455" s="74"/>
      <c r="BB1455" s="74"/>
      <c r="BC1455" s="74"/>
      <c r="BD1455" s="74"/>
      <c r="BE1455" s="74"/>
      <c r="BF1455" s="74"/>
      <c r="BG1455" s="74"/>
      <c r="BH1455" s="74"/>
      <c r="BI1455" s="74"/>
      <c r="BJ1455" s="74"/>
      <c r="BK1455" s="74"/>
      <c r="BL1455" s="74"/>
    </row>
    <row r="1456" spans="27:64">
      <c r="AA1456" s="74"/>
      <c r="AB1456" s="74"/>
      <c r="AC1456" s="74"/>
      <c r="AD1456" s="74"/>
      <c r="AE1456" s="74"/>
      <c r="AG1456" s="101"/>
      <c r="AN1456" s="74"/>
      <c r="AO1456" s="74"/>
      <c r="AP1456" s="74"/>
      <c r="AQ1456" s="74"/>
      <c r="AR1456" s="74"/>
      <c r="AS1456" s="74"/>
      <c r="AT1456" s="74"/>
      <c r="AU1456" s="74"/>
      <c r="AV1456" s="74"/>
      <c r="AW1456" s="74"/>
      <c r="AX1456" s="74"/>
      <c r="AY1456" s="74"/>
      <c r="AZ1456" s="74"/>
      <c r="BA1456" s="74"/>
      <c r="BB1456" s="74"/>
      <c r="BC1456" s="74"/>
      <c r="BD1456" s="74"/>
      <c r="BE1456" s="74"/>
      <c r="BF1456" s="74"/>
      <c r="BG1456" s="74"/>
      <c r="BH1456" s="74"/>
      <c r="BI1456" s="74"/>
      <c r="BJ1456" s="74"/>
      <c r="BK1456" s="74"/>
      <c r="BL1456" s="74"/>
    </row>
    <row r="1457" spans="27:64">
      <c r="AA1457" s="74"/>
      <c r="AB1457" s="74"/>
      <c r="AC1457" s="74"/>
      <c r="AD1457" s="74"/>
      <c r="AE1457" s="74"/>
      <c r="AG1457" s="101"/>
      <c r="AN1457" s="74"/>
      <c r="AO1457" s="74"/>
      <c r="AP1457" s="74"/>
      <c r="AQ1457" s="74"/>
      <c r="AR1457" s="74"/>
      <c r="AS1457" s="74"/>
      <c r="AT1457" s="74"/>
      <c r="AU1457" s="74"/>
    </row>
    <row r="1458" spans="27:64">
      <c r="AA1458" s="74"/>
      <c r="AB1458" s="74"/>
      <c r="AC1458" s="74"/>
      <c r="AD1458" s="74"/>
      <c r="AE1458" s="74"/>
      <c r="AG1458" s="101"/>
      <c r="AN1458" s="74"/>
      <c r="AO1458" s="74"/>
      <c r="AP1458" s="74"/>
      <c r="AQ1458" s="74"/>
      <c r="AR1458" s="74"/>
      <c r="AS1458" s="74"/>
      <c r="AT1458" s="74"/>
      <c r="AU1458" s="74"/>
    </row>
    <row r="1459" spans="27:64">
      <c r="AA1459" s="74"/>
      <c r="AB1459" s="74"/>
      <c r="AC1459" s="74"/>
      <c r="AD1459" s="74"/>
      <c r="AE1459" s="74"/>
      <c r="AG1459" s="101"/>
      <c r="AN1459" s="74"/>
      <c r="AO1459" s="74"/>
      <c r="AP1459" s="74"/>
      <c r="AQ1459" s="74"/>
      <c r="AR1459" s="74"/>
      <c r="AS1459" s="74"/>
      <c r="AT1459" s="74"/>
      <c r="AU1459" s="74"/>
      <c r="AV1459" s="74"/>
      <c r="AX1459" s="74"/>
      <c r="AY1459" s="74"/>
      <c r="AZ1459" s="74"/>
      <c r="BA1459" s="74"/>
      <c r="BB1459" s="74"/>
      <c r="BC1459" s="74"/>
      <c r="BD1459" s="74"/>
      <c r="BE1459" s="74"/>
      <c r="BF1459" s="74"/>
      <c r="BG1459" s="74"/>
      <c r="BH1459" s="74"/>
      <c r="BI1459" s="74"/>
      <c r="BJ1459" s="74"/>
      <c r="BK1459" s="74"/>
      <c r="BL1459" s="74"/>
    </row>
    <row r="1460" spans="27:64">
      <c r="AA1460" s="74"/>
      <c r="AB1460" s="74"/>
      <c r="AC1460" s="74"/>
      <c r="AD1460" s="74"/>
      <c r="AE1460" s="74"/>
      <c r="AG1460" s="101"/>
      <c r="AN1460" s="74"/>
      <c r="AO1460" s="74"/>
      <c r="AP1460" s="74"/>
      <c r="AQ1460" s="74"/>
      <c r="AR1460" s="74"/>
      <c r="AS1460" s="74"/>
      <c r="AT1460" s="74"/>
      <c r="AU1460" s="74"/>
      <c r="AV1460" s="74"/>
      <c r="AW1460" s="74"/>
      <c r="AX1460" s="74"/>
      <c r="AY1460" s="74"/>
      <c r="AZ1460" s="74"/>
      <c r="BA1460" s="74"/>
      <c r="BB1460" s="74"/>
      <c r="BC1460" s="74"/>
      <c r="BD1460" s="74"/>
      <c r="BE1460" s="74"/>
      <c r="BF1460" s="74"/>
      <c r="BG1460" s="74"/>
      <c r="BH1460" s="74"/>
      <c r="BI1460" s="74"/>
      <c r="BJ1460" s="74"/>
      <c r="BK1460" s="74"/>
      <c r="BL1460" s="74"/>
    </row>
    <row r="1461" spans="27:64">
      <c r="AA1461" s="74"/>
      <c r="AB1461" s="74"/>
      <c r="AC1461" s="74"/>
      <c r="AD1461" s="74"/>
      <c r="AE1461" s="74"/>
      <c r="AG1461" s="101"/>
      <c r="AN1461" s="74"/>
      <c r="AO1461" s="74"/>
      <c r="AP1461" s="74"/>
      <c r="AQ1461" s="74"/>
      <c r="AR1461" s="74"/>
      <c r="AS1461" s="74"/>
      <c r="AT1461" s="74"/>
      <c r="AU1461" s="74"/>
      <c r="AV1461" s="74"/>
      <c r="AW1461" s="74"/>
      <c r="AX1461" s="74"/>
      <c r="AY1461" s="74"/>
      <c r="AZ1461" s="74"/>
      <c r="BA1461" s="74"/>
      <c r="BB1461" s="74"/>
      <c r="BC1461" s="74"/>
      <c r="BD1461" s="74"/>
      <c r="BE1461" s="74"/>
      <c r="BF1461" s="74"/>
      <c r="BG1461" s="74"/>
      <c r="BH1461" s="74"/>
      <c r="BI1461" s="74"/>
      <c r="BJ1461" s="74"/>
      <c r="BK1461" s="74"/>
      <c r="BL1461" s="74"/>
    </row>
    <row r="1462" spans="27:64">
      <c r="AA1462" s="74"/>
      <c r="AB1462" s="74"/>
      <c r="AC1462" s="74"/>
      <c r="AD1462" s="74"/>
      <c r="AE1462" s="74"/>
      <c r="AG1462" s="101"/>
      <c r="AN1462" s="74"/>
      <c r="AO1462" s="74"/>
      <c r="AP1462" s="74"/>
      <c r="AQ1462" s="74"/>
      <c r="AR1462" s="74"/>
      <c r="AS1462" s="74"/>
      <c r="AT1462" s="74"/>
      <c r="AU1462" s="74"/>
    </row>
    <row r="1463" spans="27:64">
      <c r="AA1463" s="74"/>
      <c r="AB1463" s="74"/>
      <c r="AC1463" s="74"/>
      <c r="AD1463" s="74"/>
      <c r="AE1463" s="74"/>
      <c r="AG1463" s="101"/>
      <c r="AN1463" s="74"/>
      <c r="AO1463" s="74"/>
      <c r="AP1463" s="74"/>
      <c r="AQ1463" s="74"/>
      <c r="AR1463" s="74"/>
      <c r="AS1463" s="74"/>
      <c r="AT1463" s="74"/>
      <c r="AU1463" s="74"/>
      <c r="AV1463" s="74"/>
      <c r="AW1463" s="74"/>
      <c r="AX1463" s="74"/>
      <c r="AY1463" s="74"/>
      <c r="AZ1463" s="74"/>
      <c r="BA1463" s="74"/>
      <c r="BB1463" s="74"/>
      <c r="BC1463" s="74"/>
      <c r="BD1463" s="74"/>
      <c r="BE1463" s="74"/>
      <c r="BF1463" s="74"/>
      <c r="BG1463" s="74"/>
      <c r="BH1463" s="74"/>
      <c r="BI1463" s="74"/>
      <c r="BJ1463" s="74"/>
      <c r="BK1463" s="74"/>
      <c r="BL1463" s="74"/>
    </row>
    <row r="1464" spans="27:64">
      <c r="AA1464" s="74"/>
      <c r="AB1464" s="74"/>
      <c r="AC1464" s="74"/>
      <c r="AD1464" s="74"/>
      <c r="AE1464" s="74"/>
      <c r="AG1464" s="101"/>
      <c r="AN1464" s="74"/>
      <c r="AO1464" s="74"/>
      <c r="AP1464" s="74"/>
      <c r="AQ1464" s="74"/>
      <c r="AR1464" s="74"/>
      <c r="AS1464" s="74"/>
      <c r="AT1464" s="74"/>
      <c r="AU1464" s="74"/>
      <c r="AV1464" s="74"/>
    </row>
    <row r="1465" spans="27:64">
      <c r="AA1465" s="74"/>
      <c r="AB1465" s="74"/>
      <c r="AC1465" s="74"/>
      <c r="AD1465" s="74"/>
      <c r="AE1465" s="74"/>
      <c r="AG1465" s="101"/>
      <c r="AN1465" s="74"/>
      <c r="AO1465" s="74"/>
      <c r="AP1465" s="74"/>
      <c r="AQ1465" s="74"/>
      <c r="AR1465" s="74"/>
      <c r="AS1465" s="74"/>
      <c r="AT1465" s="74"/>
      <c r="AU1465" s="74"/>
      <c r="AV1465" s="74"/>
    </row>
    <row r="1466" spans="27:64">
      <c r="AA1466" s="74"/>
      <c r="AB1466" s="74"/>
      <c r="AC1466" s="74"/>
      <c r="AD1466" s="74"/>
      <c r="AE1466" s="74"/>
      <c r="AG1466" s="101"/>
      <c r="AN1466" s="74"/>
      <c r="AO1466" s="74"/>
      <c r="AP1466" s="74"/>
      <c r="AQ1466" s="74"/>
      <c r="AR1466" s="74"/>
      <c r="AS1466" s="74"/>
      <c r="AT1466" s="74"/>
      <c r="AU1466" s="74"/>
      <c r="AV1466" s="74"/>
    </row>
    <row r="1467" spans="27:64">
      <c r="AA1467" s="74"/>
      <c r="AB1467" s="74"/>
      <c r="AC1467" s="74"/>
      <c r="AD1467" s="74"/>
      <c r="AE1467" s="74"/>
      <c r="AG1467" s="101"/>
      <c r="AN1467" s="74"/>
      <c r="AO1467" s="74"/>
      <c r="AP1467" s="74"/>
      <c r="AQ1467" s="74"/>
      <c r="AR1467" s="74"/>
      <c r="AS1467" s="74"/>
      <c r="AT1467" s="74"/>
      <c r="AU1467" s="74"/>
      <c r="AV1467" s="74"/>
      <c r="AW1467" s="74"/>
      <c r="AX1467" s="74"/>
      <c r="AY1467" s="74"/>
      <c r="AZ1467" s="74"/>
      <c r="BA1467" s="74"/>
      <c r="BB1467" s="74"/>
      <c r="BC1467" s="74"/>
      <c r="BD1467" s="74"/>
      <c r="BE1467" s="74"/>
      <c r="BF1467" s="74"/>
      <c r="BG1467" s="74"/>
      <c r="BH1467" s="74"/>
      <c r="BI1467" s="74"/>
      <c r="BJ1467" s="74"/>
      <c r="BK1467" s="74"/>
      <c r="BL1467" s="74"/>
    </row>
    <row r="1468" spans="27:64">
      <c r="AA1468" s="74"/>
      <c r="AB1468" s="74"/>
      <c r="AC1468" s="74"/>
      <c r="AD1468" s="74"/>
      <c r="AE1468" s="74"/>
      <c r="AG1468" s="101"/>
      <c r="AN1468" s="74"/>
      <c r="AO1468" s="74"/>
      <c r="AP1468" s="74"/>
      <c r="AQ1468" s="74"/>
      <c r="AR1468" s="74"/>
      <c r="AS1468" s="74"/>
      <c r="AT1468" s="74"/>
      <c r="AU1468" s="74"/>
      <c r="AV1468" s="74"/>
      <c r="AW1468" s="74"/>
      <c r="AX1468" s="74"/>
      <c r="AY1468" s="74"/>
      <c r="AZ1468" s="74"/>
      <c r="BA1468" s="74"/>
      <c r="BB1468" s="74"/>
      <c r="BC1468" s="74"/>
      <c r="BD1468" s="74"/>
      <c r="BE1468" s="74"/>
      <c r="BF1468" s="74"/>
      <c r="BG1468" s="74"/>
      <c r="BH1468" s="74"/>
      <c r="BI1468" s="74"/>
      <c r="BJ1468" s="74"/>
      <c r="BK1468" s="74"/>
      <c r="BL1468" s="74"/>
    </row>
    <row r="1469" spans="27:64">
      <c r="AA1469" s="74"/>
      <c r="AB1469" s="74"/>
      <c r="AC1469" s="74"/>
      <c r="AD1469" s="74"/>
      <c r="AE1469" s="74"/>
      <c r="AG1469" s="101"/>
      <c r="AN1469" s="74"/>
      <c r="AO1469" s="74"/>
      <c r="AP1469" s="74"/>
      <c r="AQ1469" s="74"/>
      <c r="AR1469" s="74"/>
      <c r="AS1469" s="74"/>
      <c r="AT1469" s="74"/>
      <c r="AU1469" s="74"/>
    </row>
    <row r="1470" spans="27:64">
      <c r="AA1470" s="74"/>
      <c r="AB1470" s="74"/>
      <c r="AC1470" s="74"/>
      <c r="AD1470" s="74"/>
      <c r="AE1470" s="74"/>
      <c r="AG1470" s="101"/>
      <c r="AN1470" s="74"/>
      <c r="AO1470" s="74"/>
      <c r="AP1470" s="74"/>
      <c r="AQ1470" s="74"/>
      <c r="AR1470" s="74"/>
      <c r="AS1470" s="74"/>
      <c r="AT1470" s="74"/>
      <c r="AU1470" s="74"/>
      <c r="AV1470" s="74"/>
      <c r="AW1470" s="74"/>
      <c r="AX1470" s="74"/>
      <c r="AY1470" s="74"/>
      <c r="AZ1470" s="74"/>
      <c r="BA1470" s="74"/>
      <c r="BB1470" s="74"/>
      <c r="BC1470" s="74"/>
      <c r="BD1470" s="74"/>
      <c r="BE1470" s="74"/>
      <c r="BF1470" s="74"/>
      <c r="BG1470" s="74"/>
      <c r="BH1470" s="74"/>
      <c r="BI1470" s="74"/>
      <c r="BJ1470" s="74"/>
      <c r="BK1470" s="74"/>
      <c r="BL1470" s="74"/>
    </row>
    <row r="1471" spans="27:64">
      <c r="AA1471" s="74"/>
      <c r="AB1471" s="74"/>
      <c r="AC1471" s="74"/>
      <c r="AD1471" s="74"/>
      <c r="AE1471" s="74"/>
      <c r="AG1471" s="101"/>
      <c r="AN1471" s="74"/>
      <c r="AO1471" s="74"/>
      <c r="AP1471" s="74"/>
      <c r="AQ1471" s="74"/>
      <c r="AR1471" s="74"/>
      <c r="AS1471" s="74"/>
      <c r="AT1471" s="74"/>
      <c r="AU1471" s="74"/>
      <c r="AV1471" s="74"/>
    </row>
    <row r="1472" spans="27:64">
      <c r="AA1472" s="74"/>
      <c r="AB1472" s="74"/>
      <c r="AC1472" s="74"/>
      <c r="AD1472" s="74"/>
      <c r="AE1472" s="74"/>
      <c r="AG1472" s="101"/>
      <c r="AN1472" s="74"/>
      <c r="AO1472" s="74"/>
      <c r="AP1472" s="74"/>
      <c r="AQ1472" s="74"/>
      <c r="AR1472" s="74"/>
      <c r="AS1472" s="74"/>
      <c r="AT1472" s="74"/>
      <c r="AU1472" s="74"/>
      <c r="AV1472" s="74"/>
    </row>
    <row r="1473" spans="27:64">
      <c r="AA1473" s="74"/>
      <c r="AB1473" s="74"/>
      <c r="AC1473" s="74"/>
      <c r="AD1473" s="74"/>
      <c r="AE1473" s="74"/>
      <c r="AG1473" s="101"/>
      <c r="AN1473" s="74"/>
      <c r="AO1473" s="74"/>
      <c r="AP1473" s="74"/>
      <c r="AQ1473" s="74"/>
      <c r="AR1473" s="74"/>
      <c r="AS1473" s="74"/>
      <c r="AT1473" s="74"/>
      <c r="AU1473" s="74"/>
    </row>
    <row r="1474" spans="27:64">
      <c r="AA1474" s="74"/>
      <c r="AB1474" s="74"/>
      <c r="AC1474" s="74"/>
      <c r="AD1474" s="74"/>
      <c r="AE1474" s="74"/>
      <c r="AG1474" s="101"/>
      <c r="AN1474" s="74"/>
      <c r="AO1474" s="74"/>
      <c r="AP1474" s="74"/>
      <c r="AQ1474" s="74"/>
      <c r="AR1474" s="74"/>
      <c r="AS1474" s="74"/>
      <c r="AT1474" s="74"/>
      <c r="AU1474" s="74"/>
      <c r="AV1474" s="74"/>
      <c r="AX1474" s="74"/>
      <c r="AY1474" s="74"/>
      <c r="AZ1474" s="74"/>
      <c r="BA1474" s="74"/>
      <c r="BB1474" s="74"/>
      <c r="BC1474" s="74"/>
      <c r="BD1474" s="74"/>
      <c r="BE1474" s="74"/>
      <c r="BF1474" s="74"/>
      <c r="BG1474" s="74"/>
      <c r="BH1474" s="74"/>
      <c r="BI1474" s="74"/>
      <c r="BJ1474" s="74"/>
      <c r="BK1474" s="74"/>
      <c r="BL1474" s="74"/>
    </row>
    <row r="1475" spans="27:64">
      <c r="AA1475" s="74"/>
      <c r="AB1475" s="74"/>
      <c r="AC1475" s="74"/>
      <c r="AD1475" s="74"/>
      <c r="AE1475" s="74"/>
      <c r="AG1475" s="101"/>
      <c r="AN1475" s="74"/>
      <c r="AO1475" s="74"/>
      <c r="AP1475" s="74"/>
      <c r="AQ1475" s="74"/>
      <c r="AR1475" s="74"/>
      <c r="AS1475" s="74"/>
      <c r="AT1475" s="74"/>
      <c r="AU1475" s="74"/>
      <c r="AV1475" s="74"/>
      <c r="AX1475" s="74"/>
    </row>
    <row r="1476" spans="27:64">
      <c r="AA1476" s="74"/>
      <c r="AB1476" s="74"/>
      <c r="AC1476" s="74"/>
      <c r="AD1476" s="74"/>
      <c r="AE1476" s="74"/>
      <c r="AG1476" s="101"/>
      <c r="AN1476" s="74"/>
      <c r="AO1476" s="74"/>
      <c r="AP1476" s="74"/>
      <c r="AQ1476" s="74"/>
      <c r="AR1476" s="74"/>
      <c r="AS1476" s="74"/>
      <c r="AT1476" s="74"/>
      <c r="AU1476" s="74"/>
      <c r="AV1476" s="74"/>
      <c r="AX1476" s="74"/>
    </row>
    <row r="1477" spans="27:64">
      <c r="AA1477" s="74"/>
      <c r="AB1477" s="74"/>
      <c r="AC1477" s="74"/>
      <c r="AD1477" s="74"/>
      <c r="AE1477" s="74"/>
      <c r="AG1477" s="101"/>
      <c r="AN1477" s="74"/>
      <c r="AO1477" s="74"/>
      <c r="AP1477" s="74"/>
      <c r="AQ1477" s="74"/>
      <c r="AR1477" s="74"/>
      <c r="AS1477" s="74"/>
      <c r="AT1477" s="74"/>
      <c r="AU1477" s="74"/>
      <c r="AV1477" s="74"/>
      <c r="AW1477" s="74"/>
      <c r="AX1477" s="74"/>
      <c r="AY1477" s="74"/>
      <c r="AZ1477" s="74"/>
      <c r="BA1477" s="74"/>
      <c r="BB1477" s="74"/>
      <c r="BC1477" s="74"/>
      <c r="BD1477" s="74"/>
      <c r="BE1477" s="74"/>
      <c r="BF1477" s="74"/>
      <c r="BG1477" s="74"/>
      <c r="BH1477" s="74"/>
      <c r="BI1477" s="74"/>
      <c r="BJ1477" s="74"/>
      <c r="BK1477" s="74"/>
      <c r="BL1477" s="74"/>
    </row>
    <row r="1478" spans="27:64">
      <c r="AA1478" s="74"/>
      <c r="AB1478" s="74"/>
      <c r="AC1478" s="74"/>
      <c r="AD1478" s="74"/>
      <c r="AE1478" s="74"/>
      <c r="AG1478" s="101"/>
      <c r="AN1478" s="74"/>
      <c r="AO1478" s="74"/>
      <c r="AP1478" s="74"/>
      <c r="AQ1478" s="74"/>
      <c r="AR1478" s="74"/>
      <c r="AS1478" s="74"/>
      <c r="AT1478" s="74"/>
      <c r="AU1478" s="74"/>
      <c r="AV1478" s="74"/>
      <c r="AW1478" s="74"/>
      <c r="AX1478" s="74"/>
      <c r="AY1478" s="74"/>
      <c r="AZ1478" s="74"/>
      <c r="BA1478" s="74"/>
      <c r="BB1478" s="74"/>
      <c r="BC1478" s="74"/>
      <c r="BD1478" s="74"/>
      <c r="BE1478" s="74"/>
      <c r="BF1478" s="74"/>
      <c r="BG1478" s="74"/>
      <c r="BH1478" s="74"/>
      <c r="BI1478" s="74"/>
      <c r="BJ1478" s="74"/>
      <c r="BK1478" s="74"/>
      <c r="BL1478" s="74"/>
    </row>
    <row r="1479" spans="27:64">
      <c r="AA1479" s="74"/>
      <c r="AB1479" s="74"/>
      <c r="AC1479" s="74"/>
      <c r="AD1479" s="74"/>
      <c r="AE1479" s="74"/>
      <c r="AG1479" s="101"/>
      <c r="AN1479" s="74"/>
      <c r="AO1479" s="74"/>
      <c r="AP1479" s="74"/>
      <c r="AQ1479" s="74"/>
      <c r="AR1479" s="74"/>
      <c r="AS1479" s="74"/>
      <c r="AT1479" s="74"/>
      <c r="AU1479" s="74"/>
      <c r="AV1479" s="74"/>
      <c r="AW1479" s="74"/>
      <c r="AX1479" s="74"/>
      <c r="AY1479" s="74"/>
      <c r="AZ1479" s="74"/>
      <c r="BA1479" s="74"/>
      <c r="BB1479" s="74"/>
      <c r="BC1479" s="74"/>
      <c r="BD1479" s="74"/>
      <c r="BE1479" s="74"/>
      <c r="BF1479" s="74"/>
      <c r="BG1479" s="74"/>
      <c r="BH1479" s="74"/>
      <c r="BI1479" s="74"/>
      <c r="BJ1479" s="74"/>
      <c r="BK1479" s="74"/>
      <c r="BL1479" s="74"/>
    </row>
    <row r="1480" spans="27:64">
      <c r="AA1480" s="74"/>
      <c r="AB1480" s="74"/>
      <c r="AC1480" s="74"/>
      <c r="AD1480" s="74"/>
      <c r="AE1480" s="74"/>
      <c r="AG1480" s="101"/>
      <c r="AN1480" s="74"/>
      <c r="AO1480" s="74"/>
      <c r="AP1480" s="74"/>
      <c r="AQ1480" s="74"/>
      <c r="AR1480" s="74"/>
      <c r="AS1480" s="74"/>
      <c r="AT1480" s="74"/>
      <c r="AU1480" s="74"/>
      <c r="AV1480" s="74"/>
      <c r="AW1480" s="74"/>
      <c r="AX1480" s="74"/>
      <c r="AY1480" s="74"/>
      <c r="AZ1480" s="74"/>
      <c r="BA1480" s="74"/>
      <c r="BB1480" s="74"/>
      <c r="BC1480" s="74"/>
      <c r="BD1480" s="74"/>
      <c r="BE1480" s="74"/>
      <c r="BF1480" s="74"/>
      <c r="BG1480" s="74"/>
      <c r="BH1480" s="74"/>
      <c r="BI1480" s="74"/>
      <c r="BJ1480" s="74"/>
      <c r="BK1480" s="74"/>
      <c r="BL1480" s="74"/>
    </row>
    <row r="1481" spans="27:64">
      <c r="AA1481" s="74"/>
      <c r="AB1481" s="74"/>
      <c r="AC1481" s="74"/>
      <c r="AD1481" s="74"/>
      <c r="AE1481" s="74"/>
      <c r="AG1481" s="101"/>
      <c r="AN1481" s="74"/>
      <c r="AO1481" s="74"/>
      <c r="AP1481" s="74"/>
      <c r="AQ1481" s="74"/>
      <c r="AR1481" s="74"/>
      <c r="AS1481" s="74"/>
      <c r="AT1481" s="74"/>
      <c r="AU1481" s="74"/>
      <c r="AV1481" s="74"/>
    </row>
    <row r="1482" spans="27:64">
      <c r="AA1482" s="74"/>
      <c r="AB1482" s="74"/>
      <c r="AC1482" s="74"/>
      <c r="AD1482" s="74"/>
      <c r="AE1482" s="74"/>
      <c r="AG1482" s="101"/>
      <c r="AN1482" s="74"/>
      <c r="AO1482" s="74"/>
      <c r="AP1482" s="74"/>
      <c r="AQ1482" s="74"/>
      <c r="AR1482" s="74"/>
      <c r="AS1482" s="74"/>
      <c r="AT1482" s="74"/>
      <c r="AU1482" s="74"/>
    </row>
    <row r="1483" spans="27:64">
      <c r="AA1483" s="74"/>
      <c r="AB1483" s="74"/>
      <c r="AC1483" s="74"/>
      <c r="AD1483" s="74"/>
      <c r="AE1483" s="74"/>
      <c r="AG1483" s="101"/>
      <c r="AN1483" s="74"/>
      <c r="AO1483" s="74"/>
      <c r="AP1483" s="74"/>
      <c r="AQ1483" s="74"/>
      <c r="AR1483" s="74"/>
      <c r="AS1483" s="74"/>
      <c r="AT1483" s="74"/>
      <c r="AU1483" s="74"/>
    </row>
    <row r="1484" spans="27:64">
      <c r="AA1484" s="74"/>
      <c r="AB1484" s="74"/>
      <c r="AC1484" s="74"/>
      <c r="AD1484" s="74"/>
      <c r="AE1484" s="74"/>
      <c r="AG1484" s="101"/>
      <c r="AN1484" s="74"/>
      <c r="AO1484" s="74"/>
      <c r="AP1484" s="74"/>
      <c r="AQ1484" s="74"/>
      <c r="AR1484" s="74"/>
      <c r="AS1484" s="74"/>
      <c r="AT1484" s="74"/>
      <c r="AU1484" s="74"/>
      <c r="AV1484" s="74"/>
    </row>
    <row r="1485" spans="27:64">
      <c r="AA1485" s="74"/>
      <c r="AB1485" s="74"/>
      <c r="AC1485" s="74"/>
      <c r="AD1485" s="74"/>
      <c r="AE1485" s="74"/>
      <c r="AG1485" s="101"/>
      <c r="AN1485" s="74"/>
      <c r="AO1485" s="74"/>
      <c r="AP1485" s="74"/>
      <c r="AQ1485" s="74"/>
      <c r="AR1485" s="74"/>
      <c r="AS1485" s="74"/>
      <c r="AT1485" s="74"/>
      <c r="AU1485" s="74"/>
      <c r="AV1485" s="74"/>
      <c r="AW1485" s="74"/>
      <c r="AX1485" s="74"/>
      <c r="AY1485" s="74"/>
      <c r="AZ1485" s="74"/>
      <c r="BA1485" s="74"/>
      <c r="BB1485" s="74"/>
      <c r="BC1485" s="74"/>
      <c r="BD1485" s="74"/>
      <c r="BE1485" s="74"/>
      <c r="BF1485" s="74"/>
      <c r="BG1485" s="74"/>
      <c r="BH1485" s="74"/>
      <c r="BI1485" s="74"/>
      <c r="BJ1485" s="74"/>
      <c r="BK1485" s="74"/>
      <c r="BL1485" s="74"/>
    </row>
    <row r="1486" spans="27:64">
      <c r="AA1486" s="74"/>
      <c r="AB1486" s="74"/>
      <c r="AC1486" s="74"/>
      <c r="AD1486" s="74"/>
      <c r="AE1486" s="74"/>
      <c r="AG1486" s="101"/>
      <c r="AN1486" s="74"/>
      <c r="AO1486" s="74"/>
      <c r="AP1486" s="74"/>
      <c r="AQ1486" s="74"/>
      <c r="AR1486" s="74"/>
      <c r="AS1486" s="74"/>
      <c r="AT1486" s="74"/>
      <c r="AU1486" s="74"/>
      <c r="AV1486" s="74"/>
      <c r="AW1486" s="74"/>
      <c r="AX1486" s="74"/>
      <c r="AY1486" s="74"/>
      <c r="AZ1486" s="74"/>
      <c r="BA1486" s="74"/>
      <c r="BB1486" s="74"/>
      <c r="BC1486" s="74"/>
      <c r="BD1486" s="74"/>
      <c r="BE1486" s="74"/>
      <c r="BF1486" s="74"/>
      <c r="BG1486" s="74"/>
      <c r="BH1486" s="74"/>
      <c r="BI1486" s="74"/>
      <c r="BJ1486" s="74"/>
      <c r="BK1486" s="74"/>
      <c r="BL1486" s="74"/>
    </row>
    <row r="1487" spans="27:64">
      <c r="AA1487" s="74"/>
      <c r="AB1487" s="74"/>
      <c r="AC1487" s="74"/>
      <c r="AD1487" s="74"/>
      <c r="AE1487" s="74"/>
      <c r="AG1487" s="101"/>
      <c r="AN1487" s="74"/>
      <c r="AO1487" s="74"/>
      <c r="AP1487" s="74"/>
      <c r="AQ1487" s="74"/>
      <c r="AR1487" s="74"/>
      <c r="AS1487" s="74"/>
      <c r="AT1487" s="74"/>
      <c r="AU1487" s="74"/>
    </row>
    <row r="1488" spans="27:64">
      <c r="AA1488" s="74"/>
      <c r="AB1488" s="74"/>
      <c r="AC1488" s="74"/>
      <c r="AD1488" s="74"/>
      <c r="AE1488" s="74"/>
      <c r="AG1488" s="101"/>
      <c r="AN1488" s="74"/>
      <c r="AO1488" s="74"/>
      <c r="AP1488" s="74"/>
      <c r="AQ1488" s="74"/>
      <c r="AR1488" s="74"/>
      <c r="AS1488" s="74"/>
      <c r="AT1488" s="74"/>
      <c r="AU1488" s="74"/>
      <c r="AV1488" s="74"/>
      <c r="AX1488" s="74"/>
    </row>
    <row r="1489" spans="27:64">
      <c r="AA1489" s="74"/>
      <c r="AB1489" s="74"/>
      <c r="AC1489" s="74"/>
      <c r="AD1489" s="74"/>
      <c r="AE1489" s="74"/>
      <c r="AG1489" s="101"/>
      <c r="AN1489" s="74"/>
      <c r="AO1489" s="74"/>
      <c r="AP1489" s="74"/>
      <c r="AQ1489" s="74"/>
      <c r="AR1489" s="74"/>
      <c r="AS1489" s="74"/>
      <c r="AT1489" s="74"/>
      <c r="AU1489" s="74"/>
      <c r="AV1489" s="74"/>
    </row>
    <row r="1490" spans="27:64">
      <c r="AA1490" s="74"/>
      <c r="AB1490" s="74"/>
      <c r="AC1490" s="74"/>
      <c r="AD1490" s="74"/>
      <c r="AE1490" s="74"/>
      <c r="AG1490" s="101"/>
      <c r="AN1490" s="74"/>
      <c r="AO1490" s="74"/>
      <c r="AP1490" s="74"/>
      <c r="AQ1490" s="74"/>
      <c r="AR1490" s="74"/>
      <c r="AS1490" s="74"/>
      <c r="AT1490" s="74"/>
      <c r="AU1490" s="74"/>
    </row>
    <row r="1491" spans="27:64">
      <c r="AA1491" s="74"/>
      <c r="AB1491" s="74"/>
      <c r="AC1491" s="74"/>
      <c r="AD1491" s="74"/>
      <c r="AE1491" s="74"/>
      <c r="AG1491" s="101"/>
      <c r="AN1491" s="74"/>
      <c r="AO1491" s="74"/>
      <c r="AP1491" s="74"/>
      <c r="AQ1491" s="74"/>
      <c r="AR1491" s="74"/>
      <c r="AS1491" s="74"/>
      <c r="AT1491" s="74"/>
      <c r="AU1491" s="74"/>
    </row>
    <row r="1492" spans="27:64">
      <c r="AA1492" s="74"/>
      <c r="AB1492" s="74"/>
      <c r="AC1492" s="74"/>
      <c r="AD1492" s="74"/>
      <c r="AE1492" s="74"/>
      <c r="AG1492" s="101"/>
      <c r="AN1492" s="74"/>
      <c r="AO1492" s="74"/>
      <c r="AP1492" s="74"/>
      <c r="AQ1492" s="74"/>
      <c r="AR1492" s="74"/>
      <c r="AS1492" s="74"/>
      <c r="AT1492" s="74"/>
      <c r="AU1492" s="74"/>
    </row>
    <row r="1493" spans="27:64">
      <c r="AA1493" s="74"/>
      <c r="AB1493" s="74"/>
      <c r="AC1493" s="74"/>
      <c r="AD1493" s="74"/>
      <c r="AE1493" s="74"/>
      <c r="AG1493" s="101"/>
      <c r="AN1493" s="74"/>
      <c r="AO1493" s="74"/>
      <c r="AP1493" s="74"/>
      <c r="AQ1493" s="74"/>
      <c r="AR1493" s="74"/>
      <c r="AS1493" s="74"/>
      <c r="AT1493" s="74"/>
      <c r="AU1493" s="74"/>
    </row>
    <row r="1494" spans="27:64">
      <c r="AA1494" s="74"/>
      <c r="AB1494" s="74"/>
      <c r="AC1494" s="74"/>
      <c r="AD1494" s="74"/>
      <c r="AE1494" s="74"/>
      <c r="AG1494" s="101"/>
      <c r="AN1494" s="74"/>
      <c r="AO1494" s="74"/>
      <c r="AP1494" s="74"/>
      <c r="AQ1494" s="74"/>
      <c r="AR1494" s="74"/>
      <c r="AS1494" s="74"/>
      <c r="AT1494" s="74"/>
      <c r="AU1494" s="74"/>
      <c r="AV1494" s="74"/>
      <c r="AW1494" s="74"/>
      <c r="AX1494" s="74"/>
      <c r="AY1494" s="74"/>
      <c r="AZ1494" s="74"/>
      <c r="BA1494" s="74"/>
      <c r="BB1494" s="74"/>
      <c r="BC1494" s="74"/>
      <c r="BD1494" s="74"/>
      <c r="BE1494" s="74"/>
      <c r="BF1494" s="74"/>
      <c r="BG1494" s="74"/>
      <c r="BH1494" s="74"/>
      <c r="BI1494" s="74"/>
      <c r="BJ1494" s="74"/>
      <c r="BK1494" s="74"/>
      <c r="BL1494" s="74"/>
    </row>
    <row r="1495" spans="27:64">
      <c r="AA1495" s="74"/>
      <c r="AB1495" s="74"/>
      <c r="AC1495" s="74"/>
      <c r="AD1495" s="74"/>
      <c r="AE1495" s="74"/>
      <c r="AG1495" s="101"/>
      <c r="AN1495" s="74"/>
      <c r="AO1495" s="74"/>
      <c r="AP1495" s="74"/>
      <c r="AQ1495" s="74"/>
      <c r="AR1495" s="74"/>
      <c r="AS1495" s="74"/>
      <c r="AT1495" s="74"/>
      <c r="AU1495" s="74"/>
    </row>
    <row r="1496" spans="27:64">
      <c r="AA1496" s="74"/>
      <c r="AB1496" s="74"/>
      <c r="AC1496" s="74"/>
      <c r="AD1496" s="74"/>
      <c r="AE1496" s="74"/>
      <c r="AG1496" s="101"/>
      <c r="AN1496" s="74"/>
      <c r="AO1496" s="74"/>
      <c r="AP1496" s="74"/>
      <c r="AQ1496" s="74"/>
      <c r="AR1496" s="74"/>
      <c r="AS1496" s="74"/>
      <c r="AT1496" s="74"/>
      <c r="AU1496" s="74"/>
      <c r="AV1496" s="74"/>
      <c r="AW1496" s="74"/>
      <c r="AX1496" s="74"/>
      <c r="AY1496" s="74"/>
      <c r="AZ1496" s="74"/>
      <c r="BA1496" s="74"/>
      <c r="BB1496" s="74"/>
      <c r="BC1496" s="74"/>
      <c r="BD1496" s="74"/>
      <c r="BE1496" s="74"/>
      <c r="BF1496" s="74"/>
      <c r="BG1496" s="74"/>
      <c r="BH1496" s="74"/>
      <c r="BI1496" s="74"/>
      <c r="BJ1496" s="74"/>
      <c r="BK1496" s="74"/>
      <c r="BL1496" s="74"/>
    </row>
    <row r="1497" spans="27:64">
      <c r="AA1497" s="74"/>
      <c r="AB1497" s="74"/>
      <c r="AC1497" s="74"/>
      <c r="AD1497" s="74"/>
      <c r="AE1497" s="74"/>
      <c r="AG1497" s="101"/>
      <c r="AN1497" s="74"/>
      <c r="AO1497" s="74"/>
      <c r="AP1497" s="74"/>
      <c r="AQ1497" s="74"/>
      <c r="AR1497" s="74"/>
      <c r="AS1497" s="74"/>
      <c r="AT1497" s="74"/>
      <c r="AU1497" s="74"/>
      <c r="AV1497" s="74"/>
      <c r="AX1497" s="74"/>
    </row>
    <row r="1498" spans="27:64">
      <c r="AA1498" s="74"/>
      <c r="AB1498" s="74"/>
      <c r="AC1498" s="74"/>
      <c r="AD1498" s="74"/>
      <c r="AE1498" s="74"/>
      <c r="AG1498" s="101"/>
      <c r="AN1498" s="74"/>
      <c r="AO1498" s="74"/>
      <c r="AP1498" s="74"/>
      <c r="AQ1498" s="74"/>
      <c r="AR1498" s="74"/>
      <c r="AS1498" s="74"/>
      <c r="AT1498" s="74"/>
      <c r="AU1498" s="74"/>
      <c r="AV1498" s="74"/>
    </row>
    <row r="1499" spans="27:64">
      <c r="AA1499" s="74"/>
      <c r="AB1499" s="74"/>
      <c r="AC1499" s="74"/>
      <c r="AD1499" s="74"/>
      <c r="AE1499" s="74"/>
      <c r="AG1499" s="101"/>
      <c r="AN1499" s="74"/>
      <c r="AO1499" s="74"/>
      <c r="AP1499" s="74"/>
      <c r="AQ1499" s="74"/>
      <c r="AR1499" s="74"/>
      <c r="AS1499" s="74"/>
      <c r="AT1499" s="74"/>
      <c r="AU1499" s="74"/>
      <c r="AV1499" s="74"/>
    </row>
    <row r="1500" spans="27:64">
      <c r="AA1500" s="74"/>
      <c r="AB1500" s="74"/>
      <c r="AC1500" s="74"/>
      <c r="AD1500" s="74"/>
      <c r="AE1500" s="74"/>
      <c r="AG1500" s="101"/>
      <c r="AN1500" s="74"/>
      <c r="AO1500" s="74"/>
      <c r="AP1500" s="74"/>
      <c r="AQ1500" s="74"/>
      <c r="AR1500" s="74"/>
      <c r="AS1500" s="74"/>
      <c r="AT1500" s="74"/>
      <c r="AU1500" s="74"/>
      <c r="AV1500" s="74"/>
      <c r="AX1500" s="74"/>
    </row>
    <row r="1501" spans="27:64">
      <c r="AA1501" s="74"/>
      <c r="AB1501" s="74"/>
      <c r="AC1501" s="74"/>
      <c r="AD1501" s="74"/>
      <c r="AE1501" s="74"/>
      <c r="AG1501" s="101"/>
      <c r="AN1501" s="74"/>
      <c r="AO1501" s="74"/>
      <c r="AP1501" s="74"/>
      <c r="AQ1501" s="74"/>
      <c r="AR1501" s="74"/>
      <c r="AS1501" s="74"/>
      <c r="AT1501" s="74"/>
      <c r="AU1501" s="74"/>
      <c r="AV1501" s="74"/>
      <c r="AW1501" s="74"/>
      <c r="AX1501" s="74"/>
      <c r="AY1501" s="74"/>
      <c r="AZ1501" s="74"/>
      <c r="BA1501" s="74"/>
      <c r="BB1501" s="74"/>
      <c r="BC1501" s="74"/>
      <c r="BD1501" s="74"/>
      <c r="BE1501" s="74"/>
      <c r="BF1501" s="74"/>
      <c r="BG1501" s="74"/>
      <c r="BH1501" s="74"/>
      <c r="BI1501" s="74"/>
      <c r="BJ1501" s="74"/>
      <c r="BK1501" s="74"/>
      <c r="BL1501" s="74"/>
    </row>
    <row r="1502" spans="27:64">
      <c r="AA1502" s="74"/>
      <c r="AB1502" s="74"/>
      <c r="AC1502" s="74"/>
      <c r="AD1502" s="74"/>
      <c r="AE1502" s="74"/>
      <c r="AG1502" s="101"/>
      <c r="AN1502" s="74"/>
      <c r="AO1502" s="74"/>
      <c r="AP1502" s="74"/>
      <c r="AQ1502" s="74"/>
      <c r="AR1502" s="74"/>
      <c r="AS1502" s="74"/>
      <c r="AT1502" s="74"/>
      <c r="AU1502" s="74"/>
      <c r="AV1502" s="74"/>
    </row>
    <row r="1503" spans="27:64">
      <c r="AA1503" s="74"/>
      <c r="AB1503" s="74"/>
      <c r="AC1503" s="74"/>
      <c r="AD1503" s="74"/>
      <c r="AE1503" s="74"/>
      <c r="AG1503" s="101"/>
      <c r="AN1503" s="74"/>
      <c r="AO1503" s="74"/>
      <c r="AP1503" s="74"/>
      <c r="AQ1503" s="74"/>
      <c r="AR1503" s="74"/>
      <c r="AS1503" s="74"/>
      <c r="AT1503" s="74"/>
      <c r="AU1503" s="74"/>
      <c r="AV1503" s="74"/>
      <c r="AX1503" s="74"/>
    </row>
    <row r="1504" spans="27:64">
      <c r="AA1504" s="74"/>
      <c r="AB1504" s="74"/>
      <c r="AC1504" s="74"/>
      <c r="AD1504" s="74"/>
      <c r="AE1504" s="74"/>
      <c r="AG1504" s="101"/>
      <c r="AN1504" s="74"/>
      <c r="AO1504" s="74"/>
      <c r="AP1504" s="74"/>
      <c r="AQ1504" s="74"/>
      <c r="AR1504" s="74"/>
      <c r="AS1504" s="74"/>
      <c r="AT1504" s="74"/>
      <c r="AU1504" s="74"/>
      <c r="AV1504" s="74"/>
      <c r="AW1504" s="74"/>
      <c r="AX1504" s="74"/>
      <c r="AY1504" s="74"/>
      <c r="AZ1504" s="74"/>
      <c r="BA1504" s="74"/>
      <c r="BB1504" s="74"/>
      <c r="BC1504" s="74"/>
      <c r="BD1504" s="74"/>
      <c r="BE1504" s="74"/>
      <c r="BF1504" s="74"/>
      <c r="BG1504" s="74"/>
      <c r="BH1504" s="74"/>
      <c r="BI1504" s="74"/>
      <c r="BJ1504" s="74"/>
      <c r="BK1504" s="74"/>
      <c r="BL1504" s="74"/>
    </row>
    <row r="1505" spans="27:64">
      <c r="AA1505" s="74"/>
      <c r="AB1505" s="74"/>
      <c r="AC1505" s="74"/>
      <c r="AD1505" s="74"/>
      <c r="AE1505" s="74"/>
      <c r="AG1505" s="101"/>
      <c r="AN1505" s="74"/>
      <c r="AO1505" s="74"/>
      <c r="AP1505" s="74"/>
      <c r="AQ1505" s="74"/>
      <c r="AR1505" s="74"/>
      <c r="AS1505" s="74"/>
      <c r="AT1505" s="74"/>
      <c r="AU1505" s="74"/>
      <c r="AV1505" s="74"/>
    </row>
    <row r="1506" spans="27:64">
      <c r="AA1506" s="74"/>
      <c r="AB1506" s="74"/>
      <c r="AC1506" s="74"/>
      <c r="AD1506" s="74"/>
      <c r="AE1506" s="74"/>
      <c r="AG1506" s="101"/>
      <c r="AN1506" s="74"/>
      <c r="AO1506" s="74"/>
      <c r="AP1506" s="74"/>
      <c r="AQ1506" s="74"/>
      <c r="AR1506" s="74"/>
      <c r="AS1506" s="74"/>
      <c r="AT1506" s="74"/>
      <c r="AU1506" s="74"/>
      <c r="AV1506" s="74"/>
    </row>
    <row r="1507" spans="27:64">
      <c r="AA1507" s="74"/>
      <c r="AB1507" s="74"/>
      <c r="AC1507" s="74"/>
      <c r="AD1507" s="74"/>
      <c r="AE1507" s="74"/>
      <c r="AG1507" s="101"/>
      <c r="AN1507" s="74"/>
      <c r="AO1507" s="74"/>
      <c r="AP1507" s="74"/>
      <c r="AQ1507" s="74"/>
      <c r="AR1507" s="74"/>
      <c r="AS1507" s="74"/>
      <c r="AT1507" s="74"/>
      <c r="AU1507" s="74"/>
      <c r="AV1507" s="74"/>
      <c r="AX1507" s="74"/>
      <c r="AY1507" s="74"/>
      <c r="AZ1507" s="74"/>
      <c r="BA1507" s="74"/>
      <c r="BB1507" s="74"/>
      <c r="BC1507" s="74"/>
      <c r="BD1507" s="74"/>
      <c r="BE1507" s="74"/>
      <c r="BF1507" s="74"/>
      <c r="BG1507" s="74"/>
      <c r="BH1507" s="74"/>
      <c r="BI1507" s="74"/>
      <c r="BJ1507" s="74"/>
      <c r="BK1507" s="74"/>
      <c r="BL1507" s="74"/>
    </row>
    <row r="1508" spans="27:64">
      <c r="AA1508" s="74"/>
      <c r="AB1508" s="74"/>
      <c r="AC1508" s="74"/>
      <c r="AD1508" s="74"/>
      <c r="AE1508" s="74"/>
      <c r="AG1508" s="101"/>
      <c r="AN1508" s="74"/>
      <c r="AO1508" s="74"/>
      <c r="AP1508" s="74"/>
      <c r="AQ1508" s="74"/>
      <c r="AR1508" s="74"/>
      <c r="AS1508" s="74"/>
      <c r="AT1508" s="74"/>
      <c r="AU1508" s="74"/>
      <c r="AV1508" s="74"/>
    </row>
    <row r="1509" spans="27:64">
      <c r="AA1509" s="74"/>
      <c r="AB1509" s="74"/>
      <c r="AC1509" s="74"/>
      <c r="AD1509" s="74"/>
      <c r="AE1509" s="74"/>
      <c r="AG1509" s="101"/>
      <c r="AN1509" s="74"/>
      <c r="AO1509" s="74"/>
      <c r="AP1509" s="74"/>
      <c r="AQ1509" s="74"/>
      <c r="AR1509" s="74"/>
      <c r="AS1509" s="74"/>
      <c r="AT1509" s="74"/>
      <c r="AU1509" s="74"/>
      <c r="AV1509" s="74"/>
      <c r="AX1509" s="74"/>
      <c r="AY1509" s="74"/>
      <c r="AZ1509" s="74"/>
      <c r="BA1509" s="74"/>
      <c r="BB1509" s="74"/>
      <c r="BC1509" s="74"/>
      <c r="BD1509" s="74"/>
      <c r="BE1509" s="74"/>
      <c r="BF1509" s="74"/>
      <c r="BG1509" s="74"/>
      <c r="BH1509" s="74"/>
      <c r="BI1509" s="74"/>
      <c r="BJ1509" s="74"/>
      <c r="BK1509" s="74"/>
      <c r="BL1509" s="74"/>
    </row>
    <row r="1510" spans="27:64">
      <c r="AA1510" s="74"/>
      <c r="AB1510" s="74"/>
      <c r="AC1510" s="74"/>
      <c r="AD1510" s="74"/>
      <c r="AE1510" s="74"/>
      <c r="AG1510" s="101"/>
      <c r="AN1510" s="74"/>
      <c r="AO1510" s="74"/>
      <c r="AP1510" s="74"/>
      <c r="AQ1510" s="74"/>
      <c r="AR1510" s="74"/>
      <c r="AS1510" s="74"/>
      <c r="AT1510" s="74"/>
      <c r="AU1510" s="74"/>
    </row>
    <row r="1511" spans="27:64">
      <c r="AA1511" s="74"/>
      <c r="AB1511" s="74"/>
      <c r="AC1511" s="74"/>
      <c r="AD1511" s="74"/>
      <c r="AE1511" s="74"/>
      <c r="AG1511" s="101"/>
      <c r="AN1511" s="74"/>
      <c r="AO1511" s="74"/>
      <c r="AP1511" s="74"/>
      <c r="AQ1511" s="74"/>
      <c r="AR1511" s="74"/>
      <c r="AS1511" s="74"/>
      <c r="AT1511" s="74"/>
      <c r="AU1511" s="74"/>
      <c r="AV1511" s="74"/>
      <c r="AX1511" s="74"/>
    </row>
    <row r="1512" spans="27:64">
      <c r="AA1512" s="74"/>
      <c r="AB1512" s="74"/>
      <c r="AC1512" s="74"/>
      <c r="AD1512" s="74"/>
      <c r="AE1512" s="74"/>
      <c r="AG1512" s="101"/>
      <c r="AN1512" s="74"/>
      <c r="AO1512" s="74"/>
      <c r="AP1512" s="74"/>
      <c r="AQ1512" s="74"/>
      <c r="AR1512" s="74"/>
      <c r="AS1512" s="74"/>
      <c r="AT1512" s="74"/>
      <c r="AU1512" s="74"/>
    </row>
    <row r="1513" spans="27:64">
      <c r="AA1513" s="74"/>
      <c r="AB1513" s="74"/>
      <c r="AC1513" s="74"/>
      <c r="AD1513" s="74"/>
      <c r="AE1513" s="74"/>
      <c r="AG1513" s="101"/>
      <c r="AN1513" s="74"/>
      <c r="AO1513" s="74"/>
      <c r="AP1513" s="74"/>
      <c r="AQ1513" s="74"/>
      <c r="AR1513" s="74"/>
      <c r="AS1513" s="74"/>
      <c r="AT1513" s="74"/>
      <c r="AU1513" s="74"/>
      <c r="AV1513" s="74"/>
    </row>
    <row r="1514" spans="27:64">
      <c r="AA1514" s="74"/>
      <c r="AB1514" s="74"/>
      <c r="AC1514" s="74"/>
      <c r="AD1514" s="74"/>
      <c r="AE1514" s="74"/>
      <c r="AG1514" s="101"/>
      <c r="AN1514" s="74"/>
      <c r="AO1514" s="74"/>
      <c r="AP1514" s="74"/>
      <c r="AQ1514" s="74"/>
      <c r="AR1514" s="74"/>
      <c r="AS1514" s="74"/>
      <c r="AT1514" s="74"/>
      <c r="AU1514" s="74"/>
      <c r="AV1514" s="74"/>
      <c r="AW1514" s="74"/>
      <c r="AX1514" s="74"/>
      <c r="AY1514" s="74"/>
      <c r="AZ1514" s="74"/>
      <c r="BA1514" s="74"/>
      <c r="BB1514" s="74"/>
      <c r="BC1514" s="74"/>
      <c r="BD1514" s="74"/>
      <c r="BE1514" s="74"/>
      <c r="BF1514" s="74"/>
      <c r="BG1514" s="74"/>
      <c r="BH1514" s="74"/>
      <c r="BI1514" s="74"/>
      <c r="BJ1514" s="74"/>
      <c r="BK1514" s="74"/>
      <c r="BL1514" s="74"/>
    </row>
    <row r="1515" spans="27:64">
      <c r="AA1515" s="74"/>
      <c r="AB1515" s="74"/>
      <c r="AC1515" s="74"/>
      <c r="AD1515" s="74"/>
      <c r="AE1515" s="74"/>
      <c r="AG1515" s="101"/>
      <c r="AN1515" s="74"/>
      <c r="AO1515" s="74"/>
      <c r="AP1515" s="74"/>
      <c r="AQ1515" s="74"/>
      <c r="AR1515" s="74"/>
      <c r="AS1515" s="74"/>
      <c r="AT1515" s="74"/>
      <c r="AU1515" s="74"/>
    </row>
    <row r="1516" spans="27:64">
      <c r="AA1516" s="74"/>
      <c r="AB1516" s="74"/>
      <c r="AC1516" s="74"/>
      <c r="AD1516" s="74"/>
      <c r="AE1516" s="74"/>
      <c r="AG1516" s="101"/>
      <c r="AN1516" s="74"/>
      <c r="AO1516" s="74"/>
      <c r="AP1516" s="74"/>
      <c r="AQ1516" s="74"/>
      <c r="AR1516" s="74"/>
      <c r="AS1516" s="74"/>
      <c r="AT1516" s="74"/>
      <c r="AU1516" s="74"/>
      <c r="AV1516" s="74"/>
      <c r="AX1516" s="74"/>
    </row>
    <row r="1517" spans="27:64">
      <c r="AA1517" s="74"/>
      <c r="AB1517" s="74"/>
      <c r="AC1517" s="74"/>
      <c r="AD1517" s="74"/>
      <c r="AE1517" s="74"/>
      <c r="AG1517" s="101"/>
      <c r="AN1517" s="74"/>
      <c r="AO1517" s="74"/>
      <c r="AP1517" s="74"/>
      <c r="AQ1517" s="74"/>
      <c r="AR1517" s="74"/>
      <c r="AS1517" s="74"/>
      <c r="AT1517" s="74"/>
      <c r="AU1517" s="74"/>
      <c r="AV1517" s="74"/>
      <c r="AW1517" s="74"/>
      <c r="AX1517" s="74"/>
      <c r="AY1517" s="74"/>
      <c r="AZ1517" s="74"/>
      <c r="BA1517" s="74"/>
      <c r="BB1517" s="74"/>
      <c r="BC1517" s="74"/>
      <c r="BD1517" s="74"/>
      <c r="BE1517" s="74"/>
      <c r="BF1517" s="74"/>
      <c r="BG1517" s="74"/>
      <c r="BH1517" s="74"/>
      <c r="BI1517" s="74"/>
      <c r="BJ1517" s="74"/>
      <c r="BK1517" s="74"/>
      <c r="BL1517" s="74"/>
    </row>
    <row r="1518" spans="27:64">
      <c r="AA1518" s="74"/>
      <c r="AB1518" s="74"/>
      <c r="AC1518" s="74"/>
      <c r="AD1518" s="74"/>
      <c r="AE1518" s="74"/>
      <c r="AG1518" s="101"/>
      <c r="AN1518" s="74"/>
      <c r="AO1518" s="74"/>
      <c r="AP1518" s="74"/>
      <c r="AQ1518" s="74"/>
      <c r="AR1518" s="74"/>
      <c r="AS1518" s="74"/>
      <c r="AT1518" s="74"/>
      <c r="AU1518" s="74"/>
      <c r="AV1518" s="74"/>
      <c r="AW1518" s="74"/>
      <c r="AX1518" s="74"/>
      <c r="AY1518" s="74"/>
      <c r="AZ1518" s="74"/>
      <c r="BA1518" s="74"/>
      <c r="BB1518" s="74"/>
      <c r="BC1518" s="74"/>
      <c r="BD1518" s="74"/>
      <c r="BE1518" s="74"/>
      <c r="BF1518" s="74"/>
      <c r="BG1518" s="74"/>
      <c r="BH1518" s="74"/>
      <c r="BI1518" s="74"/>
      <c r="BJ1518" s="74"/>
      <c r="BK1518" s="74"/>
      <c r="BL1518" s="74"/>
    </row>
    <row r="1519" spans="27:64">
      <c r="AA1519" s="74"/>
      <c r="AB1519" s="74"/>
      <c r="AC1519" s="74"/>
      <c r="AD1519" s="74"/>
      <c r="AE1519" s="74"/>
      <c r="AG1519" s="101"/>
      <c r="AN1519" s="74"/>
      <c r="AO1519" s="74"/>
      <c r="AP1519" s="74"/>
      <c r="AQ1519" s="74"/>
      <c r="AR1519" s="74"/>
      <c r="AS1519" s="74"/>
      <c r="AT1519" s="74"/>
      <c r="AU1519" s="74"/>
      <c r="AV1519" s="74"/>
      <c r="AW1519" s="74"/>
      <c r="AX1519" s="74"/>
      <c r="AY1519" s="74"/>
      <c r="AZ1519" s="74"/>
      <c r="BA1519" s="74"/>
      <c r="BB1519" s="74"/>
      <c r="BC1519" s="74"/>
      <c r="BD1519" s="74"/>
      <c r="BE1519" s="74"/>
      <c r="BF1519" s="74"/>
      <c r="BG1519" s="74"/>
      <c r="BH1519" s="74"/>
      <c r="BI1519" s="74"/>
      <c r="BJ1519" s="74"/>
      <c r="BK1519" s="74"/>
      <c r="BL1519" s="74"/>
    </row>
    <row r="1520" spans="27:64">
      <c r="AA1520" s="74"/>
      <c r="AB1520" s="74"/>
      <c r="AC1520" s="74"/>
      <c r="AD1520" s="74"/>
      <c r="AE1520" s="74"/>
      <c r="AG1520" s="101"/>
      <c r="AN1520" s="74"/>
      <c r="AO1520" s="74"/>
      <c r="AP1520" s="74"/>
      <c r="AQ1520" s="74"/>
      <c r="AR1520" s="74"/>
      <c r="AS1520" s="74"/>
      <c r="AT1520" s="74"/>
      <c r="AU1520" s="74"/>
      <c r="AV1520" s="74"/>
    </row>
    <row r="1521" spans="27:64">
      <c r="AA1521" s="74"/>
      <c r="AB1521" s="74"/>
      <c r="AC1521" s="74"/>
      <c r="AD1521" s="74"/>
      <c r="AE1521" s="74"/>
      <c r="AG1521" s="101"/>
      <c r="AN1521" s="74"/>
      <c r="AO1521" s="74"/>
      <c r="AP1521" s="74"/>
      <c r="AQ1521" s="74"/>
      <c r="AR1521" s="74"/>
      <c r="AS1521" s="74"/>
      <c r="AT1521" s="74"/>
      <c r="AU1521" s="74"/>
      <c r="AV1521" s="74"/>
    </row>
    <row r="1522" spans="27:64">
      <c r="AA1522" s="74"/>
      <c r="AB1522" s="74"/>
      <c r="AC1522" s="74"/>
      <c r="AD1522" s="74"/>
      <c r="AE1522" s="74"/>
      <c r="AG1522" s="101"/>
      <c r="AN1522" s="74"/>
      <c r="AO1522" s="74"/>
      <c r="AP1522" s="74"/>
      <c r="AQ1522" s="74"/>
      <c r="AR1522" s="74"/>
      <c r="AS1522" s="74"/>
      <c r="AT1522" s="74"/>
      <c r="AU1522" s="74"/>
      <c r="AV1522" s="74"/>
      <c r="AX1522" s="74"/>
      <c r="AY1522" s="74"/>
      <c r="AZ1522" s="74"/>
      <c r="BA1522" s="74"/>
      <c r="BB1522" s="74"/>
      <c r="BC1522" s="74"/>
      <c r="BD1522" s="74"/>
      <c r="BE1522" s="74"/>
      <c r="BF1522" s="74"/>
      <c r="BG1522" s="74"/>
      <c r="BH1522" s="74"/>
      <c r="BI1522" s="74"/>
      <c r="BJ1522" s="74"/>
      <c r="BK1522" s="74"/>
      <c r="BL1522" s="74"/>
    </row>
    <row r="1523" spans="27:64">
      <c r="AA1523" s="74"/>
      <c r="AB1523" s="74"/>
      <c r="AC1523" s="74"/>
      <c r="AD1523" s="74"/>
      <c r="AE1523" s="74"/>
      <c r="AG1523" s="101"/>
      <c r="AN1523" s="74"/>
      <c r="AO1523" s="74"/>
      <c r="AP1523" s="74"/>
      <c r="AQ1523" s="74"/>
      <c r="AR1523" s="74"/>
      <c r="AS1523" s="74"/>
      <c r="AT1523" s="74"/>
      <c r="AU1523" s="74"/>
      <c r="AV1523" s="74"/>
    </row>
    <row r="1524" spans="27:64">
      <c r="AA1524" s="74"/>
      <c r="AB1524" s="74"/>
      <c r="AC1524" s="74"/>
      <c r="AD1524" s="74"/>
      <c r="AE1524" s="74"/>
      <c r="AG1524" s="101"/>
      <c r="AN1524" s="74"/>
      <c r="AO1524" s="74"/>
      <c r="AP1524" s="74"/>
      <c r="AQ1524" s="74"/>
      <c r="AR1524" s="74"/>
      <c r="AS1524" s="74"/>
      <c r="AT1524" s="74"/>
      <c r="AU1524" s="74"/>
      <c r="AV1524" s="74"/>
      <c r="AX1524" s="74"/>
      <c r="AY1524" s="74"/>
      <c r="AZ1524" s="74"/>
      <c r="BA1524" s="74"/>
      <c r="BB1524" s="74"/>
      <c r="BC1524" s="74"/>
      <c r="BD1524" s="74"/>
      <c r="BE1524" s="74"/>
      <c r="BF1524" s="74"/>
      <c r="BG1524" s="74"/>
      <c r="BH1524" s="74"/>
      <c r="BI1524" s="74"/>
      <c r="BJ1524" s="74"/>
      <c r="BK1524" s="74"/>
      <c r="BL1524" s="74"/>
    </row>
    <row r="1525" spans="27:64">
      <c r="AA1525" s="74"/>
      <c r="AB1525" s="74"/>
      <c r="AC1525" s="74"/>
      <c r="AD1525" s="74"/>
      <c r="AE1525" s="74"/>
      <c r="AG1525" s="101"/>
      <c r="AN1525" s="74"/>
      <c r="AO1525" s="74"/>
      <c r="AP1525" s="74"/>
      <c r="AQ1525" s="74"/>
      <c r="AR1525" s="74"/>
      <c r="AS1525" s="74"/>
      <c r="AT1525" s="74"/>
      <c r="AU1525" s="74"/>
      <c r="AV1525" s="74"/>
    </row>
    <row r="1526" spans="27:64">
      <c r="AA1526" s="74"/>
      <c r="AB1526" s="74"/>
      <c r="AC1526" s="74"/>
      <c r="AD1526" s="74"/>
      <c r="AE1526" s="74"/>
      <c r="AG1526" s="101"/>
      <c r="AN1526" s="74"/>
      <c r="AO1526" s="74"/>
      <c r="AP1526" s="74"/>
      <c r="AQ1526" s="74"/>
      <c r="AR1526" s="74"/>
      <c r="AS1526" s="74"/>
      <c r="AT1526" s="74"/>
      <c r="AU1526" s="74"/>
      <c r="AV1526" s="74"/>
    </row>
    <row r="1527" spans="27:64">
      <c r="AA1527" s="74"/>
      <c r="AB1527" s="74"/>
      <c r="AC1527" s="74"/>
      <c r="AD1527" s="74"/>
      <c r="AE1527" s="74"/>
      <c r="AG1527" s="101"/>
      <c r="AN1527" s="74"/>
      <c r="AO1527" s="74"/>
      <c r="AP1527" s="74"/>
      <c r="AQ1527" s="74"/>
      <c r="AR1527" s="74"/>
      <c r="AS1527" s="74"/>
      <c r="AT1527" s="74"/>
      <c r="AU1527" s="74"/>
      <c r="AV1527" s="74"/>
      <c r="AX1527" s="74"/>
    </row>
    <row r="1528" spans="27:64">
      <c r="AA1528" s="74"/>
      <c r="AB1528" s="74"/>
      <c r="AC1528" s="74"/>
      <c r="AD1528" s="74"/>
      <c r="AE1528" s="74"/>
      <c r="AG1528" s="101"/>
      <c r="AN1528" s="74"/>
      <c r="AO1528" s="74"/>
      <c r="AP1528" s="74"/>
      <c r="AQ1528" s="74"/>
      <c r="AR1528" s="74"/>
      <c r="AS1528" s="74"/>
      <c r="AT1528" s="74"/>
      <c r="AU1528" s="74"/>
      <c r="AV1528" s="74"/>
    </row>
    <row r="1529" spans="27:64">
      <c r="AA1529" s="74"/>
      <c r="AB1529" s="74"/>
      <c r="AC1529" s="74"/>
      <c r="AD1529" s="74"/>
      <c r="AE1529" s="74"/>
      <c r="AG1529" s="101"/>
      <c r="AN1529" s="74"/>
      <c r="AO1529" s="74"/>
      <c r="AP1529" s="74"/>
      <c r="AQ1529" s="74"/>
      <c r="AR1529" s="74"/>
      <c r="AS1529" s="74"/>
      <c r="AT1529" s="74"/>
      <c r="AU1529" s="74"/>
      <c r="AV1529" s="74"/>
      <c r="AX1529" s="74"/>
    </row>
    <row r="1530" spans="27:64">
      <c r="AA1530" s="74"/>
      <c r="AB1530" s="74"/>
      <c r="AC1530" s="74"/>
      <c r="AD1530" s="74"/>
      <c r="AE1530" s="74"/>
      <c r="AG1530" s="101"/>
      <c r="AN1530" s="74"/>
      <c r="AO1530" s="74"/>
      <c r="AP1530" s="74"/>
      <c r="AQ1530" s="74"/>
      <c r="AR1530" s="74"/>
      <c r="AS1530" s="74"/>
      <c r="AT1530" s="74"/>
      <c r="AU1530" s="74"/>
      <c r="AV1530" s="74"/>
    </row>
    <row r="1531" spans="27:64">
      <c r="AA1531" s="74"/>
      <c r="AB1531" s="74"/>
      <c r="AC1531" s="74"/>
      <c r="AD1531" s="74"/>
      <c r="AE1531" s="74"/>
      <c r="AG1531" s="101"/>
      <c r="AN1531" s="74"/>
      <c r="AO1531" s="74"/>
      <c r="AP1531" s="74"/>
      <c r="AQ1531" s="74"/>
      <c r="AR1531" s="74"/>
      <c r="AS1531" s="74"/>
      <c r="AT1531" s="74"/>
      <c r="AU1531" s="74"/>
      <c r="AV1531" s="74"/>
    </row>
    <row r="1532" spans="27:64">
      <c r="AA1532" s="74"/>
      <c r="AB1532" s="74"/>
      <c r="AC1532" s="74"/>
      <c r="AD1532" s="74"/>
      <c r="AE1532" s="74"/>
      <c r="AG1532" s="101"/>
      <c r="AN1532" s="74"/>
      <c r="AO1532" s="74"/>
      <c r="AP1532" s="74"/>
      <c r="AQ1532" s="74"/>
      <c r="AR1532" s="74"/>
      <c r="AS1532" s="74"/>
      <c r="AT1532" s="74"/>
      <c r="AU1532" s="74"/>
      <c r="AV1532" s="74"/>
    </row>
    <row r="1533" spans="27:64">
      <c r="AA1533" s="74"/>
      <c r="AB1533" s="74"/>
      <c r="AC1533" s="74"/>
      <c r="AD1533" s="74"/>
      <c r="AE1533" s="74"/>
      <c r="AG1533" s="101"/>
      <c r="AN1533" s="74"/>
      <c r="AO1533" s="74"/>
      <c r="AP1533" s="74"/>
      <c r="AQ1533" s="74"/>
      <c r="AR1533" s="74"/>
      <c r="AS1533" s="74"/>
      <c r="AT1533" s="74"/>
      <c r="AU1533" s="74"/>
    </row>
    <row r="1534" spans="27:64">
      <c r="AA1534" s="74"/>
      <c r="AB1534" s="74"/>
      <c r="AC1534" s="74"/>
      <c r="AD1534" s="74"/>
      <c r="AE1534" s="74"/>
      <c r="AG1534" s="101"/>
      <c r="AN1534" s="74"/>
      <c r="AO1534" s="74"/>
      <c r="AP1534" s="74"/>
      <c r="AQ1534" s="74"/>
      <c r="AR1534" s="74"/>
      <c r="AS1534" s="74"/>
      <c r="AT1534" s="74"/>
      <c r="AU1534" s="74"/>
      <c r="AV1534" s="74"/>
    </row>
    <row r="1535" spans="27:64">
      <c r="AA1535" s="74"/>
      <c r="AB1535" s="74"/>
      <c r="AC1535" s="74"/>
      <c r="AD1535" s="74"/>
      <c r="AE1535" s="74"/>
      <c r="AG1535" s="101"/>
      <c r="AN1535" s="74"/>
      <c r="AO1535" s="74"/>
      <c r="AP1535" s="74"/>
      <c r="AQ1535" s="74"/>
      <c r="AR1535" s="74"/>
      <c r="AS1535" s="74"/>
      <c r="AT1535" s="74"/>
      <c r="AU1535" s="74"/>
      <c r="AV1535" s="74"/>
      <c r="AW1535" s="74"/>
      <c r="AX1535" s="74"/>
      <c r="AY1535" s="74"/>
      <c r="AZ1535" s="74"/>
      <c r="BA1535" s="74"/>
      <c r="BB1535" s="74"/>
      <c r="BC1535" s="74"/>
      <c r="BD1535" s="74"/>
      <c r="BE1535" s="74"/>
      <c r="BF1535" s="74"/>
      <c r="BG1535" s="74"/>
      <c r="BH1535" s="74"/>
      <c r="BI1535" s="74"/>
      <c r="BJ1535" s="74"/>
      <c r="BK1535" s="74"/>
      <c r="BL1535" s="74"/>
    </row>
    <row r="1536" spans="27:64">
      <c r="AA1536" s="74"/>
      <c r="AB1536" s="74"/>
      <c r="AC1536" s="74"/>
      <c r="AD1536" s="74"/>
      <c r="AE1536" s="74"/>
      <c r="AG1536" s="101"/>
      <c r="AN1536" s="74"/>
      <c r="AO1536" s="74"/>
      <c r="AP1536" s="74"/>
      <c r="AQ1536" s="74"/>
      <c r="AR1536" s="74"/>
      <c r="AS1536" s="74"/>
      <c r="AT1536" s="74"/>
      <c r="AU1536" s="74"/>
    </row>
    <row r="1537" spans="27:64">
      <c r="AA1537" s="74"/>
      <c r="AB1537" s="74"/>
      <c r="AC1537" s="74"/>
      <c r="AD1537" s="74"/>
      <c r="AE1537" s="74"/>
      <c r="AG1537" s="101"/>
      <c r="AN1537" s="74"/>
      <c r="AO1537" s="74"/>
      <c r="AP1537" s="74"/>
      <c r="AQ1537" s="74"/>
      <c r="AR1537" s="74"/>
      <c r="AS1537" s="74"/>
      <c r="AT1537" s="74"/>
      <c r="AU1537" s="74"/>
    </row>
    <row r="1538" spans="27:64">
      <c r="AA1538" s="74"/>
      <c r="AB1538" s="74"/>
      <c r="AC1538" s="74"/>
      <c r="AD1538" s="74"/>
      <c r="AE1538" s="74"/>
      <c r="AG1538" s="101"/>
      <c r="AN1538" s="74"/>
      <c r="AO1538" s="74"/>
      <c r="AP1538" s="74"/>
      <c r="AQ1538" s="74"/>
      <c r="AR1538" s="74"/>
      <c r="AS1538" s="74"/>
      <c r="AT1538" s="74"/>
      <c r="AU1538" s="74"/>
    </row>
    <row r="1539" spans="27:64">
      <c r="AA1539" s="74"/>
      <c r="AB1539" s="74"/>
      <c r="AC1539" s="74"/>
      <c r="AD1539" s="74"/>
      <c r="AE1539" s="74"/>
      <c r="AG1539" s="101"/>
      <c r="AN1539" s="74"/>
      <c r="AO1539" s="74"/>
      <c r="AP1539" s="74"/>
      <c r="AQ1539" s="74"/>
      <c r="AR1539" s="74"/>
      <c r="AS1539" s="74"/>
      <c r="AT1539" s="74"/>
      <c r="AU1539" s="74"/>
      <c r="AV1539" s="74"/>
    </row>
    <row r="1540" spans="27:64">
      <c r="AA1540" s="74"/>
      <c r="AB1540" s="74"/>
      <c r="AC1540" s="74"/>
      <c r="AD1540" s="74"/>
      <c r="AE1540" s="74"/>
      <c r="AG1540" s="101"/>
      <c r="AN1540" s="74"/>
      <c r="AO1540" s="74"/>
      <c r="AP1540" s="74"/>
      <c r="AQ1540" s="74"/>
      <c r="AR1540" s="74"/>
      <c r="AS1540" s="74"/>
      <c r="AT1540" s="74"/>
      <c r="AU1540" s="74"/>
      <c r="AV1540" s="74"/>
    </row>
    <row r="1541" spans="27:64">
      <c r="AA1541" s="74"/>
      <c r="AB1541" s="74"/>
      <c r="AC1541" s="74"/>
      <c r="AD1541" s="74"/>
      <c r="AE1541" s="74"/>
      <c r="AG1541" s="101"/>
      <c r="AN1541" s="74"/>
      <c r="AO1541" s="74"/>
      <c r="AP1541" s="74"/>
      <c r="AQ1541" s="74"/>
      <c r="AR1541" s="74"/>
      <c r="AS1541" s="74"/>
      <c r="AT1541" s="74"/>
      <c r="AU1541" s="74"/>
      <c r="AV1541" s="74"/>
    </row>
    <row r="1542" spans="27:64">
      <c r="AA1542" s="74"/>
      <c r="AB1542" s="74"/>
      <c r="AC1542" s="74"/>
      <c r="AD1542" s="74"/>
      <c r="AE1542" s="74"/>
      <c r="AG1542" s="101"/>
      <c r="AN1542" s="74"/>
      <c r="AO1542" s="74"/>
      <c r="AP1542" s="74"/>
      <c r="AQ1542" s="74"/>
      <c r="AR1542" s="74"/>
      <c r="AS1542" s="74"/>
      <c r="AT1542" s="74"/>
      <c r="AU1542" s="74"/>
    </row>
    <row r="1543" spans="27:64">
      <c r="AA1543" s="74"/>
      <c r="AB1543" s="74"/>
      <c r="AC1543" s="74"/>
      <c r="AD1543" s="74"/>
      <c r="AE1543" s="74"/>
      <c r="AG1543" s="101"/>
      <c r="AN1543" s="74"/>
      <c r="AO1543" s="74"/>
      <c r="AP1543" s="74"/>
      <c r="AQ1543" s="74"/>
      <c r="AR1543" s="74"/>
      <c r="AS1543" s="74"/>
      <c r="AT1543" s="74"/>
      <c r="AU1543" s="74"/>
      <c r="AV1543" s="74"/>
      <c r="AW1543" s="74"/>
      <c r="AX1543" s="74"/>
      <c r="AY1543" s="74"/>
      <c r="AZ1543" s="74"/>
      <c r="BA1543" s="74"/>
      <c r="BB1543" s="74"/>
      <c r="BC1543" s="74"/>
      <c r="BD1543" s="74"/>
      <c r="BE1543" s="74"/>
      <c r="BF1543" s="74"/>
      <c r="BG1543" s="74"/>
      <c r="BH1543" s="74"/>
      <c r="BI1543" s="74"/>
      <c r="BJ1543" s="74"/>
      <c r="BK1543" s="74"/>
      <c r="BL1543" s="74"/>
    </row>
    <row r="1544" spans="27:64">
      <c r="AA1544" s="74"/>
      <c r="AB1544" s="74"/>
      <c r="AC1544" s="74"/>
      <c r="AD1544" s="74"/>
      <c r="AE1544" s="74"/>
      <c r="AG1544" s="101"/>
      <c r="AN1544" s="74"/>
      <c r="AO1544" s="74"/>
      <c r="AP1544" s="74"/>
      <c r="AQ1544" s="74"/>
      <c r="AR1544" s="74"/>
      <c r="AS1544" s="74"/>
      <c r="AT1544" s="74"/>
      <c r="AU1544" s="74"/>
      <c r="AV1544" s="74"/>
      <c r="AX1544" s="74"/>
      <c r="AY1544" s="74"/>
      <c r="AZ1544" s="74"/>
      <c r="BA1544" s="74"/>
      <c r="BB1544" s="74"/>
      <c r="BC1544" s="74"/>
      <c r="BD1544" s="74"/>
      <c r="BE1544" s="74"/>
      <c r="BF1544" s="74"/>
      <c r="BG1544" s="74"/>
      <c r="BH1544" s="74"/>
      <c r="BI1544" s="74"/>
      <c r="BJ1544" s="74"/>
      <c r="BK1544" s="74"/>
      <c r="BL1544" s="74"/>
    </row>
    <row r="1545" spans="27:64">
      <c r="AA1545" s="74"/>
      <c r="AB1545" s="74"/>
      <c r="AC1545" s="74"/>
      <c r="AD1545" s="74"/>
      <c r="AE1545" s="74"/>
      <c r="AG1545" s="101"/>
      <c r="AN1545" s="74"/>
      <c r="AO1545" s="74"/>
      <c r="AP1545" s="74"/>
      <c r="AQ1545" s="74"/>
      <c r="AR1545" s="74"/>
      <c r="AS1545" s="74"/>
      <c r="AT1545" s="74"/>
      <c r="AU1545" s="74"/>
    </row>
    <row r="1546" spans="27:64">
      <c r="AA1546" s="74"/>
      <c r="AB1546" s="74"/>
      <c r="AC1546" s="74"/>
      <c r="AD1546" s="74"/>
      <c r="AE1546" s="74"/>
      <c r="AG1546" s="101"/>
      <c r="AN1546" s="74"/>
      <c r="AO1546" s="74"/>
      <c r="AP1546" s="74"/>
      <c r="AQ1546" s="74"/>
      <c r="AR1546" s="74"/>
      <c r="AS1546" s="74"/>
      <c r="AT1546" s="74"/>
      <c r="AU1546" s="74"/>
      <c r="AV1546" s="74"/>
    </row>
    <row r="1547" spans="27:64">
      <c r="AA1547" s="74"/>
      <c r="AB1547" s="74"/>
      <c r="AC1547" s="74"/>
      <c r="AD1547" s="74"/>
      <c r="AE1547" s="74"/>
      <c r="AG1547" s="101"/>
      <c r="AN1547" s="74"/>
      <c r="AO1547" s="74"/>
      <c r="AP1547" s="74"/>
      <c r="AQ1547" s="74"/>
      <c r="AR1547" s="74"/>
      <c r="AS1547" s="74"/>
      <c r="AT1547" s="74"/>
      <c r="AU1547" s="74"/>
    </row>
    <row r="1548" spans="27:64">
      <c r="AA1548" s="74"/>
      <c r="AB1548" s="74"/>
      <c r="AC1548" s="74"/>
      <c r="AD1548" s="74"/>
      <c r="AE1548" s="74"/>
      <c r="AG1548" s="101"/>
      <c r="AN1548" s="74"/>
      <c r="AO1548" s="74"/>
      <c r="AP1548" s="74"/>
      <c r="AQ1548" s="74"/>
      <c r="AR1548" s="74"/>
      <c r="AS1548" s="74"/>
      <c r="AT1548" s="74"/>
      <c r="AU1548" s="74"/>
      <c r="AV1548" s="74"/>
      <c r="AW1548" s="74"/>
      <c r="AX1548" s="74"/>
      <c r="AY1548" s="74"/>
      <c r="AZ1548" s="74"/>
      <c r="BA1548" s="74"/>
      <c r="BB1548" s="74"/>
      <c r="BC1548" s="74"/>
      <c r="BD1548" s="74"/>
      <c r="BE1548" s="74"/>
      <c r="BF1548" s="74"/>
      <c r="BG1548" s="74"/>
      <c r="BH1548" s="74"/>
      <c r="BI1548" s="74"/>
      <c r="BJ1548" s="74"/>
      <c r="BK1548" s="74"/>
      <c r="BL1548" s="74"/>
    </row>
    <row r="1549" spans="27:64">
      <c r="AA1549" s="74"/>
      <c r="AB1549" s="74"/>
      <c r="AC1549" s="74"/>
      <c r="AD1549" s="74"/>
      <c r="AE1549" s="74"/>
      <c r="AG1549" s="101"/>
      <c r="AN1549" s="74"/>
      <c r="AO1549" s="74"/>
      <c r="AP1549" s="74"/>
      <c r="AQ1549" s="74"/>
      <c r="AR1549" s="74"/>
      <c r="AS1549" s="74"/>
      <c r="AT1549" s="74"/>
      <c r="AU1549" s="74"/>
    </row>
    <row r="1550" spans="27:64">
      <c r="AA1550" s="74"/>
      <c r="AB1550" s="74"/>
      <c r="AC1550" s="74"/>
      <c r="AD1550" s="74"/>
      <c r="AE1550" s="74"/>
      <c r="AG1550" s="101"/>
      <c r="AN1550" s="74"/>
      <c r="AO1550" s="74"/>
      <c r="AP1550" s="74"/>
      <c r="AQ1550" s="74"/>
      <c r="AR1550" s="74"/>
      <c r="AS1550" s="74"/>
      <c r="AT1550" s="74"/>
      <c r="AU1550" s="74"/>
      <c r="AV1550" s="74"/>
      <c r="AX1550" s="74"/>
    </row>
    <row r="1551" spans="27:64">
      <c r="AA1551" s="74"/>
      <c r="AB1551" s="74"/>
      <c r="AC1551" s="74"/>
      <c r="AD1551" s="74"/>
      <c r="AE1551" s="74"/>
      <c r="AG1551" s="101"/>
      <c r="AN1551" s="74"/>
      <c r="AO1551" s="74"/>
      <c r="AP1551" s="74"/>
      <c r="AQ1551" s="74"/>
      <c r="AR1551" s="74"/>
      <c r="AS1551" s="74"/>
      <c r="AT1551" s="74"/>
      <c r="AU1551" s="74"/>
      <c r="AV1551" s="74"/>
      <c r="AX1551" s="74"/>
    </row>
    <row r="1552" spans="27:64">
      <c r="AA1552" s="74"/>
      <c r="AB1552" s="74"/>
      <c r="AC1552" s="74"/>
      <c r="AD1552" s="74"/>
      <c r="AE1552" s="74"/>
      <c r="AG1552" s="101"/>
      <c r="AN1552" s="74"/>
      <c r="AO1552" s="74"/>
      <c r="AP1552" s="74"/>
      <c r="AQ1552" s="74"/>
      <c r="AR1552" s="74"/>
      <c r="AS1552" s="74"/>
      <c r="AT1552" s="74"/>
      <c r="AU1552" s="74"/>
      <c r="AV1552" s="74"/>
      <c r="AX1552" s="74"/>
    </row>
    <row r="1553" spans="27:64">
      <c r="AA1553" s="74"/>
      <c r="AB1553" s="74"/>
      <c r="AC1553" s="74"/>
      <c r="AD1553" s="74"/>
      <c r="AE1553" s="74"/>
      <c r="AG1553" s="101"/>
      <c r="AN1553" s="74"/>
      <c r="AO1553" s="74"/>
      <c r="AP1553" s="74"/>
      <c r="AQ1553" s="74"/>
      <c r="AR1553" s="74"/>
      <c r="AS1553" s="74"/>
      <c r="AT1553" s="74"/>
      <c r="AU1553" s="74"/>
      <c r="AV1553" s="74"/>
    </row>
    <row r="1554" spans="27:64">
      <c r="AA1554" s="74"/>
      <c r="AB1554" s="74"/>
      <c r="AC1554" s="74"/>
      <c r="AD1554" s="74"/>
      <c r="AE1554" s="74"/>
      <c r="AG1554" s="101"/>
      <c r="AN1554" s="74"/>
      <c r="AO1554" s="74"/>
      <c r="AP1554" s="74"/>
      <c r="AQ1554" s="74"/>
      <c r="AR1554" s="74"/>
      <c r="AS1554" s="74"/>
      <c r="AT1554" s="74"/>
      <c r="AU1554" s="74"/>
    </row>
    <row r="1555" spans="27:64">
      <c r="AA1555" s="74"/>
      <c r="AB1555" s="74"/>
      <c r="AC1555" s="74"/>
      <c r="AD1555" s="74"/>
      <c r="AE1555" s="74"/>
      <c r="AG1555" s="101"/>
      <c r="AN1555" s="74"/>
      <c r="AO1555" s="74"/>
      <c r="AP1555" s="74"/>
      <c r="AQ1555" s="74"/>
      <c r="AR1555" s="74"/>
      <c r="AS1555" s="74"/>
      <c r="AT1555" s="74"/>
      <c r="AU1555" s="74"/>
      <c r="AV1555" s="74"/>
    </row>
    <row r="1556" spans="27:64">
      <c r="AA1556" s="74"/>
      <c r="AB1556" s="74"/>
      <c r="AC1556" s="74"/>
      <c r="AD1556" s="74"/>
      <c r="AE1556" s="74"/>
      <c r="AG1556" s="101"/>
      <c r="AN1556" s="74"/>
      <c r="AO1556" s="74"/>
      <c r="AP1556" s="74"/>
      <c r="AQ1556" s="74"/>
      <c r="AR1556" s="74"/>
      <c r="AS1556" s="74"/>
      <c r="AT1556" s="74"/>
      <c r="AU1556" s="74"/>
      <c r="AV1556" s="74"/>
    </row>
    <row r="1557" spans="27:64">
      <c r="AA1557" s="74"/>
      <c r="AB1557" s="74"/>
      <c r="AC1557" s="74"/>
      <c r="AD1557" s="74"/>
      <c r="AE1557" s="74"/>
      <c r="AG1557" s="101"/>
      <c r="AN1557" s="74"/>
      <c r="AO1557" s="74"/>
      <c r="AP1557" s="74"/>
      <c r="AQ1557" s="74"/>
      <c r="AR1557" s="74"/>
      <c r="AS1557" s="74"/>
      <c r="AT1557" s="74"/>
      <c r="AU1557" s="74"/>
      <c r="AV1557" s="74"/>
      <c r="AW1557" s="74"/>
      <c r="AX1557" s="74"/>
      <c r="AY1557" s="74"/>
      <c r="AZ1557" s="74"/>
      <c r="BA1557" s="74"/>
      <c r="BB1557" s="74"/>
      <c r="BC1557" s="74"/>
      <c r="BD1557" s="74"/>
      <c r="BE1557" s="74"/>
      <c r="BF1557" s="74"/>
      <c r="BG1557" s="74"/>
      <c r="BH1557" s="74"/>
      <c r="BI1557" s="74"/>
      <c r="BJ1557" s="74"/>
      <c r="BK1557" s="74"/>
      <c r="BL1557" s="74"/>
    </row>
    <row r="1558" spans="27:64">
      <c r="AA1558" s="74"/>
      <c r="AB1558" s="74"/>
      <c r="AC1558" s="74"/>
      <c r="AD1558" s="74"/>
      <c r="AE1558" s="74"/>
      <c r="AG1558" s="101"/>
      <c r="AN1558" s="74"/>
      <c r="AO1558" s="74"/>
      <c r="AP1558" s="74"/>
      <c r="AQ1558" s="74"/>
      <c r="AR1558" s="74"/>
      <c r="AS1558" s="74"/>
      <c r="AT1558" s="74"/>
      <c r="AU1558" s="74"/>
    </row>
    <row r="1559" spans="27:64">
      <c r="AA1559" s="74"/>
      <c r="AB1559" s="74"/>
      <c r="AC1559" s="74"/>
      <c r="AD1559" s="74"/>
      <c r="AE1559" s="74"/>
      <c r="AG1559" s="101"/>
      <c r="AN1559" s="74"/>
      <c r="AO1559" s="74"/>
      <c r="AP1559" s="74"/>
      <c r="AQ1559" s="74"/>
      <c r="AR1559" s="74"/>
      <c r="AS1559" s="74"/>
      <c r="AT1559" s="74"/>
      <c r="AU1559" s="74"/>
    </row>
    <row r="1560" spans="27:64">
      <c r="AA1560" s="74"/>
      <c r="AB1560" s="74"/>
      <c r="AC1560" s="74"/>
      <c r="AD1560" s="74"/>
      <c r="AE1560" s="74"/>
      <c r="AG1560" s="101"/>
      <c r="AN1560" s="74"/>
      <c r="AO1560" s="74"/>
      <c r="AP1560" s="74"/>
      <c r="AQ1560" s="74"/>
      <c r="AR1560" s="74"/>
      <c r="AS1560" s="74"/>
      <c r="AT1560" s="74"/>
      <c r="AU1560" s="74"/>
      <c r="AV1560" s="74"/>
      <c r="AW1560" s="74"/>
      <c r="AX1560" s="74"/>
      <c r="AY1560" s="74"/>
      <c r="AZ1560" s="74"/>
      <c r="BA1560" s="74"/>
      <c r="BB1560" s="74"/>
      <c r="BC1560" s="74"/>
      <c r="BD1560" s="74"/>
      <c r="BE1560" s="74"/>
      <c r="BF1560" s="74"/>
      <c r="BG1560" s="74"/>
      <c r="BH1560" s="74"/>
      <c r="BI1560" s="74"/>
      <c r="BJ1560" s="74"/>
      <c r="BK1560" s="74"/>
      <c r="BL1560" s="74"/>
    </row>
    <row r="1561" spans="27:64">
      <c r="AA1561" s="74"/>
      <c r="AB1561" s="74"/>
      <c r="AC1561" s="74"/>
      <c r="AD1561" s="74"/>
      <c r="AE1561" s="74"/>
      <c r="AG1561" s="101"/>
      <c r="AN1561" s="74"/>
      <c r="AO1561" s="74"/>
      <c r="AP1561" s="74"/>
      <c r="AQ1561" s="74"/>
      <c r="AR1561" s="74"/>
      <c r="AS1561" s="74"/>
      <c r="AT1561" s="74"/>
      <c r="AU1561" s="74"/>
      <c r="AV1561" s="74"/>
      <c r="AX1561" s="74"/>
      <c r="AY1561" s="74"/>
      <c r="AZ1561" s="74"/>
      <c r="BA1561" s="74"/>
      <c r="BB1561" s="74"/>
      <c r="BC1561" s="74"/>
      <c r="BD1561" s="74"/>
      <c r="BE1561" s="74"/>
      <c r="BF1561" s="74"/>
      <c r="BG1561" s="74"/>
      <c r="BH1561" s="74"/>
      <c r="BI1561" s="74"/>
      <c r="BJ1561" s="74"/>
      <c r="BK1561" s="74"/>
      <c r="BL1561" s="74"/>
    </row>
    <row r="1562" spans="27:64">
      <c r="AA1562" s="74"/>
      <c r="AB1562" s="74"/>
      <c r="AC1562" s="74"/>
      <c r="AD1562" s="74"/>
      <c r="AE1562" s="74"/>
      <c r="AG1562" s="101"/>
      <c r="AN1562" s="74"/>
      <c r="AO1562" s="74"/>
      <c r="AP1562" s="74"/>
      <c r="AQ1562" s="74"/>
      <c r="AR1562" s="74"/>
      <c r="AS1562" s="74"/>
      <c r="AT1562" s="74"/>
      <c r="AU1562" s="74"/>
      <c r="AV1562" s="74"/>
      <c r="AX1562" s="74"/>
    </row>
    <row r="1563" spans="27:64">
      <c r="AA1563" s="74"/>
      <c r="AB1563" s="74"/>
      <c r="AC1563" s="74"/>
      <c r="AD1563" s="74"/>
      <c r="AE1563" s="74"/>
      <c r="AG1563" s="101"/>
      <c r="AN1563" s="74"/>
      <c r="AO1563" s="74"/>
      <c r="AP1563" s="74"/>
      <c r="AQ1563" s="74"/>
      <c r="AR1563" s="74"/>
      <c r="AS1563" s="74"/>
      <c r="AT1563" s="74"/>
      <c r="AU1563" s="74"/>
    </row>
    <row r="1564" spans="27:64">
      <c r="AA1564" s="74"/>
      <c r="AB1564" s="74"/>
      <c r="AC1564" s="74"/>
      <c r="AD1564" s="74"/>
      <c r="AE1564" s="74"/>
      <c r="AG1564" s="101"/>
      <c r="AN1564" s="74"/>
      <c r="AO1564" s="74"/>
      <c r="AP1564" s="74"/>
      <c r="AQ1564" s="74"/>
      <c r="AR1564" s="74"/>
      <c r="AS1564" s="74"/>
      <c r="AT1564" s="74"/>
      <c r="AU1564" s="74"/>
      <c r="AV1564" s="74"/>
    </row>
    <row r="1565" spans="27:64">
      <c r="AA1565" s="74"/>
      <c r="AB1565" s="74"/>
      <c r="AC1565" s="74"/>
      <c r="AD1565" s="74"/>
      <c r="AE1565" s="74"/>
      <c r="AG1565" s="101"/>
      <c r="AN1565" s="74"/>
      <c r="AO1565" s="74"/>
      <c r="AP1565" s="74"/>
      <c r="AQ1565" s="74"/>
      <c r="AR1565" s="74"/>
      <c r="AS1565" s="74"/>
      <c r="AT1565" s="74"/>
      <c r="AU1565" s="74"/>
      <c r="AV1565" s="74"/>
    </row>
    <row r="1566" spans="27:64">
      <c r="AA1566" s="74"/>
      <c r="AB1566" s="74"/>
      <c r="AC1566" s="74"/>
      <c r="AD1566" s="74"/>
      <c r="AE1566" s="74"/>
      <c r="AG1566" s="101"/>
      <c r="AN1566" s="74"/>
      <c r="AO1566" s="74"/>
      <c r="AP1566" s="74"/>
      <c r="AQ1566" s="74"/>
      <c r="AR1566" s="74"/>
      <c r="AS1566" s="74"/>
      <c r="AT1566" s="74"/>
      <c r="AU1566" s="74"/>
      <c r="AV1566" s="74"/>
      <c r="AX1566" s="74"/>
    </row>
    <row r="1567" spans="27:64">
      <c r="AA1567" s="74"/>
      <c r="AB1567" s="74"/>
      <c r="AC1567" s="74"/>
      <c r="AD1567" s="74"/>
      <c r="AE1567" s="74"/>
      <c r="AG1567" s="101"/>
      <c r="AN1567" s="74"/>
      <c r="AO1567" s="74"/>
      <c r="AP1567" s="74"/>
      <c r="AQ1567" s="74"/>
      <c r="AR1567" s="74"/>
      <c r="AS1567" s="74"/>
      <c r="AT1567" s="74"/>
      <c r="AU1567" s="74"/>
      <c r="AV1567" s="74"/>
      <c r="AX1567" s="74"/>
      <c r="AY1567" s="74"/>
      <c r="AZ1567" s="74"/>
      <c r="BA1567" s="74"/>
      <c r="BB1567" s="74"/>
      <c r="BC1567" s="74"/>
      <c r="BD1567" s="74"/>
      <c r="BE1567" s="74"/>
      <c r="BF1567" s="74"/>
      <c r="BG1567" s="74"/>
      <c r="BH1567" s="74"/>
      <c r="BI1567" s="74"/>
      <c r="BJ1567" s="74"/>
      <c r="BK1567" s="74"/>
      <c r="BL1567" s="74"/>
    </row>
    <row r="1568" spans="27:64">
      <c r="AA1568" s="74"/>
      <c r="AB1568" s="74"/>
      <c r="AC1568" s="74"/>
      <c r="AD1568" s="74"/>
      <c r="AE1568" s="74"/>
      <c r="AG1568" s="101"/>
      <c r="AN1568" s="74"/>
      <c r="AO1568" s="74"/>
      <c r="AP1568" s="74"/>
      <c r="AQ1568" s="74"/>
      <c r="AR1568" s="74"/>
      <c r="AS1568" s="74"/>
      <c r="AT1568" s="74"/>
      <c r="AU1568" s="74"/>
      <c r="AV1568" s="74"/>
    </row>
    <row r="1569" spans="27:64">
      <c r="AA1569" s="74"/>
      <c r="AB1569" s="74"/>
      <c r="AC1569" s="74"/>
      <c r="AD1569" s="74"/>
      <c r="AE1569" s="74"/>
      <c r="AG1569" s="101"/>
      <c r="AN1569" s="74"/>
      <c r="AO1569" s="74"/>
      <c r="AP1569" s="74"/>
      <c r="AQ1569" s="74"/>
      <c r="AR1569" s="74"/>
      <c r="AS1569" s="74"/>
      <c r="AT1569" s="74"/>
      <c r="AU1569" s="74"/>
      <c r="AV1569" s="74"/>
    </row>
    <row r="1570" spans="27:64">
      <c r="AA1570" s="74"/>
      <c r="AB1570" s="74"/>
      <c r="AC1570" s="74"/>
      <c r="AD1570" s="74"/>
      <c r="AE1570" s="74"/>
      <c r="AG1570" s="101"/>
      <c r="AN1570" s="74"/>
      <c r="AO1570" s="74"/>
      <c r="AP1570" s="74"/>
      <c r="AQ1570" s="74"/>
      <c r="AR1570" s="74"/>
      <c r="AS1570" s="74"/>
      <c r="AT1570" s="74"/>
      <c r="AU1570" s="74"/>
      <c r="AV1570" s="74"/>
    </row>
    <row r="1571" spans="27:64">
      <c r="AA1571" s="74"/>
      <c r="AB1571" s="74"/>
      <c r="AC1571" s="74"/>
      <c r="AD1571" s="74"/>
      <c r="AE1571" s="74"/>
      <c r="AG1571" s="101"/>
      <c r="AN1571" s="74"/>
      <c r="AO1571" s="74"/>
      <c r="AP1571" s="74"/>
      <c r="AQ1571" s="74"/>
      <c r="AR1571" s="74"/>
      <c r="AS1571" s="74"/>
      <c r="AT1571" s="74"/>
      <c r="AU1571" s="74"/>
      <c r="AV1571" s="74"/>
      <c r="AX1571" s="74"/>
    </row>
    <row r="1572" spans="27:64">
      <c r="AA1572" s="74"/>
      <c r="AB1572" s="74"/>
      <c r="AC1572" s="74"/>
      <c r="AD1572" s="74"/>
      <c r="AE1572" s="74"/>
      <c r="AG1572" s="101"/>
      <c r="AN1572" s="74"/>
      <c r="AO1572" s="74"/>
      <c r="AP1572" s="74"/>
      <c r="AQ1572" s="74"/>
      <c r="AR1572" s="74"/>
      <c r="AS1572" s="74"/>
      <c r="AT1572" s="74"/>
      <c r="AU1572" s="74"/>
      <c r="AV1572" s="74"/>
      <c r="AX1572" s="74"/>
      <c r="AY1572" s="74"/>
      <c r="AZ1572" s="74"/>
      <c r="BA1572" s="74"/>
      <c r="BB1572" s="74"/>
      <c r="BC1572" s="74"/>
      <c r="BD1572" s="74"/>
      <c r="BE1572" s="74"/>
      <c r="BF1572" s="74"/>
      <c r="BG1572" s="74"/>
      <c r="BH1572" s="74"/>
      <c r="BI1572" s="74"/>
      <c r="BJ1572" s="74"/>
      <c r="BK1572" s="74"/>
      <c r="BL1572" s="74"/>
    </row>
    <row r="1573" spans="27:64">
      <c r="AA1573" s="74"/>
      <c r="AB1573" s="74"/>
      <c r="AC1573" s="74"/>
      <c r="AD1573" s="74"/>
      <c r="AE1573" s="74"/>
      <c r="AG1573" s="101"/>
      <c r="AN1573" s="74"/>
      <c r="AO1573" s="74"/>
      <c r="AP1573" s="74"/>
      <c r="AQ1573" s="74"/>
      <c r="AR1573" s="74"/>
      <c r="AS1573" s="74"/>
      <c r="AT1573" s="74"/>
      <c r="AU1573" s="74"/>
    </row>
    <row r="1574" spans="27:64">
      <c r="AA1574" s="74"/>
      <c r="AB1574" s="74"/>
      <c r="AC1574" s="74"/>
      <c r="AD1574" s="74"/>
      <c r="AE1574" s="74"/>
      <c r="AG1574" s="101"/>
      <c r="AN1574" s="74"/>
      <c r="AO1574" s="74"/>
      <c r="AP1574" s="74"/>
      <c r="AQ1574" s="74"/>
      <c r="AR1574" s="74"/>
      <c r="AS1574" s="74"/>
      <c r="AT1574" s="74"/>
      <c r="AU1574" s="74"/>
      <c r="AV1574" s="74"/>
    </row>
    <row r="1575" spans="27:64">
      <c r="AA1575" s="74"/>
      <c r="AB1575" s="74"/>
      <c r="AC1575" s="74"/>
      <c r="AD1575" s="74"/>
      <c r="AE1575" s="74"/>
      <c r="AG1575" s="101"/>
      <c r="AN1575" s="74"/>
      <c r="AO1575" s="74"/>
      <c r="AP1575" s="74"/>
      <c r="AQ1575" s="74"/>
      <c r="AR1575" s="74"/>
      <c r="AS1575" s="74"/>
      <c r="AT1575" s="74"/>
      <c r="AU1575" s="74"/>
      <c r="AV1575" s="74"/>
    </row>
    <row r="1576" spans="27:64">
      <c r="AA1576" s="74"/>
      <c r="AB1576" s="74"/>
      <c r="AC1576" s="74"/>
      <c r="AD1576" s="74"/>
      <c r="AE1576" s="74"/>
      <c r="AG1576" s="101"/>
      <c r="AN1576" s="74"/>
      <c r="AO1576" s="74"/>
      <c r="AP1576" s="74"/>
      <c r="AQ1576" s="74"/>
      <c r="AR1576" s="74"/>
      <c r="AS1576" s="74"/>
      <c r="AT1576" s="74"/>
      <c r="AU1576" s="74"/>
      <c r="AV1576" s="74"/>
      <c r="AX1576" s="74"/>
    </row>
    <row r="1577" spans="27:64">
      <c r="AA1577" s="74"/>
      <c r="AB1577" s="74"/>
      <c r="AC1577" s="74"/>
      <c r="AD1577" s="74"/>
      <c r="AE1577" s="74"/>
      <c r="AG1577" s="101"/>
      <c r="AN1577" s="74"/>
      <c r="AO1577" s="74"/>
      <c r="AP1577" s="74"/>
      <c r="AQ1577" s="74"/>
      <c r="AR1577" s="74"/>
      <c r="AS1577" s="74"/>
      <c r="AT1577" s="74"/>
      <c r="AU1577" s="74"/>
      <c r="AV1577" s="74"/>
    </row>
    <row r="1578" spans="27:64">
      <c r="AA1578" s="74"/>
      <c r="AB1578" s="74"/>
      <c r="AC1578" s="74"/>
      <c r="AD1578" s="74"/>
      <c r="AE1578" s="74"/>
      <c r="AG1578" s="101"/>
      <c r="AN1578" s="74"/>
      <c r="AO1578" s="74"/>
      <c r="AP1578" s="74"/>
      <c r="AQ1578" s="74"/>
      <c r="AR1578" s="74"/>
      <c r="AS1578" s="74"/>
      <c r="AT1578" s="74"/>
      <c r="AU1578" s="74"/>
    </row>
    <row r="1579" spans="27:64">
      <c r="AA1579" s="74"/>
      <c r="AB1579" s="74"/>
      <c r="AC1579" s="74"/>
      <c r="AD1579" s="74"/>
      <c r="AE1579" s="74"/>
      <c r="AG1579" s="101"/>
      <c r="AN1579" s="74"/>
      <c r="AO1579" s="74"/>
      <c r="AP1579" s="74"/>
      <c r="AQ1579" s="74"/>
      <c r="AR1579" s="74"/>
      <c r="AS1579" s="74"/>
      <c r="AT1579" s="74"/>
      <c r="AU1579" s="74"/>
    </row>
    <row r="1580" spans="27:64">
      <c r="AA1580" s="74"/>
      <c r="AB1580" s="74"/>
      <c r="AC1580" s="74"/>
      <c r="AD1580" s="74"/>
      <c r="AE1580" s="74"/>
      <c r="AG1580" s="101"/>
      <c r="AN1580" s="74"/>
      <c r="AO1580" s="74"/>
      <c r="AP1580" s="74"/>
      <c r="AQ1580" s="74"/>
      <c r="AR1580" s="74"/>
      <c r="AS1580" s="74"/>
      <c r="AT1580" s="74"/>
      <c r="AU1580" s="74"/>
      <c r="AV1580" s="74"/>
      <c r="AW1580" s="74"/>
      <c r="AX1580" s="74"/>
      <c r="AY1580" s="74"/>
      <c r="AZ1580" s="74"/>
      <c r="BA1580" s="74"/>
      <c r="BB1580" s="74"/>
      <c r="BC1580" s="74"/>
      <c r="BD1580" s="74"/>
      <c r="BE1580" s="74"/>
      <c r="BF1580" s="74"/>
      <c r="BG1580" s="74"/>
      <c r="BH1580" s="74"/>
      <c r="BI1580" s="74"/>
      <c r="BJ1580" s="74"/>
      <c r="BK1580" s="74"/>
      <c r="BL1580" s="74"/>
    </row>
    <row r="1581" spans="27:64">
      <c r="AA1581" s="74"/>
      <c r="AB1581" s="74"/>
      <c r="AC1581" s="74"/>
      <c r="AD1581" s="74"/>
      <c r="AE1581" s="74"/>
      <c r="AG1581" s="101"/>
      <c r="AN1581" s="74"/>
      <c r="AO1581" s="74"/>
      <c r="AP1581" s="74"/>
      <c r="AQ1581" s="74"/>
      <c r="AR1581" s="74"/>
      <c r="AS1581" s="74"/>
      <c r="AT1581" s="74"/>
      <c r="AU1581" s="74"/>
    </row>
    <row r="1582" spans="27:64">
      <c r="AA1582" s="74"/>
      <c r="AB1582" s="74"/>
      <c r="AC1582" s="74"/>
      <c r="AD1582" s="74"/>
      <c r="AE1582" s="74"/>
      <c r="AG1582" s="101"/>
      <c r="AN1582" s="74"/>
      <c r="AO1582" s="74"/>
      <c r="AP1582" s="74"/>
      <c r="AQ1582" s="74"/>
      <c r="AR1582" s="74"/>
      <c r="AS1582" s="74"/>
      <c r="AT1582" s="74"/>
      <c r="AU1582" s="74"/>
      <c r="AV1582" s="74"/>
      <c r="AW1582" s="74"/>
      <c r="AX1582" s="74"/>
      <c r="AY1582" s="74"/>
      <c r="AZ1582" s="74"/>
      <c r="BA1582" s="74"/>
      <c r="BB1582" s="74"/>
      <c r="BC1582" s="74"/>
      <c r="BD1582" s="74"/>
      <c r="BE1582" s="74"/>
      <c r="BF1582" s="74"/>
      <c r="BG1582" s="74"/>
      <c r="BH1582" s="74"/>
      <c r="BI1582" s="74"/>
      <c r="BJ1582" s="74"/>
      <c r="BK1582" s="74"/>
      <c r="BL1582" s="74"/>
    </row>
    <row r="1583" spans="27:64">
      <c r="AA1583" s="74"/>
      <c r="AB1583" s="74"/>
      <c r="AC1583" s="74"/>
      <c r="AD1583" s="74"/>
      <c r="AE1583" s="74"/>
      <c r="AG1583" s="101"/>
      <c r="AN1583" s="74"/>
      <c r="AO1583" s="74"/>
      <c r="AP1583" s="74"/>
      <c r="AQ1583" s="74"/>
      <c r="AR1583" s="74"/>
      <c r="AS1583" s="74"/>
      <c r="AT1583" s="74"/>
      <c r="AU1583" s="74"/>
      <c r="AV1583" s="74"/>
      <c r="AX1583" s="74"/>
      <c r="AY1583" s="74"/>
      <c r="AZ1583" s="74"/>
      <c r="BA1583" s="74"/>
      <c r="BB1583" s="74"/>
      <c r="BC1583" s="74"/>
      <c r="BD1583" s="74"/>
      <c r="BE1583" s="74"/>
      <c r="BF1583" s="74"/>
      <c r="BG1583" s="74"/>
      <c r="BH1583" s="74"/>
      <c r="BI1583" s="74"/>
      <c r="BJ1583" s="74"/>
      <c r="BK1583" s="74"/>
      <c r="BL1583" s="74"/>
    </row>
    <row r="1584" spans="27:64">
      <c r="AA1584" s="74"/>
      <c r="AB1584" s="74"/>
      <c r="AC1584" s="74"/>
      <c r="AD1584" s="74"/>
      <c r="AE1584" s="74"/>
      <c r="AG1584" s="101"/>
      <c r="AN1584" s="74"/>
      <c r="AO1584" s="74"/>
      <c r="AP1584" s="74"/>
      <c r="AQ1584" s="74"/>
      <c r="AR1584" s="74"/>
      <c r="AS1584" s="74"/>
      <c r="AT1584" s="74"/>
      <c r="AU1584" s="74"/>
      <c r="AV1584" s="74"/>
      <c r="AW1584" s="74"/>
      <c r="AX1584" s="74"/>
      <c r="AY1584" s="74"/>
      <c r="AZ1584" s="74"/>
      <c r="BA1584" s="74"/>
      <c r="BB1584" s="74"/>
      <c r="BC1584" s="74"/>
      <c r="BD1584" s="74"/>
      <c r="BE1584" s="74"/>
      <c r="BF1584" s="74"/>
      <c r="BG1584" s="74"/>
      <c r="BH1584" s="74"/>
      <c r="BI1584" s="74"/>
      <c r="BJ1584" s="74"/>
      <c r="BK1584" s="74"/>
      <c r="BL1584" s="74"/>
    </row>
    <row r="1585" spans="27:64">
      <c r="AA1585" s="74"/>
      <c r="AB1585" s="74"/>
      <c r="AC1585" s="74"/>
      <c r="AD1585" s="74"/>
      <c r="AE1585" s="74"/>
      <c r="AG1585" s="101"/>
      <c r="AN1585" s="74"/>
      <c r="AO1585" s="74"/>
      <c r="AP1585" s="74"/>
      <c r="AQ1585" s="74"/>
      <c r="AR1585" s="74"/>
      <c r="AS1585" s="74"/>
      <c r="AT1585" s="74"/>
      <c r="AU1585" s="74"/>
      <c r="AV1585" s="74"/>
      <c r="AX1585" s="74"/>
      <c r="AY1585" s="74"/>
      <c r="AZ1585" s="74"/>
      <c r="BA1585" s="74"/>
      <c r="BB1585" s="74"/>
      <c r="BC1585" s="74"/>
      <c r="BD1585" s="74"/>
      <c r="BE1585" s="74"/>
      <c r="BF1585" s="74"/>
      <c r="BG1585" s="74"/>
      <c r="BH1585" s="74"/>
      <c r="BI1585" s="74"/>
      <c r="BJ1585" s="74"/>
      <c r="BK1585" s="74"/>
      <c r="BL1585" s="74"/>
    </row>
    <row r="1586" spans="27:64">
      <c r="AA1586" s="74"/>
      <c r="AB1586" s="74"/>
      <c r="AC1586" s="74"/>
      <c r="AD1586" s="74"/>
      <c r="AE1586" s="74"/>
      <c r="AG1586" s="101"/>
      <c r="AN1586" s="74"/>
      <c r="AO1586" s="74"/>
      <c r="AP1586" s="74"/>
      <c r="AQ1586" s="74"/>
      <c r="AR1586" s="74"/>
      <c r="AS1586" s="74"/>
      <c r="AT1586" s="74"/>
      <c r="AU1586" s="74"/>
      <c r="AV1586" s="74"/>
      <c r="AW1586" s="74"/>
      <c r="AX1586" s="74"/>
      <c r="AY1586" s="74"/>
      <c r="AZ1586" s="74"/>
      <c r="BA1586" s="74"/>
      <c r="BB1586" s="74"/>
      <c r="BC1586" s="74"/>
      <c r="BD1586" s="74"/>
      <c r="BE1586" s="74"/>
      <c r="BF1586" s="74"/>
      <c r="BG1586" s="74"/>
      <c r="BH1586" s="74"/>
      <c r="BI1586" s="74"/>
      <c r="BJ1586" s="74"/>
      <c r="BK1586" s="74"/>
      <c r="BL1586" s="74"/>
    </row>
    <row r="1587" spans="27:64">
      <c r="AA1587" s="74"/>
      <c r="AB1587" s="74"/>
      <c r="AC1587" s="74"/>
      <c r="AD1587" s="74"/>
      <c r="AE1587" s="74"/>
      <c r="AG1587" s="101"/>
      <c r="AN1587" s="74"/>
      <c r="AO1587" s="74"/>
      <c r="AP1587" s="74"/>
      <c r="AQ1587" s="74"/>
      <c r="AR1587" s="74"/>
      <c r="AS1587" s="74"/>
      <c r="AT1587" s="74"/>
      <c r="AU1587" s="74"/>
      <c r="AV1587" s="74"/>
      <c r="AX1587" s="74"/>
    </row>
    <row r="1588" spans="27:64">
      <c r="AA1588" s="74"/>
      <c r="AB1588" s="74"/>
      <c r="AC1588" s="74"/>
      <c r="AD1588" s="74"/>
      <c r="AE1588" s="74"/>
      <c r="AG1588" s="101"/>
      <c r="AN1588" s="74"/>
      <c r="AO1588" s="74"/>
      <c r="AP1588" s="74"/>
      <c r="AQ1588" s="74"/>
      <c r="AR1588" s="74"/>
      <c r="AS1588" s="74"/>
      <c r="AT1588" s="74"/>
      <c r="AU1588" s="74"/>
      <c r="AV1588" s="74"/>
      <c r="AW1588" s="74"/>
      <c r="AX1588" s="74"/>
      <c r="AY1588" s="74"/>
      <c r="AZ1588" s="74"/>
      <c r="BA1588" s="74"/>
      <c r="BB1588" s="74"/>
      <c r="BC1588" s="74"/>
      <c r="BD1588" s="74"/>
      <c r="BE1588" s="74"/>
      <c r="BF1588" s="74"/>
      <c r="BG1588" s="74"/>
      <c r="BH1588" s="74"/>
      <c r="BI1588" s="74"/>
      <c r="BJ1588" s="74"/>
      <c r="BK1588" s="74"/>
      <c r="BL1588" s="74"/>
    </row>
    <row r="1589" spans="27:64">
      <c r="AA1589" s="74"/>
      <c r="AB1589" s="74"/>
      <c r="AC1589" s="74"/>
      <c r="AD1589" s="74"/>
      <c r="AE1589" s="74"/>
      <c r="AG1589" s="101"/>
      <c r="AN1589" s="74"/>
      <c r="AO1589" s="74"/>
      <c r="AP1589" s="74"/>
      <c r="AQ1589" s="74"/>
      <c r="AR1589" s="74"/>
      <c r="AS1589" s="74"/>
      <c r="AT1589" s="74"/>
      <c r="AU1589" s="74"/>
      <c r="AV1589" s="74"/>
      <c r="AX1589" s="74"/>
    </row>
    <row r="1590" spans="27:64">
      <c r="AA1590" s="74"/>
      <c r="AB1590" s="74"/>
      <c r="AC1590" s="74"/>
      <c r="AD1590" s="74"/>
      <c r="AE1590" s="74"/>
      <c r="AG1590" s="101"/>
      <c r="AN1590" s="74"/>
      <c r="AO1590" s="74"/>
      <c r="AP1590" s="74"/>
      <c r="AQ1590" s="74"/>
      <c r="AR1590" s="74"/>
      <c r="AS1590" s="74"/>
      <c r="AT1590" s="74"/>
      <c r="AU1590" s="74"/>
      <c r="AV1590" s="74"/>
      <c r="AW1590" s="74"/>
      <c r="AX1590" s="74"/>
      <c r="AY1590" s="74"/>
      <c r="AZ1590" s="74"/>
      <c r="BA1590" s="74"/>
      <c r="BB1590" s="74"/>
      <c r="BC1590" s="74"/>
      <c r="BD1590" s="74"/>
      <c r="BE1590" s="74"/>
      <c r="BF1590" s="74"/>
      <c r="BG1590" s="74"/>
      <c r="BH1590" s="74"/>
      <c r="BI1590" s="74"/>
      <c r="BJ1590" s="74"/>
      <c r="BK1590" s="74"/>
      <c r="BL1590" s="74"/>
    </row>
    <row r="1591" spans="27:64">
      <c r="AA1591" s="74"/>
      <c r="AB1591" s="74"/>
      <c r="AC1591" s="74"/>
      <c r="AD1591" s="74"/>
      <c r="AE1591" s="74"/>
      <c r="AG1591" s="101"/>
      <c r="AN1591" s="74"/>
      <c r="AO1591" s="74"/>
      <c r="AP1591" s="74"/>
      <c r="AQ1591" s="74"/>
      <c r="AR1591" s="74"/>
      <c r="AS1591" s="74"/>
      <c r="AT1591" s="74"/>
      <c r="AU1591" s="74"/>
      <c r="AV1591" s="74"/>
      <c r="AW1591" s="74"/>
      <c r="AX1591" s="74"/>
      <c r="AY1591" s="74"/>
      <c r="AZ1591" s="74"/>
      <c r="BA1591" s="74"/>
      <c r="BB1591" s="74"/>
      <c r="BC1591" s="74"/>
      <c r="BD1591" s="74"/>
      <c r="BE1591" s="74"/>
      <c r="BF1591" s="74"/>
      <c r="BG1591" s="74"/>
      <c r="BH1591" s="74"/>
      <c r="BI1591" s="74"/>
      <c r="BJ1591" s="74"/>
      <c r="BK1591" s="74"/>
      <c r="BL1591" s="74"/>
    </row>
    <row r="1592" spans="27:64">
      <c r="AA1592" s="74"/>
      <c r="AB1592" s="74"/>
      <c r="AC1592" s="74"/>
      <c r="AD1592" s="74"/>
      <c r="AE1592" s="74"/>
      <c r="AG1592" s="101"/>
      <c r="AN1592" s="74"/>
      <c r="AO1592" s="74"/>
      <c r="AP1592" s="74"/>
      <c r="AQ1592" s="74"/>
      <c r="AR1592" s="74"/>
      <c r="AS1592" s="74"/>
      <c r="AT1592" s="74"/>
      <c r="AU1592" s="74"/>
      <c r="AV1592" s="74"/>
      <c r="AW1592" s="74"/>
      <c r="AX1592" s="74"/>
      <c r="AY1592" s="74"/>
      <c r="AZ1592" s="74"/>
      <c r="BA1592" s="74"/>
      <c r="BB1592" s="74"/>
      <c r="BC1592" s="74"/>
      <c r="BD1592" s="74"/>
      <c r="BE1592" s="74"/>
      <c r="BF1592" s="74"/>
      <c r="BG1592" s="74"/>
      <c r="BH1592" s="74"/>
      <c r="BI1592" s="74"/>
      <c r="BJ1592" s="74"/>
      <c r="BK1592" s="74"/>
      <c r="BL1592" s="74"/>
    </row>
    <row r="1593" spans="27:64">
      <c r="AA1593" s="74"/>
      <c r="AB1593" s="74"/>
      <c r="AC1593" s="74"/>
      <c r="AD1593" s="74"/>
      <c r="AE1593" s="74"/>
      <c r="AG1593" s="101"/>
      <c r="AN1593" s="74"/>
      <c r="AO1593" s="74"/>
      <c r="AP1593" s="74"/>
      <c r="AQ1593" s="74"/>
      <c r="AR1593" s="74"/>
      <c r="AS1593" s="74"/>
      <c r="AT1593" s="74"/>
      <c r="AU1593" s="74"/>
      <c r="AV1593" s="74"/>
      <c r="AW1593" s="74"/>
      <c r="AX1593" s="74"/>
      <c r="AY1593" s="74"/>
      <c r="AZ1593" s="74"/>
      <c r="BA1593" s="74"/>
      <c r="BB1593" s="74"/>
      <c r="BC1593" s="74"/>
      <c r="BD1593" s="74"/>
      <c r="BE1593" s="74"/>
      <c r="BF1593" s="74"/>
      <c r="BG1593" s="74"/>
      <c r="BH1593" s="74"/>
      <c r="BI1593" s="74"/>
      <c r="BJ1593" s="74"/>
      <c r="BK1593" s="74"/>
      <c r="BL1593" s="74"/>
    </row>
    <row r="1594" spans="27:64">
      <c r="AA1594" s="74"/>
      <c r="AB1594" s="74"/>
      <c r="AC1594" s="74"/>
      <c r="AD1594" s="74"/>
      <c r="AE1594" s="74"/>
      <c r="AG1594" s="101"/>
      <c r="AN1594" s="74"/>
      <c r="AO1594" s="74"/>
      <c r="AP1594" s="74"/>
      <c r="AQ1594" s="74"/>
      <c r="AR1594" s="74"/>
      <c r="AS1594" s="74"/>
      <c r="AT1594" s="74"/>
      <c r="AU1594" s="74"/>
      <c r="AV1594" s="74"/>
      <c r="AX1594" s="74"/>
    </row>
    <row r="1595" spans="27:64">
      <c r="AA1595" s="74"/>
      <c r="AB1595" s="74"/>
      <c r="AC1595" s="74"/>
      <c r="AD1595" s="74"/>
      <c r="AE1595" s="74"/>
      <c r="AG1595" s="101"/>
      <c r="AN1595" s="74"/>
      <c r="AO1595" s="74"/>
      <c r="AP1595" s="74"/>
      <c r="AQ1595" s="74"/>
      <c r="AR1595" s="74"/>
      <c r="AS1595" s="74"/>
      <c r="AT1595" s="74"/>
      <c r="AU1595" s="74"/>
    </row>
    <row r="1596" spans="27:64">
      <c r="AA1596" s="74"/>
      <c r="AB1596" s="74"/>
      <c r="AC1596" s="74"/>
      <c r="AD1596" s="74"/>
      <c r="AE1596" s="74"/>
      <c r="AG1596" s="101"/>
      <c r="AN1596" s="74"/>
      <c r="AO1596" s="74"/>
      <c r="AP1596" s="74"/>
      <c r="AQ1596" s="74"/>
      <c r="AR1596" s="74"/>
      <c r="AS1596" s="74"/>
      <c r="AT1596" s="74"/>
      <c r="AU1596" s="74"/>
    </row>
    <row r="1597" spans="27:64">
      <c r="AA1597" s="74"/>
      <c r="AB1597" s="74"/>
      <c r="AC1597" s="74"/>
      <c r="AD1597" s="74"/>
      <c r="AE1597" s="74"/>
      <c r="AG1597" s="101"/>
      <c r="AN1597" s="74"/>
      <c r="AO1597" s="74"/>
      <c r="AP1597" s="74"/>
      <c r="AQ1597" s="74"/>
      <c r="AR1597" s="74"/>
      <c r="AS1597" s="74"/>
      <c r="AT1597" s="74"/>
      <c r="AU1597" s="74"/>
    </row>
    <row r="1598" spans="27:64">
      <c r="AA1598" s="74"/>
      <c r="AB1598" s="74"/>
      <c r="AC1598" s="74"/>
      <c r="AD1598" s="74"/>
      <c r="AE1598" s="74"/>
      <c r="AG1598" s="101"/>
      <c r="AN1598" s="74"/>
      <c r="AO1598" s="74"/>
      <c r="AP1598" s="74"/>
      <c r="AQ1598" s="74"/>
      <c r="AR1598" s="74"/>
      <c r="AS1598" s="74"/>
      <c r="AT1598" s="74"/>
      <c r="AU1598" s="74"/>
      <c r="AV1598" s="74"/>
    </row>
    <row r="1599" spans="27:64">
      <c r="AA1599" s="74"/>
      <c r="AB1599" s="74"/>
      <c r="AC1599" s="74"/>
      <c r="AD1599" s="74"/>
      <c r="AE1599" s="74"/>
      <c r="AG1599" s="101"/>
      <c r="AN1599" s="74"/>
      <c r="AO1599" s="74"/>
      <c r="AP1599" s="74"/>
      <c r="AQ1599" s="74"/>
      <c r="AR1599" s="74"/>
      <c r="AS1599" s="74"/>
      <c r="AT1599" s="74"/>
      <c r="AU1599" s="74"/>
      <c r="AV1599" s="74"/>
      <c r="AX1599" s="74"/>
    </row>
    <row r="1600" spans="27:64">
      <c r="AA1600" s="74"/>
      <c r="AB1600" s="74"/>
      <c r="AC1600" s="74"/>
      <c r="AD1600" s="74"/>
      <c r="AE1600" s="74"/>
      <c r="AG1600" s="101"/>
      <c r="AN1600" s="74"/>
      <c r="AO1600" s="74"/>
      <c r="AP1600" s="74"/>
      <c r="AQ1600" s="74"/>
      <c r="AR1600" s="74"/>
      <c r="AS1600" s="74"/>
      <c r="AT1600" s="74"/>
      <c r="AU1600" s="74"/>
      <c r="AV1600" s="74"/>
      <c r="AW1600" s="74"/>
      <c r="AX1600" s="74"/>
      <c r="AY1600" s="74"/>
      <c r="AZ1600" s="74"/>
      <c r="BA1600" s="74"/>
      <c r="BB1600" s="74"/>
      <c r="BC1600" s="74"/>
      <c r="BD1600" s="74"/>
      <c r="BE1600" s="74"/>
      <c r="BF1600" s="74"/>
      <c r="BG1600" s="74"/>
      <c r="BH1600" s="74"/>
      <c r="BI1600" s="74"/>
      <c r="BJ1600" s="74"/>
      <c r="BK1600" s="74"/>
      <c r="BL1600" s="74"/>
    </row>
    <row r="1601" spans="27:64">
      <c r="AA1601" s="74"/>
      <c r="AB1601" s="74"/>
      <c r="AC1601" s="74"/>
      <c r="AD1601" s="74"/>
      <c r="AE1601" s="74"/>
      <c r="AG1601" s="101"/>
      <c r="AN1601" s="74"/>
      <c r="AO1601" s="74"/>
      <c r="AP1601" s="74"/>
      <c r="AQ1601" s="74"/>
      <c r="AR1601" s="74"/>
      <c r="AS1601" s="74"/>
      <c r="AT1601" s="74"/>
      <c r="AU1601" s="74"/>
      <c r="AV1601" s="74"/>
    </row>
    <row r="1602" spans="27:64">
      <c r="AA1602" s="74"/>
      <c r="AB1602" s="74"/>
      <c r="AC1602" s="74"/>
      <c r="AD1602" s="74"/>
      <c r="AE1602" s="74"/>
      <c r="AG1602" s="101"/>
      <c r="AN1602" s="74"/>
      <c r="AO1602" s="74"/>
      <c r="AP1602" s="74"/>
      <c r="AQ1602" s="74"/>
      <c r="AR1602" s="74"/>
      <c r="AS1602" s="74"/>
      <c r="AT1602" s="74"/>
      <c r="AU1602" s="74"/>
      <c r="AV1602" s="74"/>
      <c r="AX1602" s="74"/>
    </row>
    <row r="1603" spans="27:64">
      <c r="AA1603" s="74"/>
      <c r="AB1603" s="74"/>
      <c r="AC1603" s="74"/>
      <c r="AD1603" s="74"/>
      <c r="AE1603" s="74"/>
      <c r="AG1603" s="101"/>
      <c r="AN1603" s="74"/>
      <c r="AO1603" s="74"/>
      <c r="AP1603" s="74"/>
      <c r="AQ1603" s="74"/>
      <c r="AR1603" s="74"/>
      <c r="AS1603" s="74"/>
      <c r="AT1603" s="74"/>
      <c r="AU1603" s="74"/>
    </row>
    <row r="1604" spans="27:64">
      <c r="AA1604" s="74"/>
      <c r="AB1604" s="74"/>
      <c r="AC1604" s="74"/>
      <c r="AD1604" s="74"/>
      <c r="AE1604" s="74"/>
      <c r="AG1604" s="101"/>
      <c r="AN1604" s="74"/>
      <c r="AO1604" s="74"/>
      <c r="AP1604" s="74"/>
      <c r="AQ1604" s="74"/>
      <c r="AR1604" s="74"/>
      <c r="AS1604" s="74"/>
      <c r="AT1604" s="74"/>
      <c r="AU1604" s="74"/>
      <c r="AV1604" s="74"/>
      <c r="AX1604" s="74"/>
    </row>
    <row r="1605" spans="27:64">
      <c r="AA1605" s="74"/>
      <c r="AB1605" s="74"/>
      <c r="AC1605" s="74"/>
      <c r="AD1605" s="74"/>
      <c r="AE1605" s="74"/>
      <c r="AG1605" s="101"/>
      <c r="AN1605" s="74"/>
      <c r="AO1605" s="74"/>
      <c r="AP1605" s="74"/>
      <c r="AQ1605" s="74"/>
      <c r="AR1605" s="74"/>
      <c r="AS1605" s="74"/>
      <c r="AT1605" s="74"/>
      <c r="AU1605" s="74"/>
    </row>
    <row r="1606" spans="27:64">
      <c r="AA1606" s="74"/>
      <c r="AB1606" s="74"/>
      <c r="AC1606" s="74"/>
      <c r="AD1606" s="74"/>
      <c r="AE1606" s="74"/>
      <c r="AG1606" s="101"/>
      <c r="AN1606" s="74"/>
      <c r="AO1606" s="74"/>
      <c r="AP1606" s="74"/>
      <c r="AQ1606" s="74"/>
      <c r="AR1606" s="74"/>
      <c r="AS1606" s="74"/>
      <c r="AT1606" s="74"/>
      <c r="AU1606" s="74"/>
      <c r="AV1606" s="74"/>
    </row>
    <row r="1607" spans="27:64">
      <c r="AA1607" s="74"/>
      <c r="AB1607" s="74"/>
      <c r="AC1607" s="74"/>
      <c r="AD1607" s="74"/>
      <c r="AE1607" s="74"/>
      <c r="AG1607" s="101"/>
      <c r="AN1607" s="74"/>
      <c r="AO1607" s="74"/>
      <c r="AP1607" s="74"/>
      <c r="AQ1607" s="74"/>
      <c r="AR1607" s="74"/>
      <c r="AS1607" s="74"/>
      <c r="AT1607" s="74"/>
      <c r="AU1607" s="74"/>
      <c r="AV1607" s="74"/>
      <c r="AW1607" s="74"/>
      <c r="AX1607" s="74"/>
      <c r="AY1607" s="74"/>
      <c r="AZ1607" s="74"/>
      <c r="BA1607" s="74"/>
      <c r="BB1607" s="74"/>
      <c r="BC1607" s="74"/>
      <c r="BD1607" s="74"/>
      <c r="BE1607" s="74"/>
      <c r="BF1607" s="74"/>
      <c r="BG1607" s="74"/>
      <c r="BH1607" s="74"/>
      <c r="BI1607" s="74"/>
      <c r="BJ1607" s="74"/>
      <c r="BK1607" s="74"/>
      <c r="BL1607" s="74"/>
    </row>
    <row r="1608" spans="27:64">
      <c r="AA1608" s="74"/>
      <c r="AB1608" s="74"/>
      <c r="AC1608" s="74"/>
      <c r="AD1608" s="74"/>
      <c r="AE1608" s="74"/>
      <c r="AG1608" s="101"/>
      <c r="AN1608" s="74"/>
      <c r="AO1608" s="74"/>
      <c r="AP1608" s="74"/>
      <c r="AQ1608" s="74"/>
      <c r="AR1608" s="74"/>
      <c r="AS1608" s="74"/>
      <c r="AT1608" s="74"/>
      <c r="AU1608" s="74"/>
    </row>
    <row r="1609" spans="27:64">
      <c r="AA1609" s="74"/>
      <c r="AB1609" s="74"/>
      <c r="AC1609" s="74"/>
      <c r="AD1609" s="74"/>
      <c r="AE1609" s="74"/>
      <c r="AG1609" s="101"/>
      <c r="AN1609" s="74"/>
      <c r="AO1609" s="74"/>
      <c r="AP1609" s="74"/>
      <c r="AQ1609" s="74"/>
      <c r="AR1609" s="74"/>
      <c r="AS1609" s="74"/>
      <c r="AT1609" s="74"/>
      <c r="AU1609" s="74"/>
      <c r="AV1609" s="74"/>
    </row>
    <row r="1610" spans="27:64">
      <c r="AA1610" s="74"/>
      <c r="AB1610" s="74"/>
      <c r="AC1610" s="74"/>
      <c r="AD1610" s="74"/>
      <c r="AE1610" s="74"/>
      <c r="AG1610" s="101"/>
      <c r="AN1610" s="74"/>
      <c r="AO1610" s="74"/>
      <c r="AP1610" s="74"/>
      <c r="AQ1610" s="74"/>
      <c r="AR1610" s="74"/>
      <c r="AS1610" s="74"/>
      <c r="AT1610" s="74"/>
      <c r="AU1610" s="74"/>
    </row>
    <row r="1611" spans="27:64">
      <c r="AA1611" s="74"/>
      <c r="AB1611" s="74"/>
      <c r="AC1611" s="74"/>
      <c r="AD1611" s="74"/>
      <c r="AE1611" s="74"/>
      <c r="AG1611" s="101"/>
      <c r="AN1611" s="74"/>
      <c r="AO1611" s="74"/>
      <c r="AP1611" s="74"/>
      <c r="AQ1611" s="74"/>
      <c r="AR1611" s="74"/>
      <c r="AS1611" s="74"/>
      <c r="AT1611" s="74"/>
      <c r="AU1611" s="74"/>
      <c r="AV1611" s="74"/>
      <c r="AX1611" s="74"/>
    </row>
    <row r="1612" spans="27:64">
      <c r="AA1612" s="74"/>
      <c r="AB1612" s="74"/>
      <c r="AC1612" s="74"/>
      <c r="AD1612" s="74"/>
      <c r="AE1612" s="74"/>
      <c r="AG1612" s="101"/>
      <c r="AN1612" s="74"/>
      <c r="AO1612" s="74"/>
      <c r="AP1612" s="74"/>
      <c r="AQ1612" s="74"/>
      <c r="AR1612" s="74"/>
      <c r="AS1612" s="74"/>
      <c r="AT1612" s="74"/>
      <c r="AU1612" s="74"/>
      <c r="AV1612" s="74"/>
    </row>
    <row r="1613" spans="27:64">
      <c r="AA1613" s="74"/>
      <c r="AB1613" s="74"/>
      <c r="AC1613" s="74"/>
      <c r="AD1613" s="74"/>
      <c r="AE1613" s="74"/>
      <c r="AG1613" s="101"/>
      <c r="AN1613" s="74"/>
      <c r="AO1613" s="74"/>
      <c r="AP1613" s="74"/>
      <c r="AQ1613" s="74"/>
      <c r="AR1613" s="74"/>
      <c r="AS1613" s="74"/>
      <c r="AT1613" s="74"/>
      <c r="AU1613" s="74"/>
    </row>
    <row r="1614" spans="27:64">
      <c r="AA1614" s="74"/>
      <c r="AB1614" s="74"/>
      <c r="AC1614" s="74"/>
      <c r="AD1614" s="74"/>
      <c r="AE1614" s="74"/>
      <c r="AG1614" s="101"/>
      <c r="AN1614" s="74"/>
      <c r="AO1614" s="74"/>
      <c r="AP1614" s="74"/>
      <c r="AQ1614" s="74"/>
      <c r="AR1614" s="74"/>
      <c r="AS1614" s="74"/>
      <c r="AT1614" s="74"/>
      <c r="AU1614" s="74"/>
    </row>
    <row r="1615" spans="27:64">
      <c r="AA1615" s="74"/>
      <c r="AB1615" s="74"/>
      <c r="AC1615" s="74"/>
      <c r="AD1615" s="74"/>
      <c r="AE1615" s="74"/>
      <c r="AG1615" s="101"/>
      <c r="AN1615" s="74"/>
      <c r="AO1615" s="74"/>
      <c r="AP1615" s="74"/>
      <c r="AQ1615" s="74"/>
      <c r="AR1615" s="74"/>
      <c r="AS1615" s="74"/>
      <c r="AT1615" s="74"/>
      <c r="AU1615" s="74"/>
      <c r="AV1615" s="74"/>
      <c r="AX1615" s="74"/>
      <c r="AY1615" s="74"/>
      <c r="AZ1615" s="74"/>
      <c r="BA1615" s="74"/>
      <c r="BB1615" s="74"/>
      <c r="BC1615" s="74"/>
      <c r="BD1615" s="74"/>
      <c r="BE1615" s="74"/>
      <c r="BF1615" s="74"/>
      <c r="BG1615" s="74"/>
      <c r="BH1615" s="74"/>
      <c r="BI1615" s="74"/>
      <c r="BJ1615" s="74"/>
      <c r="BK1615" s="74"/>
      <c r="BL1615" s="74"/>
    </row>
    <row r="1616" spans="27:64">
      <c r="AA1616" s="74"/>
      <c r="AB1616" s="74"/>
      <c r="AC1616" s="74"/>
      <c r="AD1616" s="74"/>
      <c r="AE1616" s="74"/>
      <c r="AG1616" s="101"/>
      <c r="AN1616" s="74"/>
      <c r="AO1616" s="74"/>
      <c r="AP1616" s="74"/>
      <c r="AQ1616" s="74"/>
      <c r="AR1616" s="74"/>
      <c r="AS1616" s="74"/>
      <c r="AT1616" s="74"/>
      <c r="AU1616" s="74"/>
      <c r="AV1616" s="74"/>
    </row>
    <row r="1617" spans="27:64">
      <c r="AA1617" s="74"/>
      <c r="AB1617" s="74"/>
      <c r="AC1617" s="74"/>
      <c r="AD1617" s="74"/>
      <c r="AE1617" s="74"/>
      <c r="AG1617" s="101"/>
      <c r="AN1617" s="74"/>
      <c r="AO1617" s="74"/>
      <c r="AP1617" s="74"/>
      <c r="AQ1617" s="74"/>
      <c r="AR1617" s="74"/>
      <c r="AS1617" s="74"/>
      <c r="AT1617" s="74"/>
      <c r="AU1617" s="74"/>
      <c r="AV1617" s="74"/>
    </row>
    <row r="1618" spans="27:64">
      <c r="AA1618" s="74"/>
      <c r="AB1618" s="74"/>
      <c r="AC1618" s="74"/>
      <c r="AD1618" s="74"/>
      <c r="AE1618" s="74"/>
      <c r="AG1618" s="101"/>
      <c r="AN1618" s="74"/>
      <c r="AO1618" s="74"/>
      <c r="AP1618" s="74"/>
      <c r="AQ1618" s="74"/>
      <c r="AR1618" s="74"/>
      <c r="AS1618" s="74"/>
      <c r="AT1618" s="74"/>
      <c r="AU1618" s="74"/>
      <c r="AV1618" s="74"/>
    </row>
    <row r="1619" spans="27:64">
      <c r="AA1619" s="74"/>
      <c r="AB1619" s="74"/>
      <c r="AC1619" s="74"/>
      <c r="AD1619" s="74"/>
      <c r="AE1619" s="74"/>
      <c r="AG1619" s="101"/>
      <c r="AN1619" s="74"/>
      <c r="AO1619" s="74"/>
      <c r="AP1619" s="74"/>
      <c r="AQ1619" s="74"/>
      <c r="AR1619" s="74"/>
      <c r="AS1619" s="74"/>
      <c r="AT1619" s="74"/>
      <c r="AU1619" s="74"/>
      <c r="AV1619" s="74"/>
      <c r="AX1619" s="74"/>
    </row>
    <row r="1620" spans="27:64">
      <c r="AA1620" s="74"/>
      <c r="AB1620" s="74"/>
      <c r="AC1620" s="74"/>
      <c r="AD1620" s="74"/>
      <c r="AE1620" s="74"/>
      <c r="AG1620" s="101"/>
      <c r="AN1620" s="74"/>
      <c r="AO1620" s="74"/>
      <c r="AP1620" s="74"/>
      <c r="AQ1620" s="74"/>
      <c r="AR1620" s="74"/>
      <c r="AS1620" s="74"/>
      <c r="AT1620" s="74"/>
      <c r="AU1620" s="74"/>
      <c r="AV1620" s="74"/>
    </row>
    <row r="1621" spans="27:64">
      <c r="AA1621" s="74"/>
      <c r="AB1621" s="74"/>
      <c r="AC1621" s="74"/>
      <c r="AD1621" s="74"/>
      <c r="AE1621" s="74"/>
      <c r="AG1621" s="101"/>
      <c r="AN1621" s="74"/>
      <c r="AO1621" s="74"/>
      <c r="AP1621" s="74"/>
      <c r="AQ1621" s="74"/>
      <c r="AR1621" s="74"/>
      <c r="AS1621" s="74"/>
      <c r="AT1621" s="74"/>
      <c r="AU1621" s="74"/>
      <c r="AV1621" s="74"/>
    </row>
    <row r="1622" spans="27:64">
      <c r="AA1622" s="74"/>
      <c r="AB1622" s="74"/>
      <c r="AC1622" s="74"/>
      <c r="AD1622" s="74"/>
      <c r="AE1622" s="74"/>
      <c r="AG1622" s="101"/>
      <c r="AN1622" s="74"/>
      <c r="AO1622" s="74"/>
      <c r="AP1622" s="74"/>
      <c r="AQ1622" s="74"/>
      <c r="AR1622" s="74"/>
      <c r="AS1622" s="74"/>
      <c r="AT1622" s="74"/>
      <c r="AU1622" s="74"/>
      <c r="AV1622" s="74"/>
      <c r="AW1622" s="74"/>
      <c r="AX1622" s="74"/>
      <c r="AY1622" s="74"/>
      <c r="AZ1622" s="74"/>
      <c r="BA1622" s="74"/>
      <c r="BB1622" s="74"/>
      <c r="BC1622" s="74"/>
      <c r="BD1622" s="74"/>
      <c r="BE1622" s="74"/>
      <c r="BF1622" s="74"/>
      <c r="BG1622" s="74"/>
      <c r="BH1622" s="74"/>
      <c r="BI1622" s="74"/>
      <c r="BJ1622" s="74"/>
      <c r="BK1622" s="74"/>
      <c r="BL1622" s="74"/>
    </row>
    <row r="1623" spans="27:64">
      <c r="AA1623" s="74"/>
      <c r="AB1623" s="74"/>
      <c r="AC1623" s="74"/>
      <c r="AD1623" s="74"/>
      <c r="AE1623" s="74"/>
      <c r="AG1623" s="101"/>
      <c r="AN1623" s="74"/>
      <c r="AO1623" s="74"/>
      <c r="AP1623" s="74"/>
      <c r="AQ1623" s="74"/>
      <c r="AR1623" s="74"/>
      <c r="AS1623" s="74"/>
      <c r="AT1623" s="74"/>
      <c r="AU1623" s="74"/>
      <c r="AV1623" s="74"/>
      <c r="AX1623" s="74"/>
      <c r="AY1623" s="74"/>
      <c r="AZ1623" s="74"/>
      <c r="BA1623" s="74"/>
      <c r="BB1623" s="74"/>
      <c r="BC1623" s="74"/>
      <c r="BD1623" s="74"/>
      <c r="BE1623" s="74"/>
      <c r="BF1623" s="74"/>
      <c r="BG1623" s="74"/>
      <c r="BH1623" s="74"/>
      <c r="BI1623" s="74"/>
      <c r="BJ1623" s="74"/>
      <c r="BK1623" s="74"/>
      <c r="BL1623" s="74"/>
    </row>
    <row r="1624" spans="27:64">
      <c r="AA1624" s="74"/>
      <c r="AB1624" s="74"/>
      <c r="AC1624" s="74"/>
      <c r="AD1624" s="74"/>
      <c r="AE1624" s="74"/>
      <c r="AG1624" s="101"/>
      <c r="AN1624" s="74"/>
      <c r="AO1624" s="74"/>
      <c r="AP1624" s="74"/>
      <c r="AQ1624" s="74"/>
      <c r="AR1624" s="74"/>
      <c r="AS1624" s="74"/>
      <c r="AT1624" s="74"/>
      <c r="AU1624" s="74"/>
      <c r="AV1624" s="74"/>
      <c r="AX1624" s="74"/>
    </row>
    <row r="1625" spans="27:64">
      <c r="AA1625" s="74"/>
      <c r="AB1625" s="74"/>
      <c r="AC1625" s="74"/>
      <c r="AD1625" s="74"/>
      <c r="AE1625" s="74"/>
      <c r="AG1625" s="101"/>
      <c r="AN1625" s="74"/>
      <c r="AO1625" s="74"/>
      <c r="AP1625" s="74"/>
      <c r="AQ1625" s="74"/>
      <c r="AR1625" s="74"/>
      <c r="AS1625" s="74"/>
      <c r="AT1625" s="74"/>
      <c r="AU1625" s="74"/>
      <c r="AV1625" s="74"/>
      <c r="AW1625" s="74"/>
      <c r="AX1625" s="74"/>
      <c r="AY1625" s="74"/>
      <c r="AZ1625" s="74"/>
      <c r="BA1625" s="74"/>
      <c r="BB1625" s="74"/>
      <c r="BC1625" s="74"/>
      <c r="BD1625" s="74"/>
      <c r="BE1625" s="74"/>
      <c r="BF1625" s="74"/>
      <c r="BG1625" s="74"/>
      <c r="BH1625" s="74"/>
      <c r="BI1625" s="74"/>
      <c r="BJ1625" s="74"/>
      <c r="BK1625" s="74"/>
      <c r="BL1625" s="74"/>
    </row>
    <row r="1626" spans="27:64">
      <c r="AA1626" s="74"/>
      <c r="AB1626" s="74"/>
      <c r="AC1626" s="74"/>
      <c r="AD1626" s="74"/>
      <c r="AE1626" s="74"/>
      <c r="AG1626" s="101"/>
      <c r="AN1626" s="74"/>
      <c r="AO1626" s="74"/>
      <c r="AP1626" s="74"/>
      <c r="AQ1626" s="74"/>
      <c r="AR1626" s="74"/>
      <c r="AS1626" s="74"/>
      <c r="AT1626" s="74"/>
      <c r="AU1626" s="74"/>
    </row>
    <row r="1627" spans="27:64">
      <c r="AA1627" s="74"/>
      <c r="AB1627" s="74"/>
      <c r="AC1627" s="74"/>
      <c r="AD1627" s="74"/>
      <c r="AE1627" s="74"/>
      <c r="AG1627" s="101"/>
      <c r="AN1627" s="74"/>
      <c r="AO1627" s="74"/>
      <c r="AP1627" s="74"/>
      <c r="AQ1627" s="74"/>
      <c r="AR1627" s="74"/>
      <c r="AS1627" s="74"/>
      <c r="AT1627" s="74"/>
      <c r="AU1627" s="74"/>
    </row>
    <row r="1628" spans="27:64">
      <c r="AA1628" s="74"/>
      <c r="AB1628" s="74"/>
      <c r="AC1628" s="74"/>
      <c r="AD1628" s="74"/>
      <c r="AE1628" s="74"/>
      <c r="AG1628" s="101"/>
      <c r="AN1628" s="74"/>
      <c r="AO1628" s="74"/>
      <c r="AP1628" s="74"/>
      <c r="AQ1628" s="74"/>
      <c r="AR1628" s="74"/>
      <c r="AS1628" s="74"/>
      <c r="AT1628" s="74"/>
      <c r="AU1628" s="74"/>
      <c r="AV1628" s="74"/>
      <c r="AX1628" s="74"/>
      <c r="AY1628" s="74"/>
      <c r="AZ1628" s="74"/>
      <c r="BA1628" s="74"/>
      <c r="BB1628" s="74"/>
      <c r="BC1628" s="74"/>
      <c r="BD1628" s="74"/>
      <c r="BE1628" s="74"/>
      <c r="BF1628" s="74"/>
      <c r="BG1628" s="74"/>
      <c r="BH1628" s="74"/>
      <c r="BI1628" s="74"/>
      <c r="BJ1628" s="74"/>
      <c r="BK1628" s="74"/>
      <c r="BL1628" s="74"/>
    </row>
    <row r="1629" spans="27:64">
      <c r="AA1629" s="74"/>
      <c r="AB1629" s="74"/>
      <c r="AC1629" s="74"/>
      <c r="AD1629" s="74"/>
      <c r="AE1629" s="74"/>
      <c r="AG1629" s="101"/>
      <c r="AN1629" s="74"/>
      <c r="AO1629" s="74"/>
      <c r="AP1629" s="74"/>
      <c r="AQ1629" s="74"/>
      <c r="AR1629" s="74"/>
      <c r="AS1629" s="74"/>
      <c r="AT1629" s="74"/>
      <c r="AU1629" s="74"/>
      <c r="AV1629" s="74"/>
    </row>
    <row r="1630" spans="27:64">
      <c r="AA1630" s="74"/>
      <c r="AB1630" s="74"/>
      <c r="AC1630" s="74"/>
      <c r="AD1630" s="74"/>
      <c r="AE1630" s="74"/>
      <c r="AG1630" s="101"/>
      <c r="AN1630" s="74"/>
      <c r="AO1630" s="74"/>
      <c r="AP1630" s="74"/>
      <c r="AQ1630" s="74"/>
      <c r="AR1630" s="74"/>
      <c r="AS1630" s="74"/>
      <c r="AT1630" s="74"/>
      <c r="AU1630" s="74"/>
      <c r="AV1630" s="74"/>
      <c r="AW1630" s="74"/>
      <c r="AX1630" s="74"/>
      <c r="AY1630" s="74"/>
      <c r="AZ1630" s="74"/>
      <c r="BA1630" s="74"/>
      <c r="BB1630" s="74"/>
      <c r="BC1630" s="74"/>
      <c r="BD1630" s="74"/>
      <c r="BE1630" s="74"/>
      <c r="BF1630" s="74"/>
      <c r="BG1630" s="74"/>
      <c r="BH1630" s="74"/>
      <c r="BI1630" s="74"/>
      <c r="BJ1630" s="74"/>
      <c r="BK1630" s="74"/>
      <c r="BL1630" s="74"/>
    </row>
    <row r="1631" spans="27:64">
      <c r="AA1631" s="74"/>
      <c r="AB1631" s="74"/>
      <c r="AC1631" s="74"/>
      <c r="AD1631" s="74"/>
      <c r="AE1631" s="74"/>
      <c r="AG1631" s="101"/>
      <c r="AN1631" s="74"/>
      <c r="AO1631" s="74"/>
      <c r="AP1631" s="74"/>
      <c r="AQ1631" s="74"/>
      <c r="AR1631" s="74"/>
      <c r="AS1631" s="74"/>
      <c r="AT1631" s="74"/>
      <c r="AU1631" s="74"/>
    </row>
    <row r="1632" spans="27:64">
      <c r="AA1632" s="74"/>
      <c r="AB1632" s="74"/>
      <c r="AC1632" s="74"/>
      <c r="AD1632" s="74"/>
      <c r="AE1632" s="74"/>
      <c r="AG1632" s="101"/>
      <c r="AN1632" s="74"/>
      <c r="AO1632" s="74"/>
      <c r="AP1632" s="74"/>
      <c r="AQ1632" s="74"/>
      <c r="AR1632" s="74"/>
      <c r="AS1632" s="74"/>
      <c r="AT1632" s="74"/>
      <c r="AU1632" s="74"/>
      <c r="AV1632" s="74"/>
      <c r="AW1632" s="74"/>
      <c r="AX1632" s="74"/>
      <c r="AY1632" s="74"/>
      <c r="AZ1632" s="74"/>
      <c r="BA1632" s="74"/>
      <c r="BB1632" s="74"/>
      <c r="BC1632" s="74"/>
      <c r="BD1632" s="74"/>
      <c r="BE1632" s="74"/>
      <c r="BF1632" s="74"/>
      <c r="BG1632" s="74"/>
      <c r="BH1632" s="74"/>
      <c r="BI1632" s="74"/>
      <c r="BJ1632" s="74"/>
      <c r="BK1632" s="74"/>
      <c r="BL1632" s="74"/>
    </row>
    <row r="1633" spans="27:64">
      <c r="AA1633" s="74"/>
      <c r="AB1633" s="74"/>
      <c r="AC1633" s="74"/>
      <c r="AD1633" s="74"/>
      <c r="AE1633" s="74"/>
      <c r="AG1633" s="101"/>
      <c r="AN1633" s="74"/>
      <c r="AO1633" s="74"/>
      <c r="AP1633" s="74"/>
      <c r="AQ1633" s="74"/>
      <c r="AR1633" s="74"/>
      <c r="AS1633" s="74"/>
      <c r="AT1633" s="74"/>
      <c r="AU1633" s="74"/>
    </row>
    <row r="1634" spans="27:64">
      <c r="AA1634" s="74"/>
      <c r="AB1634" s="74"/>
      <c r="AC1634" s="74"/>
      <c r="AD1634" s="74"/>
      <c r="AE1634" s="74"/>
      <c r="AG1634" s="101"/>
      <c r="AN1634" s="74"/>
      <c r="AO1634" s="74"/>
      <c r="AP1634" s="74"/>
      <c r="AQ1634" s="74"/>
      <c r="AR1634" s="74"/>
      <c r="AS1634" s="74"/>
      <c r="AT1634" s="74"/>
      <c r="AU1634" s="74"/>
    </row>
    <row r="1635" spans="27:64">
      <c r="AA1635" s="74"/>
      <c r="AB1635" s="74"/>
      <c r="AC1635" s="74"/>
      <c r="AD1635" s="74"/>
      <c r="AE1635" s="74"/>
      <c r="AG1635" s="101"/>
      <c r="AN1635" s="74"/>
      <c r="AO1635" s="74"/>
      <c r="AP1635" s="74"/>
      <c r="AQ1635" s="74"/>
      <c r="AR1635" s="74"/>
      <c r="AS1635" s="74"/>
      <c r="AT1635" s="74"/>
      <c r="AU1635" s="74"/>
    </row>
    <row r="1636" spans="27:64">
      <c r="AA1636" s="74"/>
      <c r="AB1636" s="74"/>
      <c r="AC1636" s="74"/>
      <c r="AD1636" s="74"/>
      <c r="AE1636" s="74"/>
      <c r="AG1636" s="101"/>
      <c r="AN1636" s="74"/>
      <c r="AO1636" s="74"/>
      <c r="AP1636" s="74"/>
      <c r="AQ1636" s="74"/>
      <c r="AR1636" s="74"/>
      <c r="AS1636" s="74"/>
      <c r="AT1636" s="74"/>
      <c r="AU1636" s="74"/>
    </row>
    <row r="1637" spans="27:64">
      <c r="AA1637" s="74"/>
      <c r="AB1637" s="74"/>
      <c r="AC1637" s="74"/>
      <c r="AD1637" s="74"/>
      <c r="AE1637" s="74"/>
      <c r="AG1637" s="101"/>
      <c r="AN1637" s="74"/>
      <c r="AO1637" s="74"/>
      <c r="AP1637" s="74"/>
      <c r="AQ1637" s="74"/>
      <c r="AR1637" s="74"/>
      <c r="AS1637" s="74"/>
      <c r="AT1637" s="74"/>
      <c r="AU1637" s="74"/>
    </row>
    <row r="1638" spans="27:64">
      <c r="AA1638" s="74"/>
      <c r="AB1638" s="74"/>
      <c r="AC1638" s="74"/>
      <c r="AD1638" s="74"/>
      <c r="AE1638" s="74"/>
      <c r="AG1638" s="101"/>
      <c r="AN1638" s="74"/>
      <c r="AO1638" s="74"/>
      <c r="AP1638" s="74"/>
      <c r="AQ1638" s="74"/>
      <c r="AR1638" s="74"/>
      <c r="AS1638" s="74"/>
      <c r="AT1638" s="74"/>
      <c r="AU1638" s="74"/>
      <c r="AV1638" s="74"/>
      <c r="AX1638" s="74"/>
    </row>
    <row r="1639" spans="27:64">
      <c r="AA1639" s="74"/>
      <c r="AB1639" s="74"/>
      <c r="AC1639" s="74"/>
      <c r="AD1639" s="74"/>
      <c r="AE1639" s="74"/>
      <c r="AG1639" s="101"/>
      <c r="AN1639" s="74"/>
      <c r="AO1639" s="74"/>
      <c r="AP1639" s="74"/>
      <c r="AQ1639" s="74"/>
      <c r="AR1639" s="74"/>
      <c r="AS1639" s="74"/>
      <c r="AT1639" s="74"/>
      <c r="AU1639" s="74"/>
      <c r="AV1639" s="74"/>
      <c r="AX1639" s="74"/>
    </row>
    <row r="1640" spans="27:64">
      <c r="AA1640" s="74"/>
      <c r="AB1640" s="74"/>
      <c r="AC1640" s="74"/>
      <c r="AD1640" s="74"/>
      <c r="AE1640" s="74"/>
      <c r="AG1640" s="101"/>
      <c r="AN1640" s="74"/>
      <c r="AO1640" s="74"/>
      <c r="AP1640" s="74"/>
      <c r="AQ1640" s="74"/>
      <c r="AR1640" s="74"/>
      <c r="AS1640" s="74"/>
      <c r="AT1640" s="74"/>
      <c r="AU1640" s="74"/>
      <c r="AV1640" s="74"/>
      <c r="AW1640" s="74"/>
      <c r="AX1640" s="74"/>
      <c r="AY1640" s="74"/>
      <c r="AZ1640" s="74"/>
      <c r="BA1640" s="74"/>
      <c r="BB1640" s="74"/>
      <c r="BC1640" s="74"/>
      <c r="BD1640" s="74"/>
      <c r="BE1640" s="74"/>
      <c r="BF1640" s="74"/>
      <c r="BG1640" s="74"/>
      <c r="BH1640" s="74"/>
      <c r="BI1640" s="74"/>
      <c r="BJ1640" s="74"/>
      <c r="BK1640" s="74"/>
      <c r="BL1640" s="74"/>
    </row>
    <row r="1641" spans="27:64">
      <c r="AA1641" s="74"/>
      <c r="AB1641" s="74"/>
      <c r="AC1641" s="74"/>
      <c r="AD1641" s="74"/>
      <c r="AE1641" s="74"/>
      <c r="AG1641" s="101"/>
      <c r="AN1641" s="74"/>
      <c r="AO1641" s="74"/>
      <c r="AP1641" s="74"/>
      <c r="AQ1641" s="74"/>
      <c r="AR1641" s="74"/>
      <c r="AS1641" s="74"/>
      <c r="AT1641" s="74"/>
      <c r="AU1641" s="74"/>
    </row>
    <row r="1642" spans="27:64">
      <c r="AA1642" s="74"/>
      <c r="AB1642" s="74"/>
      <c r="AC1642" s="74"/>
      <c r="AD1642" s="74"/>
      <c r="AE1642" s="74"/>
      <c r="AG1642" s="101"/>
      <c r="AN1642" s="74"/>
      <c r="AO1642" s="74"/>
      <c r="AP1642" s="74"/>
      <c r="AQ1642" s="74"/>
      <c r="AR1642" s="74"/>
      <c r="AS1642" s="74"/>
      <c r="AT1642" s="74"/>
      <c r="AU1642" s="74"/>
      <c r="AV1642" s="74"/>
      <c r="AX1642" s="74"/>
      <c r="AY1642" s="74"/>
      <c r="AZ1642" s="74"/>
      <c r="BA1642" s="74"/>
      <c r="BB1642" s="74"/>
      <c r="BC1642" s="74"/>
      <c r="BD1642" s="74"/>
      <c r="BE1642" s="74"/>
      <c r="BF1642" s="74"/>
      <c r="BG1642" s="74"/>
      <c r="BH1642" s="74"/>
      <c r="BI1642" s="74"/>
      <c r="BJ1642" s="74"/>
      <c r="BK1642" s="74"/>
      <c r="BL1642" s="74"/>
    </row>
    <row r="1643" spans="27:64">
      <c r="AA1643" s="74"/>
      <c r="AB1643" s="74"/>
      <c r="AC1643" s="74"/>
      <c r="AD1643" s="74"/>
      <c r="AE1643" s="74"/>
      <c r="AG1643" s="101"/>
      <c r="AN1643" s="74"/>
      <c r="AO1643" s="74"/>
      <c r="AP1643" s="74"/>
      <c r="AQ1643" s="74"/>
      <c r="AR1643" s="74"/>
      <c r="AS1643" s="74"/>
      <c r="AT1643" s="74"/>
      <c r="AU1643" s="74"/>
      <c r="AV1643" s="4"/>
    </row>
    <row r="1644" spans="27:64">
      <c r="AA1644" s="74"/>
      <c r="AB1644" s="74"/>
      <c r="AC1644" s="74"/>
      <c r="AD1644" s="74"/>
      <c r="AE1644" s="74"/>
      <c r="AG1644" s="101"/>
      <c r="AN1644" s="74"/>
      <c r="AO1644" s="74"/>
      <c r="AP1644" s="74"/>
      <c r="AQ1644" s="74"/>
      <c r="AR1644" s="74"/>
      <c r="AS1644" s="74"/>
      <c r="AT1644" s="74"/>
      <c r="AU1644" s="74"/>
      <c r="AV1644" s="74"/>
    </row>
    <row r="1645" spans="27:64">
      <c r="AA1645" s="74"/>
      <c r="AB1645" s="74"/>
      <c r="AC1645" s="74"/>
      <c r="AD1645" s="74"/>
      <c r="AE1645" s="74"/>
      <c r="AG1645" s="101"/>
      <c r="AN1645" s="74"/>
      <c r="AO1645" s="74"/>
      <c r="AP1645" s="74"/>
      <c r="AQ1645" s="74"/>
      <c r="AR1645" s="74"/>
      <c r="AS1645" s="74"/>
      <c r="AT1645" s="74"/>
      <c r="AU1645" s="74"/>
      <c r="AV1645" s="74"/>
      <c r="AX1645" s="74"/>
      <c r="AY1645" s="74"/>
      <c r="AZ1645" s="74"/>
      <c r="BA1645" s="74"/>
      <c r="BB1645" s="74"/>
      <c r="BC1645" s="74"/>
      <c r="BD1645" s="74"/>
      <c r="BE1645" s="74"/>
      <c r="BF1645" s="74"/>
      <c r="BG1645" s="74"/>
      <c r="BH1645" s="74"/>
      <c r="BI1645" s="74"/>
      <c r="BJ1645" s="74"/>
      <c r="BK1645" s="74"/>
      <c r="BL1645" s="74"/>
    </row>
    <row r="1646" spans="27:64">
      <c r="AA1646" s="74"/>
      <c r="AB1646" s="74"/>
      <c r="AC1646" s="74"/>
      <c r="AD1646" s="74"/>
      <c r="AE1646" s="74"/>
      <c r="AG1646" s="101"/>
      <c r="AN1646" s="74"/>
      <c r="AO1646" s="74"/>
      <c r="AP1646" s="74"/>
      <c r="AQ1646" s="74"/>
      <c r="AR1646" s="74"/>
      <c r="AS1646" s="74"/>
      <c r="AT1646" s="74"/>
      <c r="AU1646" s="74"/>
      <c r="AV1646" s="74"/>
    </row>
    <row r="1647" spans="27:64">
      <c r="AA1647" s="74"/>
      <c r="AB1647" s="74"/>
      <c r="AC1647" s="74"/>
      <c r="AD1647" s="74"/>
      <c r="AE1647" s="74"/>
      <c r="AG1647" s="101"/>
      <c r="AN1647" s="74"/>
      <c r="AO1647" s="74"/>
      <c r="AP1647" s="74"/>
      <c r="AQ1647" s="74"/>
      <c r="AR1647" s="74"/>
      <c r="AS1647" s="74"/>
      <c r="AT1647" s="74"/>
      <c r="AU1647" s="74"/>
      <c r="AV1647" s="74"/>
    </row>
    <row r="1648" spans="27:64">
      <c r="AA1648" s="74"/>
      <c r="AB1648" s="74"/>
      <c r="AC1648" s="74"/>
      <c r="AD1648" s="74"/>
      <c r="AE1648" s="74"/>
      <c r="AG1648" s="101"/>
      <c r="AN1648" s="74"/>
      <c r="AO1648" s="74"/>
      <c r="AP1648" s="74"/>
      <c r="AQ1648" s="74"/>
      <c r="AR1648" s="74"/>
      <c r="AS1648" s="74"/>
      <c r="AT1648" s="74"/>
      <c r="AU1648" s="74"/>
    </row>
    <row r="1649" spans="27:64">
      <c r="AA1649" s="74"/>
      <c r="AB1649" s="74"/>
      <c r="AC1649" s="74"/>
      <c r="AD1649" s="74"/>
      <c r="AE1649" s="74"/>
      <c r="AG1649" s="101"/>
      <c r="AN1649" s="74"/>
      <c r="AO1649" s="74"/>
      <c r="AP1649" s="74"/>
      <c r="AQ1649" s="74"/>
      <c r="AR1649" s="74"/>
      <c r="AS1649" s="74"/>
      <c r="AT1649" s="74"/>
      <c r="AU1649" s="74"/>
    </row>
    <row r="1650" spans="27:64">
      <c r="AA1650" s="74"/>
      <c r="AB1650" s="74"/>
      <c r="AC1650" s="74"/>
      <c r="AD1650" s="74"/>
      <c r="AE1650" s="74"/>
      <c r="AG1650" s="101"/>
      <c r="AN1650" s="74"/>
      <c r="AO1650" s="74"/>
      <c r="AP1650" s="74"/>
      <c r="AQ1650" s="74"/>
      <c r="AR1650" s="74"/>
      <c r="AS1650" s="74"/>
      <c r="AT1650" s="74"/>
      <c r="AU1650" s="74"/>
    </row>
    <row r="1651" spans="27:64">
      <c r="AA1651" s="74"/>
      <c r="AB1651" s="74"/>
      <c r="AC1651" s="74"/>
      <c r="AD1651" s="74"/>
      <c r="AE1651" s="74"/>
      <c r="AG1651" s="101"/>
      <c r="AN1651" s="74"/>
      <c r="AO1651" s="74"/>
      <c r="AP1651" s="74"/>
      <c r="AQ1651" s="74"/>
      <c r="AR1651" s="74"/>
      <c r="AS1651" s="74"/>
      <c r="AT1651" s="74"/>
      <c r="AU1651" s="74"/>
    </row>
    <row r="1652" spans="27:64">
      <c r="AA1652" s="74"/>
      <c r="AB1652" s="74"/>
      <c r="AC1652" s="74"/>
      <c r="AD1652" s="74"/>
      <c r="AE1652" s="74"/>
      <c r="AG1652" s="101"/>
      <c r="AN1652" s="74"/>
      <c r="AO1652" s="74"/>
      <c r="AP1652" s="74"/>
      <c r="AQ1652" s="74"/>
      <c r="AR1652" s="74"/>
      <c r="AS1652" s="74"/>
      <c r="AT1652" s="74"/>
      <c r="AU1652" s="74"/>
    </row>
    <row r="1653" spans="27:64">
      <c r="AA1653" s="74"/>
      <c r="AB1653" s="74"/>
      <c r="AC1653" s="74"/>
      <c r="AD1653" s="74"/>
      <c r="AE1653" s="74"/>
      <c r="AG1653" s="101"/>
      <c r="AN1653" s="74"/>
      <c r="AO1653" s="74"/>
      <c r="AP1653" s="74"/>
      <c r="AQ1653" s="74"/>
      <c r="AR1653" s="74"/>
      <c r="AS1653" s="74"/>
      <c r="AT1653" s="74"/>
      <c r="AU1653" s="74"/>
    </row>
    <row r="1654" spans="27:64">
      <c r="AA1654" s="74"/>
      <c r="AB1654" s="74"/>
      <c r="AC1654" s="74"/>
      <c r="AD1654" s="74"/>
      <c r="AE1654" s="74"/>
      <c r="AG1654" s="101"/>
      <c r="AN1654" s="74"/>
      <c r="AO1654" s="74"/>
      <c r="AP1654" s="74"/>
      <c r="AQ1654" s="74"/>
      <c r="AR1654" s="74"/>
      <c r="AS1654" s="74"/>
      <c r="AT1654" s="74"/>
      <c r="AU1654" s="74"/>
    </row>
    <row r="1655" spans="27:64">
      <c r="AA1655" s="74"/>
      <c r="AB1655" s="74"/>
      <c r="AC1655" s="74"/>
      <c r="AD1655" s="74"/>
      <c r="AE1655" s="74"/>
      <c r="AG1655" s="101"/>
      <c r="AN1655" s="74"/>
      <c r="AO1655" s="74"/>
      <c r="AP1655" s="74"/>
      <c r="AQ1655" s="74"/>
      <c r="AR1655" s="74"/>
      <c r="AS1655" s="74"/>
      <c r="AT1655" s="74"/>
      <c r="AU1655" s="74"/>
      <c r="AV1655" s="74"/>
    </row>
    <row r="1656" spans="27:64">
      <c r="AA1656" s="74"/>
      <c r="AB1656" s="74"/>
      <c r="AC1656" s="74"/>
      <c r="AD1656" s="74"/>
      <c r="AE1656" s="74"/>
      <c r="AG1656" s="101"/>
      <c r="AN1656" s="74"/>
      <c r="AO1656" s="74"/>
      <c r="AP1656" s="74"/>
      <c r="AQ1656" s="74"/>
      <c r="AR1656" s="74"/>
      <c r="AS1656" s="74"/>
      <c r="AT1656" s="74"/>
      <c r="AU1656" s="74"/>
      <c r="AV1656" s="74"/>
      <c r="AW1656" s="74"/>
      <c r="AX1656" s="74"/>
      <c r="AY1656" s="74"/>
      <c r="AZ1656" s="74"/>
      <c r="BA1656" s="74"/>
      <c r="BB1656" s="74"/>
      <c r="BC1656" s="74"/>
      <c r="BD1656" s="74"/>
      <c r="BE1656" s="74"/>
      <c r="BF1656" s="74"/>
      <c r="BG1656" s="74"/>
      <c r="BH1656" s="74"/>
      <c r="BI1656" s="74"/>
      <c r="BJ1656" s="74"/>
      <c r="BK1656" s="74"/>
      <c r="BL1656" s="74"/>
    </row>
    <row r="1657" spans="27:64">
      <c r="AA1657" s="74"/>
      <c r="AB1657" s="74"/>
      <c r="AC1657" s="74"/>
      <c r="AD1657" s="74"/>
      <c r="AE1657" s="74"/>
      <c r="AG1657" s="101"/>
      <c r="AN1657" s="74"/>
      <c r="AO1657" s="74"/>
      <c r="AP1657" s="74"/>
      <c r="AQ1657" s="74"/>
      <c r="AR1657" s="74"/>
      <c r="AS1657" s="74"/>
      <c r="AT1657" s="74"/>
      <c r="AU1657" s="74"/>
    </row>
    <row r="1658" spans="27:64">
      <c r="AA1658" s="74"/>
      <c r="AB1658" s="74"/>
      <c r="AC1658" s="74"/>
      <c r="AD1658" s="74"/>
      <c r="AE1658" s="74"/>
      <c r="AG1658" s="101"/>
      <c r="AN1658" s="74"/>
      <c r="AO1658" s="74"/>
      <c r="AP1658" s="74"/>
      <c r="AQ1658" s="74"/>
      <c r="AR1658" s="74"/>
      <c r="AS1658" s="74"/>
      <c r="AT1658" s="74"/>
      <c r="AU1658" s="74"/>
    </row>
    <row r="1659" spans="27:64">
      <c r="AA1659" s="74"/>
      <c r="AB1659" s="74"/>
      <c r="AC1659" s="74"/>
      <c r="AD1659" s="74"/>
      <c r="AE1659" s="74"/>
      <c r="AG1659" s="101"/>
      <c r="AN1659" s="74"/>
      <c r="AO1659" s="74"/>
      <c r="AP1659" s="74"/>
      <c r="AQ1659" s="74"/>
      <c r="AR1659" s="74"/>
      <c r="AS1659" s="74"/>
      <c r="AT1659" s="74"/>
      <c r="AU1659" s="74"/>
    </row>
    <row r="1660" spans="27:64">
      <c r="AA1660" s="74"/>
      <c r="AB1660" s="74"/>
      <c r="AC1660" s="74"/>
      <c r="AD1660" s="74"/>
      <c r="AE1660" s="74"/>
      <c r="AG1660" s="101"/>
      <c r="AN1660" s="74"/>
      <c r="AO1660" s="74"/>
      <c r="AP1660" s="74"/>
      <c r="AQ1660" s="74"/>
      <c r="AR1660" s="74"/>
      <c r="AS1660" s="74"/>
      <c r="AT1660" s="74"/>
      <c r="AU1660" s="74"/>
    </row>
    <row r="1661" spans="27:64">
      <c r="AA1661" s="74"/>
      <c r="AB1661" s="74"/>
      <c r="AC1661" s="74"/>
      <c r="AD1661" s="74"/>
      <c r="AE1661" s="74"/>
      <c r="AG1661" s="101"/>
      <c r="AN1661" s="74"/>
      <c r="AO1661" s="74"/>
      <c r="AP1661" s="74"/>
      <c r="AQ1661" s="74"/>
      <c r="AR1661" s="74"/>
      <c r="AS1661" s="74"/>
      <c r="AT1661" s="74"/>
      <c r="AU1661" s="74"/>
      <c r="AV1661" s="74"/>
      <c r="AW1661" s="74"/>
      <c r="AX1661" s="74"/>
      <c r="AY1661" s="74"/>
      <c r="AZ1661" s="74"/>
      <c r="BA1661" s="74"/>
      <c r="BB1661" s="74"/>
      <c r="BC1661" s="74"/>
      <c r="BD1661" s="74"/>
      <c r="BE1661" s="74"/>
      <c r="BF1661" s="74"/>
      <c r="BG1661" s="74"/>
      <c r="BH1661" s="74"/>
      <c r="BI1661" s="74"/>
      <c r="BJ1661" s="74"/>
      <c r="BK1661" s="74"/>
      <c r="BL1661" s="74"/>
    </row>
    <row r="1662" spans="27:64">
      <c r="AA1662" s="74"/>
      <c r="AB1662" s="74"/>
      <c r="AC1662" s="74"/>
      <c r="AD1662" s="74"/>
      <c r="AE1662" s="74"/>
      <c r="AG1662" s="101"/>
      <c r="AN1662" s="74"/>
      <c r="AO1662" s="74"/>
      <c r="AP1662" s="74"/>
      <c r="AQ1662" s="74"/>
      <c r="AR1662" s="74"/>
      <c r="AS1662" s="74"/>
      <c r="AT1662" s="74"/>
      <c r="AU1662" s="74"/>
    </row>
    <row r="1663" spans="27:64">
      <c r="AA1663" s="74"/>
      <c r="AB1663" s="74"/>
      <c r="AC1663" s="74"/>
      <c r="AD1663" s="74"/>
      <c r="AE1663" s="74"/>
      <c r="AG1663" s="101"/>
      <c r="AN1663" s="74"/>
      <c r="AO1663" s="74"/>
      <c r="AP1663" s="74"/>
      <c r="AQ1663" s="74"/>
      <c r="AR1663" s="74"/>
      <c r="AS1663" s="74"/>
      <c r="AT1663" s="74"/>
      <c r="AU1663" s="74"/>
    </row>
    <row r="1664" spans="27:64">
      <c r="AA1664" s="74"/>
      <c r="AB1664" s="74"/>
      <c r="AC1664" s="74"/>
      <c r="AD1664" s="74"/>
      <c r="AE1664" s="74"/>
      <c r="AG1664" s="101"/>
      <c r="AN1664" s="74"/>
      <c r="AO1664" s="74"/>
      <c r="AP1664" s="74"/>
      <c r="AQ1664" s="74"/>
      <c r="AR1664" s="74"/>
      <c r="AS1664" s="74"/>
      <c r="AT1664" s="74"/>
      <c r="AU1664" s="74"/>
      <c r="AV1664" s="74"/>
      <c r="AX1664" s="74"/>
    </row>
    <row r="1665" spans="27:64">
      <c r="AA1665" s="74"/>
      <c r="AB1665" s="74"/>
      <c r="AC1665" s="74"/>
      <c r="AD1665" s="74"/>
      <c r="AE1665" s="74"/>
      <c r="AG1665" s="101"/>
      <c r="AN1665" s="74"/>
      <c r="AO1665" s="74"/>
      <c r="AP1665" s="74"/>
      <c r="AQ1665" s="74"/>
      <c r="AR1665" s="74"/>
      <c r="AS1665" s="74"/>
      <c r="AT1665" s="74"/>
      <c r="AU1665" s="74"/>
      <c r="AV1665" s="74"/>
      <c r="AX1665" s="74"/>
      <c r="AY1665" s="74"/>
      <c r="AZ1665" s="74"/>
      <c r="BA1665" s="74"/>
      <c r="BB1665" s="74"/>
      <c r="BC1665" s="74"/>
      <c r="BD1665" s="74"/>
      <c r="BE1665" s="74"/>
      <c r="BF1665" s="74"/>
      <c r="BG1665" s="74"/>
      <c r="BH1665" s="74"/>
      <c r="BI1665" s="74"/>
      <c r="BJ1665" s="74"/>
      <c r="BK1665" s="74"/>
      <c r="BL1665" s="74"/>
    </row>
    <row r="1666" spans="27:64">
      <c r="AA1666" s="74"/>
      <c r="AB1666" s="74"/>
      <c r="AC1666" s="74"/>
      <c r="AD1666" s="74"/>
      <c r="AE1666" s="74"/>
      <c r="AG1666" s="101"/>
      <c r="AN1666" s="74"/>
      <c r="AO1666" s="74"/>
      <c r="AP1666" s="74"/>
      <c r="AQ1666" s="74"/>
      <c r="AR1666" s="74"/>
      <c r="AS1666" s="74"/>
      <c r="AT1666" s="74"/>
      <c r="AU1666" s="74"/>
      <c r="AV1666" s="74"/>
      <c r="AW1666" s="74"/>
      <c r="AX1666" s="74"/>
      <c r="AY1666" s="74"/>
      <c r="AZ1666" s="74"/>
      <c r="BA1666" s="74"/>
      <c r="BB1666" s="74"/>
      <c r="BC1666" s="74"/>
      <c r="BD1666" s="74"/>
      <c r="BE1666" s="74"/>
      <c r="BF1666" s="74"/>
      <c r="BG1666" s="74"/>
      <c r="BH1666" s="74"/>
      <c r="BI1666" s="74"/>
      <c r="BJ1666" s="74"/>
      <c r="BK1666" s="74"/>
      <c r="BL1666" s="74"/>
    </row>
    <row r="1667" spans="27:64">
      <c r="AA1667" s="74"/>
      <c r="AB1667" s="74"/>
      <c r="AC1667" s="74"/>
      <c r="AD1667" s="74"/>
      <c r="AE1667" s="74"/>
      <c r="AG1667" s="101"/>
      <c r="AN1667" s="74"/>
      <c r="AO1667" s="74"/>
      <c r="AP1667" s="74"/>
      <c r="AQ1667" s="74"/>
      <c r="AR1667" s="74"/>
      <c r="AS1667" s="74"/>
      <c r="AT1667" s="74"/>
      <c r="AU1667" s="74"/>
      <c r="AV1667" s="74"/>
    </row>
    <row r="1668" spans="27:64">
      <c r="AA1668" s="74"/>
      <c r="AB1668" s="74"/>
      <c r="AC1668" s="74"/>
      <c r="AD1668" s="74"/>
      <c r="AE1668" s="74"/>
      <c r="AG1668" s="101"/>
      <c r="AN1668" s="74"/>
      <c r="AO1668" s="74"/>
      <c r="AP1668" s="74"/>
      <c r="AQ1668" s="74"/>
      <c r="AR1668" s="74"/>
      <c r="AS1668" s="74"/>
      <c r="AT1668" s="74"/>
      <c r="AU1668" s="74"/>
    </row>
    <row r="1669" spans="27:64">
      <c r="AA1669" s="74"/>
      <c r="AB1669" s="74"/>
      <c r="AC1669" s="74"/>
      <c r="AD1669" s="74"/>
      <c r="AE1669" s="74"/>
      <c r="AG1669" s="101"/>
      <c r="AN1669" s="74"/>
      <c r="AO1669" s="74"/>
      <c r="AP1669" s="74"/>
      <c r="AQ1669" s="74"/>
      <c r="AR1669" s="74"/>
      <c r="AS1669" s="74"/>
      <c r="AT1669" s="74"/>
      <c r="AU1669" s="74"/>
      <c r="AV1669" s="74"/>
    </row>
    <row r="1670" spans="27:64">
      <c r="AA1670" s="74"/>
      <c r="AB1670" s="74"/>
      <c r="AC1670" s="74"/>
      <c r="AD1670" s="74"/>
      <c r="AE1670" s="74"/>
      <c r="AG1670" s="101"/>
      <c r="AN1670" s="74"/>
      <c r="AO1670" s="74"/>
      <c r="AP1670" s="74"/>
      <c r="AQ1670" s="74"/>
      <c r="AR1670" s="74"/>
      <c r="AS1670" s="74"/>
      <c r="AT1670" s="74"/>
      <c r="AU1670" s="74"/>
      <c r="AV1670" s="74"/>
    </row>
    <row r="1671" spans="27:64">
      <c r="AA1671" s="74"/>
      <c r="AB1671" s="74"/>
      <c r="AC1671" s="74"/>
      <c r="AD1671" s="74"/>
      <c r="AE1671" s="74"/>
      <c r="AG1671" s="101"/>
      <c r="AN1671" s="74"/>
      <c r="AO1671" s="74"/>
      <c r="AP1671" s="74"/>
      <c r="AQ1671" s="74"/>
      <c r="AR1671" s="74"/>
      <c r="AS1671" s="74"/>
      <c r="AT1671" s="74"/>
      <c r="AU1671" s="74"/>
    </row>
    <row r="1672" spans="27:64">
      <c r="AA1672" s="74"/>
      <c r="AB1672" s="74"/>
      <c r="AC1672" s="74"/>
      <c r="AD1672" s="74"/>
      <c r="AE1672" s="74"/>
      <c r="AG1672" s="101"/>
      <c r="AN1672" s="74"/>
      <c r="AO1672" s="74"/>
      <c r="AP1672" s="74"/>
      <c r="AQ1672" s="74"/>
      <c r="AR1672" s="74"/>
      <c r="AS1672" s="74"/>
      <c r="AT1672" s="74"/>
      <c r="AU1672" s="74"/>
      <c r="AV1672" s="74"/>
      <c r="AX1672" s="74"/>
    </row>
    <row r="1673" spans="27:64">
      <c r="AA1673" s="74"/>
      <c r="AB1673" s="74"/>
      <c r="AC1673" s="74"/>
      <c r="AD1673" s="74"/>
      <c r="AE1673" s="74"/>
      <c r="AG1673" s="101"/>
      <c r="AN1673" s="74"/>
      <c r="AO1673" s="74"/>
      <c r="AP1673" s="74"/>
      <c r="AQ1673" s="74"/>
      <c r="AR1673" s="74"/>
      <c r="AS1673" s="74"/>
      <c r="AT1673" s="74"/>
      <c r="AU1673" s="74"/>
    </row>
    <row r="1674" spans="27:64">
      <c r="AA1674" s="74"/>
      <c r="AB1674" s="74"/>
      <c r="AC1674" s="74"/>
      <c r="AD1674" s="74"/>
      <c r="AE1674" s="74"/>
      <c r="AG1674" s="101"/>
      <c r="AN1674" s="74"/>
      <c r="AO1674" s="74"/>
      <c r="AP1674" s="74"/>
      <c r="AQ1674" s="74"/>
      <c r="AR1674" s="74"/>
      <c r="AS1674" s="74"/>
      <c r="AT1674" s="74"/>
      <c r="AU1674" s="74"/>
    </row>
    <row r="1675" spans="27:64">
      <c r="AA1675" s="74"/>
      <c r="AB1675" s="74"/>
      <c r="AC1675" s="74"/>
      <c r="AD1675" s="74"/>
      <c r="AE1675" s="74"/>
      <c r="AG1675" s="101"/>
      <c r="AN1675" s="74"/>
      <c r="AO1675" s="74"/>
      <c r="AP1675" s="74"/>
      <c r="AQ1675" s="74"/>
      <c r="AR1675" s="74"/>
      <c r="AS1675" s="74"/>
      <c r="AT1675" s="74"/>
      <c r="AU1675" s="74"/>
    </row>
    <row r="1676" spans="27:64">
      <c r="AA1676" s="74"/>
      <c r="AB1676" s="74"/>
      <c r="AC1676" s="74"/>
      <c r="AD1676" s="74"/>
      <c r="AE1676" s="74"/>
      <c r="AG1676" s="101"/>
      <c r="AN1676" s="74"/>
      <c r="AO1676" s="74"/>
      <c r="AP1676" s="74"/>
      <c r="AQ1676" s="74"/>
      <c r="AR1676" s="74"/>
      <c r="AS1676" s="74"/>
      <c r="AT1676" s="74"/>
      <c r="AU1676" s="74"/>
      <c r="AV1676" s="74"/>
      <c r="AX1676" s="74"/>
    </row>
    <row r="1677" spans="27:64">
      <c r="AA1677" s="74"/>
      <c r="AB1677" s="74"/>
      <c r="AC1677" s="74"/>
      <c r="AD1677" s="74"/>
      <c r="AE1677" s="74"/>
      <c r="AG1677" s="101"/>
      <c r="AN1677" s="74"/>
      <c r="AO1677" s="74"/>
      <c r="AP1677" s="74"/>
      <c r="AQ1677" s="74"/>
      <c r="AR1677" s="74"/>
      <c r="AS1677" s="74"/>
      <c r="AT1677" s="74"/>
      <c r="AU1677" s="74"/>
      <c r="AV1677" s="74"/>
    </row>
    <row r="1678" spans="27:64">
      <c r="AA1678" s="74"/>
      <c r="AB1678" s="74"/>
      <c r="AC1678" s="74"/>
      <c r="AD1678" s="74"/>
      <c r="AE1678" s="74"/>
      <c r="AG1678" s="101"/>
      <c r="AN1678" s="74"/>
      <c r="AO1678" s="74"/>
      <c r="AP1678" s="74"/>
      <c r="AQ1678" s="74"/>
      <c r="AR1678" s="74"/>
      <c r="AS1678" s="74"/>
      <c r="AT1678" s="74"/>
      <c r="AU1678" s="74"/>
      <c r="AV1678" s="74"/>
      <c r="AW1678" s="74"/>
      <c r="AX1678" s="74"/>
      <c r="AY1678" s="74"/>
      <c r="AZ1678" s="74"/>
      <c r="BA1678" s="74"/>
      <c r="BB1678" s="74"/>
      <c r="BC1678" s="74"/>
      <c r="BD1678" s="74"/>
      <c r="BE1678" s="74"/>
      <c r="BF1678" s="74"/>
      <c r="BG1678" s="74"/>
      <c r="BH1678" s="74"/>
      <c r="BI1678" s="74"/>
      <c r="BJ1678" s="74"/>
      <c r="BK1678" s="74"/>
      <c r="BL1678" s="74"/>
    </row>
    <row r="1679" spans="27:64">
      <c r="AA1679" s="74"/>
      <c r="AB1679" s="74"/>
      <c r="AC1679" s="74"/>
      <c r="AD1679" s="74"/>
      <c r="AE1679" s="74"/>
      <c r="AG1679" s="101"/>
      <c r="AN1679" s="74"/>
      <c r="AO1679" s="74"/>
      <c r="AP1679" s="74"/>
      <c r="AQ1679" s="74"/>
      <c r="AR1679" s="74"/>
      <c r="AS1679" s="74"/>
      <c r="AT1679" s="74"/>
      <c r="AU1679" s="74"/>
      <c r="AV1679" s="74"/>
      <c r="AW1679" s="74"/>
      <c r="AX1679" s="74"/>
      <c r="AY1679" s="74"/>
      <c r="AZ1679" s="74"/>
      <c r="BA1679" s="74"/>
      <c r="BB1679" s="74"/>
      <c r="BC1679" s="74"/>
      <c r="BD1679" s="74"/>
      <c r="BE1679" s="74"/>
      <c r="BF1679" s="74"/>
      <c r="BG1679" s="74"/>
      <c r="BH1679" s="74"/>
      <c r="BI1679" s="74"/>
      <c r="BJ1679" s="74"/>
      <c r="BK1679" s="74"/>
      <c r="BL1679" s="74"/>
    </row>
    <row r="1680" spans="27:64">
      <c r="AA1680" s="74"/>
      <c r="AB1680" s="74"/>
      <c r="AC1680" s="74"/>
      <c r="AD1680" s="74"/>
      <c r="AE1680" s="74"/>
      <c r="AG1680" s="101"/>
      <c r="AN1680" s="74"/>
      <c r="AO1680" s="74"/>
      <c r="AP1680" s="74"/>
      <c r="AQ1680" s="74"/>
      <c r="AR1680" s="74"/>
      <c r="AS1680" s="74"/>
      <c r="AT1680" s="74"/>
      <c r="AU1680" s="74"/>
      <c r="AV1680" s="74"/>
      <c r="AW1680" s="74"/>
      <c r="AX1680" s="74"/>
      <c r="AY1680" s="74"/>
      <c r="AZ1680" s="74"/>
      <c r="BA1680" s="74"/>
      <c r="BB1680" s="74"/>
      <c r="BC1680" s="74"/>
      <c r="BD1680" s="74"/>
      <c r="BE1680" s="74"/>
      <c r="BF1680" s="74"/>
      <c r="BG1680" s="74"/>
      <c r="BH1680" s="74"/>
      <c r="BI1680" s="74"/>
      <c r="BJ1680" s="74"/>
      <c r="BK1680" s="74"/>
      <c r="BL1680" s="74"/>
    </row>
    <row r="1681" spans="27:64">
      <c r="AA1681" s="74"/>
      <c r="AB1681" s="74"/>
      <c r="AC1681" s="74"/>
      <c r="AD1681" s="74"/>
      <c r="AE1681" s="74"/>
      <c r="AG1681" s="101"/>
      <c r="AN1681" s="74"/>
      <c r="AO1681" s="74"/>
      <c r="AP1681" s="74"/>
      <c r="AQ1681" s="74"/>
      <c r="AR1681" s="74"/>
      <c r="AS1681" s="74"/>
      <c r="AT1681" s="74"/>
      <c r="AU1681" s="74"/>
      <c r="AV1681" s="74"/>
      <c r="AW1681" s="74"/>
      <c r="AX1681" s="74"/>
      <c r="AY1681" s="74"/>
      <c r="AZ1681" s="74"/>
      <c r="BA1681" s="74"/>
      <c r="BB1681" s="74"/>
      <c r="BC1681" s="74"/>
      <c r="BD1681" s="74"/>
      <c r="BE1681" s="74"/>
      <c r="BF1681" s="74"/>
      <c r="BG1681" s="74"/>
      <c r="BH1681" s="74"/>
      <c r="BI1681" s="74"/>
      <c r="BJ1681" s="74"/>
      <c r="BK1681" s="74"/>
      <c r="BL1681" s="74"/>
    </row>
    <row r="1682" spans="27:64">
      <c r="AA1682" s="74"/>
      <c r="AB1682" s="74"/>
      <c r="AC1682" s="74"/>
      <c r="AD1682" s="74"/>
      <c r="AE1682" s="74"/>
      <c r="AG1682" s="101"/>
      <c r="AN1682" s="74"/>
      <c r="AO1682" s="74"/>
      <c r="AP1682" s="74"/>
      <c r="AQ1682" s="74"/>
      <c r="AR1682" s="74"/>
      <c r="AS1682" s="74"/>
      <c r="AT1682" s="74"/>
      <c r="AU1682" s="74"/>
      <c r="AV1682" s="74"/>
      <c r="AX1682" s="74"/>
    </row>
    <row r="1683" spans="27:64">
      <c r="AA1683" s="74"/>
      <c r="AB1683" s="74"/>
      <c r="AC1683" s="74"/>
      <c r="AD1683" s="74"/>
      <c r="AE1683" s="74"/>
      <c r="AG1683" s="101"/>
      <c r="AN1683" s="74"/>
      <c r="AO1683" s="74"/>
      <c r="AP1683" s="74"/>
      <c r="AQ1683" s="74"/>
      <c r="AR1683" s="74"/>
      <c r="AS1683" s="74"/>
      <c r="AT1683" s="74"/>
      <c r="AU1683" s="74"/>
      <c r="AV1683" s="74"/>
      <c r="AW1683" s="74"/>
      <c r="AX1683" s="74"/>
      <c r="AY1683" s="74"/>
      <c r="AZ1683" s="74"/>
      <c r="BA1683" s="74"/>
      <c r="BB1683" s="74"/>
      <c r="BC1683" s="74"/>
      <c r="BD1683" s="74"/>
      <c r="BE1683" s="74"/>
      <c r="BF1683" s="74"/>
      <c r="BG1683" s="74"/>
      <c r="BH1683" s="74"/>
      <c r="BI1683" s="74"/>
      <c r="BJ1683" s="74"/>
      <c r="BK1683" s="74"/>
      <c r="BL1683" s="74"/>
    </row>
    <row r="1684" spans="27:64">
      <c r="AA1684" s="74"/>
      <c r="AB1684" s="74"/>
      <c r="AC1684" s="74"/>
      <c r="AD1684" s="74"/>
      <c r="AE1684" s="74"/>
      <c r="AG1684" s="101"/>
      <c r="AN1684" s="74"/>
      <c r="AO1684" s="74"/>
      <c r="AP1684" s="74"/>
      <c r="AQ1684" s="74"/>
      <c r="AR1684" s="74"/>
      <c r="AS1684" s="74"/>
      <c r="AT1684" s="74"/>
      <c r="AU1684" s="74"/>
      <c r="AV1684" s="74"/>
      <c r="AW1684" s="74"/>
      <c r="AX1684" s="74"/>
      <c r="AY1684" s="74"/>
      <c r="AZ1684" s="74"/>
      <c r="BA1684" s="74"/>
      <c r="BB1684" s="74"/>
      <c r="BC1684" s="74"/>
      <c r="BD1684" s="74"/>
      <c r="BE1684" s="74"/>
      <c r="BF1684" s="74"/>
      <c r="BG1684" s="74"/>
      <c r="BH1684" s="74"/>
      <c r="BI1684" s="74"/>
      <c r="BJ1684" s="74"/>
      <c r="BK1684" s="74"/>
      <c r="BL1684" s="74"/>
    </row>
    <row r="1685" spans="27:64">
      <c r="AA1685" s="74"/>
      <c r="AB1685" s="74"/>
      <c r="AC1685" s="74"/>
      <c r="AD1685" s="74"/>
      <c r="AE1685" s="74"/>
      <c r="AG1685" s="101"/>
      <c r="AN1685" s="74"/>
      <c r="AO1685" s="74"/>
      <c r="AP1685" s="74"/>
      <c r="AQ1685" s="74"/>
      <c r="AR1685" s="74"/>
      <c r="AS1685" s="74"/>
      <c r="AT1685" s="74"/>
      <c r="AU1685" s="74"/>
      <c r="AV1685" s="74"/>
      <c r="AX1685" s="74"/>
    </row>
    <row r="1686" spans="27:64">
      <c r="AA1686" s="74"/>
      <c r="AB1686" s="74"/>
      <c r="AC1686" s="74"/>
      <c r="AD1686" s="74"/>
      <c r="AE1686" s="74"/>
      <c r="AG1686" s="101"/>
      <c r="AN1686" s="74"/>
      <c r="AO1686" s="74"/>
      <c r="AP1686" s="74"/>
      <c r="AQ1686" s="74"/>
      <c r="AR1686" s="74"/>
      <c r="AS1686" s="74"/>
      <c r="AT1686" s="74"/>
      <c r="AU1686" s="74"/>
      <c r="AV1686" s="74"/>
      <c r="AX1686" s="74"/>
    </row>
    <row r="1687" spans="27:64">
      <c r="AA1687" s="74"/>
      <c r="AB1687" s="74"/>
      <c r="AC1687" s="74"/>
      <c r="AD1687" s="74"/>
      <c r="AE1687" s="74"/>
      <c r="AG1687" s="101"/>
      <c r="AN1687" s="74"/>
      <c r="AO1687" s="74"/>
      <c r="AP1687" s="74"/>
      <c r="AQ1687" s="74"/>
      <c r="AR1687" s="74"/>
      <c r="AS1687" s="74"/>
      <c r="AT1687" s="74"/>
      <c r="AU1687" s="74"/>
      <c r="AV1687" s="74"/>
      <c r="AX1687" s="74"/>
      <c r="AY1687" s="74"/>
      <c r="AZ1687" s="74"/>
      <c r="BA1687" s="74"/>
      <c r="BB1687" s="74"/>
      <c r="BC1687" s="74"/>
      <c r="BD1687" s="74"/>
      <c r="BE1687" s="74"/>
      <c r="BF1687" s="74"/>
      <c r="BG1687" s="74"/>
      <c r="BH1687" s="74"/>
      <c r="BI1687" s="74"/>
      <c r="BJ1687" s="74"/>
      <c r="BK1687" s="74"/>
      <c r="BL1687" s="74"/>
    </row>
    <row r="1688" spans="27:64">
      <c r="AA1688" s="74"/>
      <c r="AB1688" s="74"/>
      <c r="AC1688" s="74"/>
      <c r="AD1688" s="74"/>
      <c r="AE1688" s="74"/>
      <c r="AG1688" s="101"/>
      <c r="AN1688" s="74"/>
      <c r="AO1688" s="74"/>
      <c r="AP1688" s="74"/>
      <c r="AQ1688" s="74"/>
      <c r="AR1688" s="74"/>
      <c r="AS1688" s="74"/>
      <c r="AT1688" s="74"/>
      <c r="AU1688" s="74"/>
      <c r="AV1688" s="74"/>
      <c r="AW1688" s="74"/>
      <c r="AX1688" s="74"/>
      <c r="AY1688" s="74"/>
      <c r="AZ1688" s="74"/>
      <c r="BA1688" s="74"/>
      <c r="BB1688" s="74"/>
      <c r="BC1688" s="74"/>
      <c r="BD1688" s="74"/>
      <c r="BE1688" s="74"/>
      <c r="BF1688" s="74"/>
      <c r="BG1688" s="74"/>
      <c r="BH1688" s="74"/>
      <c r="BI1688" s="74"/>
      <c r="BJ1688" s="74"/>
      <c r="BK1688" s="74"/>
      <c r="BL1688" s="74"/>
    </row>
    <row r="1689" spans="27:64">
      <c r="AA1689" s="74"/>
      <c r="AB1689" s="74"/>
      <c r="AC1689" s="74"/>
      <c r="AD1689" s="74"/>
      <c r="AE1689" s="74"/>
      <c r="AG1689" s="101"/>
      <c r="AN1689" s="74"/>
      <c r="AO1689" s="74"/>
      <c r="AP1689" s="74"/>
      <c r="AQ1689" s="74"/>
      <c r="AR1689" s="74"/>
      <c r="AS1689" s="74"/>
      <c r="AT1689" s="74"/>
      <c r="AU1689" s="74"/>
      <c r="AV1689" s="74"/>
      <c r="AW1689" s="74"/>
      <c r="AX1689" s="74"/>
      <c r="AY1689" s="74"/>
      <c r="AZ1689" s="74"/>
      <c r="BA1689" s="74"/>
      <c r="BB1689" s="74"/>
      <c r="BC1689" s="74"/>
      <c r="BD1689" s="74"/>
      <c r="BE1689" s="74"/>
      <c r="BF1689" s="74"/>
      <c r="BG1689" s="74"/>
      <c r="BH1689" s="74"/>
      <c r="BI1689" s="74"/>
      <c r="BJ1689" s="74"/>
      <c r="BK1689" s="74"/>
      <c r="BL1689" s="74"/>
    </row>
    <row r="1690" spans="27:64">
      <c r="AA1690" s="74"/>
      <c r="AB1690" s="74"/>
      <c r="AC1690" s="74"/>
      <c r="AD1690" s="74"/>
      <c r="AE1690" s="74"/>
      <c r="AG1690" s="101"/>
      <c r="AN1690" s="74"/>
      <c r="AO1690" s="74"/>
      <c r="AP1690" s="74"/>
      <c r="AQ1690" s="74"/>
      <c r="AR1690" s="74"/>
      <c r="AS1690" s="74"/>
      <c r="AT1690" s="74"/>
      <c r="AU1690" s="74"/>
      <c r="AV1690" s="74"/>
    </row>
    <row r="1691" spans="27:64">
      <c r="AA1691" s="74"/>
      <c r="AB1691" s="74"/>
      <c r="AC1691" s="74"/>
      <c r="AD1691" s="74"/>
      <c r="AE1691" s="74"/>
      <c r="AG1691" s="101"/>
      <c r="AN1691" s="74"/>
      <c r="AO1691" s="74"/>
      <c r="AP1691" s="74"/>
      <c r="AQ1691" s="74"/>
      <c r="AR1691" s="74"/>
      <c r="AS1691" s="74"/>
      <c r="AT1691" s="74"/>
      <c r="AU1691" s="74"/>
      <c r="AV1691" s="74"/>
    </row>
    <row r="1692" spans="27:64">
      <c r="AA1692" s="74"/>
      <c r="AB1692" s="74"/>
      <c r="AC1692" s="74"/>
      <c r="AD1692" s="74"/>
      <c r="AE1692" s="74"/>
      <c r="AG1692" s="101"/>
      <c r="AN1692" s="74"/>
      <c r="AO1692" s="74"/>
      <c r="AP1692" s="74"/>
      <c r="AQ1692" s="74"/>
      <c r="AR1692" s="74"/>
      <c r="AS1692" s="74"/>
      <c r="AT1692" s="74"/>
      <c r="AU1692" s="74"/>
      <c r="AV1692" s="74"/>
    </row>
    <row r="1693" spans="27:64">
      <c r="AA1693" s="74"/>
      <c r="AB1693" s="74"/>
      <c r="AC1693" s="74"/>
      <c r="AD1693" s="74"/>
      <c r="AE1693" s="74"/>
      <c r="AG1693" s="101"/>
      <c r="AN1693" s="74"/>
      <c r="AO1693" s="74"/>
      <c r="AP1693" s="74"/>
      <c r="AQ1693" s="74"/>
      <c r="AR1693" s="74"/>
      <c r="AS1693" s="74"/>
      <c r="AT1693" s="74"/>
      <c r="AU1693" s="74"/>
      <c r="AV1693" s="74"/>
      <c r="AX1693" s="74"/>
    </row>
    <row r="1694" spans="27:64">
      <c r="AA1694" s="74"/>
      <c r="AB1694" s="74"/>
      <c r="AC1694" s="74"/>
      <c r="AD1694" s="74"/>
      <c r="AE1694" s="74"/>
      <c r="AG1694" s="101"/>
      <c r="AN1694" s="74"/>
      <c r="AO1694" s="74"/>
      <c r="AP1694" s="74"/>
      <c r="AQ1694" s="74"/>
      <c r="AR1694" s="74"/>
      <c r="AS1694" s="74"/>
      <c r="AT1694" s="74"/>
      <c r="AU1694" s="74"/>
      <c r="AV1694" s="74"/>
      <c r="AW1694" s="74"/>
      <c r="AX1694" s="74"/>
      <c r="AY1694" s="74"/>
      <c r="AZ1694" s="74"/>
      <c r="BA1694" s="74"/>
      <c r="BB1694" s="74"/>
      <c r="BC1694" s="74"/>
      <c r="BD1694" s="74"/>
      <c r="BE1694" s="74"/>
      <c r="BF1694" s="74"/>
      <c r="BG1694" s="74"/>
      <c r="BH1694" s="74"/>
      <c r="BI1694" s="74"/>
      <c r="BJ1694" s="74"/>
      <c r="BK1694" s="74"/>
      <c r="BL1694" s="74"/>
    </row>
    <row r="1695" spans="27:64">
      <c r="AA1695" s="74"/>
      <c r="AB1695" s="74"/>
      <c r="AC1695" s="74"/>
      <c r="AD1695" s="74"/>
      <c r="AE1695" s="74"/>
      <c r="AG1695" s="101"/>
      <c r="AN1695" s="74"/>
      <c r="AO1695" s="74"/>
      <c r="AP1695" s="74"/>
      <c r="AQ1695" s="74"/>
      <c r="AR1695" s="74"/>
      <c r="AS1695" s="74"/>
      <c r="AT1695" s="74"/>
      <c r="AU1695" s="74"/>
      <c r="AV1695" s="74"/>
      <c r="AW1695" s="74"/>
      <c r="AX1695" s="74"/>
      <c r="AY1695" s="74"/>
      <c r="AZ1695" s="74"/>
      <c r="BA1695" s="74"/>
      <c r="BB1695" s="74"/>
      <c r="BC1695" s="74"/>
      <c r="BD1695" s="74"/>
      <c r="BE1695" s="74"/>
      <c r="BF1695" s="74"/>
      <c r="BG1695" s="74"/>
      <c r="BH1695" s="74"/>
      <c r="BI1695" s="74"/>
      <c r="BJ1695" s="74"/>
      <c r="BK1695" s="74"/>
      <c r="BL1695" s="74"/>
    </row>
    <row r="1696" spans="27:64">
      <c r="AA1696" s="74"/>
      <c r="AB1696" s="74"/>
      <c r="AC1696" s="74"/>
      <c r="AD1696" s="74"/>
      <c r="AE1696" s="74"/>
      <c r="AG1696" s="101"/>
      <c r="AN1696" s="74"/>
      <c r="AO1696" s="74"/>
      <c r="AP1696" s="74"/>
      <c r="AQ1696" s="74"/>
      <c r="AR1696" s="74"/>
      <c r="AS1696" s="74"/>
      <c r="AT1696" s="74"/>
      <c r="AU1696" s="74"/>
    </row>
    <row r="1697" spans="27:64">
      <c r="AA1697" s="74"/>
      <c r="AB1697" s="74"/>
      <c r="AC1697" s="74"/>
      <c r="AD1697" s="74"/>
      <c r="AE1697" s="74"/>
      <c r="AG1697" s="101"/>
      <c r="AN1697" s="74"/>
      <c r="AO1697" s="74"/>
      <c r="AP1697" s="74"/>
      <c r="AQ1697" s="74"/>
      <c r="AR1697" s="74"/>
      <c r="AS1697" s="74"/>
      <c r="AT1697" s="74"/>
      <c r="AU1697" s="74"/>
      <c r="AV1697" s="74"/>
      <c r="AX1697" s="74"/>
    </row>
    <row r="1698" spans="27:64">
      <c r="AA1698" s="74"/>
      <c r="AB1698" s="74"/>
      <c r="AC1698" s="74"/>
      <c r="AD1698" s="74"/>
      <c r="AE1698" s="74"/>
      <c r="AG1698" s="101"/>
      <c r="AN1698" s="74"/>
      <c r="AO1698" s="74"/>
      <c r="AP1698" s="74"/>
      <c r="AQ1698" s="74"/>
      <c r="AR1698" s="74"/>
      <c r="AS1698" s="74"/>
      <c r="AT1698" s="74"/>
      <c r="AU1698" s="74"/>
      <c r="AV1698" s="74"/>
    </row>
    <row r="1699" spans="27:64">
      <c r="AA1699" s="74"/>
      <c r="AB1699" s="74"/>
      <c r="AC1699" s="74"/>
      <c r="AD1699" s="74"/>
      <c r="AE1699" s="74"/>
      <c r="AG1699" s="101"/>
      <c r="AN1699" s="74"/>
      <c r="AO1699" s="74"/>
      <c r="AP1699" s="74"/>
      <c r="AQ1699" s="74"/>
      <c r="AR1699" s="74"/>
      <c r="AS1699" s="74"/>
      <c r="AT1699" s="74"/>
      <c r="AU1699" s="74"/>
      <c r="AV1699" s="74"/>
    </row>
    <row r="1700" spans="27:64">
      <c r="AA1700" s="74"/>
      <c r="AB1700" s="74"/>
      <c r="AC1700" s="74"/>
      <c r="AD1700" s="74"/>
      <c r="AE1700" s="74"/>
      <c r="AG1700" s="101"/>
      <c r="AN1700" s="74"/>
      <c r="AO1700" s="74"/>
      <c r="AP1700" s="74"/>
      <c r="AQ1700" s="74"/>
      <c r="AR1700" s="74"/>
      <c r="AS1700" s="74"/>
      <c r="AT1700" s="74"/>
      <c r="AU1700" s="74"/>
    </row>
    <row r="1701" spans="27:64">
      <c r="AA1701" s="74"/>
      <c r="AB1701" s="74"/>
      <c r="AC1701" s="74"/>
      <c r="AD1701" s="74"/>
      <c r="AE1701" s="74"/>
      <c r="AG1701" s="101"/>
      <c r="AN1701" s="74"/>
      <c r="AO1701" s="74"/>
      <c r="AP1701" s="74"/>
      <c r="AQ1701" s="74"/>
      <c r="AR1701" s="74"/>
      <c r="AS1701" s="74"/>
      <c r="AT1701" s="74"/>
      <c r="AU1701" s="74"/>
    </row>
    <row r="1702" spans="27:64">
      <c r="AA1702" s="74"/>
      <c r="AB1702" s="74"/>
      <c r="AC1702" s="74"/>
      <c r="AD1702" s="74"/>
      <c r="AE1702" s="74"/>
      <c r="AG1702" s="101"/>
      <c r="AN1702" s="74"/>
      <c r="AO1702" s="74"/>
      <c r="AP1702" s="74"/>
      <c r="AQ1702" s="74"/>
      <c r="AR1702" s="74"/>
      <c r="AS1702" s="74"/>
      <c r="AT1702" s="74"/>
      <c r="AU1702" s="74"/>
    </row>
    <row r="1703" spans="27:64">
      <c r="AA1703" s="74"/>
      <c r="AB1703" s="74"/>
      <c r="AC1703" s="74"/>
      <c r="AD1703" s="74"/>
      <c r="AE1703" s="74"/>
      <c r="AG1703" s="101"/>
      <c r="AN1703" s="74"/>
      <c r="AO1703" s="74"/>
      <c r="AP1703" s="74"/>
      <c r="AQ1703" s="74"/>
      <c r="AR1703" s="74"/>
      <c r="AS1703" s="74"/>
      <c r="AT1703" s="74"/>
      <c r="AU1703" s="74"/>
    </row>
    <row r="1704" spans="27:64">
      <c r="AA1704" s="74"/>
      <c r="AB1704" s="74"/>
      <c r="AC1704" s="74"/>
      <c r="AD1704" s="74"/>
      <c r="AE1704" s="74"/>
      <c r="AG1704" s="101"/>
      <c r="AN1704" s="74"/>
      <c r="AO1704" s="74"/>
      <c r="AP1704" s="74"/>
      <c r="AQ1704" s="74"/>
      <c r="AR1704" s="74"/>
      <c r="AS1704" s="74"/>
      <c r="AT1704" s="74"/>
      <c r="AU1704" s="74"/>
    </row>
    <row r="1705" spans="27:64">
      <c r="AA1705" s="74"/>
      <c r="AB1705" s="74"/>
      <c r="AC1705" s="74"/>
      <c r="AD1705" s="74"/>
      <c r="AE1705" s="74"/>
      <c r="AG1705" s="101"/>
      <c r="AN1705" s="74"/>
      <c r="AO1705" s="74"/>
      <c r="AP1705" s="74"/>
      <c r="AQ1705" s="74"/>
      <c r="AR1705" s="74"/>
      <c r="AS1705" s="74"/>
      <c r="AT1705" s="74"/>
      <c r="AU1705" s="74"/>
    </row>
    <row r="1706" spans="27:64">
      <c r="AA1706" s="74"/>
      <c r="AB1706" s="74"/>
      <c r="AC1706" s="74"/>
      <c r="AD1706" s="74"/>
      <c r="AE1706" s="74"/>
      <c r="AG1706" s="101"/>
      <c r="AN1706" s="74"/>
      <c r="AO1706" s="74"/>
      <c r="AP1706" s="74"/>
      <c r="AQ1706" s="74"/>
      <c r="AR1706" s="74"/>
      <c r="AS1706" s="74"/>
      <c r="AT1706" s="74"/>
      <c r="AU1706" s="74"/>
    </row>
    <row r="1707" spans="27:64">
      <c r="AA1707" s="74"/>
      <c r="AB1707" s="74"/>
      <c r="AC1707" s="74"/>
      <c r="AD1707" s="74"/>
      <c r="AE1707" s="74"/>
      <c r="AG1707" s="101"/>
      <c r="AN1707" s="74"/>
      <c r="AO1707" s="74"/>
      <c r="AP1707" s="74"/>
      <c r="AQ1707" s="74"/>
      <c r="AR1707" s="74"/>
      <c r="AS1707" s="74"/>
      <c r="AT1707" s="74"/>
      <c r="AU1707" s="74"/>
    </row>
    <row r="1708" spans="27:64">
      <c r="AA1708" s="74"/>
      <c r="AB1708" s="74"/>
      <c r="AC1708" s="74"/>
      <c r="AD1708" s="74"/>
      <c r="AE1708" s="74"/>
      <c r="AG1708" s="101"/>
      <c r="AN1708" s="74"/>
      <c r="AO1708" s="74"/>
      <c r="AP1708" s="74"/>
      <c r="AQ1708" s="74"/>
      <c r="AR1708" s="74"/>
      <c r="AS1708" s="74"/>
      <c r="AT1708" s="74"/>
      <c r="AU1708" s="74"/>
      <c r="AV1708" s="74"/>
    </row>
    <row r="1709" spans="27:64">
      <c r="AA1709" s="74"/>
      <c r="AB1709" s="74"/>
      <c r="AC1709" s="74"/>
      <c r="AD1709" s="74"/>
      <c r="AE1709" s="74"/>
      <c r="AG1709" s="101"/>
      <c r="AN1709" s="74"/>
      <c r="AO1709" s="74"/>
      <c r="AP1709" s="74"/>
      <c r="AQ1709" s="74"/>
      <c r="AR1709" s="74"/>
      <c r="AS1709" s="74"/>
      <c r="AT1709" s="74"/>
      <c r="AU1709" s="74"/>
      <c r="AV1709" s="74"/>
      <c r="AW1709" s="74"/>
      <c r="AX1709" s="74"/>
      <c r="AY1709" s="74"/>
      <c r="AZ1709" s="74"/>
      <c r="BA1709" s="74"/>
      <c r="BB1709" s="74"/>
      <c r="BC1709" s="74"/>
      <c r="BD1709" s="74"/>
      <c r="BE1709" s="74"/>
      <c r="BF1709" s="74"/>
      <c r="BG1709" s="74"/>
      <c r="BH1709" s="74"/>
      <c r="BI1709" s="74"/>
      <c r="BJ1709" s="74"/>
      <c r="BK1709" s="74"/>
      <c r="BL1709" s="74"/>
    </row>
    <row r="1710" spans="27:64">
      <c r="AA1710" s="74"/>
      <c r="AB1710" s="74"/>
      <c r="AC1710" s="74"/>
      <c r="AD1710" s="74"/>
      <c r="AE1710" s="74"/>
      <c r="AG1710" s="101"/>
      <c r="AN1710" s="74"/>
      <c r="AO1710" s="74"/>
      <c r="AP1710" s="74"/>
      <c r="AQ1710" s="74"/>
      <c r="AR1710" s="74"/>
      <c r="AS1710" s="74"/>
      <c r="AT1710" s="74"/>
      <c r="AU1710" s="74"/>
      <c r="AV1710" s="74"/>
    </row>
    <row r="1711" spans="27:64">
      <c r="AA1711" s="74"/>
      <c r="AB1711" s="74"/>
      <c r="AC1711" s="74"/>
      <c r="AD1711" s="74"/>
      <c r="AE1711" s="74"/>
      <c r="AG1711" s="101"/>
      <c r="AN1711" s="74"/>
      <c r="AO1711" s="74"/>
      <c r="AP1711" s="74"/>
      <c r="AQ1711" s="74"/>
      <c r="AR1711" s="74"/>
      <c r="AS1711" s="74"/>
      <c r="AT1711" s="74"/>
      <c r="AU1711" s="74"/>
      <c r="AV1711" s="74"/>
    </row>
    <row r="1712" spans="27:64">
      <c r="AA1712" s="74"/>
      <c r="AB1712" s="74"/>
      <c r="AC1712" s="74"/>
      <c r="AD1712" s="74"/>
      <c r="AE1712" s="74"/>
      <c r="AG1712" s="101"/>
      <c r="AN1712" s="74"/>
      <c r="AO1712" s="74"/>
      <c r="AP1712" s="74"/>
      <c r="AQ1712" s="74"/>
      <c r="AR1712" s="74"/>
      <c r="AS1712" s="74"/>
      <c r="AT1712" s="74"/>
      <c r="AU1712" s="74"/>
      <c r="AV1712" s="74"/>
      <c r="AX1712" s="74"/>
    </row>
    <row r="1713" spans="27:64">
      <c r="AA1713" s="74"/>
      <c r="AB1713" s="74"/>
      <c r="AC1713" s="74"/>
      <c r="AD1713" s="74"/>
      <c r="AE1713" s="74"/>
      <c r="AG1713" s="101"/>
      <c r="AN1713" s="74"/>
      <c r="AO1713" s="74"/>
      <c r="AP1713" s="74"/>
      <c r="AQ1713" s="74"/>
      <c r="AR1713" s="74"/>
      <c r="AS1713" s="74"/>
      <c r="AT1713" s="74"/>
      <c r="AU1713" s="74"/>
      <c r="AV1713" s="74"/>
    </row>
    <row r="1714" spans="27:64">
      <c r="AA1714" s="74"/>
      <c r="AB1714" s="74"/>
      <c r="AC1714" s="74"/>
      <c r="AD1714" s="74"/>
      <c r="AE1714" s="74"/>
      <c r="AG1714" s="101"/>
      <c r="AN1714" s="74"/>
      <c r="AO1714" s="74"/>
      <c r="AP1714" s="74"/>
      <c r="AQ1714" s="74"/>
      <c r="AR1714" s="74"/>
      <c r="AS1714" s="74"/>
      <c r="AT1714" s="74"/>
      <c r="AU1714" s="74"/>
    </row>
    <row r="1715" spans="27:64">
      <c r="AA1715" s="74"/>
      <c r="AB1715" s="74"/>
      <c r="AC1715" s="74"/>
      <c r="AD1715" s="74"/>
      <c r="AE1715" s="74"/>
      <c r="AG1715" s="101"/>
      <c r="AN1715" s="74"/>
      <c r="AO1715" s="74"/>
      <c r="AP1715" s="74"/>
      <c r="AQ1715" s="74"/>
      <c r="AR1715" s="74"/>
      <c r="AS1715" s="74"/>
      <c r="AT1715" s="74"/>
      <c r="AU1715" s="74"/>
      <c r="AV1715" s="74"/>
      <c r="AX1715" s="74"/>
    </row>
    <row r="1716" spans="27:64">
      <c r="AA1716" s="74"/>
      <c r="AB1716" s="74"/>
      <c r="AC1716" s="74"/>
      <c r="AD1716" s="74"/>
      <c r="AE1716" s="74"/>
      <c r="AG1716" s="101"/>
      <c r="AN1716" s="74"/>
      <c r="AO1716" s="74"/>
      <c r="AP1716" s="74"/>
      <c r="AQ1716" s="74"/>
      <c r="AR1716" s="74"/>
      <c r="AS1716" s="74"/>
      <c r="AT1716" s="74"/>
      <c r="AU1716" s="74"/>
      <c r="AV1716" s="74"/>
      <c r="AX1716" s="74"/>
      <c r="AY1716" s="74"/>
      <c r="AZ1716" s="74"/>
      <c r="BA1716" s="74"/>
      <c r="BB1716" s="74"/>
      <c r="BC1716" s="74"/>
      <c r="BD1716" s="74"/>
      <c r="BE1716" s="74"/>
      <c r="BF1716" s="74"/>
      <c r="BG1716" s="74"/>
      <c r="BH1716" s="74"/>
      <c r="BI1716" s="74"/>
      <c r="BJ1716" s="74"/>
      <c r="BK1716" s="74"/>
      <c r="BL1716" s="74"/>
    </row>
    <row r="1717" spans="27:64">
      <c r="AA1717" s="74"/>
      <c r="AB1717" s="74"/>
      <c r="AC1717" s="74"/>
      <c r="AD1717" s="74"/>
      <c r="AE1717" s="74"/>
      <c r="AG1717" s="101"/>
      <c r="AN1717" s="74"/>
      <c r="AO1717" s="74"/>
      <c r="AP1717" s="74"/>
      <c r="AQ1717" s="74"/>
      <c r="AR1717" s="74"/>
      <c r="AS1717" s="74"/>
      <c r="AT1717" s="74"/>
      <c r="AU1717" s="74"/>
      <c r="AV1717" s="74"/>
      <c r="AW1717" s="74"/>
      <c r="AX1717" s="74"/>
      <c r="AY1717" s="74"/>
      <c r="AZ1717" s="74"/>
      <c r="BA1717" s="74"/>
      <c r="BB1717" s="74"/>
      <c r="BC1717" s="74"/>
      <c r="BD1717" s="74"/>
      <c r="BE1717" s="74"/>
      <c r="BF1717" s="74"/>
      <c r="BG1717" s="74"/>
      <c r="BH1717" s="74"/>
      <c r="BI1717" s="74"/>
      <c r="BJ1717" s="74"/>
      <c r="BK1717" s="74"/>
      <c r="BL1717" s="74"/>
    </row>
    <row r="1718" spans="27:64">
      <c r="AA1718" s="74"/>
      <c r="AB1718" s="74"/>
      <c r="AC1718" s="74"/>
      <c r="AD1718" s="74"/>
      <c r="AE1718" s="74"/>
      <c r="AG1718" s="101"/>
      <c r="AN1718" s="74"/>
      <c r="AO1718" s="74"/>
      <c r="AP1718" s="74"/>
      <c r="AQ1718" s="74"/>
      <c r="AR1718" s="74"/>
      <c r="AS1718" s="74"/>
      <c r="AT1718" s="74"/>
      <c r="AU1718" s="74"/>
      <c r="AV1718" s="74"/>
    </row>
    <row r="1719" spans="27:64">
      <c r="AA1719" s="74"/>
      <c r="AB1719" s="74"/>
      <c r="AC1719" s="74"/>
      <c r="AD1719" s="74"/>
      <c r="AE1719" s="74"/>
      <c r="AG1719" s="101"/>
      <c r="AN1719" s="74"/>
      <c r="AO1719" s="74"/>
      <c r="AP1719" s="74"/>
      <c r="AQ1719" s="74"/>
      <c r="AR1719" s="74"/>
      <c r="AS1719" s="74"/>
      <c r="AT1719" s="74"/>
      <c r="AU1719" s="74"/>
    </row>
    <row r="1720" spans="27:64">
      <c r="AA1720" s="74"/>
      <c r="AB1720" s="74"/>
      <c r="AC1720" s="74"/>
      <c r="AD1720" s="74"/>
      <c r="AE1720" s="74"/>
      <c r="AG1720" s="101"/>
      <c r="AN1720" s="74"/>
      <c r="AO1720" s="74"/>
      <c r="AP1720" s="74"/>
      <c r="AQ1720" s="74"/>
      <c r="AR1720" s="74"/>
      <c r="AS1720" s="74"/>
      <c r="AT1720" s="74"/>
      <c r="AU1720" s="74"/>
      <c r="AV1720" s="74"/>
    </row>
    <row r="1721" spans="27:64">
      <c r="AA1721" s="74"/>
      <c r="AB1721" s="74"/>
      <c r="AC1721" s="74"/>
      <c r="AD1721" s="74"/>
      <c r="AE1721" s="74"/>
      <c r="AG1721" s="101"/>
      <c r="AN1721" s="74"/>
      <c r="AO1721" s="74"/>
      <c r="AP1721" s="74"/>
      <c r="AQ1721" s="74"/>
      <c r="AR1721" s="74"/>
      <c r="AS1721" s="74"/>
      <c r="AT1721" s="74"/>
      <c r="AU1721" s="74"/>
      <c r="AV1721" s="74"/>
    </row>
    <row r="1722" spans="27:64">
      <c r="AA1722" s="74"/>
      <c r="AB1722" s="74"/>
      <c r="AC1722" s="74"/>
      <c r="AD1722" s="74"/>
      <c r="AE1722" s="74"/>
      <c r="AG1722" s="101"/>
      <c r="AN1722" s="74"/>
      <c r="AO1722" s="74"/>
      <c r="AP1722" s="74"/>
      <c r="AQ1722" s="74"/>
      <c r="AR1722" s="74"/>
      <c r="AS1722" s="74"/>
      <c r="AT1722" s="74"/>
      <c r="AU1722" s="74"/>
      <c r="AV1722" s="74"/>
    </row>
    <row r="1723" spans="27:64">
      <c r="AA1723" s="74"/>
      <c r="AB1723" s="74"/>
      <c r="AC1723" s="74"/>
      <c r="AD1723" s="74"/>
      <c r="AE1723" s="74"/>
      <c r="AG1723" s="101"/>
      <c r="AN1723" s="74"/>
      <c r="AO1723" s="74"/>
      <c r="AP1723" s="74"/>
      <c r="AQ1723" s="74"/>
      <c r="AR1723" s="74"/>
      <c r="AS1723" s="74"/>
      <c r="AT1723" s="74"/>
      <c r="AU1723" s="74"/>
      <c r="AV1723" s="74"/>
    </row>
    <row r="1724" spans="27:64">
      <c r="AA1724" s="74"/>
      <c r="AB1724" s="74"/>
      <c r="AC1724" s="74"/>
      <c r="AD1724" s="74"/>
      <c r="AE1724" s="74"/>
      <c r="AG1724" s="101"/>
      <c r="AN1724" s="74"/>
      <c r="AO1724" s="74"/>
      <c r="AP1724" s="74"/>
      <c r="AQ1724" s="74"/>
      <c r="AR1724" s="74"/>
      <c r="AS1724" s="74"/>
      <c r="AT1724" s="74"/>
      <c r="AU1724" s="74"/>
      <c r="AV1724" s="74"/>
    </row>
    <row r="1725" spans="27:64">
      <c r="AA1725" s="74"/>
      <c r="AB1725" s="74"/>
      <c r="AC1725" s="74"/>
      <c r="AD1725" s="74"/>
      <c r="AE1725" s="74"/>
      <c r="AG1725" s="101"/>
      <c r="AN1725" s="74"/>
      <c r="AO1725" s="74"/>
      <c r="AP1725" s="74"/>
      <c r="AQ1725" s="74"/>
      <c r="AR1725" s="74"/>
      <c r="AS1725" s="74"/>
      <c r="AT1725" s="74"/>
      <c r="AU1725" s="74"/>
      <c r="AV1725" s="74"/>
      <c r="AX1725" s="74"/>
      <c r="AY1725" s="74"/>
      <c r="AZ1725" s="74"/>
      <c r="BA1725" s="74"/>
      <c r="BB1725" s="74"/>
      <c r="BC1725" s="74"/>
      <c r="BD1725" s="74"/>
      <c r="BE1725" s="74"/>
      <c r="BF1725" s="74"/>
      <c r="BG1725" s="74"/>
      <c r="BH1725" s="74"/>
      <c r="BI1725" s="74"/>
      <c r="BJ1725" s="74"/>
      <c r="BK1725" s="74"/>
      <c r="BL1725" s="74"/>
    </row>
    <row r="1726" spans="27:64">
      <c r="AA1726" s="74"/>
      <c r="AB1726" s="74"/>
      <c r="AC1726" s="74"/>
      <c r="AD1726" s="74"/>
      <c r="AE1726" s="74"/>
      <c r="AG1726" s="101"/>
      <c r="AN1726" s="74"/>
      <c r="AO1726" s="74"/>
      <c r="AP1726" s="74"/>
      <c r="AQ1726" s="74"/>
      <c r="AR1726" s="74"/>
      <c r="AS1726" s="74"/>
      <c r="AT1726" s="74"/>
      <c r="AU1726" s="74"/>
    </row>
    <row r="1727" spans="27:64">
      <c r="AA1727" s="74"/>
      <c r="AB1727" s="74"/>
      <c r="AC1727" s="74"/>
      <c r="AD1727" s="74"/>
      <c r="AE1727" s="74"/>
      <c r="AG1727" s="101"/>
      <c r="AN1727" s="74"/>
      <c r="AO1727" s="74"/>
      <c r="AP1727" s="74"/>
      <c r="AQ1727" s="74"/>
      <c r="AR1727" s="74"/>
      <c r="AS1727" s="74"/>
      <c r="AT1727" s="74"/>
      <c r="AU1727" s="74"/>
      <c r="AV1727" s="74"/>
    </row>
    <row r="1728" spans="27:64">
      <c r="AA1728" s="74"/>
      <c r="AB1728" s="74"/>
      <c r="AC1728" s="74"/>
      <c r="AD1728" s="74"/>
      <c r="AE1728" s="74"/>
      <c r="AG1728" s="101"/>
      <c r="AN1728" s="74"/>
      <c r="AO1728" s="74"/>
      <c r="AP1728" s="74"/>
      <c r="AQ1728" s="74"/>
      <c r="AR1728" s="74"/>
      <c r="AS1728" s="74"/>
      <c r="AT1728" s="74"/>
      <c r="AU1728" s="74"/>
      <c r="AV1728" s="74"/>
    </row>
    <row r="1729" spans="27:64">
      <c r="AA1729" s="74"/>
      <c r="AB1729" s="74"/>
      <c r="AC1729" s="74"/>
      <c r="AD1729" s="74"/>
      <c r="AE1729" s="74"/>
      <c r="AG1729" s="101"/>
      <c r="AN1729" s="74"/>
      <c r="AO1729" s="74"/>
      <c r="AP1729" s="74"/>
      <c r="AQ1729" s="74"/>
      <c r="AR1729" s="74"/>
      <c r="AS1729" s="74"/>
      <c r="AT1729" s="74"/>
      <c r="AU1729" s="74"/>
    </row>
    <row r="1730" spans="27:64">
      <c r="AA1730" s="74"/>
      <c r="AB1730" s="74"/>
      <c r="AC1730" s="74"/>
      <c r="AD1730" s="74"/>
      <c r="AE1730" s="74"/>
      <c r="AG1730" s="101"/>
      <c r="AN1730" s="74"/>
      <c r="AO1730" s="74"/>
      <c r="AP1730" s="74"/>
      <c r="AQ1730" s="74"/>
      <c r="AR1730" s="74"/>
      <c r="AS1730" s="74"/>
      <c r="AT1730" s="74"/>
      <c r="AU1730" s="74"/>
      <c r="AV1730" s="74"/>
      <c r="AX1730" s="74"/>
      <c r="AY1730" s="74"/>
      <c r="AZ1730" s="74"/>
      <c r="BA1730" s="74"/>
      <c r="BB1730" s="74"/>
      <c r="BC1730" s="74"/>
      <c r="BD1730" s="74"/>
      <c r="BE1730" s="74"/>
      <c r="BF1730" s="74"/>
      <c r="BG1730" s="74"/>
      <c r="BH1730" s="74"/>
      <c r="BI1730" s="74"/>
      <c r="BJ1730" s="74"/>
      <c r="BK1730" s="74"/>
      <c r="BL1730" s="74"/>
    </row>
    <row r="1731" spans="27:64">
      <c r="AA1731" s="74"/>
      <c r="AB1731" s="74"/>
      <c r="AC1731" s="74"/>
      <c r="AD1731" s="74"/>
      <c r="AE1731" s="74"/>
      <c r="AG1731" s="101"/>
      <c r="AN1731" s="74"/>
      <c r="AO1731" s="74"/>
      <c r="AP1731" s="74"/>
      <c r="AQ1731" s="74"/>
      <c r="AR1731" s="74"/>
      <c r="AS1731" s="74"/>
      <c r="AT1731" s="74"/>
      <c r="AU1731" s="74"/>
      <c r="AV1731" s="74"/>
    </row>
    <row r="1732" spans="27:64">
      <c r="AA1732" s="74"/>
      <c r="AB1732" s="74"/>
      <c r="AC1732" s="74"/>
      <c r="AD1732" s="74"/>
      <c r="AE1732" s="74"/>
      <c r="AG1732" s="101"/>
      <c r="AN1732" s="74"/>
      <c r="AO1732" s="74"/>
      <c r="AP1732" s="74"/>
      <c r="AQ1732" s="74"/>
      <c r="AR1732" s="74"/>
      <c r="AS1732" s="74"/>
      <c r="AT1732" s="74"/>
      <c r="AU1732" s="74"/>
    </row>
    <row r="1733" spans="27:64">
      <c r="AA1733" s="74"/>
      <c r="AB1733" s="74"/>
      <c r="AC1733" s="74"/>
      <c r="AD1733" s="74"/>
      <c r="AE1733" s="74"/>
      <c r="AG1733" s="101"/>
      <c r="AN1733" s="74"/>
      <c r="AO1733" s="74"/>
      <c r="AP1733" s="74"/>
      <c r="AQ1733" s="74"/>
      <c r="AR1733" s="74"/>
      <c r="AS1733" s="74"/>
      <c r="AT1733" s="74"/>
      <c r="AU1733" s="74"/>
    </row>
    <row r="1734" spans="27:64">
      <c r="AA1734" s="74"/>
      <c r="AB1734" s="74"/>
      <c r="AC1734" s="74"/>
      <c r="AD1734" s="74"/>
      <c r="AE1734" s="74"/>
      <c r="AG1734" s="101"/>
      <c r="AN1734" s="74"/>
      <c r="AO1734" s="74"/>
      <c r="AP1734" s="74"/>
      <c r="AQ1734" s="74"/>
      <c r="AR1734" s="74"/>
      <c r="AS1734" s="74"/>
      <c r="AT1734" s="74"/>
      <c r="AU1734" s="74"/>
    </row>
    <row r="1735" spans="27:64">
      <c r="AA1735" s="74"/>
      <c r="AB1735" s="74"/>
      <c r="AC1735" s="74"/>
      <c r="AD1735" s="74"/>
      <c r="AE1735" s="74"/>
      <c r="AG1735" s="101"/>
      <c r="AN1735" s="74"/>
      <c r="AO1735" s="74"/>
      <c r="AP1735" s="74"/>
      <c r="AQ1735" s="74"/>
      <c r="AR1735" s="74"/>
      <c r="AS1735" s="74"/>
      <c r="AT1735" s="74"/>
      <c r="AU1735" s="74"/>
      <c r="AV1735" s="74"/>
      <c r="AX1735" s="74"/>
      <c r="AY1735" s="74"/>
      <c r="AZ1735" s="74"/>
      <c r="BA1735" s="74"/>
      <c r="BB1735" s="74"/>
      <c r="BC1735" s="74"/>
      <c r="BD1735" s="74"/>
      <c r="BE1735" s="74"/>
      <c r="BF1735" s="74"/>
      <c r="BG1735" s="74"/>
      <c r="BH1735" s="74"/>
      <c r="BI1735" s="74"/>
      <c r="BJ1735" s="74"/>
      <c r="BK1735" s="74"/>
      <c r="BL1735" s="74"/>
    </row>
    <row r="1736" spans="27:64">
      <c r="AA1736" s="74"/>
      <c r="AB1736" s="74"/>
      <c r="AC1736" s="74"/>
      <c r="AD1736" s="74"/>
      <c r="AE1736" s="74"/>
      <c r="AG1736" s="101"/>
      <c r="AN1736" s="74"/>
      <c r="AO1736" s="74"/>
      <c r="AP1736" s="74"/>
      <c r="AQ1736" s="74"/>
      <c r="AR1736" s="74"/>
      <c r="AS1736" s="74"/>
      <c r="AT1736" s="74"/>
      <c r="AU1736" s="74"/>
    </row>
    <row r="1737" spans="27:64">
      <c r="AA1737" s="74"/>
      <c r="AB1737" s="74"/>
      <c r="AC1737" s="74"/>
      <c r="AD1737" s="74"/>
      <c r="AE1737" s="74"/>
      <c r="AG1737" s="101"/>
      <c r="AN1737" s="74"/>
      <c r="AO1737" s="74"/>
      <c r="AP1737" s="74"/>
      <c r="AQ1737" s="74"/>
      <c r="AR1737" s="74"/>
      <c r="AS1737" s="74"/>
      <c r="AT1737" s="74"/>
      <c r="AU1737" s="74"/>
      <c r="AV1737" s="74"/>
      <c r="AX1737" s="74"/>
    </row>
    <row r="1738" spans="27:64">
      <c r="AA1738" s="74"/>
      <c r="AB1738" s="74"/>
      <c r="AC1738" s="74"/>
      <c r="AD1738" s="74"/>
      <c r="AE1738" s="74"/>
      <c r="AG1738" s="101"/>
      <c r="AN1738" s="74"/>
      <c r="AO1738" s="74"/>
      <c r="AP1738" s="74"/>
      <c r="AQ1738" s="74"/>
      <c r="AR1738" s="74"/>
      <c r="AS1738" s="74"/>
      <c r="AT1738" s="74"/>
      <c r="AU1738" s="74"/>
    </row>
    <row r="1739" spans="27:64">
      <c r="AA1739" s="74"/>
      <c r="AB1739" s="74"/>
      <c r="AC1739" s="74"/>
      <c r="AD1739" s="74"/>
      <c r="AE1739" s="74"/>
      <c r="AG1739" s="101"/>
      <c r="AN1739" s="74"/>
      <c r="AO1739" s="74"/>
      <c r="AP1739" s="74"/>
      <c r="AQ1739" s="74"/>
      <c r="AR1739" s="74"/>
      <c r="AS1739" s="74"/>
      <c r="AT1739" s="74"/>
      <c r="AU1739" s="74"/>
    </row>
    <row r="1740" spans="27:64">
      <c r="AA1740" s="74"/>
      <c r="AB1740" s="74"/>
      <c r="AC1740" s="74"/>
      <c r="AD1740" s="74"/>
      <c r="AE1740" s="74"/>
      <c r="AG1740" s="101"/>
      <c r="AN1740" s="74"/>
      <c r="AO1740" s="74"/>
      <c r="AP1740" s="74"/>
      <c r="AQ1740" s="74"/>
      <c r="AR1740" s="74"/>
      <c r="AS1740" s="74"/>
      <c r="AT1740" s="74"/>
      <c r="AU1740" s="74"/>
      <c r="AV1740" s="74"/>
      <c r="AW1740" s="74"/>
      <c r="AX1740" s="74"/>
      <c r="AY1740" s="74"/>
      <c r="AZ1740" s="74"/>
      <c r="BA1740" s="74"/>
      <c r="BB1740" s="74"/>
      <c r="BC1740" s="74"/>
      <c r="BD1740" s="74"/>
      <c r="BE1740" s="74"/>
      <c r="BF1740" s="74"/>
      <c r="BG1740" s="74"/>
      <c r="BH1740" s="74"/>
      <c r="BI1740" s="74"/>
      <c r="BJ1740" s="74"/>
      <c r="BK1740" s="74"/>
      <c r="BL1740" s="74"/>
    </row>
    <row r="1741" spans="27:64">
      <c r="AA1741" s="74"/>
      <c r="AB1741" s="74"/>
      <c r="AC1741" s="74"/>
      <c r="AD1741" s="74"/>
      <c r="AE1741" s="74"/>
      <c r="AG1741" s="101"/>
      <c r="AN1741" s="74"/>
      <c r="AO1741" s="74"/>
      <c r="AP1741" s="74"/>
      <c r="AQ1741" s="74"/>
      <c r="AR1741" s="74"/>
      <c r="AS1741" s="74"/>
      <c r="AT1741" s="74"/>
      <c r="AU1741" s="74"/>
      <c r="AV1741" s="74"/>
      <c r="AW1741" s="74"/>
      <c r="AX1741" s="74"/>
      <c r="AY1741" s="74"/>
      <c r="AZ1741" s="74"/>
      <c r="BA1741" s="74"/>
      <c r="BB1741" s="74"/>
      <c r="BC1741" s="74"/>
      <c r="BD1741" s="74"/>
      <c r="BE1741" s="74"/>
      <c r="BF1741" s="74"/>
      <c r="BG1741" s="74"/>
      <c r="BH1741" s="74"/>
      <c r="BI1741" s="74"/>
      <c r="BJ1741" s="74"/>
      <c r="BK1741" s="74"/>
      <c r="BL1741" s="74"/>
    </row>
    <row r="1742" spans="27:64">
      <c r="AA1742" s="74"/>
      <c r="AB1742" s="74"/>
      <c r="AC1742" s="74"/>
      <c r="AD1742" s="74"/>
      <c r="AE1742" s="74"/>
      <c r="AG1742" s="101"/>
      <c r="AN1742" s="74"/>
      <c r="AO1742" s="74"/>
      <c r="AP1742" s="74"/>
      <c r="AQ1742" s="74"/>
      <c r="AR1742" s="74"/>
      <c r="AS1742" s="74"/>
      <c r="AT1742" s="74"/>
      <c r="AU1742" s="74"/>
    </row>
    <row r="1743" spans="27:64">
      <c r="AA1743" s="74"/>
      <c r="AB1743" s="74"/>
      <c r="AC1743" s="74"/>
      <c r="AD1743" s="74"/>
      <c r="AE1743" s="74"/>
      <c r="AG1743" s="101"/>
      <c r="AN1743" s="74"/>
      <c r="AO1743" s="74"/>
      <c r="AP1743" s="74"/>
      <c r="AQ1743" s="74"/>
      <c r="AR1743" s="74"/>
      <c r="AS1743" s="74"/>
      <c r="AT1743" s="74"/>
      <c r="AU1743" s="74"/>
    </row>
    <row r="1744" spans="27:64">
      <c r="AA1744" s="74"/>
      <c r="AB1744" s="74"/>
      <c r="AC1744" s="74"/>
      <c r="AD1744" s="74"/>
      <c r="AE1744" s="74"/>
      <c r="AG1744" s="101"/>
      <c r="AN1744" s="74"/>
      <c r="AO1744" s="74"/>
      <c r="AP1744" s="74"/>
      <c r="AQ1744" s="74"/>
      <c r="AR1744" s="74"/>
      <c r="AS1744" s="74"/>
      <c r="AT1744" s="74"/>
      <c r="AU1744" s="74"/>
      <c r="AV1744" s="74"/>
    </row>
    <row r="1745" spans="27:64">
      <c r="AA1745" s="74"/>
      <c r="AB1745" s="74"/>
      <c r="AC1745" s="74"/>
      <c r="AD1745" s="74"/>
      <c r="AE1745" s="74"/>
      <c r="AG1745" s="101"/>
      <c r="AN1745" s="74"/>
      <c r="AO1745" s="74"/>
      <c r="AP1745" s="74"/>
      <c r="AQ1745" s="74"/>
      <c r="AR1745" s="74"/>
      <c r="AS1745" s="74"/>
      <c r="AT1745" s="74"/>
      <c r="AU1745" s="74"/>
    </row>
    <row r="1746" spans="27:64">
      <c r="AA1746" s="74"/>
      <c r="AB1746" s="74"/>
      <c r="AC1746" s="74"/>
      <c r="AD1746" s="74"/>
      <c r="AE1746" s="74"/>
      <c r="AG1746" s="101"/>
      <c r="AN1746" s="74"/>
      <c r="AO1746" s="74"/>
      <c r="AP1746" s="74"/>
      <c r="AQ1746" s="74"/>
      <c r="AR1746" s="74"/>
      <c r="AS1746" s="74"/>
      <c r="AT1746" s="74"/>
      <c r="AU1746" s="74"/>
    </row>
    <row r="1747" spans="27:64">
      <c r="AA1747" s="74"/>
      <c r="AB1747" s="74"/>
      <c r="AC1747" s="74"/>
      <c r="AD1747" s="74"/>
      <c r="AE1747" s="74"/>
      <c r="AG1747" s="101"/>
      <c r="AN1747" s="74"/>
      <c r="AO1747" s="74"/>
      <c r="AP1747" s="74"/>
      <c r="AQ1747" s="74"/>
      <c r="AR1747" s="74"/>
      <c r="AS1747" s="74"/>
      <c r="AT1747" s="74"/>
      <c r="AU1747" s="74"/>
    </row>
    <row r="1748" spans="27:64">
      <c r="AA1748" s="74"/>
      <c r="AB1748" s="74"/>
      <c r="AC1748" s="74"/>
      <c r="AD1748" s="74"/>
      <c r="AE1748" s="74"/>
      <c r="AG1748" s="101"/>
      <c r="AN1748" s="74"/>
      <c r="AO1748" s="74"/>
      <c r="AP1748" s="74"/>
      <c r="AQ1748" s="74"/>
      <c r="AR1748" s="74"/>
      <c r="AS1748" s="74"/>
      <c r="AT1748" s="74"/>
      <c r="AU1748" s="74"/>
    </row>
    <row r="1749" spans="27:64">
      <c r="AA1749" s="74"/>
      <c r="AB1749" s="74"/>
      <c r="AC1749" s="74"/>
      <c r="AD1749" s="74"/>
      <c r="AE1749" s="74"/>
      <c r="AG1749" s="101"/>
      <c r="AN1749" s="74"/>
      <c r="AO1749" s="74"/>
      <c r="AP1749" s="74"/>
      <c r="AQ1749" s="74"/>
      <c r="AR1749" s="74"/>
      <c r="AS1749" s="74"/>
      <c r="AT1749" s="74"/>
      <c r="AU1749" s="74"/>
    </row>
    <row r="1750" spans="27:64">
      <c r="AA1750" s="74"/>
      <c r="AB1750" s="74"/>
      <c r="AC1750" s="74"/>
      <c r="AD1750" s="74"/>
      <c r="AE1750" s="74"/>
      <c r="AG1750" s="101"/>
      <c r="AN1750" s="74"/>
      <c r="AO1750" s="74"/>
      <c r="AP1750" s="74"/>
      <c r="AQ1750" s="74"/>
      <c r="AR1750" s="74"/>
      <c r="AS1750" s="74"/>
      <c r="AT1750" s="74"/>
      <c r="AU1750" s="74"/>
      <c r="AV1750" s="74"/>
    </row>
    <row r="1751" spans="27:64">
      <c r="AA1751" s="74"/>
      <c r="AB1751" s="74"/>
      <c r="AC1751" s="74"/>
      <c r="AD1751" s="74"/>
      <c r="AE1751" s="74"/>
      <c r="AG1751" s="101"/>
      <c r="AN1751" s="74"/>
      <c r="AO1751" s="74"/>
      <c r="AP1751" s="74"/>
      <c r="AQ1751" s="74"/>
      <c r="AR1751" s="74"/>
      <c r="AS1751" s="74"/>
      <c r="AT1751" s="74"/>
      <c r="AU1751" s="74"/>
    </row>
    <row r="1752" spans="27:64">
      <c r="AA1752" s="74"/>
      <c r="AB1752" s="74"/>
      <c r="AC1752" s="74"/>
      <c r="AD1752" s="74"/>
      <c r="AE1752" s="74"/>
      <c r="AG1752" s="101"/>
      <c r="AN1752" s="74"/>
      <c r="AO1752" s="74"/>
      <c r="AP1752" s="74"/>
      <c r="AQ1752" s="74"/>
      <c r="AR1752" s="74"/>
      <c r="AS1752" s="74"/>
      <c r="AT1752" s="74"/>
      <c r="AU1752" s="74"/>
    </row>
    <row r="1753" spans="27:64">
      <c r="AA1753" s="74"/>
      <c r="AB1753" s="74"/>
      <c r="AC1753" s="74"/>
      <c r="AD1753" s="74"/>
      <c r="AE1753" s="74"/>
      <c r="AG1753" s="101"/>
      <c r="AN1753" s="74"/>
      <c r="AO1753" s="74"/>
      <c r="AP1753" s="74"/>
      <c r="AQ1753" s="74"/>
      <c r="AR1753" s="74"/>
      <c r="AS1753" s="74"/>
      <c r="AT1753" s="74"/>
      <c r="AU1753" s="74"/>
      <c r="AV1753" s="74"/>
      <c r="AW1753" s="74"/>
      <c r="AX1753" s="74"/>
      <c r="AY1753" s="74"/>
      <c r="AZ1753" s="74"/>
      <c r="BA1753" s="74"/>
      <c r="BB1753" s="74"/>
      <c r="BC1753" s="74"/>
      <c r="BD1753" s="74"/>
      <c r="BE1753" s="74"/>
      <c r="BF1753" s="74"/>
      <c r="BG1753" s="74"/>
      <c r="BH1753" s="74"/>
      <c r="BI1753" s="74"/>
      <c r="BJ1753" s="74"/>
      <c r="BK1753" s="74"/>
      <c r="BL1753" s="74"/>
    </row>
    <row r="1754" spans="27:64">
      <c r="AA1754" s="74"/>
      <c r="AB1754" s="74"/>
      <c r="AC1754" s="74"/>
      <c r="AD1754" s="74"/>
      <c r="AE1754" s="74"/>
      <c r="AG1754" s="101"/>
      <c r="AN1754" s="74"/>
      <c r="AO1754" s="74"/>
      <c r="AP1754" s="74"/>
      <c r="AQ1754" s="74"/>
      <c r="AR1754" s="74"/>
      <c r="AS1754" s="74"/>
      <c r="AT1754" s="74"/>
      <c r="AU1754" s="74"/>
    </row>
    <row r="1755" spans="27:64">
      <c r="AA1755" s="74"/>
      <c r="AB1755" s="74"/>
      <c r="AC1755" s="74"/>
      <c r="AD1755" s="74"/>
      <c r="AE1755" s="74"/>
      <c r="AG1755" s="101"/>
      <c r="AN1755" s="74"/>
      <c r="AO1755" s="74"/>
      <c r="AP1755" s="74"/>
      <c r="AQ1755" s="74"/>
      <c r="AR1755" s="74"/>
      <c r="AS1755" s="74"/>
      <c r="AT1755" s="74"/>
      <c r="AU1755" s="74"/>
    </row>
    <row r="1756" spans="27:64">
      <c r="AA1756" s="74"/>
      <c r="AB1756" s="74"/>
      <c r="AC1756" s="74"/>
      <c r="AD1756" s="74"/>
      <c r="AE1756" s="74"/>
      <c r="AG1756" s="101"/>
      <c r="AN1756" s="74"/>
      <c r="AO1756" s="74"/>
      <c r="AP1756" s="74"/>
      <c r="AQ1756" s="74"/>
      <c r="AR1756" s="74"/>
      <c r="AS1756" s="74"/>
      <c r="AT1756" s="74"/>
      <c r="AU1756" s="74"/>
    </row>
    <row r="1757" spans="27:64">
      <c r="AA1757" s="74"/>
      <c r="AB1757" s="74"/>
      <c r="AC1757" s="74"/>
      <c r="AD1757" s="74"/>
      <c r="AE1757" s="74"/>
      <c r="AG1757" s="101"/>
      <c r="AN1757" s="74"/>
      <c r="AO1757" s="74"/>
      <c r="AP1757" s="74"/>
      <c r="AQ1757" s="74"/>
      <c r="AR1757" s="74"/>
      <c r="AS1757" s="74"/>
      <c r="AT1757" s="74"/>
      <c r="AU1757" s="74"/>
    </row>
    <row r="1758" spans="27:64">
      <c r="AA1758" s="74"/>
      <c r="AB1758" s="74"/>
      <c r="AC1758" s="74"/>
      <c r="AD1758" s="74"/>
      <c r="AE1758" s="74"/>
      <c r="AG1758" s="101"/>
      <c r="AN1758" s="74"/>
      <c r="AO1758" s="74"/>
      <c r="AP1758" s="74"/>
      <c r="AQ1758" s="74"/>
      <c r="AR1758" s="74"/>
      <c r="AS1758" s="74"/>
      <c r="AT1758" s="74"/>
      <c r="AU1758" s="74"/>
    </row>
    <row r="1759" spans="27:64">
      <c r="AA1759" s="74"/>
      <c r="AB1759" s="74"/>
      <c r="AC1759" s="74"/>
      <c r="AD1759" s="74"/>
      <c r="AE1759" s="74"/>
      <c r="AG1759" s="101"/>
      <c r="AN1759" s="74"/>
      <c r="AO1759" s="74"/>
      <c r="AP1759" s="74"/>
      <c r="AQ1759" s="74"/>
      <c r="AR1759" s="74"/>
      <c r="AS1759" s="74"/>
      <c r="AT1759" s="74"/>
      <c r="AU1759" s="74"/>
      <c r="AV1759" s="74"/>
      <c r="AW1759" s="74"/>
      <c r="AX1759" s="74"/>
      <c r="AY1759" s="74"/>
      <c r="AZ1759" s="74"/>
      <c r="BA1759" s="74"/>
      <c r="BB1759" s="74"/>
      <c r="BC1759" s="74"/>
      <c r="BD1759" s="74"/>
      <c r="BE1759" s="74"/>
      <c r="BF1759" s="74"/>
      <c r="BG1759" s="74"/>
      <c r="BH1759" s="74"/>
      <c r="BI1759" s="74"/>
      <c r="BJ1759" s="74"/>
      <c r="BK1759" s="74"/>
      <c r="BL1759" s="74"/>
    </row>
    <row r="1760" spans="27:64">
      <c r="AA1760" s="74"/>
      <c r="AB1760" s="74"/>
      <c r="AC1760" s="74"/>
      <c r="AD1760" s="74"/>
      <c r="AE1760" s="74"/>
      <c r="AG1760" s="101"/>
      <c r="AN1760" s="74"/>
      <c r="AO1760" s="74"/>
      <c r="AP1760" s="74"/>
      <c r="AQ1760" s="74"/>
      <c r="AR1760" s="74"/>
      <c r="AS1760" s="74"/>
      <c r="AT1760" s="74"/>
      <c r="AU1760" s="74"/>
      <c r="AV1760" s="74"/>
      <c r="AW1760" s="74"/>
      <c r="AX1760" s="74"/>
      <c r="AY1760" s="74"/>
      <c r="AZ1760" s="74"/>
      <c r="BA1760" s="74"/>
      <c r="BB1760" s="74"/>
      <c r="BC1760" s="74"/>
      <c r="BD1760" s="74"/>
      <c r="BE1760" s="74"/>
      <c r="BF1760" s="74"/>
      <c r="BG1760" s="74"/>
      <c r="BH1760" s="74"/>
      <c r="BI1760" s="74"/>
      <c r="BJ1760" s="74"/>
      <c r="BK1760" s="74"/>
      <c r="BL1760" s="74"/>
    </row>
    <row r="1761" spans="27:64">
      <c r="AA1761" s="74"/>
      <c r="AB1761" s="74"/>
      <c r="AC1761" s="74"/>
      <c r="AD1761" s="74"/>
      <c r="AE1761" s="74"/>
      <c r="AG1761" s="101"/>
      <c r="AN1761" s="74"/>
      <c r="AO1761" s="74"/>
      <c r="AP1761" s="74"/>
      <c r="AQ1761" s="74"/>
      <c r="AR1761" s="74"/>
      <c r="AS1761" s="74"/>
      <c r="AT1761" s="74"/>
      <c r="AU1761" s="74"/>
      <c r="AV1761" s="74"/>
    </row>
    <row r="1762" spans="27:64">
      <c r="AA1762" s="74"/>
      <c r="AB1762" s="74"/>
      <c r="AC1762" s="74"/>
      <c r="AD1762" s="74"/>
      <c r="AE1762" s="74"/>
      <c r="AG1762" s="101"/>
      <c r="AN1762" s="74"/>
      <c r="AO1762" s="74"/>
      <c r="AP1762" s="74"/>
      <c r="AQ1762" s="74"/>
      <c r="AR1762" s="74"/>
      <c r="AS1762" s="74"/>
      <c r="AT1762" s="74"/>
      <c r="AU1762" s="74"/>
      <c r="AV1762" s="74"/>
    </row>
    <row r="1763" spans="27:64">
      <c r="AA1763" s="74"/>
      <c r="AB1763" s="74"/>
      <c r="AC1763" s="74"/>
      <c r="AD1763" s="74"/>
      <c r="AE1763" s="74"/>
      <c r="AG1763" s="101"/>
      <c r="AN1763" s="74"/>
      <c r="AO1763" s="74"/>
      <c r="AP1763" s="74"/>
      <c r="AQ1763" s="74"/>
      <c r="AR1763" s="74"/>
      <c r="AS1763" s="74"/>
      <c r="AT1763" s="74"/>
      <c r="AU1763" s="74"/>
    </row>
    <row r="1764" spans="27:64">
      <c r="AA1764" s="74"/>
      <c r="AB1764" s="74"/>
      <c r="AC1764" s="74"/>
      <c r="AD1764" s="74"/>
      <c r="AE1764" s="74"/>
      <c r="AG1764" s="101"/>
      <c r="AN1764" s="74"/>
      <c r="AO1764" s="74"/>
      <c r="AP1764" s="74"/>
      <c r="AQ1764" s="74"/>
      <c r="AR1764" s="74"/>
      <c r="AS1764" s="74"/>
      <c r="AT1764" s="74"/>
      <c r="AU1764" s="74"/>
    </row>
    <row r="1765" spans="27:64">
      <c r="AA1765" s="74"/>
      <c r="AB1765" s="74"/>
      <c r="AC1765" s="74"/>
      <c r="AD1765" s="74"/>
      <c r="AE1765" s="74"/>
      <c r="AG1765" s="101"/>
      <c r="AN1765" s="74"/>
      <c r="AO1765" s="74"/>
      <c r="AP1765" s="74"/>
      <c r="AQ1765" s="74"/>
      <c r="AR1765" s="74"/>
      <c r="AS1765" s="74"/>
      <c r="AT1765" s="74"/>
      <c r="AU1765" s="74"/>
      <c r="AV1765" s="74"/>
      <c r="AW1765" s="74"/>
      <c r="AX1765" s="74"/>
      <c r="AY1765" s="74"/>
      <c r="AZ1765" s="74"/>
      <c r="BA1765" s="74"/>
      <c r="BB1765" s="74"/>
      <c r="BC1765" s="74"/>
      <c r="BD1765" s="74"/>
      <c r="BE1765" s="74"/>
      <c r="BF1765" s="74"/>
      <c r="BG1765" s="74"/>
      <c r="BH1765" s="74"/>
      <c r="BI1765" s="74"/>
      <c r="BJ1765" s="74"/>
      <c r="BK1765" s="74"/>
      <c r="BL1765" s="74"/>
    </row>
    <row r="1766" spans="27:64">
      <c r="AA1766" s="74"/>
      <c r="AB1766" s="74"/>
      <c r="AC1766" s="74"/>
      <c r="AD1766" s="74"/>
      <c r="AE1766" s="74"/>
      <c r="AG1766" s="101"/>
      <c r="AN1766" s="74"/>
      <c r="AO1766" s="74"/>
      <c r="AP1766" s="74"/>
      <c r="AQ1766" s="74"/>
      <c r="AR1766" s="74"/>
      <c r="AS1766" s="74"/>
      <c r="AT1766" s="74"/>
      <c r="AU1766" s="74"/>
      <c r="AV1766" s="74"/>
      <c r="AX1766" s="74"/>
      <c r="AY1766" s="74"/>
      <c r="AZ1766" s="74"/>
      <c r="BA1766" s="74"/>
      <c r="BB1766" s="74"/>
      <c r="BC1766" s="74"/>
      <c r="BD1766" s="74"/>
      <c r="BE1766" s="74"/>
      <c r="BF1766" s="74"/>
      <c r="BG1766" s="74"/>
      <c r="BH1766" s="74"/>
      <c r="BI1766" s="74"/>
      <c r="BJ1766" s="74"/>
      <c r="BK1766" s="74"/>
      <c r="BL1766" s="74"/>
    </row>
    <row r="1767" spans="27:64">
      <c r="AA1767" s="74"/>
      <c r="AB1767" s="74"/>
      <c r="AC1767" s="74"/>
      <c r="AD1767" s="74"/>
      <c r="AE1767" s="74"/>
      <c r="AG1767" s="101"/>
      <c r="AN1767" s="74"/>
      <c r="AO1767" s="74"/>
      <c r="AP1767" s="74"/>
      <c r="AQ1767" s="74"/>
      <c r="AR1767" s="74"/>
      <c r="AS1767" s="74"/>
      <c r="AT1767" s="74"/>
      <c r="AU1767" s="74"/>
    </row>
    <row r="1768" spans="27:64">
      <c r="AA1768" s="74"/>
      <c r="AB1768" s="74"/>
      <c r="AC1768" s="74"/>
      <c r="AD1768" s="74"/>
      <c r="AE1768" s="74"/>
      <c r="AG1768" s="101"/>
      <c r="AN1768" s="74"/>
      <c r="AO1768" s="74"/>
      <c r="AP1768" s="74"/>
      <c r="AQ1768" s="74"/>
      <c r="AR1768" s="74"/>
      <c r="AS1768" s="74"/>
      <c r="AT1768" s="74"/>
      <c r="AU1768" s="74"/>
      <c r="AV1768" s="74"/>
    </row>
    <row r="1769" spans="27:64">
      <c r="AA1769" s="74"/>
      <c r="AB1769" s="74"/>
      <c r="AC1769" s="74"/>
      <c r="AD1769" s="74"/>
      <c r="AE1769" s="74"/>
      <c r="AG1769" s="101"/>
      <c r="AN1769" s="74"/>
      <c r="AO1769" s="74"/>
      <c r="AP1769" s="74"/>
      <c r="AQ1769" s="74"/>
      <c r="AR1769" s="74"/>
      <c r="AS1769" s="74"/>
      <c r="AT1769" s="74"/>
      <c r="AU1769" s="74"/>
    </row>
    <row r="1770" spans="27:64">
      <c r="AA1770" s="74"/>
      <c r="AB1770" s="74"/>
      <c r="AC1770" s="74"/>
      <c r="AD1770" s="74"/>
      <c r="AE1770" s="74"/>
      <c r="AG1770" s="101"/>
      <c r="AN1770" s="74"/>
      <c r="AO1770" s="74"/>
      <c r="AP1770" s="74"/>
      <c r="AQ1770" s="74"/>
      <c r="AR1770" s="74"/>
      <c r="AS1770" s="74"/>
      <c r="AT1770" s="74"/>
      <c r="AU1770" s="74"/>
      <c r="AV1770" s="74"/>
    </row>
    <row r="1771" spans="27:64">
      <c r="AA1771" s="74"/>
      <c r="AB1771" s="74"/>
      <c r="AC1771" s="74"/>
      <c r="AD1771" s="74"/>
      <c r="AE1771" s="74"/>
      <c r="AG1771" s="101"/>
      <c r="AN1771" s="74"/>
      <c r="AO1771" s="74"/>
      <c r="AP1771" s="74"/>
      <c r="AQ1771" s="74"/>
      <c r="AR1771" s="74"/>
      <c r="AS1771" s="74"/>
      <c r="AT1771" s="74"/>
      <c r="AU1771" s="74"/>
    </row>
    <row r="1772" spans="27:64">
      <c r="AA1772" s="74"/>
      <c r="AB1772" s="74"/>
      <c r="AC1772" s="74"/>
      <c r="AD1772" s="74"/>
      <c r="AE1772" s="74"/>
      <c r="AG1772" s="101"/>
      <c r="AN1772" s="74"/>
      <c r="AO1772" s="74"/>
      <c r="AP1772" s="74"/>
      <c r="AQ1772" s="74"/>
      <c r="AR1772" s="74"/>
      <c r="AS1772" s="74"/>
      <c r="AT1772" s="74"/>
      <c r="AU1772" s="74"/>
      <c r="AV1772" s="74"/>
    </row>
    <row r="1773" spans="27:64">
      <c r="AA1773" s="74"/>
      <c r="AB1773" s="74"/>
      <c r="AC1773" s="74"/>
      <c r="AD1773" s="74"/>
      <c r="AE1773" s="74"/>
      <c r="AG1773" s="101"/>
      <c r="AN1773" s="74"/>
      <c r="AO1773" s="74"/>
      <c r="AP1773" s="74"/>
      <c r="AQ1773" s="74"/>
      <c r="AR1773" s="74"/>
      <c r="AS1773" s="74"/>
      <c r="AT1773" s="74"/>
      <c r="AU1773" s="74"/>
      <c r="AV1773" s="74"/>
      <c r="AW1773" s="74"/>
      <c r="AX1773" s="74"/>
      <c r="AY1773" s="74"/>
      <c r="AZ1773" s="74"/>
      <c r="BA1773" s="74"/>
      <c r="BB1773" s="74"/>
      <c r="BC1773" s="74"/>
      <c r="BD1773" s="74"/>
      <c r="BE1773" s="74"/>
      <c r="BF1773" s="74"/>
      <c r="BG1773" s="74"/>
      <c r="BH1773" s="74"/>
      <c r="BI1773" s="74"/>
      <c r="BJ1773" s="74"/>
      <c r="BK1773" s="74"/>
      <c r="BL1773" s="74"/>
    </row>
    <row r="1774" spans="27:64">
      <c r="AA1774" s="74"/>
      <c r="AB1774" s="74"/>
      <c r="AC1774" s="74"/>
      <c r="AD1774" s="74"/>
      <c r="AE1774" s="74"/>
      <c r="AG1774" s="101"/>
      <c r="AN1774" s="74"/>
      <c r="AO1774" s="74"/>
      <c r="AP1774" s="74"/>
      <c r="AQ1774" s="74"/>
      <c r="AR1774" s="74"/>
      <c r="AS1774" s="74"/>
      <c r="AT1774" s="74"/>
      <c r="AU1774" s="74"/>
    </row>
    <row r="1775" spans="27:64">
      <c r="AA1775" s="74"/>
      <c r="AB1775" s="74"/>
      <c r="AC1775" s="74"/>
      <c r="AD1775" s="74"/>
      <c r="AE1775" s="74"/>
      <c r="AG1775" s="101"/>
      <c r="AN1775" s="74"/>
      <c r="AO1775" s="74"/>
      <c r="AP1775" s="74"/>
      <c r="AQ1775" s="74"/>
      <c r="AR1775" s="74"/>
      <c r="AS1775" s="74"/>
      <c r="AT1775" s="74"/>
      <c r="AU1775" s="74"/>
    </row>
    <row r="1776" spans="27:64">
      <c r="AA1776" s="74"/>
      <c r="AB1776" s="74"/>
      <c r="AC1776" s="74"/>
      <c r="AD1776" s="74"/>
      <c r="AE1776" s="74"/>
      <c r="AG1776" s="101"/>
      <c r="AN1776" s="74"/>
      <c r="AO1776" s="74"/>
      <c r="AP1776" s="74"/>
      <c r="AQ1776" s="74"/>
      <c r="AR1776" s="74"/>
      <c r="AS1776" s="74"/>
      <c r="AT1776" s="74"/>
      <c r="AU1776" s="74"/>
    </row>
    <row r="1777" spans="27:48">
      <c r="AA1777" s="74"/>
      <c r="AB1777" s="74"/>
      <c r="AC1777" s="74"/>
      <c r="AD1777" s="74"/>
      <c r="AE1777" s="74"/>
      <c r="AG1777" s="101"/>
      <c r="AN1777" s="74"/>
      <c r="AO1777" s="74"/>
      <c r="AP1777" s="74"/>
      <c r="AQ1777" s="74"/>
      <c r="AR1777" s="74"/>
      <c r="AS1777" s="74"/>
      <c r="AT1777" s="74"/>
      <c r="AU1777" s="74"/>
    </row>
    <row r="1778" spans="27:48">
      <c r="AA1778" s="74"/>
      <c r="AB1778" s="74"/>
      <c r="AC1778" s="74"/>
      <c r="AD1778" s="74"/>
      <c r="AE1778" s="74"/>
      <c r="AG1778" s="101"/>
      <c r="AN1778" s="74"/>
      <c r="AO1778" s="74"/>
      <c r="AP1778" s="74"/>
      <c r="AQ1778" s="74"/>
      <c r="AR1778" s="74"/>
      <c r="AS1778" s="74"/>
      <c r="AT1778" s="74"/>
      <c r="AU1778" s="74"/>
    </row>
    <row r="1779" spans="27:48">
      <c r="AA1779" s="74"/>
      <c r="AB1779" s="74"/>
      <c r="AC1779" s="74"/>
      <c r="AD1779" s="74"/>
      <c r="AE1779" s="74"/>
      <c r="AG1779" s="101"/>
      <c r="AN1779" s="74"/>
      <c r="AO1779" s="74"/>
      <c r="AP1779" s="74"/>
      <c r="AQ1779" s="74"/>
      <c r="AR1779" s="74"/>
      <c r="AS1779" s="74"/>
      <c r="AT1779" s="74"/>
      <c r="AU1779" s="74"/>
    </row>
    <row r="1780" spans="27:48">
      <c r="AA1780" s="74"/>
      <c r="AB1780" s="74"/>
      <c r="AC1780" s="74"/>
      <c r="AD1780" s="74"/>
      <c r="AE1780" s="74"/>
      <c r="AG1780" s="101"/>
      <c r="AN1780" s="74"/>
      <c r="AO1780" s="74"/>
      <c r="AP1780" s="74"/>
      <c r="AQ1780" s="74"/>
      <c r="AR1780" s="74"/>
      <c r="AS1780" s="74"/>
      <c r="AT1780" s="74"/>
      <c r="AU1780" s="74"/>
    </row>
    <row r="1781" spans="27:48">
      <c r="AA1781" s="74"/>
      <c r="AB1781" s="74"/>
      <c r="AC1781" s="74"/>
      <c r="AD1781" s="74"/>
      <c r="AE1781" s="74"/>
      <c r="AG1781" s="101"/>
      <c r="AN1781" s="74"/>
      <c r="AO1781" s="74"/>
      <c r="AP1781" s="74"/>
      <c r="AQ1781" s="74"/>
      <c r="AR1781" s="74"/>
      <c r="AS1781" s="74"/>
      <c r="AT1781" s="74"/>
      <c r="AU1781" s="74"/>
    </row>
    <row r="1782" spans="27:48">
      <c r="AA1782" s="74"/>
      <c r="AB1782" s="74"/>
      <c r="AC1782" s="74"/>
      <c r="AD1782" s="74"/>
      <c r="AE1782" s="74"/>
      <c r="AG1782" s="101"/>
      <c r="AN1782" s="74"/>
      <c r="AO1782" s="74"/>
      <c r="AP1782" s="74"/>
      <c r="AQ1782" s="74"/>
      <c r="AR1782" s="74"/>
      <c r="AS1782" s="74"/>
      <c r="AT1782" s="74"/>
      <c r="AU1782" s="74"/>
    </row>
    <row r="1783" spans="27:48">
      <c r="AA1783" s="74"/>
      <c r="AB1783" s="74"/>
      <c r="AC1783" s="74"/>
      <c r="AD1783" s="74"/>
      <c r="AE1783" s="74"/>
      <c r="AG1783" s="101"/>
      <c r="AN1783" s="74"/>
      <c r="AO1783" s="74"/>
      <c r="AP1783" s="74"/>
      <c r="AQ1783" s="74"/>
      <c r="AR1783" s="74"/>
      <c r="AS1783" s="74"/>
      <c r="AT1783" s="74"/>
      <c r="AU1783" s="74"/>
    </row>
    <row r="1784" spans="27:48">
      <c r="AA1784" s="74"/>
      <c r="AB1784" s="74"/>
      <c r="AC1784" s="74"/>
      <c r="AD1784" s="74"/>
      <c r="AE1784" s="74"/>
      <c r="AG1784" s="101"/>
      <c r="AN1784" s="74"/>
      <c r="AO1784" s="74"/>
      <c r="AP1784" s="74"/>
      <c r="AQ1784" s="74"/>
      <c r="AR1784" s="74"/>
      <c r="AS1784" s="74"/>
      <c r="AT1784" s="74"/>
      <c r="AU1784" s="74"/>
      <c r="AV1784" s="74"/>
    </row>
    <row r="1785" spans="27:48">
      <c r="AA1785" s="74"/>
      <c r="AB1785" s="74"/>
      <c r="AC1785" s="74"/>
      <c r="AD1785" s="74"/>
      <c r="AE1785" s="74"/>
      <c r="AG1785" s="101"/>
      <c r="AN1785" s="74"/>
      <c r="AO1785" s="74"/>
      <c r="AP1785" s="74"/>
      <c r="AQ1785" s="74"/>
      <c r="AR1785" s="74"/>
      <c r="AS1785" s="74"/>
      <c r="AT1785" s="74"/>
      <c r="AU1785" s="74"/>
    </row>
    <row r="1786" spans="27:48">
      <c r="AA1786" s="74"/>
      <c r="AB1786" s="74"/>
      <c r="AC1786" s="74"/>
      <c r="AD1786" s="74"/>
      <c r="AE1786" s="74"/>
      <c r="AG1786" s="101"/>
      <c r="AN1786" s="74"/>
      <c r="AO1786" s="74"/>
      <c r="AP1786" s="74"/>
      <c r="AQ1786" s="74"/>
      <c r="AR1786" s="74"/>
      <c r="AS1786" s="74"/>
      <c r="AT1786" s="74"/>
      <c r="AU1786" s="74"/>
    </row>
    <row r="1787" spans="27:48">
      <c r="AA1787" s="74"/>
      <c r="AB1787" s="74"/>
      <c r="AC1787" s="74"/>
      <c r="AD1787" s="74"/>
      <c r="AE1787" s="74"/>
      <c r="AG1787" s="101"/>
      <c r="AN1787" s="74"/>
      <c r="AO1787" s="74"/>
      <c r="AP1787" s="74"/>
      <c r="AQ1787" s="74"/>
      <c r="AR1787" s="74"/>
      <c r="AS1787" s="74"/>
      <c r="AT1787" s="74"/>
      <c r="AU1787" s="74"/>
    </row>
    <row r="1788" spans="27:48">
      <c r="AA1788" s="74"/>
      <c r="AB1788" s="74"/>
      <c r="AC1788" s="74"/>
      <c r="AD1788" s="74"/>
      <c r="AE1788" s="74"/>
      <c r="AG1788" s="101"/>
      <c r="AN1788" s="74"/>
      <c r="AO1788" s="74"/>
      <c r="AP1788" s="74"/>
      <c r="AQ1788" s="74"/>
      <c r="AR1788" s="74"/>
      <c r="AS1788" s="74"/>
      <c r="AT1788" s="74"/>
      <c r="AU1788" s="74"/>
    </row>
    <row r="1789" spans="27:48">
      <c r="AA1789" s="74"/>
      <c r="AB1789" s="74"/>
      <c r="AC1789" s="74"/>
      <c r="AD1789" s="74"/>
      <c r="AE1789" s="74"/>
      <c r="AG1789" s="101"/>
      <c r="AN1789" s="74"/>
      <c r="AO1789" s="74"/>
      <c r="AP1789" s="74"/>
      <c r="AQ1789" s="74"/>
      <c r="AR1789" s="74"/>
      <c r="AS1789" s="74"/>
      <c r="AT1789" s="74"/>
      <c r="AU1789" s="74"/>
      <c r="AV1789" s="74"/>
    </row>
    <row r="1790" spans="27:48">
      <c r="AA1790" s="74"/>
      <c r="AB1790" s="74"/>
      <c r="AC1790" s="74"/>
      <c r="AD1790" s="74"/>
      <c r="AE1790" s="74"/>
      <c r="AG1790" s="101"/>
      <c r="AN1790" s="74"/>
      <c r="AO1790" s="74"/>
      <c r="AP1790" s="74"/>
      <c r="AQ1790" s="74"/>
      <c r="AR1790" s="74"/>
      <c r="AS1790" s="74"/>
      <c r="AT1790" s="74"/>
      <c r="AU1790" s="74"/>
    </row>
    <row r="1791" spans="27:48">
      <c r="AA1791" s="74"/>
      <c r="AB1791" s="74"/>
      <c r="AC1791" s="74"/>
      <c r="AD1791" s="74"/>
      <c r="AE1791" s="74"/>
      <c r="AG1791" s="101"/>
      <c r="AN1791" s="74"/>
      <c r="AO1791" s="74"/>
      <c r="AP1791" s="74"/>
      <c r="AQ1791" s="74"/>
      <c r="AR1791" s="74"/>
      <c r="AS1791" s="74"/>
      <c r="AT1791" s="74"/>
      <c r="AU1791" s="74"/>
    </row>
    <row r="1792" spans="27:48">
      <c r="AA1792" s="74"/>
      <c r="AB1792" s="74"/>
      <c r="AC1792" s="74"/>
      <c r="AD1792" s="74"/>
      <c r="AE1792" s="74"/>
      <c r="AG1792" s="101"/>
      <c r="AN1792" s="74"/>
      <c r="AO1792" s="74"/>
      <c r="AP1792" s="74"/>
      <c r="AQ1792" s="74"/>
      <c r="AR1792" s="74"/>
      <c r="AS1792" s="74"/>
      <c r="AT1792" s="74"/>
      <c r="AU1792" s="74"/>
    </row>
    <row r="1793" spans="27:64">
      <c r="AA1793" s="74"/>
      <c r="AB1793" s="74"/>
      <c r="AC1793" s="74"/>
      <c r="AD1793" s="74"/>
      <c r="AE1793" s="74"/>
      <c r="AG1793" s="101"/>
      <c r="AN1793" s="74"/>
      <c r="AO1793" s="74"/>
      <c r="AP1793" s="74"/>
      <c r="AQ1793" s="74"/>
      <c r="AR1793" s="74"/>
      <c r="AS1793" s="74"/>
      <c r="AT1793" s="74"/>
      <c r="AU1793" s="74"/>
    </row>
    <row r="1794" spans="27:64">
      <c r="AA1794" s="74"/>
      <c r="AB1794" s="74"/>
      <c r="AC1794" s="74"/>
      <c r="AD1794" s="74"/>
      <c r="AE1794" s="74"/>
      <c r="AG1794" s="101"/>
      <c r="AN1794" s="74"/>
      <c r="AO1794" s="74"/>
      <c r="AP1794" s="74"/>
      <c r="AQ1794" s="74"/>
      <c r="AR1794" s="74"/>
      <c r="AS1794" s="74"/>
      <c r="AT1794" s="74"/>
      <c r="AU1794" s="74"/>
    </row>
    <row r="1795" spans="27:64">
      <c r="AA1795" s="74"/>
      <c r="AB1795" s="74"/>
      <c r="AC1795" s="74"/>
      <c r="AD1795" s="74"/>
      <c r="AE1795" s="74"/>
      <c r="AG1795" s="101"/>
      <c r="AN1795" s="74"/>
      <c r="AO1795" s="74"/>
      <c r="AP1795" s="74"/>
      <c r="AQ1795" s="74"/>
      <c r="AR1795" s="74"/>
      <c r="AS1795" s="74"/>
      <c r="AT1795" s="74"/>
      <c r="AU1795" s="74"/>
    </row>
    <row r="1796" spans="27:64">
      <c r="AA1796" s="74"/>
      <c r="AB1796" s="74"/>
      <c r="AC1796" s="74"/>
      <c r="AD1796" s="74"/>
      <c r="AE1796" s="74"/>
      <c r="AG1796" s="101"/>
      <c r="AN1796" s="74"/>
      <c r="AO1796" s="74"/>
      <c r="AP1796" s="74"/>
      <c r="AQ1796" s="74"/>
      <c r="AR1796" s="74"/>
      <c r="AS1796" s="74"/>
      <c r="AT1796" s="74"/>
      <c r="AU1796" s="74"/>
    </row>
    <row r="1797" spans="27:64">
      <c r="AA1797" s="74"/>
      <c r="AB1797" s="74"/>
      <c r="AC1797" s="74"/>
      <c r="AD1797" s="74"/>
      <c r="AE1797" s="74"/>
      <c r="AG1797" s="101"/>
      <c r="AN1797" s="74"/>
      <c r="AO1797" s="74"/>
      <c r="AP1797" s="74"/>
      <c r="AQ1797" s="74"/>
      <c r="AR1797" s="74"/>
      <c r="AS1797" s="74"/>
      <c r="AT1797" s="74"/>
      <c r="AU1797" s="74"/>
    </row>
    <row r="1798" spans="27:64">
      <c r="AA1798" s="74"/>
      <c r="AB1798" s="74"/>
      <c r="AC1798" s="74"/>
      <c r="AD1798" s="74"/>
      <c r="AE1798" s="74"/>
      <c r="AG1798" s="101"/>
      <c r="AN1798" s="74"/>
      <c r="AO1798" s="74"/>
      <c r="AP1798" s="74"/>
      <c r="AQ1798" s="74"/>
      <c r="AR1798" s="74"/>
      <c r="AS1798" s="74"/>
      <c r="AT1798" s="74"/>
      <c r="AU1798" s="74"/>
      <c r="AV1798" s="74"/>
    </row>
    <row r="1799" spans="27:64">
      <c r="AA1799" s="74"/>
      <c r="AB1799" s="74"/>
      <c r="AC1799" s="74"/>
      <c r="AD1799" s="74"/>
      <c r="AE1799" s="74"/>
      <c r="AG1799" s="101"/>
      <c r="AN1799" s="74"/>
      <c r="AO1799" s="74"/>
      <c r="AP1799" s="74"/>
      <c r="AQ1799" s="74"/>
      <c r="AR1799" s="74"/>
      <c r="AS1799" s="74"/>
      <c r="AT1799" s="74"/>
      <c r="AU1799" s="74"/>
    </row>
    <row r="1800" spans="27:64">
      <c r="AA1800" s="74"/>
      <c r="AB1800" s="74"/>
      <c r="AC1800" s="74"/>
      <c r="AD1800" s="74"/>
      <c r="AE1800" s="74"/>
      <c r="AG1800" s="101"/>
      <c r="AN1800" s="74"/>
      <c r="AO1800" s="74"/>
      <c r="AP1800" s="74"/>
      <c r="AQ1800" s="74"/>
      <c r="AR1800" s="74"/>
      <c r="AS1800" s="74"/>
      <c r="AT1800" s="74"/>
      <c r="AU1800" s="74"/>
      <c r="AV1800" s="74"/>
      <c r="AX1800" s="74"/>
    </row>
    <row r="1801" spans="27:64">
      <c r="AA1801" s="74"/>
      <c r="AB1801" s="74"/>
      <c r="AC1801" s="74"/>
      <c r="AD1801" s="74"/>
      <c r="AE1801" s="74"/>
      <c r="AG1801" s="101"/>
      <c r="AN1801" s="74"/>
      <c r="AO1801" s="74"/>
      <c r="AP1801" s="74"/>
      <c r="AQ1801" s="74"/>
      <c r="AR1801" s="74"/>
      <c r="AS1801" s="74"/>
      <c r="AT1801" s="74"/>
      <c r="AU1801" s="74"/>
      <c r="AV1801" s="74"/>
      <c r="AW1801" s="74"/>
      <c r="AX1801" s="74"/>
      <c r="AY1801" s="74"/>
      <c r="AZ1801" s="74"/>
      <c r="BA1801" s="74"/>
      <c r="BB1801" s="74"/>
      <c r="BC1801" s="74"/>
      <c r="BD1801" s="74"/>
      <c r="BE1801" s="74"/>
      <c r="BF1801" s="74"/>
      <c r="BG1801" s="74"/>
      <c r="BH1801" s="74"/>
      <c r="BI1801" s="74"/>
      <c r="BJ1801" s="74"/>
      <c r="BK1801" s="74"/>
      <c r="BL1801" s="74"/>
    </row>
    <row r="1802" spans="27:64">
      <c r="AA1802" s="74"/>
      <c r="AB1802" s="74"/>
      <c r="AC1802" s="74"/>
      <c r="AD1802" s="74"/>
      <c r="AE1802" s="74"/>
      <c r="AG1802" s="101"/>
      <c r="AN1802" s="74"/>
      <c r="AO1802" s="74"/>
      <c r="AP1802" s="74"/>
      <c r="AQ1802" s="74"/>
      <c r="AR1802" s="74"/>
      <c r="AS1802" s="74"/>
      <c r="AT1802" s="74"/>
      <c r="AU1802" s="74"/>
    </row>
    <row r="1803" spans="27:64">
      <c r="AA1803" s="74"/>
      <c r="AB1803" s="74"/>
      <c r="AC1803" s="74"/>
      <c r="AD1803" s="74"/>
      <c r="AE1803" s="74"/>
      <c r="AG1803" s="101"/>
      <c r="AN1803" s="74"/>
      <c r="AO1803" s="74"/>
      <c r="AP1803" s="74"/>
      <c r="AQ1803" s="74"/>
      <c r="AR1803" s="74"/>
      <c r="AS1803" s="74"/>
      <c r="AT1803" s="74"/>
      <c r="AU1803" s="74"/>
    </row>
    <row r="1804" spans="27:64">
      <c r="AA1804" s="74"/>
      <c r="AB1804" s="74"/>
      <c r="AC1804" s="74"/>
      <c r="AD1804" s="74"/>
      <c r="AE1804" s="74"/>
      <c r="AG1804" s="101"/>
      <c r="AN1804" s="74"/>
      <c r="AO1804" s="74"/>
      <c r="AP1804" s="74"/>
      <c r="AQ1804" s="74"/>
      <c r="AR1804" s="74"/>
      <c r="AS1804" s="74"/>
      <c r="AT1804" s="74"/>
      <c r="AU1804" s="74"/>
      <c r="AV1804" s="74"/>
      <c r="AX1804" s="74"/>
    </row>
    <row r="1805" spans="27:64">
      <c r="AA1805" s="74"/>
      <c r="AB1805" s="74"/>
      <c r="AC1805" s="74"/>
      <c r="AD1805" s="74"/>
      <c r="AE1805" s="74"/>
      <c r="AG1805" s="101"/>
      <c r="AN1805" s="74"/>
      <c r="AO1805" s="74"/>
      <c r="AP1805" s="74"/>
      <c r="AQ1805" s="74"/>
      <c r="AR1805" s="74"/>
      <c r="AS1805" s="74"/>
      <c r="AT1805" s="74"/>
      <c r="AU1805" s="74"/>
      <c r="AV1805" s="74"/>
      <c r="AW1805" s="74"/>
      <c r="AX1805" s="74"/>
      <c r="AY1805" s="74"/>
      <c r="AZ1805" s="74"/>
      <c r="BA1805" s="74"/>
      <c r="BB1805" s="74"/>
      <c r="BC1805" s="74"/>
      <c r="BD1805" s="74"/>
      <c r="BE1805" s="74"/>
      <c r="BF1805" s="74"/>
      <c r="BG1805" s="74"/>
      <c r="BH1805" s="74"/>
      <c r="BI1805" s="74"/>
      <c r="BJ1805" s="74"/>
      <c r="BK1805" s="74"/>
      <c r="BL1805" s="74"/>
    </row>
    <row r="1806" spans="27:64">
      <c r="AA1806" s="74"/>
      <c r="AB1806" s="74"/>
      <c r="AC1806" s="74"/>
      <c r="AD1806" s="74"/>
      <c r="AE1806" s="74"/>
      <c r="AG1806" s="101"/>
      <c r="AN1806" s="74"/>
      <c r="AO1806" s="74"/>
      <c r="AP1806" s="74"/>
      <c r="AQ1806" s="74"/>
      <c r="AR1806" s="74"/>
      <c r="AS1806" s="74"/>
      <c r="AT1806" s="74"/>
      <c r="AU1806" s="74"/>
    </row>
    <row r="1807" spans="27:64">
      <c r="AA1807" s="74"/>
      <c r="AB1807" s="74"/>
      <c r="AC1807" s="74"/>
      <c r="AD1807" s="74"/>
      <c r="AE1807" s="74"/>
      <c r="AG1807" s="101"/>
      <c r="AN1807" s="74"/>
      <c r="AO1807" s="74"/>
      <c r="AP1807" s="74"/>
      <c r="AQ1807" s="74"/>
      <c r="AR1807" s="74"/>
      <c r="AS1807" s="74"/>
      <c r="AT1807" s="74"/>
      <c r="AU1807" s="74"/>
    </row>
    <row r="1808" spans="27:64">
      <c r="AA1808" s="74"/>
      <c r="AB1808" s="74"/>
      <c r="AC1808" s="74"/>
      <c r="AD1808" s="74"/>
      <c r="AE1808" s="74"/>
      <c r="AG1808" s="101"/>
      <c r="AN1808" s="74"/>
      <c r="AO1808" s="74"/>
      <c r="AP1808" s="74"/>
      <c r="AQ1808" s="74"/>
      <c r="AR1808" s="74"/>
      <c r="AS1808" s="74"/>
      <c r="AT1808" s="74"/>
      <c r="AU1808" s="74"/>
    </row>
    <row r="1809" spans="27:64">
      <c r="AA1809" s="74"/>
      <c r="AB1809" s="74"/>
      <c r="AC1809" s="74"/>
      <c r="AD1809" s="74"/>
      <c r="AE1809" s="74"/>
      <c r="AG1809" s="101"/>
      <c r="AN1809" s="74"/>
      <c r="AO1809" s="74"/>
      <c r="AP1809" s="74"/>
      <c r="AQ1809" s="74"/>
      <c r="AR1809" s="74"/>
      <c r="AS1809" s="74"/>
      <c r="AT1809" s="74"/>
      <c r="AU1809" s="74"/>
    </row>
    <row r="1810" spans="27:64">
      <c r="AA1810" s="74"/>
      <c r="AB1810" s="74"/>
      <c r="AC1810" s="74"/>
      <c r="AD1810" s="74"/>
      <c r="AE1810" s="74"/>
      <c r="AG1810" s="101"/>
      <c r="AN1810" s="74"/>
      <c r="AO1810" s="74"/>
      <c r="AP1810" s="74"/>
      <c r="AQ1810" s="74"/>
      <c r="AR1810" s="74"/>
      <c r="AS1810" s="74"/>
      <c r="AT1810" s="74"/>
      <c r="AU1810" s="74"/>
      <c r="AV1810" s="74"/>
      <c r="AX1810" s="74"/>
    </row>
    <row r="1811" spans="27:64">
      <c r="AA1811" s="74"/>
      <c r="AB1811" s="74"/>
      <c r="AC1811" s="74"/>
      <c r="AD1811" s="74"/>
      <c r="AE1811" s="74"/>
      <c r="AG1811" s="101"/>
      <c r="AN1811" s="74"/>
      <c r="AO1811" s="74"/>
      <c r="AP1811" s="74"/>
      <c r="AQ1811" s="74"/>
      <c r="AR1811" s="74"/>
      <c r="AS1811" s="74"/>
      <c r="AT1811" s="74"/>
      <c r="AU1811" s="74"/>
    </row>
    <row r="1812" spans="27:64">
      <c r="AA1812" s="74"/>
      <c r="AB1812" s="74"/>
      <c r="AC1812" s="74"/>
      <c r="AD1812" s="74"/>
      <c r="AE1812" s="74"/>
      <c r="AG1812" s="101"/>
      <c r="AN1812" s="74"/>
      <c r="AO1812" s="74"/>
      <c r="AP1812" s="74"/>
      <c r="AQ1812" s="74"/>
      <c r="AR1812" s="74"/>
      <c r="AS1812" s="74"/>
      <c r="AT1812" s="74"/>
      <c r="AU1812" s="74"/>
    </row>
    <row r="1813" spans="27:64">
      <c r="AA1813" s="74"/>
      <c r="AB1813" s="74"/>
      <c r="AC1813" s="74"/>
      <c r="AD1813" s="74"/>
      <c r="AE1813" s="74"/>
      <c r="AG1813" s="101"/>
      <c r="AN1813" s="74"/>
      <c r="AO1813" s="74"/>
      <c r="AP1813" s="74"/>
      <c r="AQ1813" s="74"/>
      <c r="AR1813" s="74"/>
      <c r="AS1813" s="74"/>
      <c r="AT1813" s="74"/>
      <c r="AU1813" s="74"/>
    </row>
    <row r="1814" spans="27:64">
      <c r="AA1814" s="74"/>
      <c r="AB1814" s="74"/>
      <c r="AC1814" s="74"/>
      <c r="AD1814" s="74"/>
      <c r="AE1814" s="74"/>
      <c r="AG1814" s="101"/>
      <c r="AN1814" s="74"/>
      <c r="AO1814" s="74"/>
      <c r="AP1814" s="74"/>
      <c r="AQ1814" s="74"/>
      <c r="AR1814" s="74"/>
      <c r="AS1814" s="74"/>
      <c r="AT1814" s="74"/>
      <c r="AU1814" s="74"/>
    </row>
    <row r="1815" spans="27:64">
      <c r="AA1815" s="74"/>
      <c r="AB1815" s="74"/>
      <c r="AC1815" s="74"/>
      <c r="AD1815" s="74"/>
      <c r="AE1815" s="74"/>
      <c r="AG1815" s="101"/>
      <c r="AN1815" s="74"/>
      <c r="AO1815" s="74"/>
      <c r="AP1815" s="74"/>
      <c r="AQ1815" s="74"/>
      <c r="AR1815" s="74"/>
      <c r="AS1815" s="74"/>
      <c r="AT1815" s="74"/>
      <c r="AU1815" s="74"/>
    </row>
    <row r="1816" spans="27:64">
      <c r="AA1816" s="74"/>
      <c r="AB1816" s="74"/>
      <c r="AC1816" s="74"/>
      <c r="AD1816" s="74"/>
      <c r="AE1816" s="74"/>
      <c r="AG1816" s="101"/>
      <c r="AN1816" s="74"/>
      <c r="AO1816" s="74"/>
      <c r="AP1816" s="74"/>
      <c r="AQ1816" s="74"/>
      <c r="AR1816" s="74"/>
      <c r="AS1816" s="74"/>
      <c r="AT1816" s="74"/>
      <c r="AU1816" s="74"/>
    </row>
    <row r="1817" spans="27:64">
      <c r="AA1817" s="74"/>
      <c r="AB1817" s="74"/>
      <c r="AC1817" s="74"/>
      <c r="AD1817" s="74"/>
      <c r="AE1817" s="74"/>
      <c r="AG1817" s="101"/>
      <c r="AN1817" s="74"/>
      <c r="AO1817" s="74"/>
      <c r="AP1817" s="74"/>
      <c r="AQ1817" s="74"/>
      <c r="AR1817" s="74"/>
      <c r="AS1817" s="74"/>
      <c r="AT1817" s="74"/>
      <c r="AU1817" s="74"/>
      <c r="AV1817" s="74"/>
      <c r="AX1817" s="74"/>
      <c r="AY1817" s="74"/>
      <c r="AZ1817" s="74"/>
      <c r="BA1817" s="74"/>
      <c r="BB1817" s="74"/>
      <c r="BC1817" s="74"/>
      <c r="BD1817" s="74"/>
      <c r="BE1817" s="74"/>
      <c r="BF1817" s="74"/>
      <c r="BG1817" s="74"/>
      <c r="BH1817" s="74"/>
      <c r="BI1817" s="74"/>
      <c r="BJ1817" s="74"/>
      <c r="BK1817" s="74"/>
      <c r="BL1817" s="74"/>
    </row>
    <row r="1818" spans="27:64">
      <c r="AA1818" s="74"/>
      <c r="AB1818" s="74"/>
      <c r="AC1818" s="74"/>
      <c r="AD1818" s="74"/>
      <c r="AE1818" s="74"/>
      <c r="AG1818" s="101"/>
      <c r="AN1818" s="74"/>
      <c r="AO1818" s="74"/>
      <c r="AP1818" s="74"/>
      <c r="AQ1818" s="74"/>
      <c r="AR1818" s="74"/>
      <c r="AS1818" s="74"/>
      <c r="AT1818" s="74"/>
      <c r="AU1818" s="74"/>
      <c r="AV1818" s="74"/>
    </row>
    <row r="1819" spans="27:64">
      <c r="AA1819" s="74"/>
      <c r="AB1819" s="74"/>
      <c r="AC1819" s="74"/>
      <c r="AD1819" s="74"/>
      <c r="AE1819" s="74"/>
      <c r="AG1819" s="101"/>
      <c r="AN1819" s="74"/>
      <c r="AO1819" s="74"/>
      <c r="AP1819" s="74"/>
      <c r="AQ1819" s="74"/>
      <c r="AR1819" s="74"/>
      <c r="AS1819" s="74"/>
      <c r="AT1819" s="74"/>
      <c r="AU1819" s="74"/>
    </row>
    <row r="1820" spans="27:64">
      <c r="AA1820" s="74"/>
      <c r="AB1820" s="74"/>
      <c r="AC1820" s="74"/>
      <c r="AD1820" s="74"/>
      <c r="AE1820" s="74"/>
      <c r="AG1820" s="101"/>
      <c r="AN1820" s="74"/>
      <c r="AO1820" s="74"/>
      <c r="AP1820" s="74"/>
      <c r="AQ1820" s="74"/>
      <c r="AR1820" s="74"/>
      <c r="AS1820" s="74"/>
      <c r="AT1820" s="74"/>
      <c r="AU1820" s="74"/>
      <c r="AV1820" s="74"/>
    </row>
    <row r="1821" spans="27:64">
      <c r="AA1821" s="74"/>
      <c r="AB1821" s="74"/>
      <c r="AC1821" s="74"/>
      <c r="AD1821" s="74"/>
      <c r="AE1821" s="74"/>
      <c r="AG1821" s="101"/>
      <c r="AN1821" s="74"/>
      <c r="AO1821" s="74"/>
      <c r="AP1821" s="74"/>
      <c r="AQ1821" s="74"/>
      <c r="AR1821" s="74"/>
      <c r="AS1821" s="74"/>
      <c r="AT1821" s="74"/>
      <c r="AU1821" s="74"/>
    </row>
    <row r="1822" spans="27:64">
      <c r="AA1822" s="74"/>
      <c r="AB1822" s="74"/>
      <c r="AC1822" s="74"/>
      <c r="AD1822" s="74"/>
      <c r="AE1822" s="74"/>
      <c r="AG1822" s="101"/>
      <c r="AN1822" s="74"/>
      <c r="AO1822" s="74"/>
      <c r="AP1822" s="74"/>
      <c r="AQ1822" s="74"/>
      <c r="AR1822" s="74"/>
      <c r="AS1822" s="74"/>
      <c r="AT1822" s="74"/>
      <c r="AU1822" s="74"/>
    </row>
    <row r="1823" spans="27:64">
      <c r="AA1823" s="74"/>
      <c r="AB1823" s="74"/>
      <c r="AC1823" s="74"/>
      <c r="AD1823" s="74"/>
      <c r="AE1823" s="74"/>
      <c r="AG1823" s="101"/>
      <c r="AN1823" s="74"/>
      <c r="AO1823" s="74"/>
      <c r="AP1823" s="74"/>
      <c r="AQ1823" s="74"/>
      <c r="AR1823" s="74"/>
      <c r="AS1823" s="74"/>
      <c r="AT1823" s="74"/>
      <c r="AU1823" s="74"/>
    </row>
    <row r="1824" spans="27:64">
      <c r="AA1824" s="74"/>
      <c r="AB1824" s="74"/>
      <c r="AC1824" s="74"/>
      <c r="AD1824" s="74"/>
      <c r="AE1824" s="74"/>
      <c r="AG1824" s="101"/>
      <c r="AN1824" s="74"/>
      <c r="AO1824" s="74"/>
      <c r="AP1824" s="74"/>
      <c r="AQ1824" s="74"/>
      <c r="AR1824" s="74"/>
      <c r="AS1824" s="74"/>
      <c r="AT1824" s="74"/>
      <c r="AU1824" s="74"/>
    </row>
    <row r="1825" spans="27:64">
      <c r="AA1825" s="74"/>
      <c r="AB1825" s="74"/>
      <c r="AC1825" s="74"/>
      <c r="AD1825" s="74"/>
      <c r="AE1825" s="74"/>
      <c r="AG1825" s="101"/>
      <c r="AN1825" s="74"/>
      <c r="AO1825" s="74"/>
      <c r="AP1825" s="74"/>
      <c r="AQ1825" s="74"/>
      <c r="AR1825" s="74"/>
      <c r="AS1825" s="74"/>
      <c r="AT1825" s="74"/>
      <c r="AU1825" s="74"/>
    </row>
    <row r="1826" spans="27:64">
      <c r="AA1826" s="74"/>
      <c r="AB1826" s="74"/>
      <c r="AC1826" s="74"/>
      <c r="AD1826" s="74"/>
      <c r="AE1826" s="74"/>
      <c r="AG1826" s="101"/>
      <c r="AN1826" s="74"/>
      <c r="AO1826" s="74"/>
      <c r="AP1826" s="74"/>
      <c r="AQ1826" s="74"/>
      <c r="AR1826" s="74"/>
      <c r="AS1826" s="74"/>
      <c r="AT1826" s="74"/>
      <c r="AU1826" s="74"/>
    </row>
    <row r="1827" spans="27:64">
      <c r="AA1827" s="74"/>
      <c r="AB1827" s="74"/>
      <c r="AC1827" s="74"/>
      <c r="AD1827" s="74"/>
      <c r="AE1827" s="74"/>
      <c r="AG1827" s="101"/>
      <c r="AN1827" s="74"/>
      <c r="AO1827" s="74"/>
      <c r="AP1827" s="74"/>
      <c r="AQ1827" s="74"/>
      <c r="AR1827" s="74"/>
      <c r="AS1827" s="74"/>
      <c r="AT1827" s="74"/>
      <c r="AU1827" s="74"/>
    </row>
    <row r="1828" spans="27:64">
      <c r="AA1828" s="74"/>
      <c r="AB1828" s="74"/>
      <c r="AC1828" s="74"/>
      <c r="AD1828" s="74"/>
      <c r="AE1828" s="74"/>
      <c r="AG1828" s="101"/>
      <c r="AN1828" s="74"/>
      <c r="AO1828" s="74"/>
      <c r="AP1828" s="74"/>
      <c r="AQ1828" s="74"/>
      <c r="AR1828" s="74"/>
      <c r="AS1828" s="74"/>
      <c r="AT1828" s="74"/>
      <c r="AU1828" s="74"/>
    </row>
    <row r="1829" spans="27:64">
      <c r="AA1829" s="74"/>
      <c r="AB1829" s="74"/>
      <c r="AC1829" s="74"/>
      <c r="AD1829" s="74"/>
      <c r="AE1829" s="74"/>
      <c r="AG1829" s="101"/>
      <c r="AN1829" s="74"/>
      <c r="AO1829" s="74"/>
      <c r="AP1829" s="74"/>
      <c r="AQ1829" s="74"/>
      <c r="AR1829" s="74"/>
      <c r="AS1829" s="74"/>
      <c r="AT1829" s="74"/>
      <c r="AU1829" s="74"/>
    </row>
    <row r="1830" spans="27:64">
      <c r="AA1830" s="74"/>
      <c r="AB1830" s="74"/>
      <c r="AC1830" s="74"/>
      <c r="AD1830" s="74"/>
      <c r="AE1830" s="74"/>
      <c r="AG1830" s="101"/>
      <c r="AN1830" s="74"/>
      <c r="AO1830" s="74"/>
      <c r="AP1830" s="74"/>
      <c r="AQ1830" s="74"/>
      <c r="AR1830" s="74"/>
      <c r="AS1830" s="74"/>
      <c r="AT1830" s="74"/>
      <c r="AU1830" s="74"/>
      <c r="AV1830" s="74"/>
      <c r="AW1830" s="74"/>
      <c r="AX1830" s="74"/>
      <c r="AY1830" s="74"/>
      <c r="AZ1830" s="74"/>
      <c r="BA1830" s="74"/>
      <c r="BB1830" s="74"/>
      <c r="BC1830" s="74"/>
      <c r="BD1830" s="74"/>
      <c r="BE1830" s="74"/>
      <c r="BF1830" s="74"/>
      <c r="BG1830" s="74"/>
      <c r="BH1830" s="74"/>
      <c r="BI1830" s="74"/>
      <c r="BJ1830" s="74"/>
      <c r="BK1830" s="74"/>
      <c r="BL1830" s="74"/>
    </row>
    <row r="1831" spans="27:64">
      <c r="AA1831" s="74"/>
      <c r="AB1831" s="74"/>
      <c r="AC1831" s="74"/>
      <c r="AD1831" s="74"/>
      <c r="AE1831" s="74"/>
      <c r="AG1831" s="101"/>
      <c r="AN1831" s="74"/>
      <c r="AO1831" s="74"/>
      <c r="AP1831" s="74"/>
      <c r="AQ1831" s="74"/>
      <c r="AR1831" s="74"/>
      <c r="AS1831" s="74"/>
      <c r="AT1831" s="74"/>
      <c r="AU1831" s="74"/>
    </row>
    <row r="1832" spans="27:64">
      <c r="AA1832" s="74"/>
      <c r="AB1832" s="74"/>
      <c r="AC1832" s="74"/>
      <c r="AD1832" s="74"/>
      <c r="AE1832" s="74"/>
      <c r="AG1832" s="101"/>
      <c r="AN1832" s="74"/>
      <c r="AO1832" s="74"/>
      <c r="AP1832" s="74"/>
      <c r="AQ1832" s="74"/>
      <c r="AR1832" s="74"/>
      <c r="AS1832" s="74"/>
      <c r="AT1832" s="74"/>
      <c r="AU1832" s="74"/>
    </row>
    <row r="1833" spans="27:64">
      <c r="AA1833" s="74"/>
      <c r="AB1833" s="74"/>
      <c r="AC1833" s="74"/>
      <c r="AD1833" s="74"/>
      <c r="AE1833" s="74"/>
      <c r="AG1833" s="101"/>
      <c r="AN1833" s="74"/>
      <c r="AO1833" s="74"/>
      <c r="AP1833" s="74"/>
      <c r="AQ1833" s="74"/>
      <c r="AR1833" s="74"/>
      <c r="AS1833" s="74"/>
      <c r="AT1833" s="74"/>
      <c r="AU1833" s="74"/>
    </row>
    <row r="1834" spans="27:64">
      <c r="AA1834" s="74"/>
      <c r="AB1834" s="74"/>
      <c r="AC1834" s="74"/>
      <c r="AD1834" s="74"/>
      <c r="AE1834" s="74"/>
      <c r="AG1834" s="101"/>
      <c r="AN1834" s="74"/>
      <c r="AO1834" s="74"/>
      <c r="AP1834" s="74"/>
      <c r="AQ1834" s="74"/>
      <c r="AR1834" s="74"/>
      <c r="AS1834" s="74"/>
      <c r="AT1834" s="74"/>
      <c r="AU1834" s="74"/>
    </row>
    <row r="1835" spans="27:64">
      <c r="AA1835" s="74"/>
      <c r="AB1835" s="74"/>
      <c r="AC1835" s="74"/>
      <c r="AD1835" s="74"/>
      <c r="AE1835" s="74"/>
      <c r="AG1835" s="101"/>
      <c r="AN1835" s="74"/>
      <c r="AO1835" s="74"/>
      <c r="AP1835" s="74"/>
      <c r="AQ1835" s="74"/>
      <c r="AR1835" s="74"/>
      <c r="AS1835" s="74"/>
      <c r="AT1835" s="74"/>
      <c r="AU1835" s="74"/>
    </row>
    <row r="1836" spans="27:64">
      <c r="AA1836" s="74"/>
      <c r="AB1836" s="74"/>
      <c r="AC1836" s="74"/>
      <c r="AD1836" s="74"/>
      <c r="AE1836" s="74"/>
      <c r="AG1836" s="101"/>
      <c r="AN1836" s="74"/>
      <c r="AO1836" s="74"/>
      <c r="AP1836" s="74"/>
      <c r="AQ1836" s="74"/>
      <c r="AR1836" s="74"/>
      <c r="AS1836" s="74"/>
      <c r="AT1836" s="74"/>
      <c r="AU1836" s="74"/>
    </row>
    <row r="1837" spans="27:64">
      <c r="AA1837" s="74"/>
      <c r="AB1837" s="74"/>
      <c r="AC1837" s="74"/>
      <c r="AD1837" s="74"/>
      <c r="AE1837" s="74"/>
      <c r="AG1837" s="101"/>
      <c r="AN1837" s="74"/>
      <c r="AO1837" s="74"/>
      <c r="AP1837" s="74"/>
      <c r="AQ1837" s="74"/>
      <c r="AR1837" s="74"/>
      <c r="AS1837" s="74"/>
      <c r="AT1837" s="74"/>
      <c r="AU1837" s="74"/>
    </row>
    <row r="1838" spans="27:64">
      <c r="AA1838" s="74"/>
      <c r="AB1838" s="74"/>
      <c r="AC1838" s="74"/>
      <c r="AD1838" s="74"/>
      <c r="AE1838" s="74"/>
      <c r="AG1838" s="101"/>
      <c r="AN1838" s="74"/>
      <c r="AO1838" s="74"/>
      <c r="AP1838" s="74"/>
      <c r="AQ1838" s="74"/>
      <c r="AR1838" s="74"/>
      <c r="AS1838" s="74"/>
      <c r="AT1838" s="74"/>
      <c r="AU1838" s="74"/>
    </row>
    <row r="1839" spans="27:64">
      <c r="AA1839" s="74"/>
      <c r="AB1839" s="74"/>
      <c r="AC1839" s="74"/>
      <c r="AD1839" s="74"/>
      <c r="AE1839" s="74"/>
      <c r="AG1839" s="101"/>
      <c r="AN1839" s="74"/>
      <c r="AO1839" s="74"/>
      <c r="AP1839" s="74"/>
      <c r="AQ1839" s="74"/>
      <c r="AR1839" s="74"/>
      <c r="AS1839" s="74"/>
      <c r="AT1839" s="74"/>
      <c r="AU1839" s="74"/>
    </row>
    <row r="1840" spans="27:64">
      <c r="AA1840" s="74"/>
      <c r="AB1840" s="74"/>
      <c r="AC1840" s="74"/>
      <c r="AD1840" s="74"/>
      <c r="AE1840" s="74"/>
      <c r="AG1840" s="101"/>
      <c r="AN1840" s="74"/>
      <c r="AO1840" s="74"/>
      <c r="AP1840" s="74"/>
      <c r="AQ1840" s="74"/>
      <c r="AR1840" s="74"/>
      <c r="AS1840" s="74"/>
      <c r="AT1840" s="74"/>
      <c r="AU1840" s="74"/>
    </row>
    <row r="1841" spans="27:64">
      <c r="AA1841" s="74"/>
      <c r="AB1841" s="74"/>
      <c r="AC1841" s="74"/>
      <c r="AD1841" s="74"/>
      <c r="AE1841" s="74"/>
      <c r="AG1841" s="101"/>
      <c r="AN1841" s="74"/>
      <c r="AO1841" s="74"/>
      <c r="AP1841" s="74"/>
      <c r="AQ1841" s="74"/>
      <c r="AR1841" s="74"/>
      <c r="AS1841" s="74"/>
      <c r="AT1841" s="74"/>
      <c r="AU1841" s="74"/>
    </row>
    <row r="1842" spans="27:64">
      <c r="AA1842" s="74"/>
      <c r="AB1842" s="74"/>
      <c r="AC1842" s="74"/>
      <c r="AD1842" s="74"/>
      <c r="AE1842" s="74"/>
      <c r="AG1842" s="101"/>
      <c r="AN1842" s="74"/>
      <c r="AO1842" s="74"/>
      <c r="AP1842" s="74"/>
      <c r="AQ1842" s="74"/>
      <c r="AR1842" s="74"/>
      <c r="AS1842" s="74"/>
      <c r="AT1842" s="74"/>
      <c r="AU1842" s="74"/>
    </row>
    <row r="1843" spans="27:64">
      <c r="AA1843" s="74"/>
      <c r="AB1843" s="74"/>
      <c r="AC1843" s="74"/>
      <c r="AD1843" s="74"/>
      <c r="AE1843" s="74"/>
      <c r="AG1843" s="101"/>
      <c r="AN1843" s="74"/>
      <c r="AO1843" s="74"/>
      <c r="AP1843" s="74"/>
      <c r="AQ1843" s="74"/>
      <c r="AR1843" s="74"/>
      <c r="AS1843" s="74"/>
      <c r="AT1843" s="74"/>
      <c r="AU1843" s="74"/>
    </row>
    <row r="1844" spans="27:64">
      <c r="AA1844" s="74"/>
      <c r="AB1844" s="74"/>
      <c r="AC1844" s="74"/>
      <c r="AD1844" s="74"/>
      <c r="AE1844" s="74"/>
      <c r="AG1844" s="101"/>
      <c r="AN1844" s="74"/>
      <c r="AO1844" s="74"/>
      <c r="AP1844" s="74"/>
      <c r="AQ1844" s="74"/>
      <c r="AR1844" s="74"/>
      <c r="AS1844" s="74"/>
      <c r="AT1844" s="74"/>
      <c r="AU1844" s="74"/>
    </row>
    <row r="1845" spans="27:64">
      <c r="AA1845" s="74"/>
      <c r="AB1845" s="74"/>
      <c r="AC1845" s="74"/>
      <c r="AD1845" s="74"/>
      <c r="AE1845" s="74"/>
      <c r="AG1845" s="101"/>
      <c r="AN1845" s="74"/>
      <c r="AO1845" s="74"/>
      <c r="AP1845" s="74"/>
      <c r="AQ1845" s="74"/>
      <c r="AR1845" s="74"/>
      <c r="AS1845" s="74"/>
      <c r="AT1845" s="74"/>
      <c r="AU1845" s="74"/>
    </row>
    <row r="1846" spans="27:64">
      <c r="AA1846" s="74"/>
      <c r="AB1846" s="74"/>
      <c r="AC1846" s="74"/>
      <c r="AD1846" s="74"/>
      <c r="AE1846" s="74"/>
      <c r="AG1846" s="101"/>
      <c r="AN1846" s="74"/>
      <c r="AO1846" s="74"/>
      <c r="AP1846" s="74"/>
      <c r="AQ1846" s="74"/>
      <c r="AR1846" s="74"/>
      <c r="AS1846" s="74"/>
      <c r="AT1846" s="74"/>
      <c r="AU1846" s="74"/>
    </row>
    <row r="1847" spans="27:64">
      <c r="AA1847" s="74"/>
      <c r="AB1847" s="74"/>
      <c r="AC1847" s="74"/>
      <c r="AD1847" s="74"/>
      <c r="AE1847" s="74"/>
      <c r="AG1847" s="101"/>
      <c r="AN1847" s="74"/>
      <c r="AO1847" s="74"/>
      <c r="AP1847" s="74"/>
      <c r="AQ1847" s="74"/>
      <c r="AR1847" s="74"/>
      <c r="AS1847" s="74"/>
      <c r="AT1847" s="74"/>
      <c r="AU1847" s="74"/>
    </row>
    <row r="1848" spans="27:64">
      <c r="AA1848" s="74"/>
      <c r="AB1848" s="74"/>
      <c r="AC1848" s="74"/>
      <c r="AD1848" s="74"/>
      <c r="AE1848" s="74"/>
      <c r="AG1848" s="101"/>
      <c r="AN1848" s="74"/>
      <c r="AO1848" s="74"/>
      <c r="AP1848" s="74"/>
      <c r="AQ1848" s="74"/>
      <c r="AR1848" s="74"/>
      <c r="AS1848" s="74"/>
      <c r="AT1848" s="74"/>
      <c r="AU1848" s="74"/>
    </row>
    <row r="1849" spans="27:64">
      <c r="AA1849" s="74"/>
      <c r="AB1849" s="74"/>
      <c r="AC1849" s="74"/>
      <c r="AD1849" s="74"/>
      <c r="AE1849" s="74"/>
      <c r="AG1849" s="101"/>
      <c r="AN1849" s="74"/>
      <c r="AO1849" s="74"/>
      <c r="AP1849" s="74"/>
      <c r="AQ1849" s="74"/>
      <c r="AR1849" s="74"/>
      <c r="AS1849" s="74"/>
      <c r="AT1849" s="74"/>
      <c r="AU1849" s="74"/>
      <c r="AV1849" s="74"/>
    </row>
    <row r="1850" spans="27:64">
      <c r="AA1850" s="74"/>
      <c r="AB1850" s="74"/>
      <c r="AC1850" s="74"/>
      <c r="AD1850" s="74"/>
      <c r="AE1850" s="74"/>
      <c r="AG1850" s="101"/>
      <c r="AN1850" s="74"/>
      <c r="AO1850" s="74"/>
      <c r="AP1850" s="74"/>
      <c r="AQ1850" s="74"/>
      <c r="AR1850" s="74"/>
      <c r="AS1850" s="74"/>
      <c r="AT1850" s="74"/>
      <c r="AU1850" s="74"/>
    </row>
    <row r="1851" spans="27:64">
      <c r="AA1851" s="74"/>
      <c r="AB1851" s="74"/>
      <c r="AC1851" s="74"/>
      <c r="AD1851" s="74"/>
      <c r="AE1851" s="74"/>
      <c r="AG1851" s="101"/>
      <c r="AN1851" s="74"/>
      <c r="AO1851" s="74"/>
      <c r="AP1851" s="74"/>
      <c r="AQ1851" s="74"/>
      <c r="AR1851" s="74"/>
      <c r="AS1851" s="74"/>
      <c r="AT1851" s="74"/>
      <c r="AU1851" s="74"/>
      <c r="AV1851" s="74"/>
      <c r="AW1851" s="74"/>
      <c r="AX1851" s="74"/>
      <c r="AY1851" s="74"/>
      <c r="AZ1851" s="74"/>
      <c r="BA1851" s="74"/>
      <c r="BB1851" s="74"/>
      <c r="BC1851" s="74"/>
      <c r="BD1851" s="74"/>
      <c r="BE1851" s="74"/>
      <c r="BF1851" s="74"/>
      <c r="BG1851" s="74"/>
      <c r="BH1851" s="74"/>
      <c r="BI1851" s="74"/>
      <c r="BJ1851" s="74"/>
      <c r="BK1851" s="74"/>
      <c r="BL1851" s="74"/>
    </row>
    <row r="1852" spans="27:64">
      <c r="AA1852" s="74"/>
      <c r="AB1852" s="74"/>
      <c r="AC1852" s="74"/>
      <c r="AD1852" s="74"/>
      <c r="AE1852" s="74"/>
      <c r="AG1852" s="101"/>
      <c r="AN1852" s="74"/>
      <c r="AO1852" s="74"/>
      <c r="AP1852" s="74"/>
      <c r="AQ1852" s="74"/>
      <c r="AR1852" s="74"/>
      <c r="AS1852" s="74"/>
      <c r="AT1852" s="74"/>
      <c r="AU1852" s="74"/>
      <c r="AV1852" s="74"/>
    </row>
    <row r="1853" spans="27:64">
      <c r="AA1853" s="74"/>
      <c r="AB1853" s="74"/>
      <c r="AC1853" s="74"/>
      <c r="AD1853" s="74"/>
      <c r="AE1853" s="74"/>
      <c r="AG1853" s="101"/>
      <c r="AN1853" s="74"/>
      <c r="AO1853" s="74"/>
      <c r="AP1853" s="74"/>
      <c r="AQ1853" s="74"/>
      <c r="AR1853" s="74"/>
      <c r="AS1853" s="74"/>
      <c r="AT1853" s="74"/>
      <c r="AU1853" s="74"/>
    </row>
    <row r="1854" spans="27:64">
      <c r="AA1854" s="74"/>
      <c r="AB1854" s="74"/>
      <c r="AC1854" s="74"/>
      <c r="AD1854" s="74"/>
      <c r="AE1854" s="74"/>
      <c r="AG1854" s="101"/>
      <c r="AN1854" s="74"/>
      <c r="AO1854" s="74"/>
      <c r="AP1854" s="74"/>
      <c r="AQ1854" s="74"/>
      <c r="AR1854" s="74"/>
      <c r="AS1854" s="74"/>
      <c r="AT1854" s="74"/>
      <c r="AU1854" s="74"/>
    </row>
    <row r="1855" spans="27:64">
      <c r="AA1855" s="74"/>
      <c r="AB1855" s="74"/>
      <c r="AC1855" s="74"/>
      <c r="AD1855" s="74"/>
      <c r="AE1855" s="74"/>
      <c r="AG1855" s="101"/>
      <c r="AN1855" s="74"/>
      <c r="AO1855" s="74"/>
      <c r="AP1855" s="74"/>
      <c r="AQ1855" s="74"/>
      <c r="AR1855" s="74"/>
      <c r="AS1855" s="74"/>
      <c r="AT1855" s="74"/>
      <c r="AU1855" s="74"/>
    </row>
    <row r="1856" spans="27:64">
      <c r="AA1856" s="74"/>
      <c r="AB1856" s="74"/>
      <c r="AC1856" s="74"/>
      <c r="AD1856" s="74"/>
      <c r="AE1856" s="74"/>
      <c r="AG1856" s="101"/>
      <c r="AN1856" s="74"/>
      <c r="AO1856" s="74"/>
      <c r="AP1856" s="74"/>
      <c r="AQ1856" s="74"/>
      <c r="AR1856" s="74"/>
      <c r="AS1856" s="74"/>
      <c r="AT1856" s="74"/>
      <c r="AU1856" s="74"/>
    </row>
    <row r="1857" spans="27:47">
      <c r="AA1857" s="74"/>
      <c r="AB1857" s="74"/>
      <c r="AC1857" s="74"/>
      <c r="AD1857" s="74"/>
      <c r="AE1857" s="74"/>
      <c r="AG1857" s="101"/>
      <c r="AN1857" s="74"/>
      <c r="AO1857" s="74"/>
      <c r="AP1857" s="74"/>
      <c r="AQ1857" s="74"/>
      <c r="AR1857" s="74"/>
      <c r="AS1857" s="74"/>
      <c r="AT1857" s="74"/>
      <c r="AU1857" s="74"/>
    </row>
    <row r="1858" spans="27:47">
      <c r="AA1858" s="74"/>
      <c r="AB1858" s="74"/>
      <c r="AC1858" s="74"/>
      <c r="AD1858" s="74"/>
      <c r="AE1858" s="74"/>
      <c r="AG1858" s="101"/>
      <c r="AN1858" s="74"/>
      <c r="AO1858" s="74"/>
      <c r="AP1858" s="74"/>
      <c r="AQ1858" s="74"/>
      <c r="AR1858" s="74"/>
      <c r="AS1858" s="74"/>
      <c r="AT1858" s="74"/>
      <c r="AU1858" s="74"/>
    </row>
    <row r="1859" spans="27:47">
      <c r="AA1859" s="74"/>
      <c r="AB1859" s="74"/>
      <c r="AC1859" s="74"/>
      <c r="AD1859" s="74"/>
      <c r="AE1859" s="74"/>
      <c r="AG1859" s="101"/>
      <c r="AN1859" s="74"/>
      <c r="AO1859" s="74"/>
      <c r="AP1859" s="74"/>
      <c r="AQ1859" s="74"/>
      <c r="AR1859" s="74"/>
      <c r="AS1859" s="74"/>
      <c r="AT1859" s="74"/>
      <c r="AU1859" s="74"/>
    </row>
    <row r="1860" spans="27:47">
      <c r="AA1860" s="74"/>
      <c r="AB1860" s="74"/>
      <c r="AC1860" s="74"/>
      <c r="AD1860" s="74"/>
      <c r="AE1860" s="74"/>
      <c r="AG1860" s="101"/>
      <c r="AN1860" s="74"/>
      <c r="AO1860" s="74"/>
      <c r="AP1860" s="74"/>
      <c r="AQ1860" s="74"/>
      <c r="AR1860" s="74"/>
      <c r="AS1860" s="74"/>
      <c r="AT1860" s="74"/>
      <c r="AU1860" s="74"/>
    </row>
    <row r="1861" spans="27:47">
      <c r="AA1861" s="74"/>
      <c r="AB1861" s="74"/>
      <c r="AC1861" s="74"/>
      <c r="AD1861" s="74"/>
      <c r="AE1861" s="74"/>
      <c r="AG1861" s="101"/>
      <c r="AN1861" s="74"/>
      <c r="AO1861" s="74"/>
      <c r="AP1861" s="74"/>
      <c r="AQ1861" s="74"/>
      <c r="AR1861" s="74"/>
      <c r="AS1861" s="74"/>
      <c r="AT1861" s="74"/>
      <c r="AU1861" s="74"/>
    </row>
    <row r="1862" spans="27:47">
      <c r="AA1862" s="74"/>
      <c r="AB1862" s="74"/>
      <c r="AC1862" s="74"/>
      <c r="AD1862" s="74"/>
      <c r="AE1862" s="74"/>
      <c r="AG1862" s="101"/>
      <c r="AN1862" s="74"/>
      <c r="AO1862" s="74"/>
      <c r="AP1862" s="74"/>
      <c r="AQ1862" s="74"/>
      <c r="AR1862" s="74"/>
      <c r="AS1862" s="74"/>
      <c r="AT1862" s="74"/>
      <c r="AU1862" s="74"/>
    </row>
    <row r="1863" spans="27:47">
      <c r="AA1863" s="74"/>
      <c r="AB1863" s="74"/>
      <c r="AC1863" s="74"/>
      <c r="AD1863" s="74"/>
      <c r="AE1863" s="74"/>
      <c r="AG1863" s="101"/>
      <c r="AN1863" s="74"/>
      <c r="AO1863" s="74"/>
      <c r="AP1863" s="74"/>
      <c r="AQ1863" s="74"/>
      <c r="AR1863" s="74"/>
      <c r="AS1863" s="74"/>
      <c r="AT1863" s="74"/>
      <c r="AU1863" s="74"/>
    </row>
    <row r="1864" spans="27:47">
      <c r="AA1864" s="74"/>
      <c r="AB1864" s="74"/>
      <c r="AC1864" s="74"/>
      <c r="AD1864" s="74"/>
      <c r="AE1864" s="74"/>
      <c r="AG1864" s="101"/>
      <c r="AN1864" s="74"/>
      <c r="AO1864" s="74"/>
      <c r="AP1864" s="74"/>
      <c r="AQ1864" s="74"/>
      <c r="AR1864" s="74"/>
      <c r="AS1864" s="74"/>
      <c r="AT1864" s="74"/>
      <c r="AU1864" s="74"/>
    </row>
    <row r="1865" spans="27:47">
      <c r="AA1865" s="74"/>
      <c r="AB1865" s="74"/>
      <c r="AC1865" s="74"/>
      <c r="AD1865" s="74"/>
      <c r="AE1865" s="74"/>
      <c r="AG1865" s="101"/>
      <c r="AN1865" s="74"/>
      <c r="AO1865" s="74"/>
      <c r="AP1865" s="74"/>
      <c r="AQ1865" s="74"/>
      <c r="AR1865" s="74"/>
      <c r="AS1865" s="74"/>
      <c r="AT1865" s="74"/>
      <c r="AU1865" s="74"/>
    </row>
    <row r="1866" spans="27:47">
      <c r="AA1866" s="74"/>
      <c r="AB1866" s="74"/>
      <c r="AC1866" s="74"/>
      <c r="AD1866" s="74"/>
      <c r="AE1866" s="74"/>
      <c r="AG1866" s="101"/>
      <c r="AN1866" s="74"/>
      <c r="AO1866" s="74"/>
      <c r="AP1866" s="74"/>
      <c r="AQ1866" s="74"/>
      <c r="AR1866" s="74"/>
      <c r="AS1866" s="74"/>
      <c r="AT1866" s="74"/>
      <c r="AU1866" s="74"/>
    </row>
    <row r="1867" spans="27:47">
      <c r="AA1867" s="74"/>
      <c r="AB1867" s="74"/>
      <c r="AC1867" s="74"/>
      <c r="AD1867" s="74"/>
      <c r="AE1867" s="74"/>
      <c r="AG1867" s="101"/>
      <c r="AN1867" s="74"/>
      <c r="AO1867" s="74"/>
      <c r="AP1867" s="74"/>
      <c r="AQ1867" s="74"/>
      <c r="AR1867" s="74"/>
      <c r="AS1867" s="74"/>
      <c r="AT1867" s="74"/>
      <c r="AU1867" s="74"/>
    </row>
    <row r="1868" spans="27:47">
      <c r="AA1868" s="74"/>
      <c r="AB1868" s="74"/>
      <c r="AC1868" s="74"/>
      <c r="AD1868" s="74"/>
      <c r="AE1868" s="74"/>
      <c r="AG1868" s="101"/>
      <c r="AN1868" s="74"/>
      <c r="AO1868" s="74"/>
      <c r="AP1868" s="74"/>
      <c r="AQ1868" s="74"/>
      <c r="AR1868" s="74"/>
      <c r="AS1868" s="74"/>
      <c r="AT1868" s="74"/>
      <c r="AU1868" s="74"/>
    </row>
    <row r="1869" spans="27:47">
      <c r="AA1869" s="74"/>
      <c r="AB1869" s="74"/>
      <c r="AC1869" s="74"/>
      <c r="AD1869" s="74"/>
      <c r="AE1869" s="74"/>
      <c r="AG1869" s="101"/>
      <c r="AN1869" s="74"/>
      <c r="AO1869" s="74"/>
      <c r="AP1869" s="74"/>
      <c r="AQ1869" s="74"/>
      <c r="AR1869" s="74"/>
      <c r="AS1869" s="74"/>
      <c r="AT1869" s="74"/>
      <c r="AU1869" s="74"/>
    </row>
    <row r="1870" spans="27:47">
      <c r="AA1870" s="74"/>
      <c r="AB1870" s="74"/>
      <c r="AC1870" s="74"/>
      <c r="AD1870" s="74"/>
      <c r="AE1870" s="74"/>
      <c r="AG1870" s="101"/>
      <c r="AN1870" s="74"/>
      <c r="AO1870" s="74"/>
      <c r="AP1870" s="74"/>
      <c r="AQ1870" s="74"/>
      <c r="AR1870" s="74"/>
      <c r="AS1870" s="74"/>
      <c r="AT1870" s="74"/>
      <c r="AU1870" s="74"/>
    </row>
    <row r="1871" spans="27:47">
      <c r="AA1871" s="74"/>
      <c r="AB1871" s="74"/>
      <c r="AC1871" s="74"/>
      <c r="AD1871" s="74"/>
      <c r="AE1871" s="74"/>
      <c r="AG1871" s="101"/>
      <c r="AN1871" s="74"/>
      <c r="AO1871" s="74"/>
      <c r="AP1871" s="74"/>
      <c r="AQ1871" s="74"/>
      <c r="AR1871" s="74"/>
      <c r="AS1871" s="74"/>
      <c r="AT1871" s="74"/>
      <c r="AU1871" s="74"/>
    </row>
    <row r="1872" spans="27:47">
      <c r="AA1872" s="74"/>
      <c r="AB1872" s="74"/>
      <c r="AC1872" s="74"/>
      <c r="AD1872" s="74"/>
      <c r="AE1872" s="74"/>
      <c r="AG1872" s="101"/>
      <c r="AN1872" s="74"/>
      <c r="AO1872" s="74"/>
      <c r="AP1872" s="74"/>
      <c r="AQ1872" s="74"/>
      <c r="AR1872" s="74"/>
      <c r="AS1872" s="74"/>
      <c r="AT1872" s="74"/>
      <c r="AU1872" s="74"/>
    </row>
    <row r="1873" spans="27:47">
      <c r="AA1873" s="74"/>
      <c r="AB1873" s="74"/>
      <c r="AC1873" s="74"/>
      <c r="AD1873" s="74"/>
      <c r="AE1873" s="74"/>
      <c r="AG1873" s="101"/>
      <c r="AN1873" s="74"/>
      <c r="AO1873" s="74"/>
      <c r="AP1873" s="74"/>
      <c r="AQ1873" s="74"/>
      <c r="AR1873" s="74"/>
      <c r="AS1873" s="74"/>
      <c r="AT1873" s="74"/>
      <c r="AU1873" s="74"/>
    </row>
    <row r="1874" spans="27:47">
      <c r="AA1874" s="74"/>
      <c r="AB1874" s="74"/>
      <c r="AC1874" s="74"/>
      <c r="AD1874" s="74"/>
      <c r="AE1874" s="74"/>
      <c r="AG1874" s="101"/>
      <c r="AN1874" s="74"/>
      <c r="AO1874" s="74"/>
      <c r="AP1874" s="74"/>
      <c r="AQ1874" s="74"/>
      <c r="AR1874" s="74"/>
      <c r="AS1874" s="74"/>
      <c r="AT1874" s="74"/>
      <c r="AU1874" s="74"/>
    </row>
    <row r="1875" spans="27:47">
      <c r="AA1875" s="74"/>
      <c r="AB1875" s="74"/>
      <c r="AC1875" s="74"/>
      <c r="AD1875" s="74"/>
      <c r="AE1875" s="74"/>
      <c r="AG1875" s="101"/>
      <c r="AN1875" s="74"/>
      <c r="AO1875" s="74"/>
      <c r="AP1875" s="74"/>
      <c r="AQ1875" s="74"/>
      <c r="AR1875" s="74"/>
      <c r="AS1875" s="74"/>
      <c r="AT1875" s="74"/>
      <c r="AU1875" s="74"/>
    </row>
    <row r="1876" spans="27:47">
      <c r="AA1876" s="74"/>
      <c r="AB1876" s="74"/>
      <c r="AC1876" s="74"/>
      <c r="AD1876" s="74"/>
      <c r="AE1876" s="74"/>
      <c r="AG1876" s="101"/>
      <c r="AN1876" s="74"/>
      <c r="AO1876" s="74"/>
      <c r="AP1876" s="74"/>
      <c r="AQ1876" s="74"/>
      <c r="AR1876" s="74"/>
      <c r="AS1876" s="74"/>
      <c r="AT1876" s="74"/>
      <c r="AU1876" s="74"/>
    </row>
    <row r="1877" spans="27:47">
      <c r="AA1877" s="74"/>
      <c r="AB1877" s="74"/>
      <c r="AC1877" s="74"/>
      <c r="AD1877" s="74"/>
      <c r="AE1877" s="74"/>
      <c r="AG1877" s="101"/>
      <c r="AN1877" s="74"/>
      <c r="AO1877" s="74"/>
      <c r="AP1877" s="74"/>
      <c r="AQ1877" s="74"/>
      <c r="AR1877" s="74"/>
      <c r="AS1877" s="74"/>
      <c r="AT1877" s="74"/>
      <c r="AU1877" s="74"/>
    </row>
    <row r="1878" spans="27:47">
      <c r="AA1878" s="74"/>
      <c r="AB1878" s="74"/>
      <c r="AC1878" s="74"/>
      <c r="AD1878" s="74"/>
      <c r="AE1878" s="74"/>
      <c r="AG1878" s="101"/>
      <c r="AN1878" s="74"/>
      <c r="AO1878" s="74"/>
      <c r="AP1878" s="74"/>
      <c r="AQ1878" s="74"/>
      <c r="AR1878" s="74"/>
      <c r="AS1878" s="74"/>
      <c r="AT1878" s="74"/>
      <c r="AU1878" s="74"/>
    </row>
    <row r="1879" spans="27:47">
      <c r="AA1879" s="74"/>
      <c r="AB1879" s="74"/>
      <c r="AC1879" s="74"/>
      <c r="AD1879" s="74"/>
      <c r="AE1879" s="74"/>
      <c r="AG1879" s="101"/>
      <c r="AN1879" s="74"/>
      <c r="AO1879" s="74"/>
      <c r="AP1879" s="74"/>
      <c r="AQ1879" s="74"/>
      <c r="AR1879" s="74"/>
      <c r="AS1879" s="74"/>
      <c r="AT1879" s="74"/>
      <c r="AU1879" s="74"/>
    </row>
    <row r="1880" spans="27:47">
      <c r="AA1880" s="74"/>
      <c r="AB1880" s="74"/>
      <c r="AC1880" s="74"/>
      <c r="AD1880" s="74"/>
      <c r="AE1880" s="74"/>
      <c r="AG1880" s="101"/>
      <c r="AN1880" s="74"/>
      <c r="AO1880" s="74"/>
      <c r="AP1880" s="74"/>
      <c r="AQ1880" s="74"/>
      <c r="AR1880" s="74"/>
      <c r="AS1880" s="74"/>
      <c r="AT1880" s="74"/>
      <c r="AU1880" s="74"/>
    </row>
    <row r="1881" spans="27:47">
      <c r="AA1881" s="74"/>
      <c r="AB1881" s="74"/>
      <c r="AC1881" s="74"/>
      <c r="AD1881" s="74"/>
      <c r="AE1881" s="74"/>
      <c r="AG1881" s="101"/>
      <c r="AN1881" s="74"/>
      <c r="AO1881" s="74"/>
      <c r="AP1881" s="74"/>
      <c r="AQ1881" s="74"/>
      <c r="AR1881" s="74"/>
      <c r="AS1881" s="74"/>
      <c r="AT1881" s="74"/>
      <c r="AU1881" s="74"/>
    </row>
    <row r="1882" spans="27:47">
      <c r="AA1882" s="74"/>
      <c r="AB1882" s="74"/>
      <c r="AC1882" s="74"/>
      <c r="AD1882" s="74"/>
      <c r="AE1882" s="74"/>
      <c r="AG1882" s="101"/>
      <c r="AN1882" s="74"/>
      <c r="AO1882" s="74"/>
      <c r="AP1882" s="74"/>
      <c r="AQ1882" s="74"/>
      <c r="AR1882" s="74"/>
      <c r="AS1882" s="74"/>
      <c r="AT1882" s="74"/>
      <c r="AU1882" s="74"/>
    </row>
    <row r="1883" spans="27:47">
      <c r="AA1883" s="74"/>
      <c r="AB1883" s="74"/>
      <c r="AC1883" s="74"/>
      <c r="AD1883" s="74"/>
      <c r="AE1883" s="74"/>
      <c r="AG1883" s="101"/>
      <c r="AN1883" s="74"/>
      <c r="AO1883" s="74"/>
      <c r="AP1883" s="74"/>
      <c r="AQ1883" s="74"/>
      <c r="AR1883" s="74"/>
      <c r="AS1883" s="74"/>
      <c r="AT1883" s="74"/>
      <c r="AU1883" s="74"/>
    </row>
    <row r="1884" spans="27:47">
      <c r="AA1884" s="74"/>
      <c r="AB1884" s="74"/>
      <c r="AC1884" s="74"/>
      <c r="AD1884" s="74"/>
      <c r="AE1884" s="74"/>
      <c r="AG1884" s="101"/>
      <c r="AN1884" s="74"/>
      <c r="AO1884" s="74"/>
      <c r="AP1884" s="74"/>
      <c r="AQ1884" s="74"/>
      <c r="AR1884" s="74"/>
      <c r="AS1884" s="74"/>
      <c r="AT1884" s="74"/>
      <c r="AU1884" s="74"/>
    </row>
    <row r="1885" spans="27:47">
      <c r="AA1885" s="74"/>
      <c r="AB1885" s="74"/>
      <c r="AC1885" s="74"/>
      <c r="AD1885" s="74"/>
      <c r="AE1885" s="74"/>
      <c r="AG1885" s="101"/>
      <c r="AN1885" s="74"/>
      <c r="AO1885" s="74"/>
      <c r="AP1885" s="74"/>
      <c r="AQ1885" s="74"/>
      <c r="AR1885" s="74"/>
      <c r="AS1885" s="74"/>
      <c r="AT1885" s="74"/>
      <c r="AU1885" s="74"/>
    </row>
    <row r="1886" spans="27:47">
      <c r="AA1886" s="74"/>
      <c r="AB1886" s="74"/>
      <c r="AC1886" s="74"/>
      <c r="AD1886" s="74"/>
      <c r="AE1886" s="74"/>
      <c r="AG1886" s="101"/>
      <c r="AN1886" s="74"/>
      <c r="AO1886" s="74"/>
      <c r="AP1886" s="74"/>
      <c r="AQ1886" s="74"/>
      <c r="AR1886" s="74"/>
      <c r="AS1886" s="74"/>
      <c r="AT1886" s="74"/>
      <c r="AU1886" s="74"/>
    </row>
    <row r="1887" spans="27:47">
      <c r="AA1887" s="74"/>
      <c r="AB1887" s="74"/>
      <c r="AC1887" s="74"/>
      <c r="AD1887" s="74"/>
      <c r="AE1887" s="74"/>
      <c r="AG1887" s="101"/>
      <c r="AN1887" s="74"/>
      <c r="AO1887" s="74"/>
      <c r="AP1887" s="74"/>
      <c r="AQ1887" s="74"/>
      <c r="AR1887" s="74"/>
      <c r="AS1887" s="74"/>
      <c r="AT1887" s="74"/>
      <c r="AU1887" s="74"/>
    </row>
    <row r="1888" spans="27:47">
      <c r="AA1888" s="74"/>
      <c r="AB1888" s="74"/>
      <c r="AC1888" s="74"/>
      <c r="AD1888" s="74"/>
      <c r="AE1888" s="74"/>
      <c r="AG1888" s="101"/>
      <c r="AN1888" s="74"/>
      <c r="AO1888" s="74"/>
      <c r="AP1888" s="74"/>
      <c r="AQ1888" s="74"/>
      <c r="AR1888" s="74"/>
      <c r="AS1888" s="74"/>
      <c r="AT1888" s="74"/>
      <c r="AU1888" s="74"/>
    </row>
    <row r="1889" spans="27:47">
      <c r="AA1889" s="74"/>
      <c r="AB1889" s="74"/>
      <c r="AC1889" s="74"/>
      <c r="AD1889" s="74"/>
      <c r="AE1889" s="74"/>
      <c r="AG1889" s="101"/>
      <c r="AN1889" s="74"/>
      <c r="AO1889" s="74"/>
      <c r="AP1889" s="74"/>
      <c r="AQ1889" s="74"/>
      <c r="AR1889" s="74"/>
      <c r="AS1889" s="74"/>
      <c r="AT1889" s="74"/>
      <c r="AU1889" s="74"/>
    </row>
    <row r="1890" spans="27:47">
      <c r="AA1890" s="74"/>
      <c r="AB1890" s="74"/>
      <c r="AC1890" s="74"/>
      <c r="AD1890" s="74"/>
      <c r="AE1890" s="74"/>
      <c r="AG1890" s="101"/>
      <c r="AN1890" s="74"/>
      <c r="AO1890" s="74"/>
      <c r="AP1890" s="74"/>
      <c r="AQ1890" s="74"/>
      <c r="AR1890" s="74"/>
      <c r="AS1890" s="74"/>
      <c r="AT1890" s="74"/>
      <c r="AU1890" s="74"/>
    </row>
    <row r="1891" spans="27:47">
      <c r="AA1891" s="74"/>
      <c r="AB1891" s="74"/>
      <c r="AC1891" s="74"/>
      <c r="AD1891" s="74"/>
      <c r="AE1891" s="74"/>
      <c r="AG1891" s="101"/>
      <c r="AN1891" s="74"/>
      <c r="AO1891" s="74"/>
      <c r="AP1891" s="74"/>
      <c r="AQ1891" s="74"/>
      <c r="AR1891" s="74"/>
      <c r="AS1891" s="74"/>
      <c r="AT1891" s="74"/>
      <c r="AU1891" s="74"/>
    </row>
    <row r="1892" spans="27:47">
      <c r="AA1892" s="74"/>
      <c r="AB1892" s="74"/>
      <c r="AC1892" s="74"/>
      <c r="AD1892" s="74"/>
      <c r="AE1892" s="74"/>
      <c r="AG1892" s="101"/>
      <c r="AN1892" s="74"/>
      <c r="AO1892" s="74"/>
      <c r="AP1892" s="74"/>
      <c r="AQ1892" s="74"/>
      <c r="AR1892" s="74"/>
      <c r="AS1892" s="74"/>
      <c r="AT1892" s="74"/>
      <c r="AU1892" s="74"/>
    </row>
    <row r="1893" spans="27:47">
      <c r="AA1893" s="74"/>
      <c r="AB1893" s="74"/>
      <c r="AC1893" s="74"/>
      <c r="AD1893" s="74"/>
      <c r="AE1893" s="74"/>
      <c r="AG1893" s="101"/>
      <c r="AN1893" s="74"/>
      <c r="AO1893" s="74"/>
      <c r="AP1893" s="74"/>
      <c r="AQ1893" s="74"/>
      <c r="AR1893" s="74"/>
      <c r="AS1893" s="74"/>
      <c r="AT1893" s="74"/>
      <c r="AU1893" s="74"/>
    </row>
    <row r="1894" spans="27:47">
      <c r="AA1894" s="74"/>
      <c r="AB1894" s="74"/>
      <c r="AC1894" s="74"/>
      <c r="AD1894" s="74"/>
      <c r="AE1894" s="74"/>
      <c r="AG1894" s="101"/>
      <c r="AN1894" s="74"/>
      <c r="AO1894" s="74"/>
      <c r="AP1894" s="74"/>
      <c r="AQ1894" s="74"/>
      <c r="AR1894" s="74"/>
      <c r="AS1894" s="74"/>
      <c r="AT1894" s="74"/>
      <c r="AU1894" s="74"/>
    </row>
    <row r="1895" spans="27:47">
      <c r="AA1895" s="74"/>
      <c r="AB1895" s="74"/>
      <c r="AC1895" s="74"/>
      <c r="AD1895" s="74"/>
      <c r="AE1895" s="74"/>
      <c r="AG1895" s="101"/>
      <c r="AN1895" s="74"/>
      <c r="AO1895" s="74"/>
      <c r="AP1895" s="74"/>
      <c r="AQ1895" s="74"/>
      <c r="AR1895" s="74"/>
      <c r="AS1895" s="74"/>
      <c r="AT1895" s="74"/>
      <c r="AU1895" s="74"/>
    </row>
    <row r="1896" spans="27:47">
      <c r="AA1896" s="74"/>
      <c r="AB1896" s="74"/>
      <c r="AC1896" s="74"/>
      <c r="AD1896" s="74"/>
      <c r="AE1896" s="74"/>
      <c r="AG1896" s="101"/>
      <c r="AN1896" s="74"/>
      <c r="AO1896" s="74"/>
      <c r="AP1896" s="74"/>
      <c r="AQ1896" s="74"/>
      <c r="AR1896" s="74"/>
      <c r="AS1896" s="74"/>
      <c r="AT1896" s="74"/>
      <c r="AU1896" s="74"/>
    </row>
    <row r="1897" spans="27:47">
      <c r="AA1897" s="74"/>
      <c r="AB1897" s="74"/>
      <c r="AC1897" s="74"/>
      <c r="AD1897" s="74"/>
      <c r="AE1897" s="74"/>
      <c r="AG1897" s="101"/>
      <c r="AN1897" s="74"/>
      <c r="AO1897" s="74"/>
      <c r="AP1897" s="74"/>
      <c r="AQ1897" s="74"/>
      <c r="AR1897" s="74"/>
      <c r="AS1897" s="74"/>
      <c r="AT1897" s="74"/>
      <c r="AU1897" s="74"/>
    </row>
    <row r="1898" spans="27:47">
      <c r="AA1898" s="74"/>
      <c r="AB1898" s="74"/>
      <c r="AC1898" s="74"/>
      <c r="AD1898" s="74"/>
      <c r="AE1898" s="74"/>
      <c r="AG1898" s="101"/>
      <c r="AN1898" s="74"/>
      <c r="AO1898" s="74"/>
      <c r="AP1898" s="74"/>
      <c r="AQ1898" s="74"/>
      <c r="AR1898" s="74"/>
      <c r="AS1898" s="74"/>
      <c r="AT1898" s="74"/>
      <c r="AU1898" s="74"/>
    </row>
    <row r="1899" spans="27:47">
      <c r="AA1899" s="74"/>
      <c r="AB1899" s="74"/>
      <c r="AC1899" s="74"/>
      <c r="AD1899" s="74"/>
      <c r="AE1899" s="74"/>
      <c r="AG1899" s="101"/>
      <c r="AN1899" s="74"/>
      <c r="AO1899" s="74"/>
      <c r="AP1899" s="74"/>
      <c r="AQ1899" s="74"/>
      <c r="AR1899" s="74"/>
      <c r="AS1899" s="74"/>
      <c r="AT1899" s="74"/>
      <c r="AU1899" s="74"/>
    </row>
    <row r="1900" spans="27:47">
      <c r="AA1900" s="74"/>
      <c r="AB1900" s="74"/>
      <c r="AC1900" s="74"/>
      <c r="AD1900" s="74"/>
      <c r="AE1900" s="74"/>
      <c r="AG1900" s="101"/>
      <c r="AN1900" s="74"/>
      <c r="AO1900" s="74"/>
      <c r="AP1900" s="74"/>
      <c r="AQ1900" s="74"/>
      <c r="AR1900" s="74"/>
      <c r="AS1900" s="74"/>
      <c r="AT1900" s="74"/>
      <c r="AU1900" s="74"/>
    </row>
    <row r="1901" spans="27:47">
      <c r="AA1901" s="74"/>
      <c r="AB1901" s="74"/>
      <c r="AC1901" s="74"/>
      <c r="AD1901" s="74"/>
      <c r="AE1901" s="74"/>
      <c r="AG1901" s="101"/>
      <c r="AN1901" s="74"/>
      <c r="AO1901" s="74"/>
      <c r="AP1901" s="74"/>
      <c r="AQ1901" s="74"/>
      <c r="AR1901" s="74"/>
      <c r="AS1901" s="74"/>
      <c r="AT1901" s="74"/>
      <c r="AU1901" s="74"/>
    </row>
    <row r="1902" spans="27:47">
      <c r="AA1902" s="74"/>
      <c r="AB1902" s="74"/>
      <c r="AC1902" s="74"/>
      <c r="AD1902" s="74"/>
      <c r="AE1902" s="74"/>
      <c r="AG1902" s="101"/>
      <c r="AN1902" s="74"/>
      <c r="AO1902" s="74"/>
      <c r="AP1902" s="74"/>
      <c r="AQ1902" s="74"/>
      <c r="AR1902" s="74"/>
      <c r="AS1902" s="74"/>
      <c r="AT1902" s="74"/>
      <c r="AU1902" s="74"/>
    </row>
    <row r="1903" spans="27:47">
      <c r="AA1903" s="74"/>
      <c r="AB1903" s="74"/>
      <c r="AC1903" s="74"/>
      <c r="AD1903" s="74"/>
      <c r="AE1903" s="74"/>
      <c r="AG1903" s="101"/>
      <c r="AN1903" s="74"/>
      <c r="AO1903" s="74"/>
      <c r="AP1903" s="74"/>
      <c r="AQ1903" s="74"/>
      <c r="AR1903" s="74"/>
      <c r="AS1903" s="74"/>
      <c r="AT1903" s="74"/>
      <c r="AU1903" s="74"/>
    </row>
    <row r="1904" spans="27:47">
      <c r="AA1904" s="74"/>
      <c r="AB1904" s="74"/>
      <c r="AC1904" s="74"/>
      <c r="AD1904" s="74"/>
      <c r="AE1904" s="74"/>
      <c r="AG1904" s="101"/>
      <c r="AN1904" s="74"/>
      <c r="AO1904" s="74"/>
      <c r="AP1904" s="74"/>
      <c r="AQ1904" s="74"/>
      <c r="AR1904" s="74"/>
      <c r="AS1904" s="74"/>
      <c r="AT1904" s="74"/>
      <c r="AU1904" s="74"/>
    </row>
    <row r="1905" spans="27:48">
      <c r="AA1905" s="74"/>
      <c r="AB1905" s="74"/>
      <c r="AC1905" s="74"/>
      <c r="AD1905" s="74"/>
      <c r="AE1905" s="74"/>
      <c r="AG1905" s="101"/>
      <c r="AN1905" s="74"/>
      <c r="AO1905" s="74"/>
      <c r="AP1905" s="74"/>
      <c r="AQ1905" s="74"/>
      <c r="AR1905" s="74"/>
      <c r="AS1905" s="74"/>
      <c r="AT1905" s="74"/>
      <c r="AU1905" s="74"/>
    </row>
    <row r="1906" spans="27:48">
      <c r="AA1906" s="74"/>
      <c r="AB1906" s="74"/>
      <c r="AC1906" s="74"/>
      <c r="AD1906" s="74"/>
      <c r="AE1906" s="74"/>
      <c r="AG1906" s="101"/>
      <c r="AN1906" s="74"/>
      <c r="AO1906" s="74"/>
      <c r="AP1906" s="74"/>
      <c r="AQ1906" s="74"/>
      <c r="AR1906" s="74"/>
      <c r="AS1906" s="74"/>
      <c r="AT1906" s="74"/>
      <c r="AU1906" s="74"/>
    </row>
    <row r="1907" spans="27:48">
      <c r="AA1907" s="74"/>
      <c r="AB1907" s="74"/>
      <c r="AC1907" s="74"/>
      <c r="AD1907" s="74"/>
      <c r="AE1907" s="74"/>
      <c r="AG1907" s="101"/>
      <c r="AN1907" s="74"/>
      <c r="AO1907" s="74"/>
      <c r="AP1907" s="74"/>
      <c r="AQ1907" s="74"/>
      <c r="AR1907" s="74"/>
      <c r="AS1907" s="74"/>
      <c r="AT1907" s="74"/>
      <c r="AU1907" s="74"/>
    </row>
    <row r="1908" spans="27:48">
      <c r="AA1908" s="74"/>
      <c r="AB1908" s="74"/>
      <c r="AC1908" s="74"/>
      <c r="AD1908" s="74"/>
      <c r="AE1908" s="74"/>
      <c r="AG1908" s="101"/>
      <c r="AN1908" s="74"/>
      <c r="AO1908" s="74"/>
      <c r="AP1908" s="74"/>
      <c r="AQ1908" s="74"/>
      <c r="AR1908" s="74"/>
      <c r="AS1908" s="74"/>
      <c r="AT1908" s="74"/>
      <c r="AU1908" s="74"/>
    </row>
    <row r="1909" spans="27:48">
      <c r="AA1909" s="74"/>
      <c r="AB1909" s="74"/>
      <c r="AC1909" s="74"/>
      <c r="AD1909" s="74"/>
      <c r="AE1909" s="74"/>
      <c r="AG1909" s="101"/>
      <c r="AN1909" s="74"/>
      <c r="AO1909" s="74"/>
      <c r="AP1909" s="74"/>
      <c r="AQ1909" s="74"/>
      <c r="AR1909" s="74"/>
      <c r="AS1909" s="74"/>
      <c r="AT1909" s="74"/>
      <c r="AU1909" s="74"/>
    </row>
    <row r="1910" spans="27:48">
      <c r="AA1910" s="74"/>
      <c r="AB1910" s="74"/>
      <c r="AC1910" s="74"/>
      <c r="AD1910" s="74"/>
      <c r="AE1910" s="74"/>
      <c r="AG1910" s="101"/>
      <c r="AN1910" s="74"/>
      <c r="AO1910" s="74"/>
      <c r="AP1910" s="74"/>
      <c r="AQ1910" s="74"/>
      <c r="AR1910" s="74"/>
      <c r="AS1910" s="74"/>
      <c r="AT1910" s="74"/>
      <c r="AU1910" s="74"/>
    </row>
    <row r="1911" spans="27:48">
      <c r="AA1911" s="74"/>
      <c r="AB1911" s="74"/>
      <c r="AC1911" s="74"/>
      <c r="AD1911" s="74"/>
      <c r="AE1911" s="74"/>
      <c r="AG1911" s="101"/>
      <c r="AN1911" s="74"/>
      <c r="AO1911" s="74"/>
      <c r="AP1911" s="74"/>
      <c r="AQ1911" s="74"/>
      <c r="AR1911" s="74"/>
      <c r="AS1911" s="74"/>
      <c r="AT1911" s="74"/>
      <c r="AU1911" s="74"/>
    </row>
    <row r="1912" spans="27:48">
      <c r="AA1912" s="74"/>
      <c r="AB1912" s="74"/>
      <c r="AC1912" s="74"/>
      <c r="AD1912" s="74"/>
      <c r="AE1912" s="74"/>
      <c r="AG1912" s="101"/>
      <c r="AN1912" s="74"/>
      <c r="AO1912" s="74"/>
      <c r="AP1912" s="74"/>
      <c r="AQ1912" s="74"/>
      <c r="AR1912" s="74"/>
      <c r="AS1912" s="74"/>
      <c r="AT1912" s="74"/>
      <c r="AU1912" s="74"/>
    </row>
    <row r="1913" spans="27:48">
      <c r="AA1913" s="74"/>
      <c r="AB1913" s="74"/>
      <c r="AC1913" s="74"/>
      <c r="AD1913" s="74"/>
      <c r="AE1913" s="74"/>
      <c r="AG1913" s="101"/>
      <c r="AN1913" s="74"/>
      <c r="AO1913" s="74"/>
      <c r="AP1913" s="74"/>
      <c r="AQ1913" s="74"/>
      <c r="AR1913" s="74"/>
      <c r="AS1913" s="74"/>
      <c r="AT1913" s="74"/>
      <c r="AU1913" s="74"/>
    </row>
    <row r="1914" spans="27:48">
      <c r="AA1914" s="74"/>
      <c r="AB1914" s="74"/>
      <c r="AC1914" s="74"/>
      <c r="AD1914" s="74"/>
      <c r="AE1914" s="74"/>
      <c r="AG1914" s="101"/>
      <c r="AN1914" s="74"/>
      <c r="AO1914" s="74"/>
      <c r="AP1914" s="74"/>
      <c r="AQ1914" s="74"/>
      <c r="AR1914" s="74"/>
      <c r="AS1914" s="74"/>
      <c r="AT1914" s="74"/>
      <c r="AU1914" s="74"/>
    </row>
    <row r="1915" spans="27:48">
      <c r="AA1915" s="74"/>
      <c r="AB1915" s="74"/>
      <c r="AC1915" s="74"/>
      <c r="AD1915" s="74"/>
      <c r="AE1915" s="74"/>
      <c r="AG1915" s="101"/>
      <c r="AN1915" s="74"/>
      <c r="AO1915" s="74"/>
      <c r="AP1915" s="74"/>
      <c r="AQ1915" s="74"/>
      <c r="AR1915" s="74"/>
      <c r="AS1915" s="74"/>
      <c r="AT1915" s="74"/>
      <c r="AU1915" s="74"/>
      <c r="AV1915" s="74"/>
    </row>
    <row r="1916" spans="27:48">
      <c r="AA1916" s="74"/>
      <c r="AB1916" s="74"/>
      <c r="AC1916" s="74"/>
      <c r="AD1916" s="74"/>
      <c r="AE1916" s="74"/>
      <c r="AG1916" s="101"/>
      <c r="AN1916" s="74"/>
      <c r="AO1916" s="74"/>
      <c r="AP1916" s="74"/>
      <c r="AQ1916" s="74"/>
      <c r="AR1916" s="74"/>
      <c r="AS1916" s="74"/>
      <c r="AT1916" s="74"/>
      <c r="AU1916" s="74"/>
    </row>
    <row r="1917" spans="27:48">
      <c r="AA1917" s="74"/>
      <c r="AB1917" s="74"/>
      <c r="AC1917" s="74"/>
      <c r="AD1917" s="74"/>
      <c r="AE1917" s="74"/>
      <c r="AG1917" s="101"/>
      <c r="AN1917" s="74"/>
      <c r="AO1917" s="74"/>
      <c r="AP1917" s="74"/>
      <c r="AQ1917" s="74"/>
      <c r="AR1917" s="74"/>
      <c r="AS1917" s="74"/>
      <c r="AT1917" s="74"/>
      <c r="AU1917" s="74"/>
    </row>
    <row r="1918" spans="27:48">
      <c r="AA1918" s="74"/>
      <c r="AB1918" s="74"/>
      <c r="AC1918" s="74"/>
      <c r="AD1918" s="74"/>
      <c r="AE1918" s="74"/>
      <c r="AG1918" s="101"/>
      <c r="AN1918" s="74"/>
      <c r="AO1918" s="74"/>
      <c r="AP1918" s="74"/>
      <c r="AQ1918" s="74"/>
      <c r="AR1918" s="74"/>
      <c r="AS1918" s="74"/>
      <c r="AT1918" s="74"/>
      <c r="AU1918" s="74"/>
    </row>
    <row r="1919" spans="27:48">
      <c r="AA1919" s="74"/>
      <c r="AB1919" s="74"/>
      <c r="AC1919" s="74"/>
      <c r="AD1919" s="74"/>
      <c r="AE1919" s="74"/>
      <c r="AG1919" s="101"/>
      <c r="AN1919" s="74"/>
      <c r="AO1919" s="74"/>
      <c r="AP1919" s="74"/>
      <c r="AQ1919" s="74"/>
      <c r="AR1919" s="74"/>
      <c r="AS1919" s="74"/>
      <c r="AT1919" s="74"/>
      <c r="AU1919" s="74"/>
      <c r="AV1919" s="74"/>
    </row>
    <row r="1920" spans="27:48">
      <c r="AA1920" s="74"/>
      <c r="AB1920" s="74"/>
      <c r="AC1920" s="74"/>
      <c r="AD1920" s="74"/>
      <c r="AE1920" s="74"/>
      <c r="AG1920" s="101"/>
      <c r="AN1920" s="74"/>
      <c r="AO1920" s="74"/>
      <c r="AP1920" s="74"/>
      <c r="AQ1920" s="74"/>
      <c r="AR1920" s="74"/>
      <c r="AS1920" s="74"/>
      <c r="AT1920" s="74"/>
      <c r="AU1920" s="74"/>
    </row>
    <row r="1921" spans="27:48">
      <c r="AA1921" s="74"/>
      <c r="AB1921" s="74"/>
      <c r="AC1921" s="74"/>
      <c r="AD1921" s="74"/>
      <c r="AE1921" s="74"/>
      <c r="AG1921" s="101"/>
      <c r="AN1921" s="74"/>
      <c r="AO1921" s="74"/>
      <c r="AP1921" s="74"/>
      <c r="AQ1921" s="74"/>
      <c r="AR1921" s="74"/>
      <c r="AS1921" s="74"/>
      <c r="AT1921" s="74"/>
      <c r="AU1921" s="74"/>
    </row>
    <row r="1922" spans="27:48">
      <c r="AA1922" s="74"/>
      <c r="AB1922" s="74"/>
      <c r="AC1922" s="74"/>
      <c r="AD1922" s="74"/>
      <c r="AE1922" s="74"/>
      <c r="AG1922" s="101"/>
      <c r="AN1922" s="74"/>
      <c r="AO1922" s="74"/>
      <c r="AP1922" s="74"/>
      <c r="AQ1922" s="74"/>
      <c r="AR1922" s="74"/>
      <c r="AS1922" s="74"/>
      <c r="AT1922" s="74"/>
      <c r="AU1922" s="74"/>
      <c r="AV1922" s="74"/>
    </row>
    <row r="1923" spans="27:48">
      <c r="AA1923" s="74"/>
      <c r="AB1923" s="74"/>
      <c r="AC1923" s="74"/>
      <c r="AD1923" s="74"/>
      <c r="AE1923" s="74"/>
      <c r="AG1923" s="101"/>
      <c r="AN1923" s="74"/>
      <c r="AO1923" s="74"/>
      <c r="AP1923" s="74"/>
      <c r="AQ1923" s="74"/>
      <c r="AR1923" s="74"/>
      <c r="AS1923" s="74"/>
      <c r="AT1923" s="74"/>
      <c r="AU1923" s="74"/>
    </row>
    <row r="1924" spans="27:48">
      <c r="AA1924" s="74"/>
      <c r="AB1924" s="74"/>
      <c r="AC1924" s="74"/>
      <c r="AD1924" s="74"/>
      <c r="AE1924" s="74"/>
      <c r="AG1924" s="101"/>
      <c r="AN1924" s="74"/>
      <c r="AO1924" s="74"/>
      <c r="AP1924" s="74"/>
      <c r="AQ1924" s="74"/>
      <c r="AR1924" s="74"/>
      <c r="AS1924" s="74"/>
      <c r="AT1924" s="74"/>
      <c r="AU1924" s="74"/>
    </row>
    <row r="1925" spans="27:48">
      <c r="AA1925" s="74"/>
      <c r="AB1925" s="74"/>
      <c r="AC1925" s="74"/>
      <c r="AD1925" s="74"/>
      <c r="AE1925" s="74"/>
      <c r="AG1925" s="101"/>
      <c r="AN1925" s="74"/>
      <c r="AO1925" s="74"/>
      <c r="AP1925" s="74"/>
      <c r="AQ1925" s="74"/>
      <c r="AR1925" s="74"/>
      <c r="AS1925" s="74"/>
      <c r="AT1925" s="74"/>
      <c r="AU1925" s="74"/>
    </row>
    <row r="1926" spans="27:48">
      <c r="AA1926" s="74"/>
      <c r="AB1926" s="74"/>
      <c r="AC1926" s="74"/>
      <c r="AD1926" s="74"/>
      <c r="AE1926" s="74"/>
      <c r="AG1926" s="101"/>
      <c r="AN1926" s="74"/>
      <c r="AO1926" s="74"/>
      <c r="AP1926" s="74"/>
      <c r="AQ1926" s="74"/>
      <c r="AR1926" s="74"/>
      <c r="AS1926" s="74"/>
      <c r="AT1926" s="74"/>
      <c r="AU1926" s="74"/>
    </row>
    <row r="1927" spans="27:48">
      <c r="AA1927" s="74"/>
      <c r="AB1927" s="74"/>
      <c r="AC1927" s="74"/>
      <c r="AD1927" s="74"/>
      <c r="AE1927" s="74"/>
      <c r="AG1927" s="101"/>
      <c r="AN1927" s="74"/>
      <c r="AO1927" s="74"/>
      <c r="AP1927" s="74"/>
      <c r="AQ1927" s="74"/>
      <c r="AR1927" s="74"/>
      <c r="AS1927" s="74"/>
      <c r="AT1927" s="74"/>
      <c r="AU1927" s="74"/>
    </row>
    <row r="1928" spans="27:48">
      <c r="AA1928" s="74"/>
      <c r="AB1928" s="74"/>
      <c r="AC1928" s="74"/>
      <c r="AD1928" s="74"/>
      <c r="AE1928" s="74"/>
      <c r="AG1928" s="101"/>
      <c r="AN1928" s="74"/>
      <c r="AO1928" s="74"/>
      <c r="AP1928" s="74"/>
      <c r="AQ1928" s="74"/>
      <c r="AR1928" s="74"/>
      <c r="AS1928" s="74"/>
      <c r="AT1928" s="74"/>
      <c r="AU1928" s="74"/>
    </row>
    <row r="1929" spans="27:48">
      <c r="AA1929" s="74"/>
      <c r="AB1929" s="74"/>
      <c r="AC1929" s="74"/>
      <c r="AD1929" s="74"/>
      <c r="AE1929" s="74"/>
      <c r="AG1929" s="101"/>
      <c r="AN1929" s="74"/>
      <c r="AO1929" s="74"/>
      <c r="AP1929" s="74"/>
      <c r="AQ1929" s="74"/>
      <c r="AR1929" s="74"/>
      <c r="AS1929" s="74"/>
      <c r="AT1929" s="74"/>
      <c r="AU1929" s="74"/>
    </row>
    <row r="1930" spans="27:48">
      <c r="AA1930" s="74"/>
      <c r="AB1930" s="74"/>
      <c r="AC1930" s="74"/>
      <c r="AD1930" s="74"/>
      <c r="AE1930" s="74"/>
      <c r="AG1930" s="101"/>
      <c r="AN1930" s="74"/>
      <c r="AO1930" s="74"/>
      <c r="AP1930" s="74"/>
      <c r="AQ1930" s="74"/>
      <c r="AR1930" s="74"/>
      <c r="AS1930" s="74"/>
      <c r="AT1930" s="74"/>
      <c r="AU1930" s="74"/>
    </row>
    <row r="1931" spans="27:48">
      <c r="AA1931" s="74"/>
      <c r="AB1931" s="74"/>
      <c r="AC1931" s="74"/>
      <c r="AD1931" s="74"/>
      <c r="AE1931" s="74"/>
      <c r="AG1931" s="101"/>
      <c r="AN1931" s="74"/>
      <c r="AO1931" s="74"/>
      <c r="AP1931" s="74"/>
      <c r="AQ1931" s="74"/>
      <c r="AR1931" s="74"/>
      <c r="AS1931" s="74"/>
      <c r="AT1931" s="74"/>
      <c r="AU1931" s="74"/>
    </row>
    <row r="1932" spans="27:48">
      <c r="AA1932" s="74"/>
      <c r="AB1932" s="74"/>
      <c r="AC1932" s="74"/>
      <c r="AD1932" s="74"/>
      <c r="AE1932" s="74"/>
      <c r="AG1932" s="101"/>
      <c r="AN1932" s="74"/>
      <c r="AO1932" s="74"/>
      <c r="AP1932" s="74"/>
      <c r="AQ1932" s="74"/>
      <c r="AR1932" s="74"/>
      <c r="AS1932" s="74"/>
      <c r="AT1932" s="74"/>
      <c r="AU1932" s="74"/>
    </row>
    <row r="1933" spans="27:48">
      <c r="AA1933" s="74"/>
      <c r="AB1933" s="74"/>
      <c r="AC1933" s="74"/>
      <c r="AD1933" s="74"/>
      <c r="AE1933" s="74"/>
      <c r="AG1933" s="101"/>
      <c r="AN1933" s="74"/>
      <c r="AO1933" s="74"/>
      <c r="AP1933" s="74"/>
      <c r="AQ1933" s="74"/>
      <c r="AR1933" s="74"/>
      <c r="AS1933" s="74"/>
      <c r="AT1933" s="74"/>
      <c r="AU1933" s="74"/>
    </row>
    <row r="1934" spans="27:48">
      <c r="AA1934" s="74"/>
      <c r="AB1934" s="74"/>
      <c r="AC1934" s="74"/>
      <c r="AD1934" s="74"/>
      <c r="AE1934" s="74"/>
      <c r="AG1934" s="101"/>
      <c r="AN1934" s="74"/>
      <c r="AO1934" s="74"/>
      <c r="AP1934" s="74"/>
      <c r="AQ1934" s="74"/>
      <c r="AR1934" s="74"/>
      <c r="AS1934" s="74"/>
      <c r="AT1934" s="74"/>
      <c r="AU1934" s="74"/>
    </row>
    <row r="1935" spans="27:48">
      <c r="AA1935" s="74"/>
      <c r="AB1935" s="74"/>
      <c r="AC1935" s="74"/>
      <c r="AD1935" s="74"/>
      <c r="AE1935" s="74"/>
      <c r="AG1935" s="101"/>
      <c r="AN1935" s="74"/>
      <c r="AO1935" s="74"/>
      <c r="AP1935" s="74"/>
      <c r="AQ1935" s="74"/>
      <c r="AR1935" s="74"/>
      <c r="AS1935" s="74"/>
      <c r="AT1935" s="74"/>
      <c r="AU1935" s="74"/>
    </row>
    <row r="1936" spans="27:48">
      <c r="AA1936" s="74"/>
      <c r="AB1936" s="74"/>
      <c r="AC1936" s="74"/>
      <c r="AD1936" s="74"/>
      <c r="AE1936" s="74"/>
      <c r="AG1936" s="101"/>
      <c r="AN1936" s="74"/>
      <c r="AO1936" s="74"/>
      <c r="AP1936" s="74"/>
      <c r="AQ1936" s="74"/>
      <c r="AR1936" s="74"/>
      <c r="AS1936" s="74"/>
      <c r="AT1936" s="74"/>
      <c r="AU1936" s="74"/>
    </row>
    <row r="1937" spans="27:47">
      <c r="AA1937" s="74"/>
      <c r="AB1937" s="74"/>
      <c r="AC1937" s="74"/>
      <c r="AD1937" s="74"/>
      <c r="AE1937" s="74"/>
      <c r="AG1937" s="101"/>
      <c r="AN1937" s="74"/>
      <c r="AO1937" s="74"/>
      <c r="AP1937" s="74"/>
      <c r="AQ1937" s="74"/>
      <c r="AR1937" s="74"/>
      <c r="AS1937" s="74"/>
      <c r="AT1937" s="74"/>
      <c r="AU1937" s="74"/>
    </row>
    <row r="1938" spans="27:47">
      <c r="AA1938" s="74"/>
      <c r="AB1938" s="74"/>
      <c r="AC1938" s="74"/>
      <c r="AD1938" s="74"/>
      <c r="AE1938" s="74"/>
      <c r="AG1938" s="101"/>
      <c r="AN1938" s="74"/>
      <c r="AO1938" s="74"/>
      <c r="AP1938" s="74"/>
      <c r="AQ1938" s="74"/>
      <c r="AR1938" s="74"/>
      <c r="AS1938" s="74"/>
      <c r="AT1938" s="74"/>
      <c r="AU1938" s="74"/>
    </row>
    <row r="1939" spans="27:47">
      <c r="AA1939" s="74"/>
      <c r="AB1939" s="74"/>
      <c r="AC1939" s="74"/>
      <c r="AD1939" s="74"/>
      <c r="AE1939" s="74"/>
      <c r="AG1939" s="101"/>
      <c r="AN1939" s="74"/>
      <c r="AO1939" s="74"/>
      <c r="AP1939" s="74"/>
      <c r="AQ1939" s="74"/>
      <c r="AR1939" s="74"/>
      <c r="AS1939" s="74"/>
      <c r="AT1939" s="74"/>
      <c r="AU1939" s="74"/>
    </row>
    <row r="1940" spans="27:47">
      <c r="AA1940" s="74"/>
      <c r="AB1940" s="74"/>
      <c r="AC1940" s="74"/>
      <c r="AD1940" s="74"/>
      <c r="AE1940" s="74"/>
      <c r="AG1940" s="101"/>
      <c r="AN1940" s="74"/>
      <c r="AO1940" s="74"/>
      <c r="AP1940" s="74"/>
      <c r="AQ1940" s="74"/>
      <c r="AR1940" s="74"/>
      <c r="AS1940" s="74"/>
      <c r="AT1940" s="74"/>
      <c r="AU1940" s="74"/>
    </row>
    <row r="1941" spans="27:47">
      <c r="AA1941" s="74"/>
      <c r="AB1941" s="74"/>
      <c r="AC1941" s="74"/>
      <c r="AD1941" s="74"/>
      <c r="AE1941" s="74"/>
      <c r="AG1941" s="101"/>
      <c r="AN1941" s="74"/>
      <c r="AO1941" s="74"/>
      <c r="AP1941" s="74"/>
      <c r="AQ1941" s="74"/>
      <c r="AR1941" s="74"/>
      <c r="AS1941" s="74"/>
      <c r="AT1941" s="74"/>
      <c r="AU1941" s="74"/>
    </row>
    <row r="1942" spans="27:47">
      <c r="AA1942" s="74"/>
      <c r="AB1942" s="74"/>
      <c r="AC1942" s="74"/>
      <c r="AD1942" s="74"/>
      <c r="AE1942" s="74"/>
      <c r="AG1942" s="101"/>
      <c r="AN1942" s="74"/>
      <c r="AO1942" s="74"/>
      <c r="AP1942" s="74"/>
      <c r="AQ1942" s="74"/>
      <c r="AR1942" s="74"/>
      <c r="AS1942" s="74"/>
      <c r="AT1942" s="74"/>
      <c r="AU1942" s="74"/>
    </row>
    <row r="1943" spans="27:47">
      <c r="AA1943" s="74"/>
      <c r="AB1943" s="74"/>
      <c r="AC1943" s="74"/>
      <c r="AD1943" s="74"/>
      <c r="AE1943" s="74"/>
      <c r="AG1943" s="101"/>
      <c r="AN1943" s="74"/>
      <c r="AO1943" s="74"/>
      <c r="AP1943" s="74"/>
      <c r="AQ1943" s="74"/>
      <c r="AR1943" s="74"/>
      <c r="AS1943" s="74"/>
      <c r="AT1943" s="74"/>
      <c r="AU1943" s="74"/>
    </row>
    <row r="1944" spans="27:47">
      <c r="AA1944" s="74"/>
      <c r="AB1944" s="74"/>
      <c r="AC1944" s="74"/>
      <c r="AD1944" s="74"/>
      <c r="AE1944" s="74"/>
      <c r="AG1944" s="101"/>
      <c r="AN1944" s="74"/>
      <c r="AO1944" s="74"/>
      <c r="AP1944" s="74"/>
      <c r="AQ1944" s="74"/>
      <c r="AR1944" s="74"/>
      <c r="AS1944" s="74"/>
      <c r="AT1944" s="74"/>
      <c r="AU1944" s="74"/>
    </row>
    <row r="1945" spans="27:47">
      <c r="AA1945" s="74"/>
      <c r="AB1945" s="74"/>
      <c r="AC1945" s="74"/>
      <c r="AD1945" s="74"/>
      <c r="AE1945" s="74"/>
      <c r="AG1945" s="101"/>
      <c r="AN1945" s="74"/>
      <c r="AO1945" s="74"/>
      <c r="AP1945" s="74"/>
      <c r="AQ1945" s="74"/>
      <c r="AR1945" s="74"/>
      <c r="AS1945" s="74"/>
      <c r="AT1945" s="74"/>
      <c r="AU1945" s="74"/>
    </row>
    <row r="1946" spans="27:47">
      <c r="AA1946" s="74"/>
      <c r="AB1946" s="74"/>
      <c r="AC1946" s="74"/>
      <c r="AD1946" s="74"/>
      <c r="AE1946" s="74"/>
      <c r="AG1946" s="101"/>
      <c r="AN1946" s="74"/>
      <c r="AO1946" s="74"/>
      <c r="AP1946" s="74"/>
      <c r="AQ1946" s="74"/>
      <c r="AR1946" s="74"/>
      <c r="AS1946" s="74"/>
      <c r="AT1946" s="74"/>
      <c r="AU1946" s="74"/>
    </row>
    <row r="1947" spans="27:47">
      <c r="AA1947" s="74"/>
      <c r="AB1947" s="74"/>
      <c r="AC1947" s="74"/>
      <c r="AD1947" s="74"/>
      <c r="AE1947" s="74"/>
      <c r="AG1947" s="101"/>
      <c r="AN1947" s="74"/>
      <c r="AO1947" s="74"/>
      <c r="AP1947" s="74"/>
      <c r="AQ1947" s="74"/>
      <c r="AR1947" s="74"/>
      <c r="AS1947" s="74"/>
      <c r="AT1947" s="74"/>
      <c r="AU1947" s="74"/>
    </row>
    <row r="1948" spans="27:47">
      <c r="AA1948" s="74"/>
      <c r="AB1948" s="74"/>
      <c r="AC1948" s="74"/>
      <c r="AD1948" s="74"/>
      <c r="AE1948" s="74"/>
      <c r="AG1948" s="101"/>
      <c r="AN1948" s="74"/>
      <c r="AO1948" s="74"/>
      <c r="AP1948" s="74"/>
      <c r="AQ1948" s="74"/>
      <c r="AR1948" s="74"/>
      <c r="AS1948" s="74"/>
      <c r="AT1948" s="74"/>
      <c r="AU1948" s="74"/>
    </row>
    <row r="1949" spans="27:47">
      <c r="AA1949" s="74"/>
      <c r="AB1949" s="74"/>
      <c r="AC1949" s="74"/>
      <c r="AD1949" s="74"/>
      <c r="AE1949" s="74"/>
      <c r="AG1949" s="101"/>
      <c r="AN1949" s="74"/>
      <c r="AO1949" s="74"/>
      <c r="AP1949" s="74"/>
      <c r="AQ1949" s="74"/>
      <c r="AR1949" s="74"/>
      <c r="AS1949" s="74"/>
      <c r="AT1949" s="74"/>
      <c r="AU1949" s="74"/>
    </row>
    <row r="1950" spans="27:47">
      <c r="AA1950" s="74"/>
      <c r="AB1950" s="74"/>
      <c r="AC1950" s="74"/>
      <c r="AD1950" s="74"/>
      <c r="AE1950" s="74"/>
      <c r="AG1950" s="101"/>
      <c r="AN1950" s="74"/>
      <c r="AO1950" s="74"/>
      <c r="AP1950" s="74"/>
      <c r="AQ1950" s="74"/>
      <c r="AR1950" s="74"/>
      <c r="AS1950" s="74"/>
      <c r="AT1950" s="74"/>
      <c r="AU1950" s="74"/>
    </row>
    <row r="1951" spans="27:47">
      <c r="AA1951" s="74"/>
      <c r="AB1951" s="74"/>
      <c r="AC1951" s="74"/>
      <c r="AD1951" s="74"/>
      <c r="AE1951" s="74"/>
      <c r="AG1951" s="101"/>
      <c r="AN1951" s="74"/>
      <c r="AO1951" s="74"/>
      <c r="AP1951" s="74"/>
      <c r="AQ1951" s="74"/>
      <c r="AR1951" s="74"/>
      <c r="AS1951" s="74"/>
      <c r="AT1951" s="74"/>
      <c r="AU1951" s="74"/>
    </row>
    <row r="1952" spans="27:47">
      <c r="AA1952" s="74"/>
      <c r="AB1952" s="74"/>
      <c r="AC1952" s="74"/>
      <c r="AD1952" s="74"/>
      <c r="AE1952" s="74"/>
      <c r="AG1952" s="101"/>
      <c r="AN1952" s="74"/>
      <c r="AO1952" s="74"/>
      <c r="AP1952" s="74"/>
      <c r="AQ1952" s="74"/>
      <c r="AR1952" s="74"/>
      <c r="AS1952" s="74"/>
      <c r="AT1952" s="74"/>
      <c r="AU1952" s="74"/>
    </row>
    <row r="1953" spans="27:47">
      <c r="AA1953" s="74"/>
      <c r="AB1953" s="74"/>
      <c r="AC1953" s="74"/>
      <c r="AD1953" s="74"/>
      <c r="AE1953" s="74"/>
      <c r="AG1953" s="101"/>
      <c r="AN1953" s="74"/>
      <c r="AO1953" s="74"/>
      <c r="AP1953" s="74"/>
      <c r="AQ1953" s="74"/>
      <c r="AR1953" s="74"/>
      <c r="AS1953" s="74"/>
      <c r="AT1953" s="74"/>
      <c r="AU1953" s="74"/>
    </row>
    <row r="1954" spans="27:47">
      <c r="AA1954" s="74"/>
      <c r="AB1954" s="74"/>
      <c r="AC1954" s="74"/>
      <c r="AD1954" s="74"/>
      <c r="AE1954" s="74"/>
      <c r="AG1954" s="101"/>
      <c r="AN1954" s="74"/>
      <c r="AO1954" s="74"/>
      <c r="AP1954" s="74"/>
      <c r="AQ1954" s="74"/>
      <c r="AR1954" s="74"/>
      <c r="AS1954" s="74"/>
      <c r="AT1954" s="74"/>
      <c r="AU1954" s="74"/>
    </row>
    <row r="1955" spans="27:47">
      <c r="AA1955" s="74"/>
      <c r="AB1955" s="74"/>
      <c r="AC1955" s="74"/>
      <c r="AD1955" s="74"/>
      <c r="AE1955" s="74"/>
      <c r="AG1955" s="101"/>
      <c r="AN1955" s="74"/>
      <c r="AO1955" s="74"/>
      <c r="AP1955" s="74"/>
      <c r="AQ1955" s="74"/>
      <c r="AR1955" s="74"/>
      <c r="AS1955" s="74"/>
      <c r="AT1955" s="74"/>
      <c r="AU1955" s="74"/>
    </row>
    <row r="1956" spans="27:47">
      <c r="AA1956" s="74"/>
      <c r="AB1956" s="74"/>
      <c r="AC1956" s="74"/>
      <c r="AD1956" s="74"/>
      <c r="AE1956" s="74"/>
      <c r="AG1956" s="101"/>
      <c r="AN1956" s="74"/>
      <c r="AO1956" s="74"/>
      <c r="AP1956" s="74"/>
      <c r="AQ1956" s="74"/>
      <c r="AR1956" s="74"/>
      <c r="AS1956" s="74"/>
      <c r="AT1956" s="74"/>
      <c r="AU1956" s="74"/>
    </row>
    <row r="1957" spans="27:47">
      <c r="AA1957" s="74"/>
      <c r="AB1957" s="74"/>
      <c r="AC1957" s="74"/>
      <c r="AD1957" s="74"/>
      <c r="AE1957" s="74"/>
      <c r="AG1957" s="101"/>
      <c r="AN1957" s="74"/>
      <c r="AO1957" s="74"/>
      <c r="AP1957" s="74"/>
      <c r="AQ1957" s="74"/>
      <c r="AR1957" s="74"/>
      <c r="AS1957" s="74"/>
      <c r="AT1957" s="74"/>
      <c r="AU1957" s="74"/>
    </row>
    <row r="1958" spans="27:47">
      <c r="AA1958" s="74"/>
      <c r="AB1958" s="74"/>
      <c r="AC1958" s="74"/>
      <c r="AD1958" s="74"/>
      <c r="AE1958" s="74"/>
      <c r="AG1958" s="101"/>
      <c r="AN1958" s="74"/>
      <c r="AO1958" s="74"/>
      <c r="AP1958" s="74"/>
      <c r="AQ1958" s="74"/>
      <c r="AR1958" s="74"/>
      <c r="AS1958" s="74"/>
      <c r="AT1958" s="74"/>
      <c r="AU1958" s="74"/>
    </row>
    <row r="1959" spans="27:47">
      <c r="AA1959" s="74"/>
      <c r="AB1959" s="74"/>
      <c r="AC1959" s="74"/>
      <c r="AD1959" s="74"/>
      <c r="AE1959" s="74"/>
      <c r="AG1959" s="101"/>
      <c r="AN1959" s="74"/>
      <c r="AO1959" s="74"/>
      <c r="AP1959" s="74"/>
      <c r="AQ1959" s="74"/>
      <c r="AR1959" s="74"/>
      <c r="AS1959" s="74"/>
      <c r="AT1959" s="74"/>
      <c r="AU1959" s="74"/>
    </row>
    <row r="1960" spans="27:47">
      <c r="AA1960" s="74"/>
      <c r="AB1960" s="74"/>
      <c r="AC1960" s="74"/>
      <c r="AD1960" s="74"/>
      <c r="AE1960" s="74"/>
      <c r="AG1960" s="101"/>
      <c r="AN1960" s="74"/>
      <c r="AO1960" s="74"/>
      <c r="AP1960" s="74"/>
      <c r="AQ1960" s="74"/>
      <c r="AR1960" s="74"/>
      <c r="AS1960" s="74"/>
      <c r="AT1960" s="74"/>
      <c r="AU1960" s="74"/>
    </row>
    <row r="1961" spans="27:47">
      <c r="AA1961" s="74"/>
      <c r="AB1961" s="74"/>
      <c r="AC1961" s="74"/>
      <c r="AD1961" s="74"/>
      <c r="AE1961" s="74"/>
      <c r="AG1961" s="101"/>
      <c r="AN1961" s="74"/>
      <c r="AO1961" s="74"/>
      <c r="AP1961" s="74"/>
      <c r="AQ1961" s="74"/>
      <c r="AR1961" s="74"/>
      <c r="AS1961" s="74"/>
      <c r="AT1961" s="74"/>
      <c r="AU1961" s="74"/>
    </row>
    <row r="1962" spans="27:47">
      <c r="AA1962" s="74"/>
      <c r="AB1962" s="74"/>
      <c r="AC1962" s="74"/>
      <c r="AD1962" s="74"/>
      <c r="AE1962" s="74"/>
      <c r="AG1962" s="101"/>
      <c r="AN1962" s="74"/>
      <c r="AO1962" s="74"/>
      <c r="AP1962" s="74"/>
      <c r="AQ1962" s="74"/>
      <c r="AR1962" s="74"/>
      <c r="AS1962" s="74"/>
      <c r="AT1962" s="74"/>
      <c r="AU1962" s="74"/>
    </row>
    <row r="1963" spans="27:47">
      <c r="AA1963" s="74"/>
      <c r="AB1963" s="74"/>
      <c r="AC1963" s="74"/>
      <c r="AD1963" s="74"/>
      <c r="AE1963" s="74"/>
      <c r="AG1963" s="101"/>
      <c r="AN1963" s="74"/>
      <c r="AO1963" s="74"/>
      <c r="AP1963" s="74"/>
      <c r="AQ1963" s="74"/>
      <c r="AR1963" s="74"/>
      <c r="AS1963" s="74"/>
      <c r="AT1963" s="74"/>
      <c r="AU1963" s="74"/>
    </row>
    <row r="1964" spans="27:47">
      <c r="AA1964" s="74"/>
      <c r="AB1964" s="74"/>
      <c r="AC1964" s="74"/>
      <c r="AD1964" s="74"/>
      <c r="AE1964" s="74"/>
      <c r="AG1964" s="101"/>
      <c r="AN1964" s="74"/>
      <c r="AO1964" s="74"/>
      <c r="AP1964" s="74"/>
      <c r="AQ1964" s="74"/>
      <c r="AR1964" s="74"/>
      <c r="AS1964" s="74"/>
      <c r="AT1964" s="74"/>
      <c r="AU1964" s="74"/>
    </row>
    <row r="1965" spans="27:47">
      <c r="AA1965" s="74"/>
      <c r="AB1965" s="74"/>
      <c r="AC1965" s="74"/>
      <c r="AD1965" s="74"/>
      <c r="AE1965" s="74"/>
      <c r="AG1965" s="101"/>
      <c r="AN1965" s="74"/>
      <c r="AO1965" s="74"/>
      <c r="AP1965" s="74"/>
      <c r="AQ1965" s="74"/>
      <c r="AR1965" s="74"/>
      <c r="AS1965" s="74"/>
      <c r="AT1965" s="74"/>
      <c r="AU1965" s="74"/>
    </row>
    <row r="1966" spans="27:47">
      <c r="AA1966" s="74"/>
      <c r="AB1966" s="74"/>
      <c r="AC1966" s="74"/>
      <c r="AD1966" s="74"/>
      <c r="AE1966" s="74"/>
      <c r="AG1966" s="101"/>
      <c r="AN1966" s="74"/>
      <c r="AO1966" s="74"/>
      <c r="AP1966" s="74"/>
      <c r="AQ1966" s="74"/>
      <c r="AR1966" s="74"/>
      <c r="AS1966" s="74"/>
      <c r="AT1966" s="74"/>
      <c r="AU1966" s="74"/>
    </row>
    <row r="1967" spans="27:47">
      <c r="AA1967" s="74"/>
      <c r="AB1967" s="74"/>
      <c r="AC1967" s="74"/>
      <c r="AD1967" s="74"/>
      <c r="AE1967" s="74"/>
      <c r="AG1967" s="101"/>
      <c r="AN1967" s="74"/>
      <c r="AO1967" s="74"/>
      <c r="AP1967" s="74"/>
      <c r="AQ1967" s="74"/>
      <c r="AR1967" s="74"/>
      <c r="AS1967" s="74"/>
      <c r="AT1967" s="74"/>
      <c r="AU1967" s="74"/>
    </row>
    <row r="1968" spans="27:47">
      <c r="AA1968" s="74"/>
      <c r="AB1968" s="74"/>
      <c r="AC1968" s="74"/>
      <c r="AD1968" s="74"/>
      <c r="AE1968" s="74"/>
      <c r="AG1968" s="101"/>
      <c r="AN1968" s="74"/>
      <c r="AO1968" s="74"/>
      <c r="AP1968" s="74"/>
      <c r="AQ1968" s="74"/>
      <c r="AR1968" s="74"/>
      <c r="AS1968" s="74"/>
      <c r="AT1968" s="74"/>
      <c r="AU1968" s="74"/>
    </row>
    <row r="1969" spans="27:47">
      <c r="AA1969" s="74"/>
      <c r="AB1969" s="74"/>
      <c r="AC1969" s="74"/>
      <c r="AD1969" s="74"/>
      <c r="AE1969" s="74"/>
      <c r="AG1969" s="101"/>
      <c r="AN1969" s="74"/>
      <c r="AO1969" s="74"/>
      <c r="AP1969" s="74"/>
      <c r="AQ1969" s="74"/>
      <c r="AR1969" s="74"/>
      <c r="AS1969" s="74"/>
      <c r="AT1969" s="74"/>
      <c r="AU1969" s="74"/>
    </row>
    <row r="1970" spans="27:47">
      <c r="AA1970" s="74"/>
      <c r="AB1970" s="74"/>
      <c r="AC1970" s="74"/>
      <c r="AD1970" s="74"/>
      <c r="AE1970" s="74"/>
      <c r="AG1970" s="101"/>
      <c r="AN1970" s="74"/>
      <c r="AO1970" s="74"/>
      <c r="AP1970" s="74"/>
      <c r="AQ1970" s="74"/>
      <c r="AR1970" s="74"/>
      <c r="AS1970" s="74"/>
      <c r="AT1970" s="74"/>
      <c r="AU1970" s="74"/>
    </row>
    <row r="1971" spans="27:47">
      <c r="AA1971" s="74"/>
      <c r="AB1971" s="74"/>
      <c r="AC1971" s="74"/>
      <c r="AD1971" s="74"/>
      <c r="AE1971" s="74"/>
      <c r="AG1971" s="101"/>
      <c r="AN1971" s="74"/>
      <c r="AO1971" s="74"/>
      <c r="AP1971" s="74"/>
      <c r="AQ1971" s="74"/>
      <c r="AR1971" s="74"/>
      <c r="AS1971" s="74"/>
      <c r="AT1971" s="74"/>
      <c r="AU1971" s="74"/>
    </row>
    <row r="1972" spans="27:47">
      <c r="AA1972" s="74"/>
      <c r="AB1972" s="74"/>
      <c r="AC1972" s="74"/>
      <c r="AD1972" s="74"/>
      <c r="AE1972" s="74"/>
      <c r="AG1972" s="101"/>
      <c r="AN1972" s="74"/>
      <c r="AO1972" s="74"/>
      <c r="AP1972" s="74"/>
      <c r="AQ1972" s="74"/>
      <c r="AR1972" s="74"/>
      <c r="AS1972" s="74"/>
      <c r="AT1972" s="74"/>
      <c r="AU1972" s="74"/>
    </row>
    <row r="1973" spans="27:47">
      <c r="AA1973" s="74"/>
      <c r="AB1973" s="74"/>
      <c r="AC1973" s="74"/>
      <c r="AD1973" s="74"/>
      <c r="AE1973" s="74"/>
      <c r="AG1973" s="101"/>
      <c r="AN1973" s="74"/>
      <c r="AO1973" s="74"/>
      <c r="AP1973" s="74"/>
      <c r="AQ1973" s="74"/>
      <c r="AR1973" s="74"/>
      <c r="AS1973" s="74"/>
      <c r="AT1973" s="74"/>
      <c r="AU1973" s="74"/>
    </row>
    <row r="1974" spans="27:47">
      <c r="AA1974" s="74"/>
      <c r="AB1974" s="74"/>
      <c r="AC1974" s="74"/>
      <c r="AD1974" s="74"/>
      <c r="AE1974" s="74"/>
      <c r="AG1974" s="101"/>
      <c r="AN1974" s="74"/>
      <c r="AO1974" s="74"/>
      <c r="AP1974" s="74"/>
      <c r="AQ1974" s="74"/>
      <c r="AR1974" s="74"/>
      <c r="AS1974" s="74"/>
      <c r="AT1974" s="74"/>
      <c r="AU1974" s="74"/>
    </row>
    <row r="1975" spans="27:47">
      <c r="AA1975" s="74"/>
      <c r="AB1975" s="74"/>
      <c r="AC1975" s="74"/>
      <c r="AD1975" s="74"/>
      <c r="AE1975" s="74"/>
      <c r="AG1975" s="101"/>
      <c r="AN1975" s="74"/>
      <c r="AO1975" s="74"/>
      <c r="AP1975" s="74"/>
      <c r="AQ1975" s="74"/>
      <c r="AR1975" s="74"/>
      <c r="AS1975" s="74"/>
      <c r="AT1975" s="74"/>
      <c r="AU1975" s="74"/>
    </row>
    <row r="1976" spans="27:47">
      <c r="AA1976" s="74"/>
      <c r="AB1976" s="74"/>
      <c r="AC1976" s="74"/>
      <c r="AD1976" s="74"/>
      <c r="AE1976" s="74"/>
      <c r="AG1976" s="101"/>
      <c r="AN1976" s="74"/>
      <c r="AO1976" s="74"/>
      <c r="AP1976" s="74"/>
      <c r="AQ1976" s="74"/>
      <c r="AR1976" s="74"/>
      <c r="AS1976" s="74"/>
      <c r="AT1976" s="74"/>
      <c r="AU1976" s="74"/>
    </row>
    <row r="1977" spans="27:47">
      <c r="AA1977" s="74"/>
      <c r="AB1977" s="74"/>
      <c r="AC1977" s="74"/>
      <c r="AD1977" s="74"/>
      <c r="AE1977" s="74"/>
      <c r="AG1977" s="101"/>
      <c r="AN1977" s="74"/>
      <c r="AO1977" s="74"/>
      <c r="AP1977" s="74"/>
      <c r="AQ1977" s="74"/>
      <c r="AR1977" s="74"/>
      <c r="AS1977" s="74"/>
      <c r="AT1977" s="74"/>
      <c r="AU1977" s="74"/>
    </row>
    <row r="1978" spans="27:47">
      <c r="AA1978" s="74"/>
      <c r="AB1978" s="74"/>
      <c r="AC1978" s="74"/>
      <c r="AD1978" s="74"/>
      <c r="AE1978" s="74"/>
      <c r="AG1978" s="101"/>
      <c r="AN1978" s="74"/>
      <c r="AO1978" s="74"/>
      <c r="AP1978" s="74"/>
      <c r="AQ1978" s="74"/>
      <c r="AR1978" s="74"/>
      <c r="AS1978" s="74"/>
      <c r="AT1978" s="74"/>
      <c r="AU1978" s="74"/>
    </row>
    <row r="1979" spans="27:47">
      <c r="AA1979" s="74"/>
      <c r="AB1979" s="74"/>
      <c r="AC1979" s="74"/>
      <c r="AD1979" s="74"/>
      <c r="AE1979" s="74"/>
      <c r="AG1979" s="101"/>
      <c r="AN1979" s="74"/>
      <c r="AO1979" s="74"/>
      <c r="AP1979" s="74"/>
      <c r="AQ1979" s="74"/>
      <c r="AR1979" s="74"/>
      <c r="AS1979" s="74"/>
      <c r="AT1979" s="74"/>
      <c r="AU1979" s="74"/>
    </row>
    <row r="1980" spans="27:47">
      <c r="AA1980" s="74"/>
      <c r="AB1980" s="74"/>
      <c r="AC1980" s="74"/>
      <c r="AD1980" s="74"/>
      <c r="AE1980" s="74"/>
      <c r="AG1980" s="101"/>
      <c r="AN1980" s="74"/>
      <c r="AO1980" s="74"/>
      <c r="AP1980" s="74"/>
      <c r="AQ1980" s="74"/>
      <c r="AR1980" s="74"/>
      <c r="AS1980" s="74"/>
      <c r="AT1980" s="74"/>
      <c r="AU1980" s="74"/>
    </row>
    <row r="1981" spans="27:47">
      <c r="AA1981" s="74"/>
      <c r="AB1981" s="74"/>
      <c r="AC1981" s="74"/>
      <c r="AD1981" s="74"/>
      <c r="AE1981" s="74"/>
      <c r="AG1981" s="101"/>
      <c r="AN1981" s="74"/>
      <c r="AO1981" s="74"/>
      <c r="AP1981" s="74"/>
      <c r="AQ1981" s="74"/>
      <c r="AR1981" s="74"/>
      <c r="AS1981" s="74"/>
      <c r="AT1981" s="74"/>
      <c r="AU1981" s="74"/>
    </row>
    <row r="1982" spans="27:47">
      <c r="AA1982" s="74"/>
      <c r="AB1982" s="74"/>
      <c r="AC1982" s="74"/>
      <c r="AD1982" s="74"/>
      <c r="AE1982" s="74"/>
      <c r="AG1982" s="101"/>
      <c r="AN1982" s="74"/>
      <c r="AO1982" s="74"/>
      <c r="AP1982" s="74"/>
      <c r="AQ1982" s="74"/>
      <c r="AR1982" s="74"/>
      <c r="AS1982" s="74"/>
      <c r="AT1982" s="74"/>
      <c r="AU1982" s="74"/>
    </row>
    <row r="1983" spans="27:47">
      <c r="AA1983" s="74"/>
      <c r="AB1983" s="74"/>
      <c r="AC1983" s="74"/>
      <c r="AD1983" s="74"/>
      <c r="AE1983" s="74"/>
      <c r="AG1983" s="101"/>
      <c r="AN1983" s="74"/>
      <c r="AO1983" s="74"/>
      <c r="AP1983" s="74"/>
      <c r="AQ1983" s="74"/>
      <c r="AR1983" s="74"/>
      <c r="AS1983" s="74"/>
      <c r="AT1983" s="74"/>
      <c r="AU1983" s="74"/>
    </row>
    <row r="1984" spans="27:47">
      <c r="AA1984" s="74"/>
      <c r="AB1984" s="74"/>
      <c r="AC1984" s="74"/>
      <c r="AD1984" s="74"/>
      <c r="AE1984" s="74"/>
      <c r="AG1984" s="101"/>
      <c r="AN1984" s="74"/>
      <c r="AO1984" s="74"/>
      <c r="AP1984" s="74"/>
      <c r="AQ1984" s="74"/>
      <c r="AR1984" s="74"/>
      <c r="AS1984" s="74"/>
      <c r="AT1984" s="74"/>
      <c r="AU1984" s="74"/>
    </row>
    <row r="1985" spans="27:47">
      <c r="AA1985" s="74"/>
      <c r="AB1985" s="74"/>
      <c r="AC1985" s="74"/>
      <c r="AD1985" s="74"/>
      <c r="AE1985" s="74"/>
      <c r="AG1985" s="101"/>
      <c r="AN1985" s="74"/>
      <c r="AO1985" s="74"/>
      <c r="AP1985" s="74"/>
      <c r="AQ1985" s="74"/>
      <c r="AR1985" s="74"/>
      <c r="AS1985" s="74"/>
      <c r="AT1985" s="74"/>
      <c r="AU1985" s="74"/>
    </row>
    <row r="1986" spans="27:47">
      <c r="AA1986" s="74"/>
      <c r="AB1986" s="74"/>
      <c r="AC1986" s="74"/>
      <c r="AD1986" s="74"/>
      <c r="AE1986" s="74"/>
      <c r="AG1986" s="101"/>
      <c r="AN1986" s="74"/>
      <c r="AO1986" s="74"/>
      <c r="AP1986" s="74"/>
      <c r="AQ1986" s="74"/>
      <c r="AR1986" s="74"/>
      <c r="AS1986" s="74"/>
      <c r="AT1986" s="74"/>
      <c r="AU1986" s="74"/>
    </row>
    <row r="1987" spans="27:47">
      <c r="AA1987" s="74"/>
      <c r="AB1987" s="74"/>
      <c r="AC1987" s="74"/>
      <c r="AD1987" s="74"/>
      <c r="AE1987" s="74"/>
      <c r="AG1987" s="101"/>
      <c r="AN1987" s="74"/>
      <c r="AO1987" s="74"/>
      <c r="AP1987" s="74"/>
      <c r="AQ1987" s="74"/>
      <c r="AR1987" s="74"/>
      <c r="AS1987" s="74"/>
      <c r="AT1987" s="74"/>
      <c r="AU1987" s="74"/>
    </row>
    <row r="1988" spans="27:47">
      <c r="AA1988" s="74"/>
      <c r="AB1988" s="74"/>
      <c r="AC1988" s="74"/>
      <c r="AD1988" s="74"/>
      <c r="AE1988" s="74"/>
      <c r="AG1988" s="101"/>
      <c r="AN1988" s="74"/>
      <c r="AO1988" s="74"/>
      <c r="AP1988" s="74"/>
      <c r="AQ1988" s="74"/>
      <c r="AR1988" s="74"/>
      <c r="AS1988" s="74"/>
      <c r="AT1988" s="74"/>
      <c r="AU1988" s="74"/>
    </row>
    <row r="1989" spans="27:47">
      <c r="AA1989" s="74"/>
      <c r="AB1989" s="74"/>
      <c r="AC1989" s="74"/>
      <c r="AD1989" s="74"/>
      <c r="AE1989" s="74"/>
      <c r="AG1989" s="101"/>
      <c r="AN1989" s="74"/>
      <c r="AO1989" s="74"/>
      <c r="AP1989" s="74"/>
      <c r="AQ1989" s="74"/>
      <c r="AR1989" s="74"/>
      <c r="AS1989" s="74"/>
      <c r="AT1989" s="74"/>
      <c r="AU1989" s="74"/>
    </row>
    <row r="1990" spans="27:47">
      <c r="AA1990" s="74"/>
      <c r="AB1990" s="74"/>
      <c r="AC1990" s="74"/>
      <c r="AD1990" s="74"/>
      <c r="AE1990" s="74"/>
      <c r="AG1990" s="101"/>
      <c r="AN1990" s="74"/>
      <c r="AO1990" s="74"/>
      <c r="AP1990" s="74"/>
      <c r="AQ1990" s="74"/>
      <c r="AR1990" s="74"/>
      <c r="AS1990" s="74"/>
      <c r="AT1990" s="74"/>
      <c r="AU1990" s="74"/>
    </row>
    <row r="1991" spans="27:47">
      <c r="AA1991" s="74"/>
      <c r="AB1991" s="74"/>
      <c r="AC1991" s="74"/>
      <c r="AD1991" s="74"/>
      <c r="AE1991" s="74"/>
      <c r="AG1991" s="101"/>
      <c r="AN1991" s="74"/>
      <c r="AO1991" s="74"/>
      <c r="AP1991" s="74"/>
      <c r="AQ1991" s="74"/>
      <c r="AR1991" s="74"/>
      <c r="AS1991" s="74"/>
      <c r="AT1991" s="74"/>
      <c r="AU1991" s="74"/>
    </row>
    <row r="1992" spans="27:47">
      <c r="AA1992" s="74"/>
      <c r="AB1992" s="74"/>
      <c r="AC1992" s="74"/>
      <c r="AD1992" s="74"/>
      <c r="AE1992" s="74"/>
      <c r="AG1992" s="101"/>
      <c r="AN1992" s="74"/>
      <c r="AO1992" s="74"/>
      <c r="AP1992" s="74"/>
      <c r="AQ1992" s="74"/>
      <c r="AR1992" s="74"/>
      <c r="AS1992" s="74"/>
      <c r="AT1992" s="74"/>
      <c r="AU1992" s="74"/>
    </row>
    <row r="1993" spans="27:47">
      <c r="AA1993" s="74"/>
      <c r="AB1993" s="74"/>
      <c r="AC1993" s="74"/>
      <c r="AD1993" s="74"/>
      <c r="AE1993" s="74"/>
      <c r="AG1993" s="101"/>
      <c r="AN1993" s="74"/>
      <c r="AO1993" s="74"/>
      <c r="AP1993" s="74"/>
      <c r="AQ1993" s="74"/>
      <c r="AR1993" s="74"/>
      <c r="AS1993" s="74"/>
      <c r="AT1993" s="74"/>
      <c r="AU1993" s="74"/>
    </row>
    <row r="1994" spans="27:47">
      <c r="AA1994" s="74"/>
      <c r="AB1994" s="74"/>
      <c r="AC1994" s="74"/>
      <c r="AD1994" s="74"/>
      <c r="AE1994" s="74"/>
      <c r="AG1994" s="101"/>
      <c r="AN1994" s="74"/>
      <c r="AO1994" s="74"/>
      <c r="AP1994" s="74"/>
      <c r="AQ1994" s="74"/>
      <c r="AR1994" s="74"/>
      <c r="AS1994" s="74"/>
      <c r="AT1994" s="74"/>
      <c r="AU1994" s="74"/>
    </row>
    <row r="1995" spans="27:47">
      <c r="AA1995" s="74"/>
      <c r="AB1995" s="74"/>
      <c r="AC1995" s="74"/>
      <c r="AD1995" s="74"/>
      <c r="AE1995" s="74"/>
      <c r="AG1995" s="101"/>
      <c r="AN1995" s="74"/>
      <c r="AO1995" s="74"/>
      <c r="AP1995" s="74"/>
      <c r="AQ1995" s="74"/>
      <c r="AR1995" s="74"/>
      <c r="AS1995" s="74"/>
      <c r="AT1995" s="74"/>
      <c r="AU1995" s="74"/>
    </row>
    <row r="1996" spans="27:47">
      <c r="AA1996" s="74"/>
      <c r="AB1996" s="74"/>
      <c r="AC1996" s="74"/>
      <c r="AD1996" s="74"/>
      <c r="AE1996" s="74"/>
      <c r="AG1996" s="101"/>
      <c r="AN1996" s="74"/>
      <c r="AO1996" s="74"/>
      <c r="AP1996" s="74"/>
      <c r="AQ1996" s="74"/>
      <c r="AR1996" s="74"/>
      <c r="AS1996" s="74"/>
      <c r="AT1996" s="74"/>
      <c r="AU1996" s="74"/>
    </row>
    <row r="1997" spans="27:47">
      <c r="AA1997" s="74"/>
      <c r="AB1997" s="74"/>
      <c r="AC1997" s="74"/>
      <c r="AD1997" s="74"/>
      <c r="AE1997" s="74"/>
      <c r="AG1997" s="101"/>
      <c r="AN1997" s="74"/>
      <c r="AO1997" s="74"/>
      <c r="AP1997" s="74"/>
      <c r="AQ1997" s="74"/>
      <c r="AR1997" s="74"/>
      <c r="AS1997" s="74"/>
      <c r="AT1997" s="74"/>
      <c r="AU1997" s="74"/>
    </row>
    <row r="1998" spans="27:47">
      <c r="AA1998" s="74"/>
      <c r="AB1998" s="74"/>
      <c r="AC1998" s="74"/>
      <c r="AD1998" s="74"/>
      <c r="AE1998" s="74"/>
      <c r="AG1998" s="101"/>
      <c r="AN1998" s="74"/>
      <c r="AO1998" s="74"/>
      <c r="AP1998" s="74"/>
      <c r="AQ1998" s="74"/>
      <c r="AR1998" s="74"/>
      <c r="AS1998" s="74"/>
      <c r="AT1998" s="74"/>
      <c r="AU1998" s="74"/>
    </row>
    <row r="1999" spans="27:47">
      <c r="AA1999" s="74"/>
      <c r="AB1999" s="74"/>
      <c r="AC1999" s="74"/>
      <c r="AD1999" s="74"/>
      <c r="AE1999" s="74"/>
      <c r="AG1999" s="101"/>
      <c r="AN1999" s="74"/>
      <c r="AO1999" s="74"/>
      <c r="AP1999" s="74"/>
      <c r="AQ1999" s="74"/>
      <c r="AR1999" s="74"/>
      <c r="AS1999" s="74"/>
      <c r="AT1999" s="74"/>
      <c r="AU1999" s="74"/>
    </row>
    <row r="2000" spans="27:47">
      <c r="AA2000" s="74"/>
      <c r="AB2000" s="74"/>
      <c r="AC2000" s="74"/>
      <c r="AD2000" s="74"/>
      <c r="AE2000" s="74"/>
      <c r="AG2000" s="101"/>
      <c r="AN2000" s="74"/>
      <c r="AO2000" s="74"/>
      <c r="AP2000" s="74"/>
      <c r="AQ2000" s="74"/>
      <c r="AR2000" s="74"/>
      <c r="AS2000" s="74"/>
      <c r="AT2000" s="74"/>
      <c r="AU2000" s="74"/>
    </row>
    <row r="2001" spans="27:47">
      <c r="AA2001" s="74"/>
      <c r="AB2001" s="74"/>
      <c r="AC2001" s="74"/>
      <c r="AD2001" s="74"/>
      <c r="AE2001" s="74"/>
      <c r="AG2001" s="101"/>
      <c r="AN2001" s="74"/>
      <c r="AO2001" s="74"/>
      <c r="AP2001" s="74"/>
      <c r="AQ2001" s="74"/>
      <c r="AR2001" s="74"/>
      <c r="AS2001" s="74"/>
      <c r="AT2001" s="74"/>
      <c r="AU2001" s="74"/>
    </row>
    <row r="2002" spans="27:47">
      <c r="AA2002" s="74"/>
      <c r="AB2002" s="74"/>
      <c r="AC2002" s="74"/>
      <c r="AD2002" s="74"/>
      <c r="AE2002" s="74"/>
      <c r="AG2002" s="101"/>
      <c r="AN2002" s="74"/>
      <c r="AO2002" s="74"/>
      <c r="AP2002" s="74"/>
      <c r="AQ2002" s="74"/>
      <c r="AR2002" s="74"/>
      <c r="AS2002" s="74"/>
      <c r="AT2002" s="74"/>
      <c r="AU2002" s="74"/>
    </row>
    <row r="2003" spans="27:47">
      <c r="AA2003" s="74"/>
      <c r="AB2003" s="74"/>
      <c r="AC2003" s="74"/>
      <c r="AD2003" s="74"/>
      <c r="AE2003" s="74"/>
      <c r="AG2003" s="101"/>
      <c r="AN2003" s="74"/>
      <c r="AO2003" s="74"/>
      <c r="AP2003" s="74"/>
      <c r="AQ2003" s="74"/>
      <c r="AR2003" s="74"/>
      <c r="AS2003" s="74"/>
      <c r="AT2003" s="74"/>
      <c r="AU2003" s="74"/>
    </row>
    <row r="2004" spans="27:47">
      <c r="AA2004" s="74"/>
      <c r="AB2004" s="74"/>
      <c r="AC2004" s="74"/>
      <c r="AD2004" s="74"/>
      <c r="AE2004" s="74"/>
      <c r="AG2004" s="101"/>
      <c r="AN2004" s="74"/>
      <c r="AO2004" s="74"/>
      <c r="AP2004" s="74"/>
      <c r="AQ2004" s="74"/>
      <c r="AR2004" s="74"/>
      <c r="AS2004" s="74"/>
      <c r="AT2004" s="74"/>
      <c r="AU2004" s="74"/>
    </row>
    <row r="2005" spans="27:47">
      <c r="AA2005" s="74"/>
      <c r="AB2005" s="74"/>
      <c r="AC2005" s="74"/>
      <c r="AD2005" s="74"/>
      <c r="AE2005" s="74"/>
      <c r="AG2005" s="101"/>
      <c r="AN2005" s="74"/>
      <c r="AO2005" s="74"/>
      <c r="AP2005" s="74"/>
      <c r="AQ2005" s="74"/>
      <c r="AR2005" s="74"/>
      <c r="AS2005" s="74"/>
      <c r="AT2005" s="74"/>
      <c r="AU2005" s="74"/>
    </row>
    <row r="2006" spans="27:47">
      <c r="AA2006" s="74"/>
      <c r="AB2006" s="74"/>
      <c r="AC2006" s="74"/>
      <c r="AD2006" s="74"/>
      <c r="AE2006" s="74"/>
      <c r="AG2006" s="101"/>
      <c r="AN2006" s="74"/>
      <c r="AO2006" s="74"/>
      <c r="AP2006" s="74"/>
      <c r="AQ2006" s="74"/>
      <c r="AR2006" s="74"/>
      <c r="AS2006" s="74"/>
      <c r="AT2006" s="74"/>
      <c r="AU2006" s="74"/>
    </row>
    <row r="2007" spans="27:47">
      <c r="AA2007" s="74"/>
      <c r="AB2007" s="74"/>
      <c r="AC2007" s="74"/>
      <c r="AD2007" s="74"/>
      <c r="AE2007" s="74"/>
      <c r="AG2007" s="101"/>
      <c r="AN2007" s="74"/>
      <c r="AO2007" s="74"/>
      <c r="AP2007" s="74"/>
      <c r="AQ2007" s="74"/>
      <c r="AR2007" s="74"/>
      <c r="AS2007" s="74"/>
      <c r="AT2007" s="74"/>
      <c r="AU2007" s="74"/>
    </row>
    <row r="2008" spans="27:47">
      <c r="AA2008" s="74"/>
      <c r="AB2008" s="74"/>
      <c r="AC2008" s="74"/>
      <c r="AD2008" s="74"/>
      <c r="AE2008" s="74"/>
      <c r="AG2008" s="101"/>
      <c r="AN2008" s="74"/>
      <c r="AO2008" s="74"/>
      <c r="AP2008" s="74"/>
      <c r="AQ2008" s="74"/>
      <c r="AR2008" s="74"/>
      <c r="AS2008" s="74"/>
      <c r="AT2008" s="74"/>
      <c r="AU2008" s="74"/>
    </row>
    <row r="2009" spans="27:47">
      <c r="AA2009" s="74"/>
      <c r="AB2009" s="74"/>
      <c r="AC2009" s="74"/>
      <c r="AD2009" s="74"/>
      <c r="AE2009" s="74"/>
      <c r="AG2009" s="101"/>
      <c r="AN2009" s="74"/>
      <c r="AO2009" s="74"/>
      <c r="AP2009" s="74"/>
      <c r="AQ2009" s="74"/>
      <c r="AR2009" s="74"/>
      <c r="AS2009" s="74"/>
      <c r="AT2009" s="74"/>
      <c r="AU2009" s="74"/>
    </row>
    <row r="2010" spans="27:47">
      <c r="AA2010" s="74"/>
      <c r="AB2010" s="74"/>
      <c r="AC2010" s="74"/>
      <c r="AD2010" s="74"/>
      <c r="AE2010" s="74"/>
      <c r="AG2010" s="101"/>
      <c r="AN2010" s="74"/>
      <c r="AO2010" s="74"/>
      <c r="AP2010" s="74"/>
      <c r="AQ2010" s="74"/>
      <c r="AR2010" s="74"/>
      <c r="AS2010" s="74"/>
      <c r="AT2010" s="74"/>
      <c r="AU2010" s="74"/>
    </row>
    <row r="2011" spans="27:47">
      <c r="AA2011" s="74"/>
      <c r="AB2011" s="74"/>
      <c r="AC2011" s="74"/>
      <c r="AD2011" s="74"/>
      <c r="AE2011" s="74"/>
      <c r="AG2011" s="101"/>
      <c r="AN2011" s="74"/>
      <c r="AO2011" s="74"/>
      <c r="AP2011" s="74"/>
      <c r="AQ2011" s="74"/>
      <c r="AR2011" s="74"/>
      <c r="AS2011" s="74"/>
      <c r="AT2011" s="74"/>
      <c r="AU2011" s="74"/>
    </row>
    <row r="2012" spans="27:47">
      <c r="AA2012" s="74"/>
      <c r="AB2012" s="74"/>
      <c r="AC2012" s="74"/>
      <c r="AD2012" s="74"/>
      <c r="AE2012" s="74"/>
      <c r="AG2012" s="101"/>
      <c r="AN2012" s="74"/>
      <c r="AO2012" s="74"/>
      <c r="AP2012" s="74"/>
      <c r="AQ2012" s="74"/>
      <c r="AR2012" s="74"/>
      <c r="AS2012" s="74"/>
      <c r="AT2012" s="74"/>
      <c r="AU2012" s="74"/>
    </row>
    <row r="2013" spans="27:47">
      <c r="AA2013" s="74"/>
      <c r="AB2013" s="74"/>
      <c r="AC2013" s="74"/>
      <c r="AD2013" s="74"/>
      <c r="AE2013" s="74"/>
      <c r="AG2013" s="101"/>
      <c r="AN2013" s="74"/>
      <c r="AO2013" s="74"/>
      <c r="AP2013" s="74"/>
      <c r="AQ2013" s="74"/>
      <c r="AR2013" s="74"/>
      <c r="AS2013" s="74"/>
      <c r="AT2013" s="74"/>
      <c r="AU2013" s="74"/>
    </row>
    <row r="2014" spans="27:47">
      <c r="AA2014" s="74"/>
      <c r="AB2014" s="74"/>
      <c r="AC2014" s="74"/>
      <c r="AD2014" s="74"/>
      <c r="AE2014" s="74"/>
      <c r="AG2014" s="101"/>
      <c r="AN2014" s="74"/>
      <c r="AO2014" s="74"/>
      <c r="AP2014" s="74"/>
      <c r="AQ2014" s="74"/>
      <c r="AR2014" s="74"/>
      <c r="AS2014" s="74"/>
      <c r="AT2014" s="74"/>
      <c r="AU2014" s="74"/>
    </row>
    <row r="2015" spans="27:47">
      <c r="AA2015" s="74"/>
      <c r="AB2015" s="74"/>
      <c r="AC2015" s="74"/>
      <c r="AD2015" s="74"/>
      <c r="AE2015" s="74"/>
      <c r="AG2015" s="101"/>
      <c r="AN2015" s="74"/>
      <c r="AO2015" s="74"/>
      <c r="AP2015" s="74"/>
      <c r="AQ2015" s="74"/>
      <c r="AR2015" s="74"/>
      <c r="AS2015" s="74"/>
      <c r="AT2015" s="74"/>
      <c r="AU2015" s="74"/>
    </row>
    <row r="2016" spans="27:47">
      <c r="AA2016" s="74"/>
      <c r="AB2016" s="74"/>
      <c r="AC2016" s="74"/>
      <c r="AD2016" s="74"/>
      <c r="AE2016" s="74"/>
      <c r="AG2016" s="101"/>
      <c r="AN2016" s="74"/>
      <c r="AO2016" s="74"/>
      <c r="AP2016" s="74"/>
      <c r="AQ2016" s="74"/>
      <c r="AR2016" s="74"/>
      <c r="AS2016" s="74"/>
      <c r="AT2016" s="74"/>
      <c r="AU2016" s="74"/>
    </row>
    <row r="2017" spans="27:47">
      <c r="AA2017" s="74"/>
      <c r="AB2017" s="74"/>
      <c r="AC2017" s="74"/>
      <c r="AD2017" s="74"/>
      <c r="AE2017" s="74"/>
      <c r="AG2017" s="101"/>
      <c r="AN2017" s="74"/>
      <c r="AO2017" s="74"/>
      <c r="AP2017" s="74"/>
      <c r="AQ2017" s="74"/>
      <c r="AR2017" s="74"/>
      <c r="AS2017" s="74"/>
      <c r="AT2017" s="74"/>
      <c r="AU2017" s="74"/>
    </row>
    <row r="2018" spans="27:47">
      <c r="AA2018" s="74"/>
      <c r="AB2018" s="74"/>
      <c r="AC2018" s="74"/>
      <c r="AD2018" s="74"/>
      <c r="AE2018" s="74"/>
      <c r="AG2018" s="101"/>
      <c r="AN2018" s="74"/>
      <c r="AO2018" s="74"/>
      <c r="AP2018" s="74"/>
      <c r="AQ2018" s="74"/>
      <c r="AR2018" s="74"/>
      <c r="AS2018" s="74"/>
      <c r="AT2018" s="74"/>
      <c r="AU2018" s="74"/>
    </row>
    <row r="2019" spans="27:47">
      <c r="AA2019" s="74"/>
      <c r="AB2019" s="74"/>
      <c r="AC2019" s="74"/>
      <c r="AD2019" s="74"/>
      <c r="AE2019" s="74"/>
      <c r="AG2019" s="101"/>
      <c r="AN2019" s="74"/>
      <c r="AO2019" s="74"/>
      <c r="AP2019" s="74"/>
      <c r="AQ2019" s="74"/>
      <c r="AR2019" s="74"/>
      <c r="AS2019" s="74"/>
      <c r="AT2019" s="74"/>
      <c r="AU2019" s="74"/>
    </row>
    <row r="2020" spans="27:47">
      <c r="AA2020" s="74"/>
      <c r="AB2020" s="74"/>
      <c r="AC2020" s="74"/>
      <c r="AD2020" s="74"/>
      <c r="AE2020" s="74"/>
      <c r="AG2020" s="101"/>
      <c r="AN2020" s="74"/>
      <c r="AO2020" s="74"/>
      <c r="AP2020" s="74"/>
      <c r="AQ2020" s="74"/>
      <c r="AR2020" s="74"/>
      <c r="AS2020" s="74"/>
      <c r="AT2020" s="74"/>
      <c r="AU2020" s="74"/>
    </row>
    <row r="2021" spans="27:47">
      <c r="AA2021" s="74"/>
      <c r="AB2021" s="74"/>
      <c r="AC2021" s="74"/>
      <c r="AD2021" s="74"/>
      <c r="AE2021" s="74"/>
      <c r="AG2021" s="101"/>
      <c r="AN2021" s="74"/>
      <c r="AO2021" s="74"/>
      <c r="AP2021" s="74"/>
      <c r="AQ2021" s="74"/>
      <c r="AR2021" s="74"/>
      <c r="AS2021" s="74"/>
      <c r="AT2021" s="74"/>
      <c r="AU2021" s="74"/>
    </row>
    <row r="2022" spans="27:47">
      <c r="AA2022" s="74"/>
      <c r="AB2022" s="74"/>
      <c r="AC2022" s="74"/>
      <c r="AD2022" s="74"/>
      <c r="AE2022" s="74"/>
      <c r="AG2022" s="101"/>
      <c r="AN2022" s="74"/>
      <c r="AO2022" s="74"/>
      <c r="AP2022" s="74"/>
      <c r="AQ2022" s="74"/>
      <c r="AR2022" s="74"/>
      <c r="AS2022" s="74"/>
      <c r="AT2022" s="74"/>
      <c r="AU2022" s="74"/>
    </row>
    <row r="2023" spans="27:47">
      <c r="AA2023" s="74"/>
      <c r="AB2023" s="74"/>
      <c r="AC2023" s="74"/>
      <c r="AD2023" s="74"/>
      <c r="AE2023" s="74"/>
      <c r="AG2023" s="101"/>
      <c r="AN2023" s="74"/>
      <c r="AO2023" s="74"/>
      <c r="AP2023" s="74"/>
      <c r="AQ2023" s="74"/>
      <c r="AR2023" s="74"/>
      <c r="AS2023" s="74"/>
      <c r="AT2023" s="74"/>
      <c r="AU2023" s="74"/>
    </row>
    <row r="2024" spans="27:47">
      <c r="AA2024" s="74"/>
      <c r="AB2024" s="74"/>
      <c r="AC2024" s="74"/>
      <c r="AD2024" s="74"/>
      <c r="AE2024" s="74"/>
      <c r="AG2024" s="101"/>
      <c r="AN2024" s="74"/>
      <c r="AO2024" s="74"/>
      <c r="AP2024" s="74"/>
      <c r="AQ2024" s="74"/>
      <c r="AR2024" s="74"/>
      <c r="AS2024" s="74"/>
      <c r="AT2024" s="74"/>
      <c r="AU2024" s="74"/>
    </row>
    <row r="2025" spans="27:47">
      <c r="AA2025" s="74"/>
      <c r="AB2025" s="74"/>
      <c r="AC2025" s="74"/>
      <c r="AD2025" s="74"/>
      <c r="AE2025" s="74"/>
      <c r="AG2025" s="101"/>
      <c r="AN2025" s="74"/>
      <c r="AO2025" s="74"/>
      <c r="AP2025" s="74"/>
      <c r="AQ2025" s="74"/>
      <c r="AR2025" s="74"/>
      <c r="AS2025" s="74"/>
      <c r="AT2025" s="74"/>
      <c r="AU2025" s="74"/>
    </row>
    <row r="2026" spans="27:47">
      <c r="AA2026" s="74"/>
      <c r="AB2026" s="74"/>
      <c r="AC2026" s="74"/>
      <c r="AD2026" s="74"/>
      <c r="AE2026" s="74"/>
      <c r="AG2026" s="101"/>
      <c r="AN2026" s="74"/>
      <c r="AO2026" s="74"/>
      <c r="AP2026" s="74"/>
      <c r="AQ2026" s="74"/>
      <c r="AR2026" s="74"/>
      <c r="AS2026" s="74"/>
      <c r="AT2026" s="74"/>
      <c r="AU2026" s="74"/>
    </row>
    <row r="2027" spans="27:47">
      <c r="AA2027" s="74"/>
      <c r="AB2027" s="74"/>
      <c r="AC2027" s="74"/>
      <c r="AD2027" s="74"/>
      <c r="AE2027" s="74"/>
      <c r="AG2027" s="101"/>
      <c r="AN2027" s="74"/>
      <c r="AO2027" s="74"/>
      <c r="AP2027" s="74"/>
      <c r="AQ2027" s="74"/>
      <c r="AR2027" s="74"/>
      <c r="AS2027" s="74"/>
      <c r="AT2027" s="74"/>
      <c r="AU2027" s="74"/>
    </row>
    <row r="2028" spans="27:47">
      <c r="AA2028" s="74"/>
      <c r="AB2028" s="74"/>
      <c r="AC2028" s="74"/>
      <c r="AD2028" s="74"/>
      <c r="AE2028" s="74"/>
      <c r="AG2028" s="101"/>
      <c r="AN2028" s="74"/>
      <c r="AO2028" s="74"/>
      <c r="AP2028" s="74"/>
      <c r="AQ2028" s="74"/>
      <c r="AR2028" s="74"/>
      <c r="AS2028" s="74"/>
      <c r="AT2028" s="74"/>
      <c r="AU2028" s="74"/>
    </row>
    <row r="2029" spans="27:47">
      <c r="AA2029" s="74"/>
      <c r="AB2029" s="74"/>
      <c r="AC2029" s="74"/>
      <c r="AD2029" s="74"/>
      <c r="AE2029" s="74"/>
      <c r="AG2029" s="101"/>
      <c r="AN2029" s="74"/>
      <c r="AO2029" s="74"/>
      <c r="AP2029" s="74"/>
      <c r="AQ2029" s="74"/>
      <c r="AR2029" s="74"/>
      <c r="AS2029" s="74"/>
      <c r="AT2029" s="74"/>
      <c r="AU2029" s="74"/>
    </row>
    <row r="2030" spans="27:47">
      <c r="AA2030" s="74"/>
      <c r="AB2030" s="74"/>
      <c r="AC2030" s="74"/>
      <c r="AD2030" s="74"/>
      <c r="AE2030" s="74"/>
      <c r="AG2030" s="101"/>
      <c r="AN2030" s="74"/>
      <c r="AO2030" s="74"/>
      <c r="AP2030" s="74"/>
      <c r="AQ2030" s="74"/>
      <c r="AR2030" s="74"/>
      <c r="AS2030" s="74"/>
      <c r="AT2030" s="74"/>
      <c r="AU2030" s="74"/>
    </row>
    <row r="2031" spans="27:47">
      <c r="AA2031" s="74"/>
      <c r="AB2031" s="74"/>
      <c r="AC2031" s="74"/>
      <c r="AD2031" s="74"/>
      <c r="AE2031" s="74"/>
      <c r="AG2031" s="101"/>
      <c r="AN2031" s="74"/>
      <c r="AO2031" s="74"/>
      <c r="AP2031" s="74"/>
      <c r="AQ2031" s="74"/>
      <c r="AR2031" s="74"/>
      <c r="AS2031" s="74"/>
      <c r="AT2031" s="74"/>
      <c r="AU2031" s="74"/>
    </row>
    <row r="2032" spans="27:47">
      <c r="AA2032" s="74"/>
      <c r="AB2032" s="74"/>
      <c r="AC2032" s="74"/>
      <c r="AD2032" s="74"/>
      <c r="AE2032" s="74"/>
      <c r="AG2032" s="101"/>
      <c r="AN2032" s="74"/>
      <c r="AO2032" s="74"/>
      <c r="AP2032" s="74"/>
      <c r="AQ2032" s="74"/>
      <c r="AR2032" s="74"/>
      <c r="AS2032" s="74"/>
      <c r="AT2032" s="74"/>
      <c r="AU2032" s="74"/>
    </row>
    <row r="2033" spans="27:47">
      <c r="AA2033" s="74"/>
      <c r="AB2033" s="74"/>
      <c r="AC2033" s="74"/>
      <c r="AD2033" s="74"/>
      <c r="AE2033" s="74"/>
      <c r="AG2033" s="101"/>
      <c r="AN2033" s="74"/>
      <c r="AO2033" s="74"/>
      <c r="AP2033" s="74"/>
      <c r="AQ2033" s="74"/>
      <c r="AR2033" s="74"/>
      <c r="AS2033" s="74"/>
      <c r="AT2033" s="74"/>
      <c r="AU2033" s="74"/>
    </row>
    <row r="2034" spans="27:47">
      <c r="AA2034" s="74"/>
      <c r="AB2034" s="74"/>
      <c r="AC2034" s="74"/>
      <c r="AD2034" s="74"/>
      <c r="AE2034" s="74"/>
      <c r="AG2034" s="101"/>
      <c r="AN2034" s="74"/>
      <c r="AO2034" s="74"/>
      <c r="AP2034" s="74"/>
      <c r="AQ2034" s="74"/>
      <c r="AR2034" s="74"/>
      <c r="AS2034" s="74"/>
      <c r="AT2034" s="74"/>
      <c r="AU2034" s="74"/>
    </row>
    <row r="2035" spans="27:47">
      <c r="AA2035" s="74"/>
      <c r="AB2035" s="74"/>
      <c r="AC2035" s="74"/>
      <c r="AD2035" s="74"/>
      <c r="AE2035" s="74"/>
      <c r="AG2035" s="101"/>
      <c r="AN2035" s="74"/>
      <c r="AO2035" s="74"/>
      <c r="AP2035" s="74"/>
      <c r="AQ2035" s="74"/>
      <c r="AR2035" s="74"/>
      <c r="AS2035" s="74"/>
      <c r="AT2035" s="74"/>
      <c r="AU2035" s="74"/>
    </row>
    <row r="2036" spans="27:47">
      <c r="AA2036" s="74"/>
      <c r="AB2036" s="74"/>
      <c r="AC2036" s="74"/>
      <c r="AD2036" s="74"/>
      <c r="AE2036" s="74"/>
      <c r="AG2036" s="101"/>
      <c r="AN2036" s="74"/>
      <c r="AO2036" s="74"/>
      <c r="AP2036" s="74"/>
      <c r="AQ2036" s="74"/>
      <c r="AR2036" s="74"/>
      <c r="AS2036" s="74"/>
      <c r="AT2036" s="74"/>
      <c r="AU2036" s="74"/>
    </row>
    <row r="2037" spans="27:47">
      <c r="AA2037" s="74"/>
      <c r="AB2037" s="74"/>
      <c r="AC2037" s="74"/>
      <c r="AD2037" s="74"/>
      <c r="AE2037" s="74"/>
      <c r="AG2037" s="101"/>
      <c r="AN2037" s="74"/>
      <c r="AO2037" s="74"/>
      <c r="AP2037" s="74"/>
      <c r="AQ2037" s="74"/>
      <c r="AR2037" s="74"/>
      <c r="AS2037" s="74"/>
      <c r="AT2037" s="74"/>
      <c r="AU2037" s="74"/>
    </row>
    <row r="2038" spans="27:47">
      <c r="AA2038" s="74"/>
      <c r="AB2038" s="74"/>
      <c r="AC2038" s="74"/>
      <c r="AD2038" s="74"/>
      <c r="AE2038" s="74"/>
      <c r="AG2038" s="101"/>
      <c r="AN2038" s="74"/>
      <c r="AO2038" s="74"/>
      <c r="AP2038" s="74"/>
      <c r="AQ2038" s="74"/>
      <c r="AR2038" s="74"/>
      <c r="AS2038" s="74"/>
      <c r="AT2038" s="74"/>
      <c r="AU2038" s="74"/>
    </row>
    <row r="2039" spans="27:47">
      <c r="AA2039" s="74"/>
      <c r="AB2039" s="74"/>
      <c r="AC2039" s="74"/>
      <c r="AD2039" s="74"/>
      <c r="AE2039" s="74"/>
      <c r="AG2039" s="101"/>
      <c r="AN2039" s="74"/>
      <c r="AO2039" s="74"/>
      <c r="AP2039" s="74"/>
      <c r="AQ2039" s="74"/>
      <c r="AR2039" s="74"/>
      <c r="AS2039" s="74"/>
      <c r="AT2039" s="74"/>
      <c r="AU2039" s="74"/>
    </row>
    <row r="2040" spans="27:47">
      <c r="AA2040" s="74"/>
      <c r="AB2040" s="74"/>
      <c r="AC2040" s="74"/>
      <c r="AD2040" s="74"/>
      <c r="AE2040" s="74"/>
      <c r="AG2040" s="101"/>
      <c r="AN2040" s="74"/>
      <c r="AO2040" s="74"/>
      <c r="AP2040" s="74"/>
      <c r="AQ2040" s="74"/>
      <c r="AR2040" s="74"/>
      <c r="AS2040" s="74"/>
      <c r="AT2040" s="74"/>
      <c r="AU2040" s="74"/>
    </row>
    <row r="2041" spans="27:47">
      <c r="AA2041" s="74"/>
      <c r="AB2041" s="74"/>
      <c r="AC2041" s="74"/>
      <c r="AD2041" s="74"/>
      <c r="AE2041" s="74"/>
      <c r="AG2041" s="101"/>
      <c r="AN2041" s="74"/>
      <c r="AO2041" s="74"/>
      <c r="AP2041" s="74"/>
      <c r="AQ2041" s="74"/>
      <c r="AR2041" s="74"/>
      <c r="AS2041" s="74"/>
      <c r="AT2041" s="74"/>
      <c r="AU2041" s="74"/>
    </row>
    <row r="2042" spans="27:47">
      <c r="AA2042" s="74"/>
      <c r="AB2042" s="74"/>
      <c r="AC2042" s="74"/>
      <c r="AD2042" s="74"/>
      <c r="AE2042" s="74"/>
      <c r="AG2042" s="101"/>
      <c r="AN2042" s="74"/>
      <c r="AO2042" s="74"/>
      <c r="AP2042" s="74"/>
      <c r="AQ2042" s="74"/>
      <c r="AR2042" s="74"/>
      <c r="AS2042" s="74"/>
      <c r="AT2042" s="74"/>
      <c r="AU2042" s="74"/>
    </row>
    <row r="2043" spans="27:47">
      <c r="AA2043" s="74"/>
      <c r="AB2043" s="74"/>
      <c r="AC2043" s="74"/>
      <c r="AD2043" s="74"/>
      <c r="AE2043" s="74"/>
      <c r="AG2043" s="101"/>
      <c r="AN2043" s="74"/>
      <c r="AO2043" s="74"/>
      <c r="AP2043" s="74"/>
      <c r="AQ2043" s="74"/>
      <c r="AR2043" s="74"/>
      <c r="AS2043" s="74"/>
      <c r="AT2043" s="74"/>
      <c r="AU2043" s="74"/>
    </row>
    <row r="2044" spans="27:47">
      <c r="AA2044" s="74"/>
      <c r="AB2044" s="74"/>
      <c r="AC2044" s="74"/>
      <c r="AD2044" s="74"/>
      <c r="AE2044" s="74"/>
      <c r="AG2044" s="101"/>
      <c r="AN2044" s="74"/>
      <c r="AO2044" s="74"/>
      <c r="AP2044" s="74"/>
      <c r="AQ2044" s="74"/>
      <c r="AR2044" s="74"/>
      <c r="AS2044" s="74"/>
      <c r="AT2044" s="74"/>
      <c r="AU2044" s="74"/>
    </row>
    <row r="2045" spans="27:47">
      <c r="AA2045" s="74"/>
      <c r="AB2045" s="74"/>
      <c r="AC2045" s="74"/>
      <c r="AD2045" s="74"/>
      <c r="AE2045" s="74"/>
      <c r="AG2045" s="101"/>
      <c r="AN2045" s="74"/>
      <c r="AO2045" s="74"/>
      <c r="AP2045" s="74"/>
      <c r="AQ2045" s="74"/>
      <c r="AR2045" s="74"/>
      <c r="AS2045" s="74"/>
      <c r="AT2045" s="74"/>
      <c r="AU2045" s="74"/>
    </row>
    <row r="2046" spans="27:47">
      <c r="AA2046" s="74"/>
      <c r="AB2046" s="74"/>
      <c r="AC2046" s="74"/>
      <c r="AD2046" s="74"/>
      <c r="AE2046" s="74"/>
      <c r="AG2046" s="101"/>
      <c r="AN2046" s="74"/>
      <c r="AO2046" s="74"/>
      <c r="AP2046" s="74"/>
      <c r="AQ2046" s="74"/>
      <c r="AR2046" s="74"/>
      <c r="AS2046" s="74"/>
      <c r="AT2046" s="74"/>
      <c r="AU2046" s="74"/>
    </row>
    <row r="2047" spans="27:47">
      <c r="AA2047" s="74"/>
      <c r="AB2047" s="74"/>
      <c r="AC2047" s="74"/>
      <c r="AD2047" s="74"/>
      <c r="AE2047" s="74"/>
      <c r="AG2047" s="101"/>
      <c r="AN2047" s="74"/>
      <c r="AO2047" s="74"/>
      <c r="AP2047" s="74"/>
      <c r="AQ2047" s="74"/>
      <c r="AR2047" s="74"/>
      <c r="AS2047" s="74"/>
      <c r="AT2047" s="74"/>
      <c r="AU2047" s="74"/>
    </row>
    <row r="2048" spans="27:47">
      <c r="AA2048" s="74"/>
      <c r="AB2048" s="74"/>
      <c r="AC2048" s="74"/>
      <c r="AD2048" s="74"/>
      <c r="AE2048" s="74"/>
      <c r="AG2048" s="101"/>
      <c r="AN2048" s="74"/>
      <c r="AO2048" s="74"/>
      <c r="AP2048" s="74"/>
      <c r="AQ2048" s="74"/>
      <c r="AR2048" s="74"/>
      <c r="AS2048" s="74"/>
      <c r="AT2048" s="74"/>
      <c r="AU2048" s="74"/>
    </row>
    <row r="2049" spans="27:47">
      <c r="AA2049" s="74"/>
      <c r="AB2049" s="74"/>
      <c r="AC2049" s="74"/>
      <c r="AD2049" s="74"/>
      <c r="AE2049" s="74"/>
      <c r="AG2049" s="101"/>
      <c r="AN2049" s="74"/>
      <c r="AO2049" s="74"/>
      <c r="AP2049" s="74"/>
      <c r="AQ2049" s="74"/>
      <c r="AR2049" s="74"/>
      <c r="AS2049" s="74"/>
      <c r="AT2049" s="74"/>
      <c r="AU2049" s="74"/>
    </row>
    <row r="2050" spans="27:47">
      <c r="AA2050" s="74"/>
      <c r="AB2050" s="74"/>
      <c r="AC2050" s="74"/>
      <c r="AD2050" s="74"/>
      <c r="AE2050" s="74"/>
      <c r="AG2050" s="101"/>
      <c r="AN2050" s="74"/>
      <c r="AO2050" s="74"/>
      <c r="AP2050" s="74"/>
      <c r="AQ2050" s="74"/>
      <c r="AR2050" s="74"/>
      <c r="AS2050" s="74"/>
      <c r="AT2050" s="74"/>
      <c r="AU2050" s="74"/>
    </row>
    <row r="2051" spans="27:47">
      <c r="AA2051" s="74"/>
      <c r="AB2051" s="74"/>
      <c r="AC2051" s="74"/>
      <c r="AD2051" s="74"/>
      <c r="AE2051" s="74"/>
      <c r="AG2051" s="101"/>
      <c r="AN2051" s="74"/>
      <c r="AO2051" s="74"/>
      <c r="AP2051" s="74"/>
      <c r="AQ2051" s="74"/>
      <c r="AR2051" s="74"/>
      <c r="AS2051" s="74"/>
      <c r="AT2051" s="74"/>
      <c r="AU2051" s="74"/>
    </row>
    <row r="2052" spans="27:47">
      <c r="AA2052" s="74"/>
      <c r="AB2052" s="74"/>
      <c r="AC2052" s="74"/>
      <c r="AD2052" s="74"/>
      <c r="AE2052" s="74"/>
      <c r="AG2052" s="101"/>
      <c r="AN2052" s="74"/>
      <c r="AO2052" s="74"/>
      <c r="AP2052" s="74"/>
      <c r="AQ2052" s="74"/>
      <c r="AR2052" s="74"/>
      <c r="AS2052" s="74"/>
      <c r="AT2052" s="74"/>
      <c r="AU2052" s="74"/>
    </row>
    <row r="2053" spans="27:47">
      <c r="AA2053" s="74"/>
      <c r="AB2053" s="74"/>
      <c r="AC2053" s="74"/>
      <c r="AD2053" s="74"/>
      <c r="AE2053" s="74"/>
      <c r="AG2053" s="101"/>
      <c r="AN2053" s="74"/>
      <c r="AO2053" s="74"/>
      <c r="AP2053" s="74"/>
      <c r="AQ2053" s="74"/>
      <c r="AR2053" s="74"/>
      <c r="AS2053" s="74"/>
      <c r="AT2053" s="74"/>
      <c r="AU2053" s="74"/>
    </row>
    <row r="2054" spans="27:47">
      <c r="AA2054" s="74"/>
      <c r="AB2054" s="74"/>
      <c r="AC2054" s="74"/>
      <c r="AD2054" s="74"/>
      <c r="AE2054" s="74"/>
      <c r="AG2054" s="101"/>
      <c r="AN2054" s="74"/>
      <c r="AO2054" s="74"/>
      <c r="AP2054" s="74"/>
      <c r="AQ2054" s="74"/>
      <c r="AR2054" s="74"/>
      <c r="AS2054" s="74"/>
      <c r="AT2054" s="74"/>
      <c r="AU2054" s="74"/>
    </row>
    <row r="2055" spans="27:47">
      <c r="AA2055" s="74"/>
      <c r="AB2055" s="74"/>
      <c r="AC2055" s="74"/>
      <c r="AD2055" s="74"/>
      <c r="AE2055" s="74"/>
      <c r="AG2055" s="101"/>
      <c r="AN2055" s="74"/>
      <c r="AO2055" s="74"/>
      <c r="AP2055" s="74"/>
      <c r="AQ2055" s="74"/>
      <c r="AR2055" s="74"/>
      <c r="AS2055" s="74"/>
      <c r="AT2055" s="74"/>
      <c r="AU2055" s="74"/>
    </row>
    <row r="2056" spans="27:47">
      <c r="AA2056" s="74"/>
      <c r="AB2056" s="74"/>
      <c r="AC2056" s="74"/>
      <c r="AD2056" s="74"/>
      <c r="AE2056" s="74"/>
      <c r="AG2056" s="101"/>
      <c r="AN2056" s="74"/>
      <c r="AO2056" s="74"/>
      <c r="AP2056" s="74"/>
      <c r="AQ2056" s="74"/>
      <c r="AR2056" s="74"/>
      <c r="AS2056" s="74"/>
      <c r="AT2056" s="74"/>
      <c r="AU2056" s="74"/>
    </row>
    <row r="2057" spans="27:47">
      <c r="AA2057" s="74"/>
      <c r="AB2057" s="74"/>
      <c r="AC2057" s="74"/>
      <c r="AD2057" s="74"/>
      <c r="AE2057" s="74"/>
      <c r="AG2057" s="101"/>
      <c r="AN2057" s="74"/>
      <c r="AO2057" s="74"/>
      <c r="AP2057" s="74"/>
      <c r="AQ2057" s="74"/>
      <c r="AR2057" s="74"/>
      <c r="AS2057" s="74"/>
      <c r="AT2057" s="74"/>
      <c r="AU2057" s="74"/>
    </row>
    <row r="2058" spans="27:47">
      <c r="AA2058" s="74"/>
      <c r="AB2058" s="74"/>
      <c r="AC2058" s="74"/>
      <c r="AD2058" s="74"/>
      <c r="AE2058" s="74"/>
      <c r="AG2058" s="101"/>
      <c r="AN2058" s="74"/>
      <c r="AO2058" s="74"/>
      <c r="AP2058" s="74"/>
      <c r="AQ2058" s="74"/>
      <c r="AR2058" s="74"/>
      <c r="AS2058" s="74"/>
      <c r="AT2058" s="74"/>
      <c r="AU2058" s="74"/>
    </row>
    <row r="2059" spans="27:47">
      <c r="AA2059" s="74"/>
      <c r="AB2059" s="74"/>
      <c r="AC2059" s="74"/>
      <c r="AD2059" s="74"/>
      <c r="AE2059" s="74"/>
      <c r="AG2059" s="101"/>
      <c r="AN2059" s="74"/>
      <c r="AO2059" s="74"/>
      <c r="AP2059" s="74"/>
      <c r="AQ2059" s="74"/>
      <c r="AR2059" s="74"/>
      <c r="AS2059" s="74"/>
      <c r="AT2059" s="74"/>
      <c r="AU2059" s="74"/>
    </row>
    <row r="2060" spans="27:47">
      <c r="AA2060" s="74"/>
      <c r="AB2060" s="74"/>
      <c r="AC2060" s="74"/>
      <c r="AD2060" s="74"/>
      <c r="AE2060" s="74"/>
      <c r="AG2060" s="101"/>
      <c r="AN2060" s="74"/>
      <c r="AO2060" s="74"/>
      <c r="AP2060" s="74"/>
      <c r="AQ2060" s="74"/>
      <c r="AR2060" s="74"/>
      <c r="AS2060" s="74"/>
      <c r="AT2060" s="74"/>
      <c r="AU2060" s="74"/>
    </row>
    <row r="2061" spans="27:47">
      <c r="AA2061" s="74"/>
      <c r="AB2061" s="74"/>
      <c r="AC2061" s="74"/>
      <c r="AD2061" s="74"/>
      <c r="AE2061" s="74"/>
      <c r="AG2061" s="101"/>
      <c r="AN2061" s="74"/>
      <c r="AO2061" s="74"/>
      <c r="AP2061" s="74"/>
      <c r="AQ2061" s="74"/>
      <c r="AR2061" s="74"/>
      <c r="AS2061" s="74"/>
      <c r="AT2061" s="74"/>
      <c r="AU2061" s="74"/>
    </row>
    <row r="2062" spans="27:47">
      <c r="AA2062" s="74"/>
      <c r="AB2062" s="74"/>
      <c r="AC2062" s="74"/>
      <c r="AD2062" s="74"/>
      <c r="AE2062" s="74"/>
      <c r="AG2062" s="101"/>
      <c r="AN2062" s="74"/>
      <c r="AO2062" s="74"/>
      <c r="AP2062" s="74"/>
      <c r="AQ2062" s="74"/>
      <c r="AR2062" s="74"/>
      <c r="AS2062" s="74"/>
      <c r="AT2062" s="74"/>
      <c r="AU2062" s="74"/>
    </row>
    <row r="2063" spans="27:47">
      <c r="AA2063" s="74"/>
      <c r="AB2063" s="74"/>
      <c r="AC2063" s="74"/>
      <c r="AD2063" s="74"/>
      <c r="AE2063" s="74"/>
      <c r="AG2063" s="101"/>
      <c r="AN2063" s="74"/>
      <c r="AO2063" s="74"/>
      <c r="AP2063" s="74"/>
      <c r="AQ2063" s="74"/>
      <c r="AR2063" s="74"/>
      <c r="AS2063" s="74"/>
      <c r="AT2063" s="74"/>
      <c r="AU2063" s="74"/>
    </row>
    <row r="2064" spans="27:47">
      <c r="AA2064" s="74"/>
      <c r="AB2064" s="74"/>
      <c r="AC2064" s="74"/>
      <c r="AD2064" s="74"/>
      <c r="AE2064" s="74"/>
      <c r="AG2064" s="101"/>
      <c r="AN2064" s="74"/>
      <c r="AO2064" s="74"/>
      <c r="AP2064" s="74"/>
      <c r="AQ2064" s="74"/>
      <c r="AR2064" s="74"/>
      <c r="AS2064" s="74"/>
      <c r="AT2064" s="74"/>
      <c r="AU2064" s="74"/>
    </row>
    <row r="2065" spans="27:47">
      <c r="AA2065" s="74"/>
      <c r="AB2065" s="74"/>
      <c r="AC2065" s="74"/>
      <c r="AD2065" s="74"/>
      <c r="AE2065" s="74"/>
      <c r="AG2065" s="101"/>
      <c r="AN2065" s="74"/>
      <c r="AO2065" s="74"/>
      <c r="AP2065" s="74"/>
      <c r="AQ2065" s="74"/>
      <c r="AR2065" s="74"/>
      <c r="AS2065" s="74"/>
      <c r="AT2065" s="74"/>
      <c r="AU2065" s="74"/>
    </row>
    <row r="2066" spans="27:47">
      <c r="AA2066" s="74"/>
      <c r="AB2066" s="74"/>
      <c r="AC2066" s="74"/>
      <c r="AD2066" s="74"/>
      <c r="AE2066" s="74"/>
      <c r="AG2066" s="101"/>
      <c r="AN2066" s="74"/>
      <c r="AO2066" s="74"/>
      <c r="AP2066" s="74"/>
      <c r="AQ2066" s="74"/>
      <c r="AR2066" s="74"/>
      <c r="AS2066" s="74"/>
      <c r="AT2066" s="74"/>
      <c r="AU2066" s="74"/>
    </row>
    <row r="2067" spans="27:47">
      <c r="AA2067" s="74"/>
      <c r="AB2067" s="74"/>
      <c r="AC2067" s="74"/>
      <c r="AD2067" s="74"/>
      <c r="AE2067" s="74"/>
      <c r="AG2067" s="101"/>
      <c r="AN2067" s="74"/>
      <c r="AO2067" s="74"/>
      <c r="AP2067" s="74"/>
      <c r="AQ2067" s="74"/>
      <c r="AR2067" s="74"/>
      <c r="AS2067" s="74"/>
      <c r="AT2067" s="74"/>
      <c r="AU2067" s="74"/>
    </row>
    <row r="2068" spans="27:47">
      <c r="AA2068" s="74"/>
      <c r="AB2068" s="74"/>
      <c r="AC2068" s="74"/>
      <c r="AD2068" s="74"/>
      <c r="AE2068" s="74"/>
      <c r="AG2068" s="101"/>
      <c r="AN2068" s="74"/>
      <c r="AO2068" s="74"/>
      <c r="AP2068" s="74"/>
      <c r="AQ2068" s="74"/>
      <c r="AR2068" s="74"/>
      <c r="AS2068" s="74"/>
      <c r="AT2068" s="74"/>
      <c r="AU2068" s="74"/>
    </row>
    <row r="2069" spans="27:47">
      <c r="AA2069" s="74"/>
      <c r="AB2069" s="74"/>
      <c r="AC2069" s="74"/>
      <c r="AD2069" s="74"/>
      <c r="AE2069" s="74"/>
      <c r="AG2069" s="101"/>
      <c r="AN2069" s="74"/>
      <c r="AO2069" s="74"/>
      <c r="AP2069" s="74"/>
      <c r="AQ2069" s="74"/>
      <c r="AR2069" s="74"/>
      <c r="AS2069" s="74"/>
      <c r="AT2069" s="74"/>
      <c r="AU2069" s="74"/>
    </row>
    <row r="2070" spans="27:47">
      <c r="AA2070" s="74"/>
      <c r="AB2070" s="74"/>
      <c r="AC2070" s="74"/>
      <c r="AD2070" s="74"/>
      <c r="AE2070" s="74"/>
      <c r="AG2070" s="101"/>
      <c r="AN2070" s="74"/>
      <c r="AO2070" s="74"/>
      <c r="AP2070" s="74"/>
      <c r="AQ2070" s="74"/>
      <c r="AR2070" s="74"/>
      <c r="AS2070" s="74"/>
      <c r="AT2070" s="74"/>
      <c r="AU2070" s="74"/>
    </row>
    <row r="2071" spans="27:47">
      <c r="AA2071" s="74"/>
      <c r="AB2071" s="74"/>
      <c r="AC2071" s="74"/>
      <c r="AD2071" s="74"/>
      <c r="AE2071" s="74"/>
      <c r="AF2071" s="102"/>
      <c r="AG2071" s="101"/>
      <c r="AN2071" s="74"/>
      <c r="AO2071" s="74"/>
      <c r="AP2071" s="74"/>
      <c r="AQ2071" s="74"/>
      <c r="AR2071" s="74"/>
      <c r="AS2071" s="74"/>
      <c r="AT2071" s="74"/>
      <c r="AU2071" s="74"/>
    </row>
    <row r="2072" spans="27:47">
      <c r="AA2072" s="74"/>
      <c r="AB2072" s="74"/>
      <c r="AC2072" s="74"/>
      <c r="AD2072" s="74"/>
      <c r="AE2072" s="74"/>
      <c r="AF2072" s="102"/>
      <c r="AG2072" s="101"/>
      <c r="AN2072" s="74"/>
      <c r="AO2072" s="74"/>
      <c r="AP2072" s="74"/>
      <c r="AQ2072" s="74"/>
      <c r="AR2072" s="74"/>
      <c r="AS2072" s="74"/>
      <c r="AT2072" s="74"/>
      <c r="AU2072" s="74"/>
    </row>
    <row r="2073" spans="27:47">
      <c r="AA2073" s="74"/>
      <c r="AB2073" s="74"/>
      <c r="AC2073" s="74"/>
      <c r="AD2073" s="74"/>
      <c r="AE2073" s="74"/>
      <c r="AF2073" s="102"/>
      <c r="AG2073" s="101"/>
      <c r="AN2073" s="74"/>
      <c r="AO2073" s="74"/>
      <c r="AP2073" s="74"/>
      <c r="AQ2073" s="74"/>
      <c r="AR2073" s="74"/>
      <c r="AS2073" s="74"/>
      <c r="AT2073" s="74"/>
      <c r="AU2073" s="74"/>
    </row>
    <row r="2074" spans="27:47">
      <c r="AA2074" s="74"/>
      <c r="AB2074" s="74"/>
      <c r="AC2074" s="74"/>
      <c r="AD2074" s="74"/>
      <c r="AE2074" s="74"/>
      <c r="AF2074" s="102"/>
      <c r="AG2074" s="101"/>
      <c r="AN2074" s="74"/>
      <c r="AO2074" s="74"/>
      <c r="AP2074" s="74"/>
      <c r="AQ2074" s="74"/>
      <c r="AR2074" s="74"/>
      <c r="AS2074" s="74"/>
      <c r="AT2074" s="74"/>
      <c r="AU2074" s="74"/>
    </row>
    <row r="2075" spans="27:47">
      <c r="AA2075" s="74"/>
      <c r="AB2075" s="74"/>
      <c r="AC2075" s="74"/>
      <c r="AD2075" s="74"/>
      <c r="AE2075" s="74"/>
      <c r="AF2075" s="102"/>
      <c r="AG2075" s="101"/>
      <c r="AN2075" s="74"/>
      <c r="AO2075" s="74"/>
      <c r="AP2075" s="74"/>
      <c r="AQ2075" s="74"/>
      <c r="AR2075" s="74"/>
      <c r="AS2075" s="74"/>
      <c r="AT2075" s="74"/>
      <c r="AU2075" s="74"/>
    </row>
    <row r="2076" spans="27:47">
      <c r="AA2076" s="74"/>
      <c r="AB2076" s="74"/>
      <c r="AC2076" s="74"/>
      <c r="AD2076" s="74"/>
      <c r="AE2076" s="74"/>
      <c r="AF2076" s="102"/>
      <c r="AG2076" s="101"/>
      <c r="AN2076" s="74"/>
      <c r="AO2076" s="74"/>
      <c r="AP2076" s="74"/>
      <c r="AQ2076" s="74"/>
      <c r="AR2076" s="74"/>
      <c r="AS2076" s="74"/>
      <c r="AT2076" s="74"/>
      <c r="AU2076" s="74"/>
    </row>
    <row r="2077" spans="27:47">
      <c r="AA2077" s="74"/>
      <c r="AB2077" s="74"/>
      <c r="AC2077" s="74"/>
      <c r="AD2077" s="74"/>
      <c r="AE2077" s="74"/>
      <c r="AF2077" s="102"/>
      <c r="AG2077" s="101"/>
      <c r="AN2077" s="74"/>
      <c r="AO2077" s="74"/>
      <c r="AP2077" s="74"/>
      <c r="AQ2077" s="74"/>
      <c r="AR2077" s="74"/>
      <c r="AS2077" s="74"/>
      <c r="AT2077" s="74"/>
      <c r="AU2077" s="74"/>
    </row>
    <row r="2078" spans="27:47">
      <c r="AA2078" s="74"/>
      <c r="AB2078" s="74"/>
      <c r="AC2078" s="74"/>
      <c r="AD2078" s="74"/>
      <c r="AE2078" s="74"/>
      <c r="AF2078" s="102"/>
      <c r="AG2078" s="101"/>
      <c r="AN2078" s="74"/>
      <c r="AO2078" s="74"/>
      <c r="AP2078" s="74"/>
      <c r="AQ2078" s="74"/>
      <c r="AR2078" s="74"/>
      <c r="AS2078" s="74"/>
      <c r="AT2078" s="74"/>
      <c r="AU2078" s="74"/>
    </row>
    <row r="2079" spans="27:47">
      <c r="AA2079" s="74"/>
      <c r="AB2079" s="74"/>
      <c r="AC2079" s="74"/>
      <c r="AD2079" s="74"/>
      <c r="AE2079" s="74"/>
      <c r="AF2079" s="102"/>
      <c r="AG2079" s="101"/>
      <c r="AN2079" s="74"/>
      <c r="AO2079" s="74"/>
      <c r="AP2079" s="74"/>
      <c r="AQ2079" s="74"/>
      <c r="AR2079" s="74"/>
      <c r="AS2079" s="74"/>
      <c r="AT2079" s="74"/>
      <c r="AU2079" s="74"/>
    </row>
    <row r="2080" spans="27:47">
      <c r="AA2080" s="74"/>
      <c r="AB2080" s="74"/>
      <c r="AC2080" s="74"/>
      <c r="AD2080" s="74"/>
      <c r="AE2080" s="74"/>
      <c r="AF2080" s="102"/>
      <c r="AG2080" s="101"/>
      <c r="AN2080" s="74"/>
      <c r="AO2080" s="74"/>
      <c r="AP2080" s="74"/>
      <c r="AQ2080" s="74"/>
      <c r="AR2080" s="74"/>
      <c r="AS2080" s="74"/>
      <c r="AT2080" s="74"/>
      <c r="AU2080" s="74"/>
    </row>
    <row r="2081" spans="27:47">
      <c r="AA2081" s="74"/>
      <c r="AB2081" s="74"/>
      <c r="AC2081" s="74"/>
      <c r="AD2081" s="74"/>
      <c r="AE2081" s="74"/>
      <c r="AF2081" s="102"/>
      <c r="AG2081" s="101"/>
      <c r="AN2081" s="74"/>
      <c r="AO2081" s="74"/>
      <c r="AP2081" s="74"/>
      <c r="AQ2081" s="74"/>
      <c r="AR2081" s="74"/>
      <c r="AS2081" s="74"/>
      <c r="AT2081" s="74"/>
      <c r="AU2081" s="74"/>
    </row>
    <row r="2082" spans="27:47">
      <c r="AA2082" s="74"/>
      <c r="AB2082" s="74"/>
      <c r="AC2082" s="74"/>
      <c r="AD2082" s="74"/>
      <c r="AE2082" s="74"/>
      <c r="AF2082" s="102"/>
      <c r="AG2082" s="101"/>
      <c r="AN2082" s="74"/>
      <c r="AO2082" s="74"/>
      <c r="AP2082" s="74"/>
      <c r="AQ2082" s="74"/>
      <c r="AR2082" s="74"/>
      <c r="AS2082" s="74"/>
      <c r="AT2082" s="74"/>
      <c r="AU2082" s="74"/>
    </row>
    <row r="2083" spans="27:47">
      <c r="AA2083" s="74"/>
      <c r="AB2083" s="74"/>
      <c r="AC2083" s="74"/>
      <c r="AD2083" s="74"/>
      <c r="AE2083" s="74"/>
      <c r="AF2083" s="102"/>
      <c r="AG2083" s="101"/>
      <c r="AN2083" s="74"/>
      <c r="AO2083" s="74"/>
      <c r="AP2083" s="74"/>
      <c r="AQ2083" s="74"/>
      <c r="AR2083" s="74"/>
      <c r="AS2083" s="74"/>
      <c r="AT2083" s="74"/>
      <c r="AU2083" s="74"/>
    </row>
    <row r="2084" spans="27:47">
      <c r="AA2084" s="74"/>
      <c r="AB2084" s="74"/>
      <c r="AC2084" s="74"/>
      <c r="AD2084" s="74"/>
      <c r="AE2084" s="74"/>
      <c r="AF2084" s="102"/>
      <c r="AG2084" s="101"/>
      <c r="AN2084" s="74"/>
      <c r="AO2084" s="74"/>
      <c r="AP2084" s="74"/>
      <c r="AQ2084" s="74"/>
      <c r="AR2084" s="74"/>
      <c r="AS2084" s="74"/>
      <c r="AT2084" s="74"/>
      <c r="AU2084" s="74"/>
    </row>
    <row r="2085" spans="27:47">
      <c r="AA2085" s="74"/>
      <c r="AB2085" s="74"/>
      <c r="AC2085" s="74"/>
      <c r="AD2085" s="74"/>
      <c r="AE2085" s="74"/>
      <c r="AF2085" s="102"/>
      <c r="AG2085" s="101"/>
      <c r="AN2085" s="74"/>
      <c r="AO2085" s="74"/>
      <c r="AP2085" s="74"/>
      <c r="AQ2085" s="74"/>
      <c r="AR2085" s="74"/>
      <c r="AS2085" s="74"/>
      <c r="AT2085" s="74"/>
      <c r="AU2085" s="74"/>
    </row>
    <row r="2086" spans="27:47">
      <c r="AA2086" s="74"/>
      <c r="AB2086" s="74"/>
      <c r="AC2086" s="74"/>
      <c r="AD2086" s="74"/>
      <c r="AE2086" s="74"/>
      <c r="AF2086" s="102"/>
      <c r="AG2086" s="101"/>
      <c r="AN2086" s="74"/>
      <c r="AO2086" s="74"/>
      <c r="AP2086" s="74"/>
      <c r="AQ2086" s="74"/>
      <c r="AR2086" s="74"/>
      <c r="AS2086" s="74"/>
      <c r="AT2086" s="74"/>
      <c r="AU2086" s="74"/>
    </row>
    <row r="2087" spans="27:47">
      <c r="AA2087" s="74"/>
      <c r="AB2087" s="74"/>
      <c r="AC2087" s="74"/>
      <c r="AD2087" s="74"/>
      <c r="AE2087" s="74"/>
      <c r="AF2087" s="102"/>
      <c r="AG2087" s="101"/>
      <c r="AN2087" s="74"/>
      <c r="AO2087" s="74"/>
      <c r="AP2087" s="74"/>
      <c r="AQ2087" s="74"/>
      <c r="AR2087" s="74"/>
      <c r="AS2087" s="74"/>
      <c r="AT2087" s="74"/>
      <c r="AU2087" s="74"/>
    </row>
    <row r="2088" spans="27:47">
      <c r="AA2088" s="74"/>
      <c r="AB2088" s="74"/>
      <c r="AC2088" s="74"/>
      <c r="AD2088" s="74"/>
      <c r="AE2088" s="74"/>
      <c r="AF2088" s="102"/>
      <c r="AG2088" s="101"/>
      <c r="AN2088" s="74"/>
      <c r="AO2088" s="74"/>
      <c r="AP2088" s="74"/>
      <c r="AQ2088" s="74"/>
      <c r="AR2088" s="74"/>
      <c r="AS2088" s="74"/>
      <c r="AT2088" s="74"/>
      <c r="AU2088" s="74"/>
    </row>
    <row r="2089" spans="27:47">
      <c r="AA2089" s="74"/>
      <c r="AB2089" s="74"/>
      <c r="AC2089" s="74"/>
      <c r="AD2089" s="74"/>
      <c r="AE2089" s="74"/>
      <c r="AF2089" s="102"/>
      <c r="AG2089" s="101"/>
      <c r="AN2089" s="74"/>
      <c r="AO2089" s="74"/>
      <c r="AP2089" s="74"/>
      <c r="AQ2089" s="74"/>
      <c r="AR2089" s="74"/>
      <c r="AS2089" s="74"/>
      <c r="AT2089" s="74"/>
      <c r="AU2089" s="74"/>
    </row>
    <row r="2090" spans="27:47">
      <c r="AA2090" s="74"/>
      <c r="AB2090" s="74"/>
      <c r="AC2090" s="74"/>
      <c r="AD2090" s="74"/>
      <c r="AE2090" s="74"/>
      <c r="AF2090" s="102"/>
      <c r="AG2090" s="101"/>
      <c r="AN2090" s="74"/>
      <c r="AO2090" s="74"/>
      <c r="AP2090" s="74"/>
      <c r="AQ2090" s="74"/>
      <c r="AR2090" s="74"/>
      <c r="AS2090" s="74"/>
      <c r="AT2090" s="74"/>
      <c r="AU2090" s="74"/>
    </row>
    <row r="2091" spans="27:47">
      <c r="AA2091" s="74"/>
      <c r="AB2091" s="74"/>
      <c r="AC2091" s="74"/>
      <c r="AD2091" s="74"/>
      <c r="AE2091" s="74"/>
      <c r="AF2091" s="102"/>
      <c r="AG2091" s="101"/>
      <c r="AN2091" s="74"/>
      <c r="AO2091" s="74"/>
      <c r="AP2091" s="74"/>
      <c r="AQ2091" s="74"/>
      <c r="AR2091" s="74"/>
      <c r="AS2091" s="74"/>
      <c r="AT2091" s="74"/>
      <c r="AU2091" s="74"/>
    </row>
    <row r="2092" spans="27:47">
      <c r="AA2092" s="74"/>
      <c r="AB2092" s="74"/>
      <c r="AC2092" s="74"/>
      <c r="AD2092" s="74"/>
      <c r="AE2092" s="74"/>
      <c r="AF2092" s="102"/>
      <c r="AG2092" s="101"/>
      <c r="AN2092" s="74"/>
      <c r="AO2092" s="74"/>
      <c r="AP2092" s="74"/>
      <c r="AQ2092" s="74"/>
      <c r="AR2092" s="74"/>
      <c r="AS2092" s="74"/>
      <c r="AT2092" s="74"/>
      <c r="AU2092" s="74"/>
    </row>
    <row r="2093" spans="27:47">
      <c r="AA2093" s="74"/>
      <c r="AB2093" s="74"/>
      <c r="AC2093" s="74"/>
      <c r="AD2093" s="74"/>
      <c r="AE2093" s="74"/>
      <c r="AF2093" s="102"/>
      <c r="AG2093" s="101"/>
      <c r="AN2093" s="74"/>
      <c r="AO2093" s="74"/>
      <c r="AP2093" s="74"/>
      <c r="AQ2093" s="74"/>
      <c r="AR2093" s="74"/>
      <c r="AS2093" s="74"/>
      <c r="AT2093" s="74"/>
      <c r="AU2093" s="74"/>
    </row>
    <row r="2094" spans="27:47">
      <c r="AA2094" s="74"/>
      <c r="AB2094" s="74"/>
      <c r="AC2094" s="74"/>
      <c r="AD2094" s="74"/>
      <c r="AE2094" s="74"/>
      <c r="AF2094" s="102"/>
      <c r="AG2094" s="101"/>
      <c r="AN2094" s="74"/>
      <c r="AO2094" s="74"/>
      <c r="AP2094" s="74"/>
      <c r="AQ2094" s="74"/>
      <c r="AR2094" s="74"/>
      <c r="AS2094" s="74"/>
      <c r="AT2094" s="74"/>
      <c r="AU2094" s="74"/>
    </row>
    <row r="2095" spans="27:47">
      <c r="AA2095" s="74"/>
      <c r="AB2095" s="74"/>
      <c r="AC2095" s="74"/>
      <c r="AD2095" s="74"/>
      <c r="AE2095" s="74"/>
      <c r="AF2095" s="102"/>
      <c r="AG2095" s="101"/>
      <c r="AN2095" s="74"/>
      <c r="AO2095" s="74"/>
      <c r="AP2095" s="74"/>
      <c r="AQ2095" s="74"/>
      <c r="AR2095" s="74"/>
      <c r="AS2095" s="74"/>
      <c r="AT2095" s="74"/>
      <c r="AU2095" s="74"/>
    </row>
    <row r="2096" spans="27:47">
      <c r="AA2096" s="74"/>
      <c r="AB2096" s="74"/>
      <c r="AC2096" s="74"/>
      <c r="AD2096" s="74"/>
      <c r="AE2096" s="74"/>
      <c r="AF2096" s="102"/>
      <c r="AG2096" s="101"/>
      <c r="AN2096" s="74"/>
      <c r="AO2096" s="74"/>
      <c r="AP2096" s="74"/>
      <c r="AQ2096" s="74"/>
      <c r="AR2096" s="74"/>
      <c r="AS2096" s="74"/>
      <c r="AT2096" s="74"/>
      <c r="AU2096" s="74"/>
    </row>
    <row r="2097" spans="27:47">
      <c r="AA2097" s="74"/>
      <c r="AB2097" s="74"/>
      <c r="AC2097" s="74"/>
      <c r="AD2097" s="74"/>
      <c r="AE2097" s="74"/>
      <c r="AF2097" s="102"/>
      <c r="AG2097" s="101"/>
      <c r="AN2097" s="74"/>
      <c r="AO2097" s="74"/>
      <c r="AP2097" s="74"/>
      <c r="AQ2097" s="74"/>
      <c r="AR2097" s="74"/>
      <c r="AS2097" s="74"/>
      <c r="AT2097" s="74"/>
      <c r="AU2097" s="74"/>
    </row>
    <row r="2098" spans="27:47">
      <c r="AA2098" s="74"/>
      <c r="AB2098" s="74"/>
      <c r="AC2098" s="74"/>
      <c r="AD2098" s="74"/>
      <c r="AE2098" s="74"/>
      <c r="AF2098" s="102"/>
      <c r="AG2098" s="101"/>
      <c r="AN2098" s="74"/>
      <c r="AO2098" s="74"/>
      <c r="AP2098" s="74"/>
      <c r="AQ2098" s="74"/>
      <c r="AR2098" s="74"/>
      <c r="AS2098" s="74"/>
      <c r="AT2098" s="74"/>
      <c r="AU2098" s="74"/>
    </row>
    <row r="2099" spans="27:47">
      <c r="AA2099" s="74"/>
      <c r="AB2099" s="74"/>
      <c r="AC2099" s="74"/>
      <c r="AD2099" s="74"/>
      <c r="AE2099" s="74"/>
      <c r="AF2099" s="102"/>
      <c r="AG2099" s="101"/>
      <c r="AN2099" s="74"/>
      <c r="AO2099" s="74"/>
      <c r="AP2099" s="74"/>
      <c r="AQ2099" s="74"/>
      <c r="AR2099" s="74"/>
      <c r="AS2099" s="74"/>
      <c r="AT2099" s="74"/>
      <c r="AU2099" s="74"/>
    </row>
    <row r="2100" spans="27:47">
      <c r="AA2100" s="74"/>
      <c r="AB2100" s="74"/>
      <c r="AC2100" s="74"/>
      <c r="AD2100" s="74"/>
      <c r="AE2100" s="74"/>
      <c r="AF2100" s="102"/>
      <c r="AG2100" s="101"/>
      <c r="AN2100" s="74"/>
      <c r="AO2100" s="74"/>
      <c r="AP2100" s="74"/>
      <c r="AQ2100" s="74"/>
      <c r="AR2100" s="74"/>
      <c r="AS2100" s="74"/>
      <c r="AT2100" s="74"/>
      <c r="AU2100" s="74"/>
    </row>
    <row r="2101" spans="27:47">
      <c r="AA2101" s="74"/>
      <c r="AB2101" s="74"/>
      <c r="AC2101" s="74"/>
      <c r="AD2101" s="74"/>
      <c r="AE2101" s="74"/>
      <c r="AF2101" s="102"/>
      <c r="AG2101" s="101"/>
      <c r="AN2101" s="74"/>
      <c r="AO2101" s="74"/>
      <c r="AP2101" s="74"/>
      <c r="AQ2101" s="74"/>
      <c r="AR2101" s="74"/>
      <c r="AS2101" s="74"/>
      <c r="AT2101" s="74"/>
      <c r="AU2101" s="74"/>
    </row>
    <row r="2102" spans="27:47">
      <c r="AA2102" s="74"/>
      <c r="AB2102" s="74"/>
      <c r="AC2102" s="74"/>
      <c r="AD2102" s="74"/>
      <c r="AE2102" s="74"/>
      <c r="AF2102" s="102"/>
      <c r="AG2102" s="101"/>
      <c r="AN2102" s="74"/>
      <c r="AO2102" s="74"/>
      <c r="AP2102" s="74"/>
      <c r="AQ2102" s="74"/>
      <c r="AR2102" s="74"/>
      <c r="AS2102" s="74"/>
      <c r="AT2102" s="74"/>
      <c r="AU2102" s="74"/>
    </row>
    <row r="2103" spans="27:47">
      <c r="AA2103" s="74"/>
      <c r="AB2103" s="74"/>
      <c r="AC2103" s="74"/>
      <c r="AD2103" s="74"/>
      <c r="AE2103" s="74"/>
      <c r="AF2103" s="102"/>
      <c r="AG2103" s="101"/>
      <c r="AN2103" s="74"/>
      <c r="AO2103" s="74"/>
      <c r="AP2103" s="74"/>
      <c r="AQ2103" s="74"/>
      <c r="AR2103" s="74"/>
      <c r="AS2103" s="74"/>
      <c r="AT2103" s="74"/>
      <c r="AU2103" s="74"/>
    </row>
    <row r="2104" spans="27:47">
      <c r="AA2104" s="74"/>
      <c r="AB2104" s="74"/>
      <c r="AC2104" s="74"/>
      <c r="AD2104" s="74"/>
      <c r="AE2104" s="74"/>
      <c r="AF2104" s="102"/>
      <c r="AG2104" s="101"/>
      <c r="AN2104" s="74"/>
      <c r="AO2104" s="74"/>
      <c r="AP2104" s="74"/>
      <c r="AQ2104" s="74"/>
      <c r="AR2104" s="74"/>
      <c r="AS2104" s="74"/>
      <c r="AT2104" s="74"/>
      <c r="AU2104" s="74"/>
    </row>
    <row r="2105" spans="27:47">
      <c r="AA2105" s="74"/>
      <c r="AB2105" s="74"/>
      <c r="AC2105" s="74"/>
      <c r="AD2105" s="74"/>
      <c r="AE2105" s="74"/>
      <c r="AF2105" s="102"/>
      <c r="AG2105" s="101"/>
      <c r="AN2105" s="74"/>
      <c r="AO2105" s="74"/>
      <c r="AP2105" s="74"/>
      <c r="AQ2105" s="74"/>
      <c r="AR2105" s="74"/>
      <c r="AS2105" s="74"/>
      <c r="AT2105" s="74"/>
      <c r="AU2105" s="74"/>
    </row>
    <row r="2106" spans="27:47">
      <c r="AA2106" s="74"/>
      <c r="AB2106" s="74"/>
      <c r="AC2106" s="74"/>
      <c r="AD2106" s="74"/>
      <c r="AE2106" s="74"/>
      <c r="AF2106" s="102"/>
      <c r="AG2106" s="101"/>
      <c r="AN2106" s="74"/>
      <c r="AO2106" s="74"/>
      <c r="AP2106" s="74"/>
      <c r="AQ2106" s="74"/>
      <c r="AR2106" s="74"/>
      <c r="AS2106" s="74"/>
      <c r="AT2106" s="74"/>
      <c r="AU2106" s="74"/>
    </row>
    <row r="2107" spans="27:47">
      <c r="AA2107" s="74"/>
      <c r="AB2107" s="74"/>
      <c r="AC2107" s="74"/>
      <c r="AD2107" s="74"/>
      <c r="AE2107" s="74"/>
      <c r="AF2107" s="102"/>
      <c r="AG2107" s="101"/>
      <c r="AN2107" s="74"/>
      <c r="AO2107" s="74"/>
      <c r="AP2107" s="74"/>
      <c r="AQ2107" s="74"/>
      <c r="AR2107" s="74"/>
      <c r="AS2107" s="74"/>
      <c r="AT2107" s="74"/>
      <c r="AU2107" s="74"/>
    </row>
    <row r="2108" spans="27:47">
      <c r="AA2108" s="74"/>
      <c r="AB2108" s="74"/>
      <c r="AC2108" s="74"/>
      <c r="AD2108" s="74"/>
      <c r="AE2108" s="74"/>
      <c r="AF2108" s="102"/>
      <c r="AG2108" s="101"/>
      <c r="AN2108" s="74"/>
      <c r="AO2108" s="74"/>
      <c r="AP2108" s="74"/>
      <c r="AQ2108" s="74"/>
      <c r="AR2108" s="74"/>
      <c r="AS2108" s="74"/>
      <c r="AT2108" s="74"/>
      <c r="AU2108" s="74"/>
    </row>
    <row r="2109" spans="27:47">
      <c r="AA2109" s="74"/>
      <c r="AB2109" s="74"/>
      <c r="AC2109" s="74"/>
      <c r="AD2109" s="74"/>
      <c r="AE2109" s="74"/>
      <c r="AF2109" s="102"/>
      <c r="AG2109" s="101"/>
      <c r="AN2109" s="74"/>
      <c r="AO2109" s="74"/>
      <c r="AP2109" s="74"/>
      <c r="AQ2109" s="74"/>
      <c r="AR2109" s="74"/>
      <c r="AS2109" s="74"/>
      <c r="AT2109" s="74"/>
      <c r="AU2109" s="74"/>
    </row>
    <row r="2110" spans="27:47">
      <c r="AA2110" s="74"/>
      <c r="AB2110" s="74"/>
      <c r="AC2110" s="74"/>
      <c r="AD2110" s="74"/>
      <c r="AE2110" s="74"/>
      <c r="AF2110" s="102"/>
      <c r="AG2110" s="101"/>
      <c r="AN2110" s="74"/>
      <c r="AO2110" s="74"/>
      <c r="AP2110" s="74"/>
      <c r="AQ2110" s="74"/>
      <c r="AR2110" s="74"/>
      <c r="AS2110" s="74"/>
      <c r="AT2110" s="74"/>
      <c r="AU2110" s="74"/>
    </row>
    <row r="2111" spans="27:47">
      <c r="AA2111" s="74"/>
      <c r="AB2111" s="74"/>
      <c r="AC2111" s="74"/>
      <c r="AD2111" s="74"/>
      <c r="AE2111" s="74"/>
      <c r="AF2111" s="102"/>
      <c r="AG2111" s="101"/>
      <c r="AN2111" s="74"/>
      <c r="AO2111" s="74"/>
      <c r="AP2111" s="74"/>
      <c r="AQ2111" s="74"/>
      <c r="AR2111" s="74"/>
      <c r="AS2111" s="74"/>
      <c r="AT2111" s="74"/>
      <c r="AU2111" s="74"/>
    </row>
    <row r="2112" spans="27:47">
      <c r="AA2112" s="74"/>
      <c r="AB2112" s="74"/>
      <c r="AC2112" s="74"/>
      <c r="AD2112" s="74"/>
      <c r="AE2112" s="74"/>
      <c r="AF2112" s="102"/>
      <c r="AG2112" s="101"/>
      <c r="AN2112" s="74"/>
      <c r="AO2112" s="74"/>
      <c r="AP2112" s="74"/>
      <c r="AQ2112" s="74"/>
      <c r="AR2112" s="74"/>
      <c r="AS2112" s="74"/>
      <c r="AT2112" s="74"/>
      <c r="AU2112" s="74"/>
    </row>
    <row r="2113" spans="27:47">
      <c r="AA2113" s="74"/>
      <c r="AB2113" s="74"/>
      <c r="AC2113" s="74"/>
      <c r="AD2113" s="74"/>
      <c r="AE2113" s="74"/>
      <c r="AF2113" s="102"/>
      <c r="AG2113" s="101"/>
      <c r="AN2113" s="74"/>
      <c r="AO2113" s="74"/>
      <c r="AP2113" s="74"/>
      <c r="AQ2113" s="74"/>
      <c r="AR2113" s="74"/>
      <c r="AS2113" s="74"/>
      <c r="AT2113" s="74"/>
      <c r="AU2113" s="74"/>
    </row>
    <row r="2114" spans="27:47">
      <c r="AA2114" s="74"/>
      <c r="AB2114" s="74"/>
      <c r="AC2114" s="74"/>
      <c r="AD2114" s="74"/>
      <c r="AE2114" s="74"/>
      <c r="AF2114" s="102"/>
      <c r="AG2114" s="101"/>
      <c r="AN2114" s="74"/>
      <c r="AO2114" s="74"/>
      <c r="AP2114" s="74"/>
      <c r="AQ2114" s="74"/>
      <c r="AR2114" s="74"/>
      <c r="AS2114" s="74"/>
      <c r="AT2114" s="74"/>
      <c r="AU2114" s="74"/>
    </row>
    <row r="2115" spans="27:47">
      <c r="AA2115" s="74"/>
      <c r="AB2115" s="74"/>
      <c r="AC2115" s="74"/>
      <c r="AD2115" s="74"/>
      <c r="AE2115" s="74"/>
      <c r="AF2115" s="102"/>
      <c r="AG2115" s="101"/>
      <c r="AN2115" s="74"/>
      <c r="AO2115" s="74"/>
      <c r="AP2115" s="74"/>
      <c r="AQ2115" s="74"/>
      <c r="AR2115" s="74"/>
      <c r="AS2115" s="74"/>
      <c r="AT2115" s="74"/>
      <c r="AU2115" s="74"/>
    </row>
    <row r="2116" spans="27:47">
      <c r="AA2116" s="74"/>
      <c r="AB2116" s="74"/>
      <c r="AC2116" s="74"/>
      <c r="AD2116" s="74"/>
      <c r="AE2116" s="74"/>
      <c r="AF2116" s="102"/>
      <c r="AG2116" s="101"/>
      <c r="AN2116" s="74"/>
      <c r="AO2116" s="74"/>
      <c r="AP2116" s="74"/>
      <c r="AQ2116" s="74"/>
      <c r="AR2116" s="74"/>
      <c r="AS2116" s="74"/>
      <c r="AT2116" s="74"/>
      <c r="AU2116" s="74"/>
    </row>
    <row r="2117" spans="27:47">
      <c r="AA2117" s="74"/>
      <c r="AB2117" s="74"/>
      <c r="AC2117" s="74"/>
      <c r="AD2117" s="74"/>
      <c r="AE2117" s="74"/>
      <c r="AF2117" s="102"/>
      <c r="AG2117" s="101"/>
      <c r="AN2117" s="74"/>
      <c r="AO2117" s="74"/>
      <c r="AP2117" s="74"/>
      <c r="AQ2117" s="74"/>
      <c r="AR2117" s="74"/>
      <c r="AS2117" s="74"/>
      <c r="AT2117" s="74"/>
      <c r="AU2117" s="74"/>
    </row>
    <row r="2118" spans="27:47">
      <c r="AA2118" s="74"/>
      <c r="AB2118" s="74"/>
      <c r="AC2118" s="74"/>
      <c r="AD2118" s="74"/>
      <c r="AE2118" s="74"/>
      <c r="AF2118" s="102"/>
      <c r="AG2118" s="101"/>
      <c r="AN2118" s="74"/>
      <c r="AO2118" s="74"/>
      <c r="AP2118" s="74"/>
      <c r="AQ2118" s="74"/>
      <c r="AR2118" s="74"/>
      <c r="AS2118" s="74"/>
      <c r="AT2118" s="74"/>
      <c r="AU2118" s="74"/>
    </row>
    <row r="2119" spans="27:47">
      <c r="AA2119" s="74"/>
      <c r="AB2119" s="74"/>
      <c r="AC2119" s="74"/>
      <c r="AD2119" s="74"/>
      <c r="AE2119" s="74"/>
      <c r="AF2119" s="102"/>
      <c r="AG2119" s="101"/>
      <c r="AN2119" s="74"/>
      <c r="AO2119" s="74"/>
      <c r="AP2119" s="74"/>
      <c r="AQ2119" s="74"/>
      <c r="AR2119" s="74"/>
      <c r="AS2119" s="74"/>
      <c r="AT2119" s="74"/>
      <c r="AU2119" s="74"/>
    </row>
    <row r="2120" spans="27:47">
      <c r="AA2120" s="74"/>
      <c r="AB2120" s="74"/>
      <c r="AC2120" s="74"/>
      <c r="AD2120" s="74"/>
      <c r="AE2120" s="74"/>
      <c r="AF2120" s="102"/>
      <c r="AG2120" s="101"/>
      <c r="AN2120" s="74"/>
      <c r="AO2120" s="74"/>
      <c r="AP2120" s="74"/>
      <c r="AQ2120" s="74"/>
      <c r="AR2120" s="74"/>
      <c r="AS2120" s="74"/>
      <c r="AT2120" s="74"/>
      <c r="AU2120" s="74"/>
    </row>
    <row r="2121" spans="27:47">
      <c r="AA2121" s="74"/>
      <c r="AB2121" s="74"/>
      <c r="AC2121" s="74"/>
      <c r="AD2121" s="74"/>
      <c r="AE2121" s="74"/>
      <c r="AF2121" s="102"/>
      <c r="AG2121" s="101"/>
      <c r="AN2121" s="74"/>
      <c r="AO2121" s="74"/>
      <c r="AP2121" s="74"/>
      <c r="AQ2121" s="74"/>
      <c r="AR2121" s="74"/>
      <c r="AS2121" s="74"/>
      <c r="AT2121" s="74"/>
      <c r="AU2121" s="74"/>
    </row>
    <row r="2122" spans="27:47">
      <c r="AA2122" s="74"/>
      <c r="AB2122" s="74"/>
      <c r="AC2122" s="74"/>
      <c r="AD2122" s="74"/>
      <c r="AE2122" s="74"/>
      <c r="AF2122" s="102"/>
      <c r="AG2122" s="101"/>
      <c r="AN2122" s="74"/>
      <c r="AO2122" s="74"/>
      <c r="AP2122" s="74"/>
      <c r="AQ2122" s="74"/>
      <c r="AR2122" s="74"/>
      <c r="AS2122" s="74"/>
      <c r="AT2122" s="74"/>
      <c r="AU2122" s="74"/>
    </row>
    <row r="2123" spans="27:47">
      <c r="AA2123" s="74"/>
      <c r="AB2123" s="74"/>
      <c r="AC2123" s="74"/>
      <c r="AD2123" s="74"/>
      <c r="AE2123" s="74"/>
      <c r="AF2123" s="102"/>
      <c r="AG2123" s="101"/>
      <c r="AN2123" s="74"/>
      <c r="AO2123" s="74"/>
      <c r="AP2123" s="74"/>
      <c r="AQ2123" s="74"/>
      <c r="AR2123" s="74"/>
      <c r="AS2123" s="74"/>
      <c r="AT2123" s="74"/>
      <c r="AU2123" s="74"/>
    </row>
    <row r="2124" spans="27:47">
      <c r="AA2124" s="74"/>
      <c r="AB2124" s="74"/>
      <c r="AC2124" s="74"/>
      <c r="AD2124" s="74"/>
      <c r="AE2124" s="74"/>
      <c r="AF2124" s="102"/>
      <c r="AG2124" s="101"/>
      <c r="AN2124" s="74"/>
      <c r="AO2124" s="74"/>
      <c r="AP2124" s="74"/>
      <c r="AQ2124" s="74"/>
      <c r="AR2124" s="74"/>
      <c r="AS2124" s="74"/>
      <c r="AT2124" s="74"/>
      <c r="AU2124" s="74"/>
    </row>
    <row r="2125" spans="27:47">
      <c r="AA2125" s="74"/>
      <c r="AB2125" s="74"/>
      <c r="AC2125" s="74"/>
      <c r="AD2125" s="74"/>
      <c r="AE2125" s="74"/>
      <c r="AF2125" s="102"/>
      <c r="AG2125" s="101"/>
      <c r="AN2125" s="74"/>
      <c r="AO2125" s="74"/>
      <c r="AP2125" s="74"/>
      <c r="AQ2125" s="74"/>
      <c r="AR2125" s="74"/>
      <c r="AS2125" s="74"/>
      <c r="AT2125" s="74"/>
      <c r="AU2125" s="74"/>
    </row>
    <row r="2126" spans="27:47">
      <c r="AA2126" s="74"/>
      <c r="AB2126" s="74"/>
      <c r="AC2126" s="74"/>
      <c r="AD2126" s="74"/>
      <c r="AE2126" s="74"/>
      <c r="AF2126" s="102"/>
      <c r="AG2126" s="101"/>
      <c r="AN2126" s="74"/>
      <c r="AO2126" s="74"/>
      <c r="AP2126" s="74"/>
      <c r="AQ2126" s="74"/>
      <c r="AR2126" s="74"/>
      <c r="AS2126" s="74"/>
      <c r="AT2126" s="74"/>
      <c r="AU2126" s="74"/>
    </row>
    <row r="2127" spans="27:47">
      <c r="AA2127" s="74"/>
      <c r="AB2127" s="74"/>
      <c r="AC2127" s="74"/>
      <c r="AD2127" s="74"/>
      <c r="AE2127" s="74"/>
      <c r="AF2127" s="102"/>
      <c r="AG2127" s="101"/>
      <c r="AN2127" s="74"/>
      <c r="AO2127" s="74"/>
      <c r="AP2127" s="74"/>
      <c r="AQ2127" s="74"/>
      <c r="AR2127" s="74"/>
      <c r="AS2127" s="74"/>
      <c r="AT2127" s="74"/>
      <c r="AU2127" s="74"/>
    </row>
    <row r="2128" spans="27:47">
      <c r="AA2128" s="74"/>
      <c r="AB2128" s="74"/>
      <c r="AC2128" s="74"/>
      <c r="AD2128" s="74"/>
      <c r="AE2128" s="74"/>
      <c r="AF2128" s="102"/>
      <c r="AG2128" s="101"/>
      <c r="AN2128" s="74"/>
      <c r="AO2128" s="74"/>
      <c r="AP2128" s="74"/>
      <c r="AQ2128" s="74"/>
      <c r="AR2128" s="74"/>
      <c r="AS2128" s="74"/>
      <c r="AT2128" s="74"/>
      <c r="AU2128" s="74"/>
    </row>
    <row r="2129" spans="27:47">
      <c r="AA2129" s="74"/>
      <c r="AB2129" s="74"/>
      <c r="AC2129" s="74"/>
      <c r="AD2129" s="74"/>
      <c r="AE2129" s="74"/>
      <c r="AF2129" s="102"/>
      <c r="AG2129" s="101"/>
      <c r="AN2129" s="74"/>
      <c r="AO2129" s="74"/>
      <c r="AP2129" s="74"/>
      <c r="AQ2129" s="74"/>
      <c r="AR2129" s="74"/>
      <c r="AS2129" s="74"/>
      <c r="AT2129" s="74"/>
      <c r="AU2129" s="74"/>
    </row>
    <row r="2130" spans="27:47">
      <c r="AA2130" s="74"/>
      <c r="AB2130" s="74"/>
      <c r="AC2130" s="74"/>
      <c r="AD2130" s="74"/>
      <c r="AE2130" s="74"/>
      <c r="AF2130" s="102"/>
      <c r="AG2130" s="101"/>
      <c r="AN2130" s="74"/>
      <c r="AO2130" s="74"/>
      <c r="AP2130" s="74"/>
      <c r="AQ2130" s="74"/>
      <c r="AR2130" s="74"/>
      <c r="AS2130" s="74"/>
      <c r="AT2130" s="74"/>
      <c r="AU2130" s="74"/>
    </row>
    <row r="2131" spans="27:47">
      <c r="AA2131" s="74"/>
      <c r="AB2131" s="74"/>
      <c r="AC2131" s="74"/>
      <c r="AD2131" s="74"/>
      <c r="AE2131" s="74"/>
      <c r="AF2131" s="102"/>
      <c r="AG2131" s="101"/>
      <c r="AN2131" s="74"/>
      <c r="AO2131" s="74"/>
      <c r="AP2131" s="74"/>
      <c r="AQ2131" s="74"/>
      <c r="AR2131" s="74"/>
      <c r="AS2131" s="74"/>
      <c r="AT2131" s="74"/>
      <c r="AU2131" s="74"/>
    </row>
    <row r="2132" spans="27:47">
      <c r="AA2132" s="74"/>
      <c r="AB2132" s="74"/>
      <c r="AC2132" s="74"/>
      <c r="AD2132" s="74"/>
      <c r="AE2132" s="74"/>
      <c r="AF2132" s="102"/>
      <c r="AG2132" s="101"/>
      <c r="AN2132" s="74"/>
      <c r="AO2132" s="74"/>
      <c r="AP2132" s="74"/>
      <c r="AQ2132" s="74"/>
      <c r="AR2132" s="74"/>
      <c r="AS2132" s="74"/>
      <c r="AT2132" s="74"/>
      <c r="AU2132" s="74"/>
    </row>
    <row r="2133" spans="27:47">
      <c r="AA2133" s="74"/>
      <c r="AB2133" s="74"/>
      <c r="AC2133" s="74"/>
      <c r="AD2133" s="74"/>
      <c r="AE2133" s="74"/>
      <c r="AF2133" s="102"/>
      <c r="AG2133" s="101"/>
      <c r="AN2133" s="74"/>
      <c r="AO2133" s="74"/>
      <c r="AP2133" s="74"/>
      <c r="AQ2133" s="74"/>
      <c r="AR2133" s="74"/>
      <c r="AS2133" s="74"/>
      <c r="AT2133" s="74"/>
      <c r="AU2133" s="74"/>
    </row>
    <row r="2134" spans="27:47">
      <c r="AA2134" s="74"/>
      <c r="AB2134" s="74"/>
      <c r="AC2134" s="74"/>
      <c r="AD2134" s="74"/>
      <c r="AE2134" s="74"/>
      <c r="AF2134" s="102"/>
      <c r="AG2134" s="101"/>
      <c r="AN2134" s="74"/>
      <c r="AO2134" s="74"/>
      <c r="AP2134" s="74"/>
      <c r="AQ2134" s="74"/>
      <c r="AR2134" s="74"/>
      <c r="AS2134" s="74"/>
      <c r="AT2134" s="74"/>
      <c r="AU2134" s="74"/>
    </row>
    <row r="2135" spans="27:47">
      <c r="AA2135" s="74"/>
      <c r="AB2135" s="74"/>
      <c r="AC2135" s="74"/>
      <c r="AD2135" s="74"/>
      <c r="AE2135" s="74"/>
      <c r="AF2135" s="102"/>
      <c r="AG2135" s="101"/>
      <c r="AN2135" s="74"/>
      <c r="AO2135" s="74"/>
      <c r="AP2135" s="74"/>
      <c r="AQ2135" s="74"/>
      <c r="AR2135" s="74"/>
      <c r="AS2135" s="74"/>
      <c r="AT2135" s="74"/>
      <c r="AU2135" s="74"/>
    </row>
    <row r="2136" spans="27:47">
      <c r="AA2136" s="74"/>
      <c r="AB2136" s="74"/>
      <c r="AC2136" s="74"/>
      <c r="AD2136" s="74"/>
      <c r="AE2136" s="74"/>
      <c r="AF2136" s="102"/>
      <c r="AG2136" s="101"/>
      <c r="AN2136" s="74"/>
      <c r="AO2136" s="74"/>
      <c r="AP2136" s="74"/>
      <c r="AQ2136" s="74"/>
      <c r="AR2136" s="74"/>
      <c r="AS2136" s="74"/>
      <c r="AT2136" s="74"/>
      <c r="AU2136" s="74"/>
    </row>
    <row r="2137" spans="27:47">
      <c r="AA2137" s="74"/>
      <c r="AB2137" s="74"/>
      <c r="AC2137" s="74"/>
      <c r="AD2137" s="74"/>
      <c r="AE2137" s="74"/>
      <c r="AF2137" s="102"/>
      <c r="AG2137" s="101"/>
      <c r="AN2137" s="74"/>
      <c r="AO2137" s="74"/>
      <c r="AP2137" s="74"/>
      <c r="AQ2137" s="74"/>
      <c r="AR2137" s="74"/>
      <c r="AS2137" s="74"/>
      <c r="AT2137" s="74"/>
      <c r="AU2137" s="74"/>
    </row>
    <row r="2138" spans="27:47">
      <c r="AA2138" s="74"/>
      <c r="AB2138" s="74"/>
      <c r="AC2138" s="74"/>
      <c r="AD2138" s="74"/>
      <c r="AE2138" s="74"/>
      <c r="AF2138" s="102"/>
      <c r="AG2138" s="101"/>
      <c r="AN2138" s="74"/>
      <c r="AO2138" s="74"/>
      <c r="AP2138" s="74"/>
      <c r="AQ2138" s="74"/>
      <c r="AR2138" s="74"/>
      <c r="AS2138" s="74"/>
      <c r="AT2138" s="74"/>
      <c r="AU2138" s="74"/>
    </row>
    <row r="2139" spans="27:47">
      <c r="AA2139" s="74"/>
      <c r="AB2139" s="74"/>
      <c r="AC2139" s="74"/>
      <c r="AD2139" s="74"/>
      <c r="AE2139" s="74"/>
      <c r="AF2139" s="102"/>
      <c r="AG2139" s="101"/>
      <c r="AN2139" s="74"/>
      <c r="AO2139" s="74"/>
      <c r="AP2139" s="74"/>
      <c r="AQ2139" s="74"/>
      <c r="AR2139" s="74"/>
      <c r="AS2139" s="74"/>
      <c r="AT2139" s="74"/>
      <c r="AU2139" s="74"/>
    </row>
    <row r="2140" spans="27:47">
      <c r="AA2140" s="74"/>
      <c r="AB2140" s="74"/>
      <c r="AC2140" s="74"/>
      <c r="AD2140" s="74"/>
      <c r="AE2140" s="74"/>
      <c r="AF2140" s="102"/>
      <c r="AG2140" s="101"/>
      <c r="AN2140" s="74"/>
      <c r="AO2140" s="74"/>
      <c r="AP2140" s="74"/>
      <c r="AQ2140" s="74"/>
      <c r="AR2140" s="74"/>
      <c r="AS2140" s="74"/>
      <c r="AT2140" s="74"/>
      <c r="AU2140" s="74"/>
    </row>
    <row r="2141" spans="27:47">
      <c r="AA2141" s="74"/>
      <c r="AB2141" s="74"/>
      <c r="AC2141" s="74"/>
      <c r="AD2141" s="74"/>
      <c r="AE2141" s="74"/>
      <c r="AF2141" s="102"/>
      <c r="AG2141" s="101"/>
      <c r="AN2141" s="74"/>
      <c r="AO2141" s="74"/>
      <c r="AP2141" s="74"/>
      <c r="AQ2141" s="74"/>
      <c r="AR2141" s="74"/>
      <c r="AS2141" s="74"/>
      <c r="AT2141" s="74"/>
      <c r="AU2141" s="74"/>
    </row>
    <row r="2142" spans="27:47">
      <c r="AA2142" s="74"/>
      <c r="AB2142" s="74"/>
      <c r="AC2142" s="74"/>
      <c r="AD2142" s="74"/>
      <c r="AE2142" s="74"/>
      <c r="AF2142" s="102"/>
      <c r="AG2142" s="101"/>
      <c r="AN2142" s="74"/>
      <c r="AO2142" s="74"/>
      <c r="AP2142" s="74"/>
      <c r="AQ2142" s="74"/>
      <c r="AR2142" s="74"/>
      <c r="AS2142" s="74"/>
      <c r="AT2142" s="74"/>
      <c r="AU2142" s="74"/>
    </row>
    <row r="2143" spans="27:47">
      <c r="AA2143" s="74"/>
      <c r="AB2143" s="74"/>
      <c r="AC2143" s="74"/>
      <c r="AD2143" s="74"/>
      <c r="AE2143" s="74"/>
      <c r="AF2143" s="102"/>
      <c r="AG2143" s="101"/>
      <c r="AN2143" s="74"/>
      <c r="AO2143" s="74"/>
      <c r="AP2143" s="74"/>
      <c r="AQ2143" s="74"/>
      <c r="AR2143" s="74"/>
      <c r="AS2143" s="74"/>
      <c r="AT2143" s="74"/>
      <c r="AU2143" s="74"/>
    </row>
    <row r="2144" spans="27:47">
      <c r="AA2144" s="74"/>
      <c r="AB2144" s="74"/>
      <c r="AC2144" s="74"/>
      <c r="AD2144" s="74"/>
      <c r="AE2144" s="74"/>
      <c r="AF2144" s="102"/>
      <c r="AG2144" s="101"/>
      <c r="AN2144" s="74"/>
      <c r="AO2144" s="74"/>
      <c r="AP2144" s="74"/>
      <c r="AQ2144" s="74"/>
      <c r="AR2144" s="74"/>
      <c r="AS2144" s="74"/>
      <c r="AT2144" s="74"/>
      <c r="AU2144" s="74"/>
    </row>
    <row r="2145" spans="27:47">
      <c r="AA2145" s="74"/>
      <c r="AB2145" s="74"/>
      <c r="AC2145" s="74"/>
      <c r="AD2145" s="74"/>
      <c r="AE2145" s="74"/>
      <c r="AF2145" s="102"/>
      <c r="AG2145" s="101"/>
      <c r="AN2145" s="74"/>
      <c r="AO2145" s="74"/>
      <c r="AP2145" s="74"/>
      <c r="AQ2145" s="74"/>
      <c r="AR2145" s="74"/>
      <c r="AS2145" s="74"/>
      <c r="AT2145" s="74"/>
      <c r="AU2145" s="74"/>
    </row>
    <row r="2146" spans="27:47">
      <c r="AA2146" s="74"/>
      <c r="AB2146" s="74"/>
      <c r="AC2146" s="74"/>
      <c r="AD2146" s="74"/>
      <c r="AE2146" s="74"/>
      <c r="AF2146" s="102"/>
      <c r="AG2146" s="101"/>
      <c r="AN2146" s="74"/>
      <c r="AO2146" s="74"/>
      <c r="AP2146" s="74"/>
      <c r="AQ2146" s="74"/>
      <c r="AR2146" s="74"/>
      <c r="AS2146" s="74"/>
      <c r="AT2146" s="74"/>
      <c r="AU2146" s="74"/>
    </row>
    <row r="2147" spans="27:47">
      <c r="AA2147" s="74"/>
      <c r="AB2147" s="74"/>
      <c r="AC2147" s="74"/>
      <c r="AD2147" s="74"/>
      <c r="AE2147" s="74"/>
      <c r="AF2147" s="102"/>
      <c r="AG2147" s="101"/>
      <c r="AN2147" s="74"/>
      <c r="AO2147" s="74"/>
      <c r="AP2147" s="74"/>
      <c r="AQ2147" s="74"/>
      <c r="AR2147" s="74"/>
      <c r="AS2147" s="74"/>
      <c r="AT2147" s="74"/>
      <c r="AU2147" s="74"/>
    </row>
    <row r="2148" spans="27:47">
      <c r="AA2148" s="74"/>
      <c r="AB2148" s="74"/>
      <c r="AC2148" s="74"/>
      <c r="AD2148" s="74"/>
      <c r="AE2148" s="74"/>
      <c r="AF2148" s="102"/>
      <c r="AG2148" s="101"/>
      <c r="AN2148" s="74"/>
      <c r="AO2148" s="74"/>
      <c r="AP2148" s="74"/>
      <c r="AQ2148" s="74"/>
      <c r="AR2148" s="74"/>
      <c r="AS2148" s="74"/>
      <c r="AT2148" s="74"/>
      <c r="AU2148" s="74"/>
    </row>
    <row r="2149" spans="27:47">
      <c r="AA2149" s="74"/>
      <c r="AB2149" s="74"/>
      <c r="AC2149" s="74"/>
      <c r="AD2149" s="74"/>
      <c r="AE2149" s="74"/>
      <c r="AF2149" s="102"/>
      <c r="AG2149" s="101"/>
      <c r="AN2149" s="74"/>
      <c r="AO2149" s="74"/>
      <c r="AP2149" s="74"/>
      <c r="AQ2149" s="74"/>
      <c r="AR2149" s="74"/>
      <c r="AS2149" s="74"/>
      <c r="AT2149" s="74"/>
      <c r="AU2149" s="74"/>
    </row>
    <row r="2150" spans="27:47">
      <c r="AA2150" s="74"/>
      <c r="AB2150" s="74"/>
      <c r="AC2150" s="74"/>
      <c r="AD2150" s="74"/>
      <c r="AE2150" s="74"/>
      <c r="AF2150" s="102"/>
      <c r="AG2150" s="101"/>
      <c r="AN2150" s="74"/>
      <c r="AO2150" s="74"/>
      <c r="AP2150" s="74"/>
      <c r="AQ2150" s="74"/>
      <c r="AR2150" s="74"/>
      <c r="AS2150" s="74"/>
      <c r="AT2150" s="74"/>
      <c r="AU2150" s="74"/>
    </row>
    <row r="2151" spans="27:47">
      <c r="AA2151" s="74"/>
      <c r="AB2151" s="74"/>
      <c r="AC2151" s="74"/>
      <c r="AD2151" s="74"/>
      <c r="AE2151" s="74"/>
      <c r="AF2151" s="102"/>
      <c r="AG2151" s="101"/>
      <c r="AN2151" s="74"/>
      <c r="AO2151" s="74"/>
      <c r="AP2151" s="74"/>
      <c r="AQ2151" s="74"/>
      <c r="AR2151" s="74"/>
      <c r="AS2151" s="74"/>
      <c r="AT2151" s="74"/>
      <c r="AU2151" s="74"/>
    </row>
    <row r="2152" spans="27:47">
      <c r="AA2152" s="74"/>
      <c r="AB2152" s="74"/>
      <c r="AC2152" s="74"/>
      <c r="AD2152" s="74"/>
      <c r="AE2152" s="74"/>
      <c r="AF2152" s="102"/>
      <c r="AG2152" s="101"/>
      <c r="AN2152" s="74"/>
      <c r="AO2152" s="74"/>
      <c r="AP2152" s="74"/>
      <c r="AQ2152" s="74"/>
      <c r="AR2152" s="74"/>
      <c r="AS2152" s="74"/>
      <c r="AT2152" s="74"/>
      <c r="AU2152" s="74"/>
    </row>
    <row r="2153" spans="27:47">
      <c r="AA2153" s="74"/>
      <c r="AB2153" s="74"/>
      <c r="AC2153" s="74"/>
      <c r="AD2153" s="74"/>
      <c r="AE2153" s="74"/>
      <c r="AF2153" s="102"/>
      <c r="AG2153" s="101"/>
      <c r="AN2153" s="74"/>
      <c r="AO2153" s="74"/>
      <c r="AP2153" s="74"/>
      <c r="AQ2153" s="74"/>
      <c r="AR2153" s="74"/>
      <c r="AS2153" s="74"/>
      <c r="AT2153" s="74"/>
      <c r="AU2153" s="74"/>
    </row>
    <row r="2154" spans="27:47">
      <c r="AA2154" s="74"/>
      <c r="AB2154" s="74"/>
      <c r="AC2154" s="74"/>
      <c r="AD2154" s="74"/>
      <c r="AE2154" s="74"/>
      <c r="AF2154" s="102"/>
      <c r="AG2154" s="101"/>
      <c r="AN2154" s="74"/>
      <c r="AO2154" s="74"/>
      <c r="AP2154" s="74"/>
      <c r="AQ2154" s="74"/>
      <c r="AR2154" s="74"/>
      <c r="AS2154" s="74"/>
      <c r="AT2154" s="74"/>
      <c r="AU2154" s="74"/>
    </row>
    <row r="2155" spans="27:47">
      <c r="AA2155" s="74"/>
      <c r="AB2155" s="74"/>
      <c r="AC2155" s="74"/>
      <c r="AD2155" s="74"/>
      <c r="AE2155" s="74"/>
      <c r="AF2155" s="102"/>
      <c r="AG2155" s="101"/>
      <c r="AN2155" s="74"/>
      <c r="AO2155" s="74"/>
      <c r="AP2155" s="74"/>
      <c r="AQ2155" s="74"/>
      <c r="AR2155" s="74"/>
      <c r="AS2155" s="74"/>
      <c r="AT2155" s="74"/>
      <c r="AU2155" s="74"/>
    </row>
    <row r="2156" spans="27:47">
      <c r="AA2156" s="74"/>
      <c r="AB2156" s="74"/>
      <c r="AC2156" s="74"/>
      <c r="AD2156" s="74"/>
      <c r="AE2156" s="74"/>
      <c r="AF2156" s="102"/>
      <c r="AG2156" s="101"/>
      <c r="AN2156" s="74"/>
      <c r="AO2156" s="74"/>
      <c r="AP2156" s="74"/>
      <c r="AQ2156" s="74"/>
      <c r="AR2156" s="74"/>
      <c r="AS2156" s="74"/>
      <c r="AT2156" s="74"/>
      <c r="AU2156" s="74"/>
    </row>
    <row r="2157" spans="27:47">
      <c r="AA2157" s="74"/>
      <c r="AB2157" s="74"/>
      <c r="AC2157" s="74"/>
      <c r="AD2157" s="74"/>
      <c r="AE2157" s="74"/>
      <c r="AF2157" s="102"/>
      <c r="AG2157" s="101"/>
      <c r="AN2157" s="74"/>
      <c r="AO2157" s="74"/>
      <c r="AP2157" s="74"/>
      <c r="AQ2157" s="74"/>
      <c r="AR2157" s="74"/>
      <c r="AS2157" s="74"/>
      <c r="AT2157" s="74"/>
      <c r="AU2157" s="74"/>
    </row>
    <row r="2158" spans="27:47">
      <c r="AA2158" s="74"/>
      <c r="AB2158" s="74"/>
      <c r="AC2158" s="74"/>
      <c r="AD2158" s="74"/>
      <c r="AE2158" s="74"/>
      <c r="AF2158" s="102"/>
      <c r="AG2158" s="101"/>
      <c r="AN2158" s="74"/>
      <c r="AO2158" s="74"/>
      <c r="AP2158" s="74"/>
      <c r="AQ2158" s="74"/>
      <c r="AR2158" s="74"/>
      <c r="AS2158" s="74"/>
      <c r="AT2158" s="74"/>
      <c r="AU2158" s="74"/>
    </row>
    <row r="2159" spans="27:47">
      <c r="AA2159" s="74"/>
      <c r="AB2159" s="74"/>
      <c r="AC2159" s="74"/>
      <c r="AD2159" s="74"/>
      <c r="AE2159" s="74"/>
      <c r="AF2159" s="102"/>
      <c r="AG2159" s="101"/>
      <c r="AN2159" s="74"/>
      <c r="AO2159" s="74"/>
      <c r="AP2159" s="74"/>
      <c r="AQ2159" s="74"/>
      <c r="AR2159" s="74"/>
      <c r="AS2159" s="74"/>
      <c r="AT2159" s="74"/>
      <c r="AU2159" s="74"/>
    </row>
    <row r="2160" spans="27:47">
      <c r="AA2160" s="74"/>
      <c r="AB2160" s="74"/>
      <c r="AC2160" s="74"/>
      <c r="AD2160" s="74"/>
      <c r="AE2160" s="74"/>
      <c r="AF2160" s="102"/>
      <c r="AG2160" s="101"/>
      <c r="AN2160" s="74"/>
      <c r="AO2160" s="74"/>
      <c r="AP2160" s="74"/>
      <c r="AQ2160" s="74"/>
      <c r="AR2160" s="74"/>
      <c r="AS2160" s="74"/>
      <c r="AT2160" s="74"/>
      <c r="AU2160" s="74"/>
    </row>
    <row r="2161" spans="27:47">
      <c r="AA2161" s="74"/>
      <c r="AB2161" s="74"/>
      <c r="AC2161" s="74"/>
      <c r="AD2161" s="74"/>
      <c r="AE2161" s="74"/>
      <c r="AF2161" s="102"/>
      <c r="AG2161" s="101"/>
      <c r="AN2161" s="74"/>
      <c r="AO2161" s="74"/>
      <c r="AP2161" s="74"/>
      <c r="AQ2161" s="74"/>
      <c r="AR2161" s="74"/>
      <c r="AS2161" s="74"/>
      <c r="AT2161" s="74"/>
      <c r="AU2161" s="74"/>
    </row>
    <row r="2162" spans="27:47">
      <c r="AA2162" s="74"/>
      <c r="AB2162" s="74"/>
      <c r="AC2162" s="74"/>
      <c r="AD2162" s="74"/>
      <c r="AE2162" s="74"/>
      <c r="AF2162" s="102"/>
      <c r="AG2162" s="101"/>
      <c r="AN2162" s="74"/>
      <c r="AO2162" s="74"/>
      <c r="AP2162" s="74"/>
      <c r="AQ2162" s="74"/>
      <c r="AR2162" s="74"/>
      <c r="AS2162" s="74"/>
      <c r="AT2162" s="74"/>
      <c r="AU2162" s="74"/>
    </row>
    <row r="2163" spans="27:47">
      <c r="AA2163" s="74"/>
      <c r="AB2163" s="74"/>
      <c r="AC2163" s="74"/>
      <c r="AD2163" s="74"/>
      <c r="AE2163" s="74"/>
      <c r="AF2163" s="102"/>
      <c r="AG2163" s="101"/>
      <c r="AN2163" s="74"/>
      <c r="AO2163" s="74"/>
      <c r="AP2163" s="74"/>
      <c r="AQ2163" s="74"/>
      <c r="AR2163" s="74"/>
      <c r="AS2163" s="74"/>
      <c r="AT2163" s="74"/>
      <c r="AU2163" s="74"/>
    </row>
    <row r="2164" spans="27:47">
      <c r="AA2164" s="74"/>
      <c r="AB2164" s="74"/>
      <c r="AC2164" s="74"/>
      <c r="AD2164" s="74"/>
      <c r="AE2164" s="74"/>
      <c r="AF2164" s="102"/>
      <c r="AG2164" s="101"/>
      <c r="AN2164" s="74"/>
      <c r="AO2164" s="74"/>
      <c r="AP2164" s="74"/>
      <c r="AQ2164" s="74"/>
      <c r="AR2164" s="74"/>
      <c r="AS2164" s="74"/>
      <c r="AT2164" s="74"/>
      <c r="AU2164" s="74"/>
    </row>
    <row r="2165" spans="27:47">
      <c r="AA2165" s="74"/>
      <c r="AB2165" s="74"/>
      <c r="AC2165" s="74"/>
      <c r="AD2165" s="74"/>
      <c r="AE2165" s="74"/>
      <c r="AF2165" s="102"/>
      <c r="AG2165" s="101"/>
      <c r="AN2165" s="74"/>
      <c r="AO2165" s="74"/>
      <c r="AP2165" s="74"/>
      <c r="AQ2165" s="74"/>
      <c r="AR2165" s="74"/>
      <c r="AS2165" s="74"/>
      <c r="AT2165" s="74"/>
      <c r="AU2165" s="74"/>
    </row>
    <row r="2166" spans="27:47">
      <c r="AA2166" s="74"/>
      <c r="AB2166" s="74"/>
      <c r="AC2166" s="74"/>
      <c r="AD2166" s="74"/>
      <c r="AE2166" s="74"/>
      <c r="AF2166" s="102"/>
      <c r="AG2166" s="101"/>
      <c r="AN2166" s="74"/>
      <c r="AO2166" s="74"/>
      <c r="AP2166" s="74"/>
      <c r="AQ2166" s="74"/>
      <c r="AR2166" s="74"/>
      <c r="AS2166" s="74"/>
      <c r="AT2166" s="74"/>
      <c r="AU2166" s="74"/>
    </row>
    <row r="2167" spans="27:47">
      <c r="AA2167" s="74"/>
      <c r="AB2167" s="74"/>
      <c r="AC2167" s="74"/>
      <c r="AD2167" s="74"/>
      <c r="AE2167" s="74"/>
      <c r="AF2167" s="102"/>
      <c r="AG2167" s="101"/>
      <c r="AN2167" s="74"/>
      <c r="AO2167" s="74"/>
      <c r="AP2167" s="74"/>
      <c r="AQ2167" s="74"/>
      <c r="AR2167" s="74"/>
      <c r="AS2167" s="74"/>
      <c r="AT2167" s="74"/>
      <c r="AU2167" s="74"/>
    </row>
    <row r="2168" spans="27:47">
      <c r="AA2168" s="74"/>
      <c r="AB2168" s="74"/>
      <c r="AC2168" s="74"/>
      <c r="AD2168" s="74"/>
      <c r="AE2168" s="74"/>
      <c r="AF2168" s="102"/>
      <c r="AG2168" s="101"/>
      <c r="AN2168" s="74"/>
      <c r="AO2168" s="74"/>
      <c r="AP2168" s="74"/>
      <c r="AQ2168" s="74"/>
      <c r="AR2168" s="74"/>
      <c r="AS2168" s="74"/>
      <c r="AT2168" s="74"/>
      <c r="AU2168" s="74"/>
    </row>
    <row r="2169" spans="27:47">
      <c r="AA2169" s="74"/>
      <c r="AB2169" s="74"/>
      <c r="AC2169" s="74"/>
      <c r="AD2169" s="74"/>
      <c r="AE2169" s="74"/>
      <c r="AF2169" s="102"/>
      <c r="AG2169" s="101"/>
      <c r="AN2169" s="74"/>
      <c r="AO2169" s="74"/>
      <c r="AP2169" s="74"/>
      <c r="AQ2169" s="74"/>
      <c r="AR2169" s="74"/>
      <c r="AS2169" s="74"/>
      <c r="AT2169" s="74"/>
      <c r="AU2169" s="74"/>
    </row>
    <row r="2170" spans="27:47">
      <c r="AA2170" s="74"/>
      <c r="AB2170" s="74"/>
      <c r="AC2170" s="74"/>
      <c r="AD2170" s="74"/>
      <c r="AE2170" s="74"/>
      <c r="AF2170" s="102"/>
      <c r="AG2170" s="101"/>
      <c r="AN2170" s="74"/>
      <c r="AO2170" s="74"/>
      <c r="AP2170" s="74"/>
      <c r="AQ2170" s="74"/>
      <c r="AR2170" s="74"/>
      <c r="AS2170" s="74"/>
      <c r="AT2170" s="74"/>
      <c r="AU2170" s="74"/>
    </row>
    <row r="2171" spans="27:47">
      <c r="AA2171" s="74"/>
      <c r="AB2171" s="74"/>
      <c r="AC2171" s="74"/>
      <c r="AD2171" s="74"/>
      <c r="AE2171" s="74"/>
      <c r="AF2171" s="102"/>
      <c r="AG2171" s="101"/>
      <c r="AN2171" s="74"/>
      <c r="AO2171" s="74"/>
      <c r="AP2171" s="74"/>
      <c r="AQ2171" s="74"/>
      <c r="AR2171" s="74"/>
      <c r="AS2171" s="74"/>
      <c r="AT2171" s="74"/>
      <c r="AU2171" s="74"/>
    </row>
    <row r="2172" spans="27:47">
      <c r="AA2172" s="74"/>
      <c r="AB2172" s="74"/>
      <c r="AC2172" s="74"/>
      <c r="AD2172" s="74"/>
      <c r="AE2172" s="74"/>
      <c r="AF2172" s="102"/>
      <c r="AG2172" s="101"/>
      <c r="AN2172" s="74"/>
      <c r="AO2172" s="74"/>
      <c r="AP2172" s="74"/>
      <c r="AQ2172" s="74"/>
      <c r="AR2172" s="74"/>
      <c r="AS2172" s="74"/>
      <c r="AT2172" s="74"/>
      <c r="AU2172" s="74"/>
    </row>
    <row r="2173" spans="27:47">
      <c r="AA2173" s="74"/>
      <c r="AB2173" s="74"/>
      <c r="AC2173" s="74"/>
      <c r="AD2173" s="74"/>
      <c r="AE2173" s="74"/>
      <c r="AF2173" s="102"/>
      <c r="AG2173" s="101"/>
      <c r="AN2173" s="74"/>
      <c r="AO2173" s="74"/>
      <c r="AP2173" s="74"/>
      <c r="AQ2173" s="74"/>
      <c r="AR2173" s="74"/>
      <c r="AS2173" s="74"/>
      <c r="AT2173" s="74"/>
      <c r="AU2173" s="74"/>
    </row>
    <row r="2174" spans="27:47">
      <c r="AA2174" s="74"/>
      <c r="AB2174" s="74"/>
      <c r="AC2174" s="74"/>
      <c r="AD2174" s="74"/>
      <c r="AE2174" s="74"/>
      <c r="AF2174" s="102"/>
      <c r="AG2174" s="101"/>
      <c r="AN2174" s="74"/>
      <c r="AO2174" s="74"/>
      <c r="AP2174" s="74"/>
      <c r="AQ2174" s="74"/>
      <c r="AR2174" s="74"/>
      <c r="AS2174" s="74"/>
      <c r="AT2174" s="74"/>
      <c r="AU2174" s="74"/>
    </row>
    <row r="2175" spans="27:47">
      <c r="AA2175" s="74"/>
      <c r="AB2175" s="74"/>
      <c r="AC2175" s="74"/>
      <c r="AD2175" s="74"/>
      <c r="AE2175" s="74"/>
      <c r="AF2175" s="102"/>
      <c r="AG2175" s="101"/>
      <c r="AN2175" s="74"/>
      <c r="AO2175" s="74"/>
      <c r="AP2175" s="74"/>
      <c r="AQ2175" s="74"/>
      <c r="AR2175" s="74"/>
      <c r="AS2175" s="74"/>
      <c r="AT2175" s="74"/>
      <c r="AU2175" s="74"/>
    </row>
    <row r="2176" spans="27:47">
      <c r="AA2176" s="74"/>
      <c r="AB2176" s="74"/>
      <c r="AC2176" s="74"/>
      <c r="AD2176" s="74"/>
      <c r="AE2176" s="74"/>
      <c r="AF2176" s="102"/>
      <c r="AG2176" s="101"/>
      <c r="AN2176" s="74"/>
      <c r="AO2176" s="74"/>
      <c r="AP2176" s="74"/>
      <c r="AQ2176" s="74"/>
      <c r="AR2176" s="74"/>
      <c r="AS2176" s="74"/>
      <c r="AT2176" s="74"/>
      <c r="AU2176" s="74"/>
    </row>
    <row r="2177" spans="27:47">
      <c r="AA2177" s="74"/>
      <c r="AB2177" s="74"/>
      <c r="AC2177" s="74"/>
      <c r="AD2177" s="74"/>
      <c r="AE2177" s="74"/>
      <c r="AF2177" s="102"/>
      <c r="AG2177" s="101"/>
      <c r="AN2177" s="74"/>
      <c r="AO2177" s="74"/>
      <c r="AP2177" s="74"/>
      <c r="AQ2177" s="74"/>
      <c r="AR2177" s="74"/>
      <c r="AS2177" s="74"/>
      <c r="AT2177" s="74"/>
      <c r="AU2177" s="74"/>
    </row>
    <row r="2178" spans="27:47">
      <c r="AA2178" s="74"/>
      <c r="AB2178" s="74"/>
      <c r="AC2178" s="74"/>
      <c r="AD2178" s="74"/>
      <c r="AE2178" s="74"/>
      <c r="AF2178" s="102"/>
      <c r="AG2178" s="101"/>
      <c r="AN2178" s="74"/>
      <c r="AO2178" s="74"/>
      <c r="AP2178" s="74"/>
      <c r="AQ2178" s="74"/>
      <c r="AR2178" s="74"/>
      <c r="AS2178" s="74"/>
      <c r="AT2178" s="74"/>
      <c r="AU2178" s="74"/>
    </row>
    <row r="2179" spans="27:47">
      <c r="AA2179" s="74"/>
      <c r="AB2179" s="74"/>
      <c r="AC2179" s="74"/>
      <c r="AD2179" s="74"/>
      <c r="AE2179" s="74"/>
      <c r="AF2179" s="102"/>
      <c r="AG2179" s="101"/>
      <c r="AN2179" s="74"/>
      <c r="AO2179" s="74"/>
      <c r="AP2179" s="74"/>
      <c r="AQ2179" s="74"/>
      <c r="AR2179" s="74"/>
      <c r="AS2179" s="74"/>
      <c r="AT2179" s="74"/>
      <c r="AU2179" s="74"/>
    </row>
    <row r="2180" spans="27:47">
      <c r="AA2180" s="74"/>
      <c r="AB2180" s="74"/>
      <c r="AC2180" s="74"/>
      <c r="AD2180" s="74"/>
      <c r="AE2180" s="74"/>
      <c r="AF2180" s="102"/>
      <c r="AG2180" s="101"/>
      <c r="AN2180" s="74"/>
      <c r="AO2180" s="74"/>
      <c r="AP2180" s="74"/>
      <c r="AQ2180" s="74"/>
      <c r="AR2180" s="74"/>
      <c r="AS2180" s="74"/>
      <c r="AT2180" s="74"/>
      <c r="AU2180" s="74"/>
    </row>
    <row r="2181" spans="27:47">
      <c r="AA2181" s="74"/>
      <c r="AB2181" s="74"/>
      <c r="AC2181" s="74"/>
      <c r="AD2181" s="74"/>
      <c r="AE2181" s="74"/>
      <c r="AF2181" s="102"/>
      <c r="AG2181" s="101"/>
      <c r="AN2181" s="74"/>
      <c r="AO2181" s="74"/>
      <c r="AP2181" s="74"/>
      <c r="AQ2181" s="74"/>
      <c r="AR2181" s="74"/>
      <c r="AS2181" s="74"/>
      <c r="AT2181" s="74"/>
      <c r="AU2181" s="74"/>
    </row>
    <row r="2182" spans="27:47">
      <c r="AA2182" s="74"/>
      <c r="AB2182" s="74"/>
      <c r="AC2182" s="74"/>
      <c r="AD2182" s="74"/>
      <c r="AE2182" s="74"/>
      <c r="AF2182" s="102"/>
      <c r="AG2182" s="101"/>
      <c r="AN2182" s="74"/>
      <c r="AO2182" s="74"/>
      <c r="AP2182" s="74"/>
      <c r="AQ2182" s="74"/>
      <c r="AR2182" s="74"/>
      <c r="AS2182" s="74"/>
      <c r="AT2182" s="74"/>
      <c r="AU2182" s="74"/>
    </row>
    <row r="2183" spans="27:47">
      <c r="AA2183" s="74"/>
      <c r="AB2183" s="74"/>
      <c r="AC2183" s="74"/>
      <c r="AD2183" s="74"/>
      <c r="AE2183" s="74"/>
      <c r="AF2183" s="102"/>
      <c r="AG2183" s="101"/>
      <c r="AN2183" s="74"/>
      <c r="AO2183" s="74"/>
      <c r="AP2183" s="74"/>
      <c r="AQ2183" s="74"/>
      <c r="AR2183" s="74"/>
      <c r="AS2183" s="74"/>
      <c r="AT2183" s="74"/>
      <c r="AU2183" s="74"/>
    </row>
    <row r="2184" spans="27:47">
      <c r="AA2184" s="74"/>
      <c r="AB2184" s="74"/>
      <c r="AC2184" s="74"/>
      <c r="AD2184" s="74"/>
      <c r="AE2184" s="74"/>
      <c r="AF2184" s="102"/>
      <c r="AG2184" s="101"/>
      <c r="AN2184" s="74"/>
      <c r="AO2184" s="74"/>
      <c r="AP2184" s="74"/>
      <c r="AQ2184" s="74"/>
      <c r="AR2184" s="74"/>
      <c r="AS2184" s="74"/>
      <c r="AT2184" s="74"/>
      <c r="AU2184" s="74"/>
    </row>
    <row r="2185" spans="27:47">
      <c r="AA2185" s="74"/>
      <c r="AB2185" s="74"/>
      <c r="AC2185" s="74"/>
      <c r="AD2185" s="74"/>
      <c r="AE2185" s="74"/>
      <c r="AF2185" s="102"/>
      <c r="AG2185" s="101"/>
      <c r="AN2185" s="74"/>
      <c r="AO2185" s="74"/>
      <c r="AP2185" s="74"/>
      <c r="AQ2185" s="74"/>
      <c r="AR2185" s="74"/>
      <c r="AS2185" s="74"/>
      <c r="AT2185" s="74"/>
      <c r="AU2185" s="74"/>
    </row>
    <row r="2186" spans="27:47">
      <c r="AA2186" s="74"/>
      <c r="AB2186" s="74"/>
      <c r="AC2186" s="74"/>
      <c r="AD2186" s="74"/>
      <c r="AE2186" s="74"/>
      <c r="AF2186" s="102"/>
      <c r="AG2186" s="101"/>
      <c r="AN2186" s="74"/>
      <c r="AO2186" s="74"/>
      <c r="AP2186" s="74"/>
      <c r="AQ2186" s="74"/>
      <c r="AR2186" s="74"/>
      <c r="AS2186" s="74"/>
      <c r="AT2186" s="74"/>
      <c r="AU2186" s="74"/>
    </row>
    <row r="2187" spans="27:47">
      <c r="AA2187" s="74"/>
      <c r="AB2187" s="74"/>
      <c r="AC2187" s="74"/>
      <c r="AD2187" s="74"/>
      <c r="AE2187" s="74"/>
      <c r="AF2187" s="102"/>
      <c r="AG2187" s="101"/>
      <c r="AN2187" s="74"/>
      <c r="AO2187" s="74"/>
      <c r="AP2187" s="74"/>
      <c r="AQ2187" s="74"/>
      <c r="AR2187" s="74"/>
      <c r="AS2187" s="74"/>
      <c r="AT2187" s="74"/>
      <c r="AU2187" s="74"/>
    </row>
    <row r="2188" spans="27:47">
      <c r="AA2188" s="74"/>
      <c r="AB2188" s="74"/>
      <c r="AC2188" s="74"/>
      <c r="AD2188" s="74"/>
      <c r="AE2188" s="74"/>
      <c r="AF2188" s="102"/>
      <c r="AG2188" s="101"/>
      <c r="AN2188" s="74"/>
      <c r="AO2188" s="74"/>
      <c r="AP2188" s="74"/>
      <c r="AQ2188" s="74"/>
      <c r="AR2188" s="74"/>
      <c r="AS2188" s="74"/>
      <c r="AT2188" s="74"/>
      <c r="AU2188" s="74"/>
    </row>
    <row r="2189" spans="27:47">
      <c r="AA2189" s="74"/>
      <c r="AB2189" s="74"/>
      <c r="AC2189" s="74"/>
      <c r="AD2189" s="74"/>
      <c r="AE2189" s="74"/>
      <c r="AF2189" s="102"/>
      <c r="AG2189" s="101"/>
      <c r="AN2189" s="74"/>
      <c r="AO2189" s="74"/>
      <c r="AP2189" s="74"/>
      <c r="AQ2189" s="74"/>
      <c r="AR2189" s="74"/>
      <c r="AS2189" s="74"/>
      <c r="AT2189" s="74"/>
      <c r="AU2189" s="74"/>
    </row>
    <row r="2190" spans="27:47">
      <c r="AA2190" s="74"/>
      <c r="AB2190" s="74"/>
      <c r="AC2190" s="74"/>
      <c r="AD2190" s="74"/>
      <c r="AE2190" s="74"/>
      <c r="AF2190" s="102"/>
      <c r="AG2190" s="101"/>
      <c r="AN2190" s="74"/>
      <c r="AO2190" s="74"/>
      <c r="AP2190" s="74"/>
      <c r="AQ2190" s="74"/>
      <c r="AR2190" s="74"/>
      <c r="AS2190" s="74"/>
      <c r="AT2190" s="74"/>
      <c r="AU2190" s="74"/>
    </row>
    <row r="2191" spans="27:47">
      <c r="AA2191" s="74"/>
      <c r="AB2191" s="74"/>
      <c r="AC2191" s="74"/>
      <c r="AD2191" s="74"/>
      <c r="AE2191" s="74"/>
      <c r="AF2191" s="102"/>
      <c r="AG2191" s="101"/>
      <c r="AN2191" s="74"/>
      <c r="AO2191" s="74"/>
      <c r="AP2191" s="74"/>
      <c r="AQ2191" s="74"/>
      <c r="AR2191" s="74"/>
      <c r="AS2191" s="74"/>
      <c r="AT2191" s="74"/>
      <c r="AU2191" s="74"/>
    </row>
    <row r="2192" spans="27:47">
      <c r="AA2192" s="74"/>
      <c r="AB2192" s="74"/>
      <c r="AC2192" s="74"/>
      <c r="AD2192" s="74"/>
      <c r="AE2192" s="74"/>
      <c r="AF2192" s="102"/>
      <c r="AG2192" s="101"/>
      <c r="AN2192" s="74"/>
      <c r="AO2192" s="74"/>
      <c r="AP2192" s="74"/>
      <c r="AQ2192" s="74"/>
      <c r="AR2192" s="74"/>
      <c r="AS2192" s="74"/>
      <c r="AT2192" s="74"/>
      <c r="AU2192" s="74"/>
    </row>
    <row r="2193" spans="27:47">
      <c r="AA2193" s="74"/>
      <c r="AB2193" s="74"/>
      <c r="AC2193" s="74"/>
      <c r="AD2193" s="74"/>
      <c r="AE2193" s="74"/>
      <c r="AF2193" s="102"/>
      <c r="AG2193" s="101"/>
      <c r="AN2193" s="74"/>
      <c r="AO2193" s="74"/>
      <c r="AP2193" s="74"/>
      <c r="AQ2193" s="74"/>
      <c r="AR2193" s="74"/>
      <c r="AS2193" s="74"/>
      <c r="AT2193" s="74"/>
      <c r="AU2193" s="74"/>
    </row>
    <row r="2194" spans="27:47">
      <c r="AA2194" s="74"/>
      <c r="AB2194" s="74"/>
      <c r="AC2194" s="74"/>
      <c r="AD2194" s="74"/>
      <c r="AE2194" s="74"/>
      <c r="AF2194" s="102"/>
      <c r="AG2194" s="101"/>
      <c r="AN2194" s="74"/>
      <c r="AO2194" s="74"/>
      <c r="AP2194" s="74"/>
      <c r="AQ2194" s="74"/>
      <c r="AR2194" s="74"/>
      <c r="AS2194" s="74"/>
      <c r="AT2194" s="74"/>
      <c r="AU2194" s="74"/>
    </row>
    <row r="2195" spans="27:47">
      <c r="AA2195" s="74"/>
      <c r="AB2195" s="74"/>
      <c r="AC2195" s="74"/>
      <c r="AD2195" s="74"/>
      <c r="AE2195" s="74"/>
      <c r="AF2195" s="102"/>
      <c r="AG2195" s="101"/>
      <c r="AN2195" s="74"/>
      <c r="AO2195" s="74"/>
      <c r="AP2195" s="74"/>
      <c r="AQ2195" s="74"/>
      <c r="AR2195" s="74"/>
      <c r="AS2195" s="74"/>
      <c r="AT2195" s="74"/>
      <c r="AU2195" s="74"/>
    </row>
    <row r="2196" spans="27:47">
      <c r="AA2196" s="74"/>
      <c r="AB2196" s="74"/>
      <c r="AC2196" s="74"/>
      <c r="AD2196" s="74"/>
      <c r="AE2196" s="74"/>
      <c r="AF2196" s="102"/>
      <c r="AG2196" s="101"/>
      <c r="AN2196" s="74"/>
      <c r="AO2196" s="74"/>
      <c r="AP2196" s="74"/>
      <c r="AQ2196" s="74"/>
      <c r="AR2196" s="74"/>
      <c r="AS2196" s="74"/>
      <c r="AT2196" s="74"/>
      <c r="AU2196" s="74"/>
    </row>
    <row r="2197" spans="27:47">
      <c r="AA2197" s="74"/>
      <c r="AB2197" s="74"/>
      <c r="AC2197" s="74"/>
      <c r="AD2197" s="74"/>
      <c r="AE2197" s="74"/>
      <c r="AF2197" s="102"/>
      <c r="AG2197" s="101"/>
      <c r="AN2197" s="74"/>
      <c r="AO2197" s="74"/>
      <c r="AP2197" s="74"/>
      <c r="AQ2197" s="74"/>
      <c r="AR2197" s="74"/>
      <c r="AS2197" s="74"/>
      <c r="AT2197" s="74"/>
      <c r="AU2197" s="74"/>
    </row>
    <row r="2198" spans="27:47">
      <c r="AA2198" s="74"/>
      <c r="AB2198" s="74"/>
      <c r="AC2198" s="74"/>
      <c r="AD2198" s="74"/>
      <c r="AE2198" s="74"/>
      <c r="AF2198" s="102"/>
      <c r="AG2198" s="101"/>
      <c r="AN2198" s="74"/>
      <c r="AO2198" s="74"/>
      <c r="AP2198" s="74"/>
      <c r="AQ2198" s="74"/>
      <c r="AR2198" s="74"/>
      <c r="AS2198" s="74"/>
      <c r="AT2198" s="74"/>
      <c r="AU2198" s="74"/>
    </row>
    <row r="2199" spans="27:47">
      <c r="AA2199" s="74"/>
      <c r="AB2199" s="74"/>
      <c r="AC2199" s="74"/>
      <c r="AD2199" s="74"/>
      <c r="AE2199" s="74"/>
      <c r="AF2199" s="102"/>
      <c r="AG2199" s="101"/>
      <c r="AN2199" s="74"/>
      <c r="AO2199" s="74"/>
      <c r="AP2199" s="74"/>
      <c r="AQ2199" s="74"/>
      <c r="AR2199" s="74"/>
      <c r="AS2199" s="74"/>
      <c r="AT2199" s="74"/>
      <c r="AU2199" s="74"/>
    </row>
    <row r="2200" spans="27:47">
      <c r="AA2200" s="74"/>
      <c r="AB2200" s="74"/>
      <c r="AC2200" s="74"/>
      <c r="AD2200" s="74"/>
      <c r="AE2200" s="74"/>
      <c r="AF2200" s="102"/>
      <c r="AG2200" s="101"/>
      <c r="AN2200" s="74"/>
      <c r="AO2200" s="74"/>
      <c r="AP2200" s="74"/>
      <c r="AQ2200" s="74"/>
      <c r="AR2200" s="74"/>
      <c r="AS2200" s="74"/>
      <c r="AT2200" s="74"/>
      <c r="AU2200" s="74"/>
    </row>
    <row r="2201" spans="27:47">
      <c r="AA2201" s="74"/>
      <c r="AB2201" s="74"/>
      <c r="AC2201" s="74"/>
      <c r="AD2201" s="74"/>
      <c r="AE2201" s="74"/>
      <c r="AF2201" s="102"/>
      <c r="AG2201" s="101"/>
      <c r="AN2201" s="74"/>
      <c r="AO2201" s="74"/>
      <c r="AP2201" s="74"/>
      <c r="AQ2201" s="74"/>
      <c r="AR2201" s="74"/>
      <c r="AS2201" s="74"/>
      <c r="AT2201" s="74"/>
      <c r="AU2201" s="74"/>
    </row>
    <row r="2202" spans="27:47">
      <c r="AA2202" s="74"/>
      <c r="AB2202" s="74"/>
      <c r="AC2202" s="74"/>
      <c r="AD2202" s="74"/>
      <c r="AE2202" s="74"/>
      <c r="AF2202" s="102"/>
      <c r="AG2202" s="101"/>
      <c r="AN2202" s="74"/>
      <c r="AO2202" s="74"/>
      <c r="AP2202" s="74"/>
      <c r="AQ2202" s="74"/>
      <c r="AR2202" s="74"/>
      <c r="AS2202" s="74"/>
      <c r="AT2202" s="74"/>
      <c r="AU2202" s="74"/>
    </row>
    <row r="2203" spans="27:47">
      <c r="AA2203" s="74"/>
      <c r="AB2203" s="74"/>
      <c r="AC2203" s="74"/>
      <c r="AD2203" s="74"/>
      <c r="AE2203" s="74"/>
      <c r="AF2203" s="102"/>
      <c r="AG2203" s="101"/>
      <c r="AN2203" s="74"/>
      <c r="AO2203" s="74"/>
      <c r="AP2203" s="74"/>
      <c r="AQ2203" s="74"/>
      <c r="AR2203" s="74"/>
      <c r="AS2203" s="74"/>
      <c r="AT2203" s="74"/>
      <c r="AU2203" s="74"/>
    </row>
    <row r="2204" spans="27:47">
      <c r="AA2204" s="74"/>
      <c r="AB2204" s="74"/>
      <c r="AC2204" s="74"/>
      <c r="AD2204" s="74"/>
      <c r="AE2204" s="74"/>
      <c r="AF2204" s="102"/>
      <c r="AG2204" s="101"/>
      <c r="AN2204" s="74"/>
      <c r="AO2204" s="74"/>
      <c r="AP2204" s="74"/>
      <c r="AQ2204" s="74"/>
      <c r="AR2204" s="74"/>
      <c r="AS2204" s="74"/>
      <c r="AT2204" s="74"/>
      <c r="AU2204" s="74"/>
    </row>
    <row r="2205" spans="27:47">
      <c r="AA2205" s="74"/>
      <c r="AB2205" s="74"/>
      <c r="AC2205" s="74"/>
      <c r="AD2205" s="74"/>
      <c r="AE2205" s="74"/>
      <c r="AF2205" s="102"/>
      <c r="AG2205" s="101"/>
      <c r="AN2205" s="74"/>
      <c r="AO2205" s="74"/>
      <c r="AP2205" s="74"/>
      <c r="AQ2205" s="74"/>
      <c r="AR2205" s="74"/>
      <c r="AS2205" s="74"/>
      <c r="AT2205" s="74"/>
      <c r="AU2205" s="74"/>
    </row>
    <row r="2206" spans="27:47">
      <c r="AA2206" s="74"/>
      <c r="AB2206" s="74"/>
      <c r="AC2206" s="74"/>
      <c r="AD2206" s="74"/>
      <c r="AE2206" s="74"/>
      <c r="AF2206" s="102"/>
      <c r="AG2206" s="101"/>
      <c r="AN2206" s="74"/>
      <c r="AO2206" s="74"/>
      <c r="AP2206" s="74"/>
      <c r="AQ2206" s="74"/>
      <c r="AR2206" s="74"/>
      <c r="AS2206" s="74"/>
      <c r="AT2206" s="74"/>
      <c r="AU2206" s="74"/>
    </row>
    <row r="2207" spans="27:47">
      <c r="AA2207" s="74"/>
      <c r="AB2207" s="74"/>
      <c r="AC2207" s="74"/>
      <c r="AD2207" s="74"/>
      <c r="AE2207" s="74"/>
      <c r="AF2207" s="102"/>
      <c r="AG2207" s="101"/>
      <c r="AN2207" s="74"/>
      <c r="AO2207" s="74"/>
      <c r="AP2207" s="74"/>
      <c r="AQ2207" s="74"/>
      <c r="AR2207" s="74"/>
      <c r="AS2207" s="74"/>
      <c r="AT2207" s="74"/>
      <c r="AU2207" s="74"/>
    </row>
    <row r="2208" spans="27:47">
      <c r="AA2208" s="74"/>
      <c r="AB2208" s="74"/>
      <c r="AC2208" s="74"/>
      <c r="AD2208" s="74"/>
      <c r="AE2208" s="74"/>
      <c r="AF2208" s="102"/>
      <c r="AG2208" s="101"/>
      <c r="AN2208" s="74"/>
      <c r="AO2208" s="74"/>
      <c r="AP2208" s="74"/>
      <c r="AQ2208" s="74"/>
      <c r="AR2208" s="74"/>
      <c r="AS2208" s="74"/>
      <c r="AT2208" s="74"/>
      <c r="AU2208" s="74"/>
    </row>
    <row r="2209" spans="27:47">
      <c r="AA2209" s="74"/>
      <c r="AB2209" s="74"/>
      <c r="AC2209" s="74"/>
      <c r="AD2209" s="74"/>
      <c r="AE2209" s="74"/>
      <c r="AF2209" s="102"/>
      <c r="AG2209" s="101"/>
      <c r="AN2209" s="74"/>
      <c r="AO2209" s="74"/>
      <c r="AP2209" s="74"/>
      <c r="AQ2209" s="74"/>
      <c r="AR2209" s="74"/>
      <c r="AS2209" s="74"/>
      <c r="AT2209" s="74"/>
      <c r="AU2209" s="74"/>
    </row>
    <row r="2210" spans="27:47">
      <c r="AA2210" s="74"/>
      <c r="AB2210" s="74"/>
      <c r="AC2210" s="74"/>
      <c r="AD2210" s="74"/>
      <c r="AE2210" s="74"/>
      <c r="AF2210" s="102"/>
      <c r="AG2210" s="101"/>
      <c r="AN2210" s="74"/>
      <c r="AO2210" s="74"/>
      <c r="AP2210" s="74"/>
      <c r="AQ2210" s="74"/>
      <c r="AR2210" s="74"/>
      <c r="AS2210" s="74"/>
      <c r="AT2210" s="74"/>
      <c r="AU2210" s="74"/>
    </row>
    <row r="2211" spans="27:47">
      <c r="AA2211" s="74"/>
      <c r="AB2211" s="74"/>
      <c r="AC2211" s="74"/>
      <c r="AD2211" s="74"/>
      <c r="AE2211" s="74"/>
      <c r="AF2211" s="102"/>
      <c r="AG2211" s="101"/>
      <c r="AN2211" s="74"/>
      <c r="AO2211" s="74"/>
      <c r="AP2211" s="74"/>
      <c r="AQ2211" s="74"/>
      <c r="AR2211" s="74"/>
      <c r="AS2211" s="74"/>
      <c r="AT2211" s="74"/>
      <c r="AU2211" s="74"/>
    </row>
    <row r="2212" spans="27:47">
      <c r="AA2212" s="74"/>
      <c r="AB2212" s="74"/>
      <c r="AC2212" s="74"/>
      <c r="AD2212" s="74"/>
      <c r="AE2212" s="74"/>
      <c r="AF2212" s="102"/>
      <c r="AG2212" s="101"/>
      <c r="AN2212" s="74"/>
      <c r="AO2212" s="74"/>
      <c r="AP2212" s="74"/>
      <c r="AQ2212" s="74"/>
      <c r="AR2212" s="74"/>
      <c r="AS2212" s="74"/>
      <c r="AT2212" s="74"/>
      <c r="AU2212" s="74"/>
    </row>
    <row r="2213" spans="27:47">
      <c r="AA2213" s="74"/>
      <c r="AB2213" s="74"/>
      <c r="AC2213" s="74"/>
      <c r="AD2213" s="74"/>
      <c r="AE2213" s="74"/>
      <c r="AF2213" s="102"/>
      <c r="AG2213" s="101"/>
      <c r="AN2213" s="74"/>
      <c r="AO2213" s="74"/>
      <c r="AP2213" s="74"/>
      <c r="AQ2213" s="74"/>
      <c r="AR2213" s="74"/>
      <c r="AS2213" s="74"/>
      <c r="AT2213" s="74"/>
      <c r="AU2213" s="74"/>
    </row>
    <row r="2214" spans="27:47">
      <c r="AA2214" s="74"/>
      <c r="AB2214" s="74"/>
      <c r="AC2214" s="74"/>
      <c r="AD2214" s="74"/>
      <c r="AE2214" s="74"/>
      <c r="AF2214" s="102"/>
      <c r="AG2214" s="101"/>
      <c r="AN2214" s="74"/>
      <c r="AO2214" s="74"/>
      <c r="AP2214" s="74"/>
      <c r="AQ2214" s="74"/>
      <c r="AR2214" s="74"/>
      <c r="AS2214" s="74"/>
      <c r="AT2214" s="74"/>
      <c r="AU2214" s="74"/>
    </row>
    <row r="2215" spans="27:47">
      <c r="AA2215" s="74"/>
      <c r="AB2215" s="74"/>
      <c r="AC2215" s="74"/>
      <c r="AD2215" s="74"/>
      <c r="AE2215" s="74"/>
      <c r="AF2215" s="102"/>
      <c r="AG2215" s="101"/>
      <c r="AN2215" s="74"/>
      <c r="AO2215" s="74"/>
      <c r="AP2215" s="74"/>
      <c r="AQ2215" s="74"/>
      <c r="AR2215" s="74"/>
      <c r="AS2215" s="74"/>
      <c r="AT2215" s="74"/>
      <c r="AU2215" s="74"/>
    </row>
    <row r="2216" spans="27:47">
      <c r="AA2216" s="74"/>
      <c r="AB2216" s="74"/>
      <c r="AC2216" s="74"/>
      <c r="AD2216" s="74"/>
      <c r="AE2216" s="74"/>
      <c r="AF2216" s="102"/>
      <c r="AG2216" s="101"/>
      <c r="AN2216" s="74"/>
      <c r="AO2216" s="74"/>
      <c r="AP2216" s="74"/>
      <c r="AQ2216" s="74"/>
      <c r="AR2216" s="74"/>
      <c r="AS2216" s="74"/>
      <c r="AT2216" s="74"/>
      <c r="AU2216" s="74"/>
    </row>
    <row r="2217" spans="27:47">
      <c r="AA2217" s="74"/>
      <c r="AB2217" s="74"/>
      <c r="AC2217" s="74"/>
      <c r="AD2217" s="74"/>
      <c r="AE2217" s="74"/>
      <c r="AF2217" s="102"/>
      <c r="AG2217" s="101"/>
      <c r="AN2217" s="74"/>
      <c r="AO2217" s="74"/>
      <c r="AP2217" s="74"/>
      <c r="AQ2217" s="74"/>
      <c r="AR2217" s="74"/>
      <c r="AS2217" s="74"/>
      <c r="AT2217" s="74"/>
      <c r="AU2217" s="74"/>
    </row>
    <row r="2218" spans="27:47">
      <c r="AA2218" s="74"/>
      <c r="AB2218" s="74"/>
      <c r="AC2218" s="74"/>
      <c r="AD2218" s="74"/>
      <c r="AE2218" s="74"/>
      <c r="AF2218" s="102"/>
      <c r="AG2218" s="101"/>
      <c r="AN2218" s="74"/>
      <c r="AO2218" s="74"/>
      <c r="AP2218" s="74"/>
      <c r="AQ2218" s="74"/>
      <c r="AR2218" s="74"/>
      <c r="AS2218" s="74"/>
      <c r="AT2218" s="74"/>
      <c r="AU2218" s="74"/>
    </row>
    <row r="2219" spans="27:47">
      <c r="AA2219" s="74"/>
      <c r="AB2219" s="74"/>
      <c r="AC2219" s="74"/>
      <c r="AD2219" s="74"/>
      <c r="AE2219" s="74"/>
      <c r="AF2219" s="102"/>
      <c r="AG2219" s="101"/>
      <c r="AN2219" s="74"/>
      <c r="AO2219" s="74"/>
      <c r="AP2219" s="74"/>
      <c r="AQ2219" s="74"/>
      <c r="AR2219" s="74"/>
      <c r="AS2219" s="74"/>
      <c r="AT2219" s="74"/>
      <c r="AU2219" s="74"/>
    </row>
    <row r="2220" spans="27:47">
      <c r="AA2220" s="74"/>
      <c r="AB2220" s="74"/>
      <c r="AC2220" s="74"/>
      <c r="AD2220" s="74"/>
      <c r="AE2220" s="74"/>
      <c r="AF2220" s="102"/>
      <c r="AG2220" s="101"/>
      <c r="AN2220" s="74"/>
      <c r="AO2220" s="74"/>
      <c r="AP2220" s="74"/>
      <c r="AQ2220" s="74"/>
      <c r="AR2220" s="74"/>
      <c r="AS2220" s="74"/>
      <c r="AT2220" s="74"/>
      <c r="AU2220" s="74"/>
    </row>
    <row r="2221" spans="27:47">
      <c r="AA2221" s="74"/>
      <c r="AB2221" s="74"/>
      <c r="AC2221" s="74"/>
      <c r="AD2221" s="74"/>
      <c r="AE2221" s="74"/>
      <c r="AF2221" s="102"/>
      <c r="AG2221" s="101"/>
      <c r="AN2221" s="74"/>
      <c r="AO2221" s="74"/>
      <c r="AP2221" s="74"/>
      <c r="AQ2221" s="74"/>
      <c r="AR2221" s="74"/>
      <c r="AS2221" s="74"/>
      <c r="AT2221" s="74"/>
      <c r="AU2221" s="74"/>
    </row>
    <row r="2222" spans="27:47">
      <c r="AA2222" s="74"/>
      <c r="AB2222" s="74"/>
      <c r="AC2222" s="74"/>
      <c r="AD2222" s="74"/>
      <c r="AE2222" s="74"/>
      <c r="AF2222" s="102"/>
      <c r="AG2222" s="101"/>
      <c r="AN2222" s="74"/>
      <c r="AO2222" s="74"/>
      <c r="AP2222" s="74"/>
      <c r="AQ2222" s="74"/>
      <c r="AR2222" s="74"/>
      <c r="AS2222" s="74"/>
      <c r="AT2222" s="74"/>
      <c r="AU2222" s="74"/>
    </row>
    <row r="2223" spans="27:47">
      <c r="AA2223" s="74"/>
      <c r="AB2223" s="74"/>
      <c r="AC2223" s="74"/>
      <c r="AD2223" s="74"/>
      <c r="AE2223" s="74"/>
      <c r="AF2223" s="102"/>
      <c r="AG2223" s="101"/>
      <c r="AN2223" s="74"/>
      <c r="AO2223" s="74"/>
      <c r="AP2223" s="74"/>
      <c r="AQ2223" s="74"/>
      <c r="AR2223" s="74"/>
      <c r="AS2223" s="74"/>
      <c r="AT2223" s="74"/>
      <c r="AU2223" s="74"/>
    </row>
    <row r="2224" spans="27:47">
      <c r="AA2224" s="74"/>
      <c r="AB2224" s="74"/>
      <c r="AC2224" s="74"/>
      <c r="AD2224" s="74"/>
      <c r="AE2224" s="74"/>
      <c r="AF2224" s="102"/>
      <c r="AG2224" s="101"/>
      <c r="AN2224" s="74"/>
      <c r="AO2224" s="74"/>
      <c r="AP2224" s="74"/>
      <c r="AQ2224" s="74"/>
      <c r="AR2224" s="74"/>
      <c r="AS2224" s="74"/>
      <c r="AT2224" s="74"/>
      <c r="AU2224" s="74"/>
    </row>
    <row r="2225" spans="27:47">
      <c r="AA2225" s="74"/>
      <c r="AB2225" s="74"/>
      <c r="AC2225" s="74"/>
      <c r="AD2225" s="74"/>
      <c r="AE2225" s="74"/>
      <c r="AF2225" s="102"/>
      <c r="AG2225" s="101"/>
      <c r="AN2225" s="74"/>
      <c r="AO2225" s="74"/>
      <c r="AP2225" s="74"/>
      <c r="AQ2225" s="74"/>
      <c r="AR2225" s="74"/>
      <c r="AS2225" s="74"/>
      <c r="AT2225" s="74"/>
      <c r="AU2225" s="74"/>
    </row>
    <row r="2226" spans="27:47">
      <c r="AA2226" s="74"/>
      <c r="AB2226" s="74"/>
      <c r="AC2226" s="74"/>
      <c r="AD2226" s="74"/>
      <c r="AE2226" s="74"/>
      <c r="AF2226" s="102"/>
      <c r="AG2226" s="101"/>
      <c r="AN2226" s="74"/>
      <c r="AO2226" s="74"/>
      <c r="AP2226" s="74"/>
      <c r="AQ2226" s="74"/>
      <c r="AR2226" s="74"/>
      <c r="AS2226" s="74"/>
      <c r="AT2226" s="74"/>
      <c r="AU2226" s="74"/>
    </row>
    <row r="2227" spans="27:47">
      <c r="AA2227" s="74"/>
      <c r="AB2227" s="74"/>
      <c r="AC2227" s="74"/>
      <c r="AD2227" s="74"/>
      <c r="AE2227" s="74"/>
      <c r="AF2227" s="102"/>
      <c r="AG2227" s="101"/>
      <c r="AN2227" s="74"/>
      <c r="AO2227" s="74"/>
      <c r="AP2227" s="74"/>
      <c r="AQ2227" s="74"/>
      <c r="AR2227" s="74"/>
      <c r="AS2227" s="74"/>
      <c r="AT2227" s="74"/>
      <c r="AU2227" s="74"/>
    </row>
    <row r="2228" spans="27:47">
      <c r="AA2228" s="74"/>
      <c r="AB2228" s="74"/>
      <c r="AC2228" s="74"/>
      <c r="AD2228" s="74"/>
      <c r="AE2228" s="74"/>
      <c r="AF2228" s="102"/>
      <c r="AG2228" s="101"/>
      <c r="AN2228" s="74"/>
      <c r="AO2228" s="74"/>
      <c r="AP2228" s="74"/>
      <c r="AQ2228" s="74"/>
      <c r="AR2228" s="74"/>
      <c r="AS2228" s="74"/>
      <c r="AT2228" s="74"/>
      <c r="AU2228" s="74"/>
    </row>
    <row r="2229" spans="27:47">
      <c r="AA2229" s="74"/>
      <c r="AB2229" s="74"/>
      <c r="AC2229" s="74"/>
      <c r="AD2229" s="74"/>
      <c r="AE2229" s="74"/>
      <c r="AF2229" s="102"/>
      <c r="AG2229" s="101"/>
      <c r="AN2229" s="74"/>
      <c r="AO2229" s="74"/>
      <c r="AP2229" s="74"/>
      <c r="AQ2229" s="74"/>
      <c r="AR2229" s="74"/>
      <c r="AS2229" s="74"/>
      <c r="AT2229" s="74"/>
      <c r="AU2229" s="74"/>
    </row>
    <row r="2230" spans="27:47">
      <c r="AA2230" s="74"/>
      <c r="AB2230" s="74"/>
      <c r="AC2230" s="74"/>
      <c r="AD2230" s="74"/>
      <c r="AE2230" s="74"/>
      <c r="AF2230" s="102"/>
      <c r="AG2230" s="101"/>
      <c r="AN2230" s="74"/>
      <c r="AO2230" s="74"/>
      <c r="AP2230" s="74"/>
      <c r="AQ2230" s="74"/>
      <c r="AR2230" s="74"/>
      <c r="AS2230" s="74"/>
      <c r="AT2230" s="74"/>
      <c r="AU2230" s="74"/>
    </row>
    <row r="2231" spans="27:47">
      <c r="AA2231" s="74"/>
      <c r="AB2231" s="74"/>
      <c r="AC2231" s="74"/>
      <c r="AD2231" s="74"/>
      <c r="AE2231" s="74"/>
      <c r="AF2231" s="102"/>
      <c r="AG2231" s="101"/>
      <c r="AN2231" s="74"/>
      <c r="AO2231" s="74"/>
      <c r="AP2231" s="74"/>
      <c r="AQ2231" s="74"/>
      <c r="AR2231" s="74"/>
      <c r="AS2231" s="74"/>
      <c r="AT2231" s="74"/>
      <c r="AU2231" s="74"/>
    </row>
    <row r="2232" spans="27:47">
      <c r="AA2232" s="74"/>
      <c r="AB2232" s="74"/>
      <c r="AC2232" s="74"/>
      <c r="AD2232" s="74"/>
      <c r="AE2232" s="74"/>
      <c r="AF2232" s="102"/>
      <c r="AG2232" s="101"/>
      <c r="AN2232" s="74"/>
      <c r="AO2232" s="74"/>
      <c r="AP2232" s="74"/>
      <c r="AQ2232" s="74"/>
      <c r="AR2232" s="74"/>
      <c r="AS2232" s="74"/>
      <c r="AT2232" s="74"/>
      <c r="AU2232" s="74"/>
    </row>
    <row r="2233" spans="27:47">
      <c r="AA2233" s="74"/>
      <c r="AB2233" s="74"/>
      <c r="AC2233" s="74"/>
      <c r="AD2233" s="74"/>
      <c r="AE2233" s="74"/>
      <c r="AF2233" s="102"/>
      <c r="AG2233" s="101"/>
      <c r="AN2233" s="74"/>
      <c r="AO2233" s="74"/>
      <c r="AP2233" s="74"/>
      <c r="AQ2233" s="74"/>
      <c r="AR2233" s="74"/>
      <c r="AS2233" s="74"/>
      <c r="AT2233" s="74"/>
      <c r="AU2233" s="74"/>
    </row>
    <row r="2234" spans="27:47">
      <c r="AA2234" s="74"/>
      <c r="AB2234" s="74"/>
      <c r="AC2234" s="74"/>
      <c r="AD2234" s="74"/>
      <c r="AE2234" s="74"/>
      <c r="AF2234" s="102"/>
      <c r="AG2234" s="101"/>
      <c r="AN2234" s="74"/>
      <c r="AO2234" s="74"/>
      <c r="AP2234" s="74"/>
      <c r="AQ2234" s="74"/>
      <c r="AR2234" s="74"/>
      <c r="AS2234" s="74"/>
      <c r="AT2234" s="74"/>
      <c r="AU2234" s="74"/>
    </row>
    <row r="2235" spans="27:47">
      <c r="AA2235" s="74"/>
      <c r="AB2235" s="74"/>
      <c r="AC2235" s="74"/>
      <c r="AD2235" s="74"/>
      <c r="AE2235" s="74"/>
      <c r="AF2235" s="102"/>
      <c r="AG2235" s="101"/>
      <c r="AN2235" s="74"/>
      <c r="AO2235" s="74"/>
      <c r="AP2235" s="74"/>
      <c r="AQ2235" s="74"/>
      <c r="AR2235" s="74"/>
      <c r="AS2235" s="74"/>
      <c r="AT2235" s="74"/>
      <c r="AU2235" s="74"/>
    </row>
    <row r="2236" spans="27:47">
      <c r="AA2236" s="74"/>
      <c r="AB2236" s="74"/>
      <c r="AC2236" s="74"/>
      <c r="AD2236" s="74"/>
      <c r="AE2236" s="74"/>
      <c r="AF2236" s="102"/>
      <c r="AG2236" s="101"/>
      <c r="AN2236" s="74"/>
      <c r="AO2236" s="74"/>
      <c r="AP2236" s="74"/>
      <c r="AQ2236" s="74"/>
      <c r="AR2236" s="74"/>
      <c r="AS2236" s="74"/>
      <c r="AT2236" s="74"/>
      <c r="AU2236" s="74"/>
    </row>
    <row r="2237" spans="27:47">
      <c r="AA2237" s="74"/>
      <c r="AB2237" s="74"/>
      <c r="AC2237" s="74"/>
      <c r="AD2237" s="74"/>
      <c r="AE2237" s="74"/>
      <c r="AF2237" s="102"/>
      <c r="AG2237" s="101"/>
      <c r="AN2237" s="74"/>
      <c r="AO2237" s="74"/>
      <c r="AP2237" s="74"/>
      <c r="AQ2237" s="74"/>
      <c r="AR2237" s="74"/>
      <c r="AS2237" s="74"/>
      <c r="AT2237" s="74"/>
      <c r="AU2237" s="74"/>
    </row>
    <row r="2238" spans="27:47">
      <c r="AA2238" s="74"/>
      <c r="AB2238" s="74"/>
      <c r="AC2238" s="74"/>
      <c r="AD2238" s="74"/>
      <c r="AE2238" s="74"/>
      <c r="AF2238" s="102"/>
      <c r="AG2238" s="101"/>
      <c r="AN2238" s="74"/>
      <c r="AO2238" s="74"/>
      <c r="AP2238" s="74"/>
      <c r="AQ2238" s="74"/>
      <c r="AR2238" s="74"/>
      <c r="AS2238" s="74"/>
      <c r="AT2238" s="74"/>
      <c r="AU2238" s="74"/>
    </row>
    <row r="2239" spans="27:47">
      <c r="AA2239" s="74"/>
      <c r="AB2239" s="74"/>
      <c r="AC2239" s="74"/>
      <c r="AD2239" s="74"/>
      <c r="AE2239" s="74"/>
      <c r="AF2239" s="102"/>
      <c r="AG2239" s="101"/>
      <c r="AN2239" s="74"/>
      <c r="AO2239" s="74"/>
      <c r="AP2239" s="74"/>
      <c r="AQ2239" s="74"/>
      <c r="AR2239" s="74"/>
      <c r="AS2239" s="74"/>
      <c r="AT2239" s="74"/>
      <c r="AU2239" s="74"/>
    </row>
    <row r="2240" spans="27:47">
      <c r="AA2240" s="74"/>
      <c r="AB2240" s="74"/>
      <c r="AC2240" s="74"/>
      <c r="AD2240" s="74"/>
      <c r="AE2240" s="74"/>
      <c r="AF2240" s="102"/>
      <c r="AG2240" s="101"/>
      <c r="AN2240" s="74"/>
      <c r="AO2240" s="74"/>
      <c r="AP2240" s="74"/>
      <c r="AQ2240" s="74"/>
      <c r="AR2240" s="74"/>
      <c r="AS2240" s="74"/>
      <c r="AT2240" s="74"/>
      <c r="AU2240" s="74"/>
    </row>
    <row r="2241" spans="27:47">
      <c r="AA2241" s="74"/>
      <c r="AB2241" s="74"/>
      <c r="AC2241" s="74"/>
      <c r="AD2241" s="74"/>
      <c r="AE2241" s="74"/>
      <c r="AF2241" s="102"/>
      <c r="AG2241" s="101"/>
      <c r="AN2241" s="74"/>
      <c r="AO2241" s="74"/>
      <c r="AP2241" s="74"/>
      <c r="AQ2241" s="74"/>
      <c r="AR2241" s="74"/>
      <c r="AS2241" s="74"/>
      <c r="AT2241" s="74"/>
      <c r="AU2241" s="74"/>
    </row>
    <row r="2242" spans="27:47">
      <c r="AA2242" s="74"/>
      <c r="AB2242" s="74"/>
      <c r="AC2242" s="74"/>
      <c r="AD2242" s="74"/>
      <c r="AE2242" s="74"/>
      <c r="AF2242" s="102"/>
      <c r="AG2242" s="101"/>
      <c r="AN2242" s="74"/>
      <c r="AO2242" s="74"/>
      <c r="AP2242" s="74"/>
      <c r="AQ2242" s="74"/>
      <c r="AR2242" s="74"/>
      <c r="AS2242" s="74"/>
      <c r="AT2242" s="74"/>
      <c r="AU2242" s="74"/>
    </row>
    <row r="2243" spans="27:47">
      <c r="AA2243" s="74"/>
      <c r="AB2243" s="74"/>
      <c r="AC2243" s="74"/>
      <c r="AD2243" s="74"/>
      <c r="AE2243" s="74"/>
      <c r="AF2243" s="102"/>
      <c r="AG2243" s="101"/>
      <c r="AN2243" s="74"/>
      <c r="AO2243" s="74"/>
      <c r="AP2243" s="74"/>
      <c r="AQ2243" s="74"/>
      <c r="AR2243" s="74"/>
      <c r="AS2243" s="74"/>
      <c r="AT2243" s="74"/>
      <c r="AU2243" s="74"/>
    </row>
    <row r="2244" spans="27:47">
      <c r="AA2244" s="74"/>
      <c r="AB2244" s="74"/>
      <c r="AC2244" s="74"/>
      <c r="AD2244" s="74"/>
      <c r="AE2244" s="74"/>
      <c r="AF2244" s="102"/>
      <c r="AG2244" s="101"/>
      <c r="AN2244" s="74"/>
      <c r="AO2244" s="74"/>
      <c r="AP2244" s="74"/>
      <c r="AQ2244" s="74"/>
      <c r="AR2244" s="74"/>
      <c r="AS2244" s="74"/>
      <c r="AT2244" s="74"/>
      <c r="AU2244" s="74"/>
    </row>
    <row r="2245" spans="27:47">
      <c r="AA2245" s="74"/>
      <c r="AB2245" s="74"/>
      <c r="AC2245" s="74"/>
      <c r="AD2245" s="74"/>
      <c r="AE2245" s="74"/>
      <c r="AF2245" s="102"/>
      <c r="AG2245" s="101"/>
      <c r="AN2245" s="74"/>
      <c r="AO2245" s="74"/>
      <c r="AP2245" s="74"/>
      <c r="AQ2245" s="74"/>
      <c r="AR2245" s="74"/>
      <c r="AS2245" s="74"/>
      <c r="AT2245" s="74"/>
      <c r="AU2245" s="74"/>
    </row>
    <row r="2246" spans="27:47">
      <c r="AA2246" s="74"/>
      <c r="AB2246" s="74"/>
      <c r="AC2246" s="74"/>
      <c r="AD2246" s="74"/>
      <c r="AE2246" s="74"/>
      <c r="AF2246" s="102"/>
      <c r="AG2246" s="101"/>
      <c r="AN2246" s="74"/>
      <c r="AO2246" s="74"/>
      <c r="AP2246" s="74"/>
      <c r="AQ2246" s="74"/>
      <c r="AR2246" s="74"/>
      <c r="AS2246" s="74"/>
      <c r="AT2246" s="74"/>
      <c r="AU2246" s="74"/>
    </row>
    <row r="2247" spans="27:47">
      <c r="AA2247" s="74"/>
      <c r="AB2247" s="74"/>
      <c r="AC2247" s="74"/>
      <c r="AD2247" s="74"/>
      <c r="AE2247" s="74"/>
      <c r="AF2247" s="102"/>
      <c r="AG2247" s="101"/>
      <c r="AN2247" s="74"/>
      <c r="AO2247" s="74"/>
      <c r="AP2247" s="74"/>
      <c r="AQ2247" s="74"/>
      <c r="AR2247" s="74"/>
      <c r="AS2247" s="74"/>
      <c r="AT2247" s="74"/>
      <c r="AU2247" s="74"/>
    </row>
    <row r="2248" spans="27:47">
      <c r="AA2248" s="74"/>
      <c r="AB2248" s="74"/>
      <c r="AC2248" s="74"/>
      <c r="AD2248" s="74"/>
      <c r="AE2248" s="74"/>
      <c r="AF2248" s="102"/>
      <c r="AG2248" s="101"/>
      <c r="AN2248" s="74"/>
      <c r="AO2248" s="74"/>
      <c r="AP2248" s="74"/>
      <c r="AQ2248" s="74"/>
      <c r="AR2248" s="74"/>
      <c r="AS2248" s="74"/>
      <c r="AT2248" s="74"/>
      <c r="AU2248" s="74"/>
    </row>
    <row r="2249" spans="27:47">
      <c r="AA2249" s="74"/>
      <c r="AB2249" s="74"/>
      <c r="AC2249" s="74"/>
      <c r="AD2249" s="74"/>
      <c r="AE2249" s="74"/>
      <c r="AF2249" s="102"/>
      <c r="AG2249" s="101"/>
      <c r="AN2249" s="74"/>
      <c r="AO2249" s="74"/>
      <c r="AP2249" s="74"/>
      <c r="AQ2249" s="74"/>
      <c r="AR2249" s="74"/>
      <c r="AS2249" s="74"/>
      <c r="AT2249" s="74"/>
      <c r="AU2249" s="74"/>
    </row>
    <row r="2250" spans="27:47">
      <c r="AA2250" s="74"/>
      <c r="AB2250" s="74"/>
      <c r="AC2250" s="74"/>
      <c r="AD2250" s="74"/>
      <c r="AE2250" s="74"/>
      <c r="AF2250" s="102"/>
      <c r="AG2250" s="101"/>
      <c r="AN2250" s="74"/>
      <c r="AO2250" s="74"/>
      <c r="AP2250" s="74"/>
      <c r="AQ2250" s="74"/>
      <c r="AR2250" s="74"/>
      <c r="AS2250" s="74"/>
      <c r="AT2250" s="74"/>
      <c r="AU2250" s="74"/>
    </row>
    <row r="2251" spans="27:47">
      <c r="AA2251" s="74"/>
      <c r="AB2251" s="74"/>
      <c r="AC2251" s="74"/>
      <c r="AD2251" s="74"/>
      <c r="AE2251" s="74"/>
      <c r="AF2251" s="102"/>
      <c r="AG2251" s="101"/>
      <c r="AN2251" s="74"/>
      <c r="AO2251" s="74"/>
      <c r="AP2251" s="74"/>
      <c r="AQ2251" s="74"/>
      <c r="AR2251" s="74"/>
      <c r="AS2251" s="74"/>
      <c r="AT2251" s="74"/>
      <c r="AU2251" s="74"/>
    </row>
    <row r="2252" spans="27:47">
      <c r="AA2252" s="74"/>
      <c r="AB2252" s="74"/>
      <c r="AC2252" s="74"/>
      <c r="AD2252" s="74"/>
      <c r="AE2252" s="74"/>
      <c r="AF2252" s="102"/>
      <c r="AG2252" s="101"/>
      <c r="AN2252" s="74"/>
      <c r="AO2252" s="74"/>
      <c r="AP2252" s="74"/>
      <c r="AQ2252" s="74"/>
      <c r="AR2252" s="74"/>
      <c r="AS2252" s="74"/>
      <c r="AT2252" s="74"/>
      <c r="AU2252" s="74"/>
    </row>
    <row r="2253" spans="27:47">
      <c r="AA2253" s="74"/>
      <c r="AB2253" s="74"/>
      <c r="AC2253" s="74"/>
      <c r="AD2253" s="74"/>
      <c r="AE2253" s="74"/>
      <c r="AF2253" s="102"/>
      <c r="AG2253" s="101"/>
      <c r="AN2253" s="74"/>
      <c r="AO2253" s="74"/>
      <c r="AP2253" s="74"/>
      <c r="AQ2253" s="74"/>
      <c r="AR2253" s="74"/>
      <c r="AS2253" s="74"/>
      <c r="AT2253" s="74"/>
      <c r="AU2253" s="74"/>
    </row>
    <row r="2254" spans="27:47">
      <c r="AA2254" s="74"/>
      <c r="AB2254" s="74"/>
      <c r="AC2254" s="74"/>
      <c r="AD2254" s="74"/>
      <c r="AE2254" s="74"/>
      <c r="AF2254" s="102"/>
      <c r="AG2254" s="101"/>
      <c r="AN2254" s="74"/>
      <c r="AO2254" s="74"/>
      <c r="AP2254" s="74"/>
      <c r="AQ2254" s="74"/>
      <c r="AR2254" s="74"/>
      <c r="AS2254" s="74"/>
      <c r="AT2254" s="74"/>
      <c r="AU2254" s="74"/>
    </row>
    <row r="2255" spans="27:47">
      <c r="AA2255" s="74"/>
      <c r="AB2255" s="74"/>
      <c r="AC2255" s="74"/>
      <c r="AD2255" s="74"/>
      <c r="AE2255" s="74"/>
      <c r="AF2255" s="102"/>
      <c r="AG2255" s="101"/>
      <c r="AN2255" s="74"/>
      <c r="AO2255" s="74"/>
      <c r="AP2255" s="74"/>
      <c r="AQ2255" s="74"/>
      <c r="AR2255" s="74"/>
      <c r="AS2255" s="74"/>
      <c r="AT2255" s="74"/>
      <c r="AU2255" s="74"/>
    </row>
    <row r="2256" spans="27:47">
      <c r="AA2256" s="74"/>
      <c r="AB2256" s="74"/>
      <c r="AC2256" s="74"/>
      <c r="AD2256" s="74"/>
      <c r="AE2256" s="74"/>
      <c r="AF2256" s="102"/>
      <c r="AG2256" s="101"/>
      <c r="AN2256" s="74"/>
      <c r="AO2256" s="74"/>
      <c r="AP2256" s="74"/>
      <c r="AQ2256" s="74"/>
      <c r="AR2256" s="74"/>
      <c r="AS2256" s="74"/>
      <c r="AT2256" s="74"/>
      <c r="AU2256" s="74"/>
    </row>
    <row r="2257" spans="27:47">
      <c r="AA2257" s="74"/>
      <c r="AB2257" s="74"/>
      <c r="AC2257" s="74"/>
      <c r="AD2257" s="74"/>
      <c r="AE2257" s="74"/>
      <c r="AF2257" s="102"/>
      <c r="AG2257" s="101"/>
      <c r="AN2257" s="74"/>
      <c r="AO2257" s="74"/>
      <c r="AP2257" s="74"/>
      <c r="AQ2257" s="74"/>
      <c r="AR2257" s="74"/>
      <c r="AS2257" s="74"/>
      <c r="AT2257" s="74"/>
      <c r="AU2257" s="74"/>
    </row>
    <row r="2258" spans="27:47">
      <c r="AA2258" s="74"/>
      <c r="AB2258" s="74"/>
      <c r="AC2258" s="74"/>
      <c r="AD2258" s="74"/>
      <c r="AE2258" s="74"/>
      <c r="AF2258" s="102"/>
      <c r="AG2258" s="101"/>
      <c r="AN2258" s="74"/>
      <c r="AO2258" s="74"/>
      <c r="AP2258" s="74"/>
      <c r="AQ2258" s="74"/>
      <c r="AR2258" s="74"/>
      <c r="AS2258" s="74"/>
      <c r="AT2258" s="74"/>
      <c r="AU2258" s="74"/>
    </row>
    <row r="2259" spans="27:47">
      <c r="AA2259" s="74"/>
      <c r="AB2259" s="74"/>
      <c r="AC2259" s="74"/>
      <c r="AD2259" s="74"/>
      <c r="AE2259" s="74"/>
      <c r="AF2259" s="102"/>
      <c r="AG2259" s="101"/>
      <c r="AN2259" s="74"/>
      <c r="AO2259" s="74"/>
      <c r="AP2259" s="74"/>
      <c r="AQ2259" s="74"/>
      <c r="AR2259" s="74"/>
      <c r="AS2259" s="74"/>
      <c r="AT2259" s="74"/>
      <c r="AU2259" s="74"/>
    </row>
    <row r="2260" spans="27:47">
      <c r="AA2260" s="74"/>
      <c r="AB2260" s="74"/>
      <c r="AC2260" s="74"/>
      <c r="AD2260" s="74"/>
      <c r="AE2260" s="74"/>
      <c r="AF2260" s="102"/>
      <c r="AG2260" s="101"/>
      <c r="AN2260" s="74"/>
      <c r="AO2260" s="74"/>
      <c r="AP2260" s="74"/>
      <c r="AQ2260" s="74"/>
      <c r="AR2260" s="74"/>
      <c r="AS2260" s="74"/>
      <c r="AT2260" s="74"/>
      <c r="AU2260" s="74"/>
    </row>
    <row r="2261" spans="27:47">
      <c r="AA2261" s="74"/>
      <c r="AB2261" s="74"/>
      <c r="AC2261" s="74"/>
      <c r="AD2261" s="74"/>
      <c r="AE2261" s="74"/>
      <c r="AF2261" s="102"/>
      <c r="AG2261" s="101"/>
      <c r="AN2261" s="74"/>
      <c r="AO2261" s="74"/>
      <c r="AP2261" s="74"/>
      <c r="AQ2261" s="74"/>
      <c r="AR2261" s="74"/>
      <c r="AS2261" s="74"/>
      <c r="AT2261" s="74"/>
      <c r="AU2261" s="74"/>
    </row>
    <row r="2262" spans="27:47">
      <c r="AA2262" s="74"/>
      <c r="AB2262" s="74"/>
      <c r="AC2262" s="74"/>
      <c r="AD2262" s="74"/>
      <c r="AE2262" s="74"/>
      <c r="AF2262" s="102"/>
      <c r="AG2262" s="101"/>
      <c r="AN2262" s="74"/>
      <c r="AO2262" s="74"/>
      <c r="AP2262" s="74"/>
      <c r="AQ2262" s="74"/>
      <c r="AR2262" s="74"/>
      <c r="AS2262" s="74"/>
      <c r="AT2262" s="74"/>
      <c r="AU2262" s="74"/>
    </row>
    <row r="2263" spans="27:47">
      <c r="AA2263" s="74"/>
      <c r="AB2263" s="74"/>
      <c r="AC2263" s="74"/>
      <c r="AD2263" s="74"/>
      <c r="AE2263" s="74"/>
      <c r="AF2263" s="102"/>
      <c r="AG2263" s="101"/>
      <c r="AN2263" s="74"/>
      <c r="AO2263" s="74"/>
      <c r="AP2263" s="74"/>
      <c r="AQ2263" s="74"/>
      <c r="AR2263" s="74"/>
      <c r="AS2263" s="74"/>
      <c r="AT2263" s="74"/>
      <c r="AU2263" s="74"/>
    </row>
    <row r="2264" spans="27:47">
      <c r="AA2264" s="74"/>
      <c r="AB2264" s="74"/>
      <c r="AC2264" s="74"/>
      <c r="AD2264" s="74"/>
      <c r="AE2264" s="74"/>
      <c r="AF2264" s="102"/>
      <c r="AG2264" s="101"/>
      <c r="AN2264" s="74"/>
      <c r="AO2264" s="74"/>
      <c r="AP2264" s="74"/>
      <c r="AQ2264" s="74"/>
      <c r="AR2264" s="74"/>
      <c r="AS2264" s="74"/>
      <c r="AT2264" s="74"/>
      <c r="AU2264" s="74"/>
    </row>
    <row r="2265" spans="27:47">
      <c r="AA2265" s="74"/>
      <c r="AB2265" s="74"/>
      <c r="AC2265" s="74"/>
      <c r="AD2265" s="74"/>
      <c r="AE2265" s="74"/>
      <c r="AF2265" s="102"/>
      <c r="AG2265" s="101"/>
      <c r="AN2265" s="74"/>
      <c r="AO2265" s="74"/>
      <c r="AP2265" s="74"/>
      <c r="AQ2265" s="74"/>
      <c r="AR2265" s="74"/>
      <c r="AS2265" s="74"/>
      <c r="AT2265" s="74"/>
      <c r="AU2265" s="74"/>
    </row>
    <row r="2266" spans="27:47">
      <c r="AA2266" s="74"/>
      <c r="AB2266" s="74"/>
      <c r="AC2266" s="74"/>
      <c r="AD2266" s="74"/>
      <c r="AE2266" s="74"/>
      <c r="AF2266" s="102"/>
      <c r="AG2266" s="101"/>
      <c r="AN2266" s="74"/>
      <c r="AO2266" s="74"/>
      <c r="AP2266" s="74"/>
      <c r="AQ2266" s="74"/>
      <c r="AR2266" s="74"/>
      <c r="AS2266" s="74"/>
      <c r="AT2266" s="74"/>
      <c r="AU2266" s="74"/>
    </row>
    <row r="2267" spans="27:47">
      <c r="AA2267" s="74"/>
      <c r="AB2267" s="74"/>
      <c r="AC2267" s="74"/>
      <c r="AD2267" s="74"/>
      <c r="AE2267" s="74"/>
      <c r="AF2267" s="102"/>
      <c r="AG2267" s="101"/>
      <c r="AN2267" s="74"/>
      <c r="AO2267" s="74"/>
      <c r="AP2267" s="74"/>
      <c r="AQ2267" s="74"/>
      <c r="AR2267" s="74"/>
      <c r="AS2267" s="74"/>
      <c r="AT2267" s="74"/>
      <c r="AU2267" s="74"/>
    </row>
    <row r="2268" spans="27:47">
      <c r="AA2268" s="74"/>
      <c r="AB2268" s="74"/>
      <c r="AC2268" s="74"/>
      <c r="AD2268" s="74"/>
      <c r="AE2268" s="74"/>
      <c r="AF2268" s="102"/>
      <c r="AG2268" s="101"/>
      <c r="AN2268" s="74"/>
      <c r="AO2268" s="74"/>
      <c r="AP2268" s="74"/>
      <c r="AQ2268" s="74"/>
      <c r="AR2268" s="74"/>
      <c r="AS2268" s="74"/>
      <c r="AT2268" s="74"/>
      <c r="AU2268" s="74"/>
    </row>
    <row r="2269" spans="27:47">
      <c r="AA2269" s="74"/>
      <c r="AB2269" s="74"/>
      <c r="AC2269" s="74"/>
      <c r="AD2269" s="74"/>
      <c r="AE2269" s="74"/>
      <c r="AF2269" s="102"/>
      <c r="AG2269" s="101"/>
      <c r="AN2269" s="74"/>
      <c r="AO2269" s="74"/>
      <c r="AP2269" s="74"/>
      <c r="AQ2269" s="74"/>
      <c r="AR2269" s="74"/>
      <c r="AS2269" s="74"/>
      <c r="AT2269" s="74"/>
      <c r="AU2269" s="74"/>
    </row>
    <row r="2270" spans="27:47">
      <c r="AA2270" s="74"/>
      <c r="AB2270" s="74"/>
      <c r="AC2270" s="74"/>
      <c r="AD2270" s="74"/>
      <c r="AE2270" s="74"/>
      <c r="AF2270" s="102"/>
      <c r="AG2270" s="101"/>
      <c r="AN2270" s="74"/>
      <c r="AO2270" s="74"/>
      <c r="AP2270" s="74"/>
      <c r="AQ2270" s="74"/>
      <c r="AR2270" s="74"/>
      <c r="AS2270" s="74"/>
      <c r="AT2270" s="74"/>
      <c r="AU2270" s="74"/>
    </row>
    <row r="2271" spans="27:47">
      <c r="AA2271" s="74"/>
      <c r="AB2271" s="74"/>
      <c r="AC2271" s="74"/>
      <c r="AD2271" s="74"/>
      <c r="AE2271" s="74"/>
      <c r="AF2271" s="102"/>
      <c r="AG2271" s="101"/>
      <c r="AN2271" s="74"/>
      <c r="AO2271" s="74"/>
      <c r="AP2271" s="74"/>
      <c r="AQ2271" s="74"/>
      <c r="AR2271" s="74"/>
      <c r="AS2271" s="74"/>
      <c r="AT2271" s="74"/>
      <c r="AU2271" s="74"/>
    </row>
    <row r="2272" spans="27:47">
      <c r="AA2272" s="74"/>
      <c r="AB2272" s="74"/>
      <c r="AC2272" s="74"/>
      <c r="AD2272" s="74"/>
      <c r="AE2272" s="74"/>
      <c r="AF2272" s="102"/>
      <c r="AG2272" s="101"/>
      <c r="AN2272" s="74"/>
      <c r="AO2272" s="74"/>
      <c r="AP2272" s="74"/>
      <c r="AQ2272" s="74"/>
      <c r="AR2272" s="74"/>
      <c r="AS2272" s="74"/>
      <c r="AT2272" s="74"/>
      <c r="AU2272" s="74"/>
    </row>
    <row r="2273" spans="27:47">
      <c r="AA2273" s="74"/>
      <c r="AB2273" s="74"/>
      <c r="AC2273" s="74"/>
      <c r="AD2273" s="74"/>
      <c r="AE2273" s="74"/>
      <c r="AF2273" s="102"/>
      <c r="AG2273" s="101"/>
      <c r="AN2273" s="74"/>
      <c r="AO2273" s="74"/>
      <c r="AP2273" s="74"/>
      <c r="AQ2273" s="74"/>
      <c r="AR2273" s="74"/>
      <c r="AS2273" s="74"/>
      <c r="AT2273" s="74"/>
      <c r="AU2273" s="74"/>
    </row>
    <row r="2274" spans="27:47">
      <c r="AA2274" s="74"/>
      <c r="AB2274" s="74"/>
      <c r="AC2274" s="74"/>
      <c r="AD2274" s="74"/>
      <c r="AE2274" s="74"/>
      <c r="AF2274" s="102"/>
      <c r="AG2274" s="101"/>
      <c r="AN2274" s="74"/>
      <c r="AO2274" s="74"/>
      <c r="AP2274" s="74"/>
      <c r="AQ2274" s="74"/>
      <c r="AR2274" s="74"/>
      <c r="AS2274" s="74"/>
      <c r="AT2274" s="74"/>
      <c r="AU2274" s="74"/>
    </row>
    <row r="2275" spans="27:47">
      <c r="AA2275" s="74"/>
      <c r="AB2275" s="74"/>
      <c r="AC2275" s="74"/>
      <c r="AD2275" s="74"/>
      <c r="AE2275" s="74"/>
      <c r="AF2275" s="102"/>
      <c r="AG2275" s="101"/>
      <c r="AN2275" s="74"/>
      <c r="AO2275" s="74"/>
      <c r="AP2275" s="74"/>
      <c r="AQ2275" s="74"/>
      <c r="AR2275" s="74"/>
      <c r="AS2275" s="74"/>
      <c r="AT2275" s="74"/>
      <c r="AU2275" s="74"/>
    </row>
    <row r="2276" spans="27:47">
      <c r="AA2276" s="74"/>
      <c r="AB2276" s="74"/>
      <c r="AC2276" s="74"/>
      <c r="AD2276" s="74"/>
      <c r="AE2276" s="74"/>
      <c r="AF2276" s="102"/>
      <c r="AG2276" s="101"/>
      <c r="AN2276" s="74"/>
      <c r="AO2276" s="74"/>
      <c r="AP2276" s="74"/>
      <c r="AQ2276" s="74"/>
      <c r="AR2276" s="74"/>
      <c r="AS2276" s="74"/>
      <c r="AT2276" s="74"/>
      <c r="AU2276" s="74"/>
    </row>
    <row r="2277" spans="27:47">
      <c r="AA2277" s="74"/>
      <c r="AB2277" s="74"/>
      <c r="AC2277" s="74"/>
      <c r="AD2277" s="74"/>
      <c r="AE2277" s="74"/>
      <c r="AF2277" s="102"/>
      <c r="AG2277" s="101"/>
      <c r="AN2277" s="74"/>
      <c r="AO2277" s="74"/>
      <c r="AP2277" s="74"/>
      <c r="AQ2277" s="74"/>
      <c r="AR2277" s="74"/>
      <c r="AS2277" s="74"/>
      <c r="AT2277" s="74"/>
      <c r="AU2277" s="74"/>
    </row>
    <row r="2278" spans="27:47">
      <c r="AA2278" s="74"/>
      <c r="AB2278" s="74"/>
      <c r="AC2278" s="74"/>
      <c r="AD2278" s="74"/>
      <c r="AE2278" s="74"/>
      <c r="AF2278" s="102"/>
      <c r="AG2278" s="101"/>
      <c r="AN2278" s="74"/>
      <c r="AO2278" s="74"/>
      <c r="AP2278" s="74"/>
      <c r="AQ2278" s="74"/>
      <c r="AR2278" s="74"/>
      <c r="AS2278" s="74"/>
      <c r="AT2278" s="74"/>
      <c r="AU2278" s="74"/>
    </row>
    <row r="2279" spans="27:47">
      <c r="AA2279" s="74"/>
      <c r="AB2279" s="74"/>
      <c r="AC2279" s="74"/>
      <c r="AD2279" s="74"/>
      <c r="AE2279" s="74"/>
      <c r="AF2279" s="102"/>
      <c r="AG2279" s="101"/>
      <c r="AN2279" s="74"/>
      <c r="AO2279" s="74"/>
      <c r="AP2279" s="74"/>
      <c r="AQ2279" s="74"/>
      <c r="AR2279" s="74"/>
      <c r="AS2279" s="74"/>
      <c r="AT2279" s="74"/>
      <c r="AU2279" s="74"/>
    </row>
    <row r="2280" spans="27:47">
      <c r="AA2280" s="74"/>
      <c r="AB2280" s="74"/>
      <c r="AC2280" s="74"/>
      <c r="AD2280" s="74"/>
      <c r="AE2280" s="74"/>
      <c r="AF2280" s="102"/>
      <c r="AG2280" s="101"/>
      <c r="AN2280" s="74"/>
      <c r="AO2280" s="74"/>
      <c r="AP2280" s="74"/>
      <c r="AQ2280" s="74"/>
      <c r="AR2280" s="74"/>
      <c r="AS2280" s="74"/>
      <c r="AT2280" s="74"/>
      <c r="AU2280" s="74"/>
    </row>
    <row r="2281" spans="27:47">
      <c r="AA2281" s="74"/>
      <c r="AB2281" s="74"/>
      <c r="AC2281" s="74"/>
      <c r="AD2281" s="74"/>
      <c r="AE2281" s="74"/>
      <c r="AF2281" s="102"/>
      <c r="AG2281" s="101"/>
      <c r="AN2281" s="74"/>
      <c r="AO2281" s="74"/>
      <c r="AP2281" s="74"/>
      <c r="AQ2281" s="74"/>
      <c r="AR2281" s="74"/>
      <c r="AS2281" s="74"/>
      <c r="AT2281" s="74"/>
      <c r="AU2281" s="74"/>
    </row>
    <row r="2282" spans="27:47">
      <c r="AA2282" s="74"/>
      <c r="AB2282" s="74"/>
      <c r="AC2282" s="74"/>
      <c r="AD2282" s="74"/>
      <c r="AE2282" s="74"/>
      <c r="AF2282" s="102"/>
      <c r="AG2282" s="101"/>
      <c r="AN2282" s="74"/>
      <c r="AO2282" s="74"/>
      <c r="AP2282" s="74"/>
      <c r="AQ2282" s="74"/>
      <c r="AR2282" s="74"/>
      <c r="AS2282" s="74"/>
      <c r="AT2282" s="74"/>
      <c r="AU2282" s="74"/>
    </row>
    <row r="2283" spans="27:47">
      <c r="AA2283" s="74"/>
      <c r="AB2283" s="74"/>
      <c r="AC2283" s="74"/>
      <c r="AD2283" s="74"/>
      <c r="AE2283" s="74"/>
      <c r="AF2283" s="102"/>
      <c r="AG2283" s="101"/>
      <c r="AN2283" s="74"/>
      <c r="AO2283" s="74"/>
      <c r="AP2283" s="74"/>
      <c r="AQ2283" s="74"/>
      <c r="AR2283" s="74"/>
      <c r="AS2283" s="74"/>
      <c r="AT2283" s="74"/>
      <c r="AU2283" s="74"/>
    </row>
    <row r="2284" spans="27:47">
      <c r="AA2284" s="74"/>
      <c r="AB2284" s="74"/>
      <c r="AC2284" s="74"/>
      <c r="AD2284" s="74"/>
      <c r="AE2284" s="74"/>
      <c r="AF2284" s="102"/>
      <c r="AG2284" s="101"/>
      <c r="AN2284" s="74"/>
      <c r="AO2284" s="74"/>
      <c r="AP2284" s="74"/>
      <c r="AQ2284" s="74"/>
      <c r="AR2284" s="74"/>
      <c r="AS2284" s="74"/>
      <c r="AT2284" s="74"/>
      <c r="AU2284" s="74"/>
    </row>
    <row r="2285" spans="27:47">
      <c r="AA2285" s="74"/>
      <c r="AB2285" s="74"/>
      <c r="AC2285" s="74"/>
      <c r="AD2285" s="74"/>
      <c r="AE2285" s="74"/>
      <c r="AF2285" s="102"/>
      <c r="AG2285" s="101"/>
      <c r="AN2285" s="74"/>
      <c r="AO2285" s="74"/>
      <c r="AP2285" s="74"/>
      <c r="AQ2285" s="74"/>
      <c r="AR2285" s="74"/>
      <c r="AS2285" s="74"/>
      <c r="AT2285" s="74"/>
      <c r="AU2285" s="74"/>
    </row>
    <row r="2286" spans="27:47">
      <c r="AA2286" s="74"/>
      <c r="AB2286" s="74"/>
      <c r="AC2286" s="74"/>
      <c r="AD2286" s="74"/>
      <c r="AE2286" s="74"/>
      <c r="AF2286" s="102"/>
      <c r="AG2286" s="101"/>
      <c r="AN2286" s="74"/>
      <c r="AO2286" s="74"/>
      <c r="AP2286" s="74"/>
      <c r="AQ2286" s="74"/>
      <c r="AR2286" s="74"/>
      <c r="AS2286" s="74"/>
      <c r="AT2286" s="74"/>
      <c r="AU2286" s="74"/>
    </row>
    <row r="2287" spans="27:47">
      <c r="AA2287" s="74"/>
      <c r="AB2287" s="74"/>
      <c r="AC2287" s="74"/>
      <c r="AD2287" s="74"/>
      <c r="AE2287" s="74"/>
      <c r="AF2287" s="102"/>
      <c r="AG2287" s="101"/>
      <c r="AN2287" s="74"/>
      <c r="AO2287" s="74"/>
      <c r="AP2287" s="74"/>
      <c r="AQ2287" s="74"/>
      <c r="AR2287" s="74"/>
      <c r="AS2287" s="74"/>
      <c r="AT2287" s="74"/>
      <c r="AU2287" s="74"/>
    </row>
    <row r="2288" spans="27:47">
      <c r="AA2288" s="74"/>
      <c r="AB2288" s="74"/>
      <c r="AC2288" s="74"/>
      <c r="AD2288" s="74"/>
      <c r="AE2288" s="74"/>
      <c r="AF2288" s="102"/>
      <c r="AG2288" s="101"/>
      <c r="AN2288" s="74"/>
      <c r="AO2288" s="74"/>
      <c r="AP2288" s="74"/>
      <c r="AQ2288" s="74"/>
      <c r="AR2288" s="74"/>
      <c r="AS2288" s="74"/>
      <c r="AT2288" s="74"/>
      <c r="AU2288" s="74"/>
    </row>
    <row r="2289" spans="27:47">
      <c r="AA2289" s="74"/>
      <c r="AB2289" s="74"/>
      <c r="AC2289" s="74"/>
      <c r="AD2289" s="74"/>
      <c r="AE2289" s="74"/>
      <c r="AF2289" s="102"/>
      <c r="AG2289" s="101"/>
      <c r="AN2289" s="74"/>
      <c r="AO2289" s="74"/>
      <c r="AP2289" s="74"/>
      <c r="AQ2289" s="74"/>
      <c r="AR2289" s="74"/>
      <c r="AS2289" s="74"/>
      <c r="AT2289" s="74"/>
      <c r="AU2289" s="74"/>
    </row>
    <row r="2290" spans="27:47">
      <c r="AA2290" s="74"/>
      <c r="AB2290" s="74"/>
      <c r="AC2290" s="74"/>
      <c r="AD2290" s="74"/>
      <c r="AE2290" s="74"/>
      <c r="AF2290" s="102"/>
      <c r="AG2290" s="101"/>
      <c r="AN2290" s="74"/>
      <c r="AO2290" s="74"/>
      <c r="AP2290" s="74"/>
      <c r="AQ2290" s="74"/>
      <c r="AR2290" s="74"/>
      <c r="AS2290" s="74"/>
      <c r="AT2290" s="74"/>
      <c r="AU2290" s="74"/>
    </row>
    <row r="2291" spans="27:47">
      <c r="AA2291" s="74"/>
      <c r="AB2291" s="74"/>
      <c r="AC2291" s="74"/>
      <c r="AD2291" s="74"/>
      <c r="AE2291" s="74"/>
      <c r="AF2291" s="102"/>
      <c r="AG2291" s="101"/>
      <c r="AN2291" s="74"/>
      <c r="AO2291" s="74"/>
      <c r="AP2291" s="74"/>
      <c r="AQ2291" s="74"/>
      <c r="AR2291" s="74"/>
      <c r="AS2291" s="74"/>
      <c r="AT2291" s="74"/>
      <c r="AU2291" s="74"/>
    </row>
    <row r="2292" spans="27:47">
      <c r="AA2292" s="74"/>
      <c r="AB2292" s="74"/>
      <c r="AC2292" s="74"/>
      <c r="AD2292" s="74"/>
      <c r="AE2292" s="74"/>
      <c r="AF2292" s="102"/>
      <c r="AG2292" s="101"/>
      <c r="AN2292" s="74"/>
      <c r="AO2292" s="74"/>
      <c r="AP2292" s="74"/>
      <c r="AQ2292" s="74"/>
      <c r="AR2292" s="74"/>
      <c r="AS2292" s="74"/>
      <c r="AT2292" s="74"/>
      <c r="AU2292" s="74"/>
    </row>
    <row r="2293" spans="27:47">
      <c r="AA2293" s="74"/>
      <c r="AB2293" s="74"/>
      <c r="AC2293" s="74"/>
      <c r="AD2293" s="74"/>
      <c r="AE2293" s="74"/>
      <c r="AF2293" s="102"/>
      <c r="AG2293" s="101"/>
      <c r="AN2293" s="74"/>
      <c r="AO2293" s="74"/>
      <c r="AP2293" s="74"/>
      <c r="AQ2293" s="74"/>
      <c r="AR2293" s="74"/>
      <c r="AS2293" s="74"/>
      <c r="AT2293" s="74"/>
      <c r="AU2293" s="74"/>
    </row>
    <row r="2294" spans="27:47">
      <c r="AA2294" s="74"/>
      <c r="AB2294" s="74"/>
      <c r="AC2294" s="74"/>
      <c r="AD2294" s="74"/>
      <c r="AE2294" s="74"/>
      <c r="AF2294" s="102"/>
      <c r="AG2294" s="101"/>
      <c r="AN2294" s="74"/>
      <c r="AO2294" s="74"/>
      <c r="AP2294" s="74"/>
      <c r="AQ2294" s="74"/>
      <c r="AR2294" s="74"/>
      <c r="AS2294" s="74"/>
      <c r="AT2294" s="74"/>
      <c r="AU2294" s="74"/>
    </row>
    <row r="2295" spans="27:47">
      <c r="AA2295" s="74"/>
      <c r="AB2295" s="74"/>
      <c r="AC2295" s="74"/>
      <c r="AD2295" s="74"/>
      <c r="AE2295" s="74"/>
      <c r="AF2295" s="102"/>
      <c r="AG2295" s="101"/>
      <c r="AN2295" s="74"/>
      <c r="AO2295" s="74"/>
      <c r="AP2295" s="74"/>
      <c r="AQ2295" s="74"/>
      <c r="AR2295" s="74"/>
      <c r="AS2295" s="74"/>
      <c r="AT2295" s="74"/>
      <c r="AU2295" s="74"/>
    </row>
    <row r="2296" spans="27:47">
      <c r="AA2296" s="74"/>
      <c r="AB2296" s="74"/>
      <c r="AC2296" s="74"/>
      <c r="AD2296" s="74"/>
      <c r="AE2296" s="74"/>
      <c r="AF2296" s="102"/>
      <c r="AG2296" s="101"/>
      <c r="AN2296" s="74"/>
      <c r="AO2296" s="74"/>
      <c r="AP2296" s="74"/>
      <c r="AQ2296" s="74"/>
      <c r="AR2296" s="74"/>
      <c r="AS2296" s="74"/>
      <c r="AT2296" s="74"/>
      <c r="AU2296" s="74"/>
    </row>
    <row r="2297" spans="27:47">
      <c r="AA2297" s="74"/>
      <c r="AB2297" s="74"/>
      <c r="AC2297" s="74"/>
      <c r="AD2297" s="74"/>
      <c r="AE2297" s="74"/>
      <c r="AF2297" s="102"/>
      <c r="AG2297" s="101"/>
      <c r="AN2297" s="74"/>
      <c r="AO2297" s="74"/>
      <c r="AP2297" s="74"/>
      <c r="AQ2297" s="74"/>
      <c r="AR2297" s="74"/>
      <c r="AS2297" s="74"/>
      <c r="AT2297" s="74"/>
      <c r="AU2297" s="74"/>
    </row>
    <row r="2298" spans="27:47">
      <c r="AA2298" s="74"/>
      <c r="AB2298" s="74"/>
      <c r="AC2298" s="74"/>
      <c r="AD2298" s="74"/>
      <c r="AE2298" s="74"/>
      <c r="AF2298" s="102"/>
      <c r="AG2298" s="101"/>
      <c r="AN2298" s="74"/>
      <c r="AO2298" s="74"/>
      <c r="AP2298" s="74"/>
      <c r="AQ2298" s="74"/>
      <c r="AR2298" s="74"/>
      <c r="AS2298" s="74"/>
      <c r="AT2298" s="74"/>
      <c r="AU2298" s="74"/>
    </row>
    <row r="2299" spans="27:47">
      <c r="AA2299" s="74"/>
      <c r="AB2299" s="74"/>
      <c r="AC2299" s="74"/>
      <c r="AD2299" s="74"/>
      <c r="AE2299" s="74"/>
      <c r="AF2299" s="102"/>
      <c r="AG2299" s="101"/>
      <c r="AN2299" s="74"/>
      <c r="AO2299" s="74"/>
      <c r="AP2299" s="74"/>
      <c r="AQ2299" s="74"/>
      <c r="AR2299" s="74"/>
      <c r="AS2299" s="74"/>
      <c r="AT2299" s="74"/>
      <c r="AU2299" s="74"/>
    </row>
    <row r="2300" spans="27:47">
      <c r="AA2300" s="74"/>
      <c r="AB2300" s="74"/>
      <c r="AC2300" s="74"/>
      <c r="AD2300" s="74"/>
      <c r="AE2300" s="74"/>
      <c r="AF2300" s="102"/>
      <c r="AG2300" s="101"/>
      <c r="AN2300" s="74"/>
      <c r="AO2300" s="74"/>
      <c r="AP2300" s="74"/>
      <c r="AQ2300" s="74"/>
      <c r="AR2300" s="74"/>
      <c r="AS2300" s="74"/>
      <c r="AT2300" s="74"/>
      <c r="AU2300" s="74"/>
    </row>
    <row r="2301" spans="27:47">
      <c r="AA2301" s="74"/>
      <c r="AB2301" s="74"/>
      <c r="AC2301" s="74"/>
      <c r="AD2301" s="74"/>
      <c r="AE2301" s="74"/>
      <c r="AF2301" s="102"/>
      <c r="AG2301" s="101"/>
      <c r="AN2301" s="74"/>
      <c r="AO2301" s="74"/>
      <c r="AP2301" s="74"/>
      <c r="AQ2301" s="74"/>
      <c r="AR2301" s="74"/>
      <c r="AS2301" s="74"/>
      <c r="AT2301" s="74"/>
      <c r="AU2301" s="74"/>
    </row>
    <row r="2302" spans="27:47">
      <c r="AA2302" s="74"/>
      <c r="AB2302" s="74"/>
      <c r="AC2302" s="74"/>
      <c r="AD2302" s="74"/>
      <c r="AE2302" s="74"/>
      <c r="AF2302" s="102"/>
      <c r="AG2302" s="101"/>
      <c r="AN2302" s="74"/>
      <c r="AO2302" s="74"/>
      <c r="AP2302" s="74"/>
      <c r="AQ2302" s="74"/>
      <c r="AR2302" s="74"/>
      <c r="AS2302" s="74"/>
      <c r="AT2302" s="74"/>
      <c r="AU2302" s="74"/>
    </row>
    <row r="2303" spans="27:47">
      <c r="AA2303" s="74"/>
      <c r="AB2303" s="74"/>
      <c r="AC2303" s="74"/>
      <c r="AD2303" s="74"/>
      <c r="AE2303" s="74"/>
      <c r="AF2303" s="102"/>
      <c r="AG2303" s="101"/>
      <c r="AN2303" s="74"/>
      <c r="AO2303" s="74"/>
      <c r="AP2303" s="74"/>
      <c r="AQ2303" s="74"/>
      <c r="AR2303" s="74"/>
      <c r="AS2303" s="74"/>
      <c r="AT2303" s="74"/>
      <c r="AU2303" s="74"/>
    </row>
    <row r="2304" spans="27:47">
      <c r="AA2304" s="74"/>
      <c r="AB2304" s="74"/>
      <c r="AC2304" s="74"/>
      <c r="AD2304" s="74"/>
      <c r="AE2304" s="74"/>
      <c r="AF2304" s="102"/>
      <c r="AG2304" s="101"/>
      <c r="AN2304" s="74"/>
      <c r="AO2304" s="74"/>
      <c r="AP2304" s="74"/>
      <c r="AQ2304" s="74"/>
      <c r="AR2304" s="74"/>
      <c r="AS2304" s="74"/>
      <c r="AT2304" s="74"/>
      <c r="AU2304" s="74"/>
    </row>
    <row r="2305" spans="27:47">
      <c r="AA2305" s="74"/>
      <c r="AB2305" s="74"/>
      <c r="AC2305" s="74"/>
      <c r="AD2305" s="74"/>
      <c r="AE2305" s="74"/>
      <c r="AF2305" s="102"/>
      <c r="AG2305" s="101"/>
      <c r="AN2305" s="74"/>
      <c r="AO2305" s="74"/>
      <c r="AP2305" s="74"/>
      <c r="AQ2305" s="74"/>
      <c r="AR2305" s="74"/>
      <c r="AS2305" s="74"/>
      <c r="AT2305" s="74"/>
      <c r="AU2305" s="74"/>
    </row>
    <row r="2306" spans="27:47">
      <c r="AA2306" s="74"/>
      <c r="AB2306" s="74"/>
      <c r="AC2306" s="74"/>
      <c r="AD2306" s="74"/>
      <c r="AE2306" s="74"/>
      <c r="AF2306" s="102"/>
      <c r="AG2306" s="101"/>
      <c r="AN2306" s="74"/>
      <c r="AO2306" s="74"/>
      <c r="AP2306" s="74"/>
      <c r="AQ2306" s="74"/>
      <c r="AR2306" s="74"/>
      <c r="AS2306" s="74"/>
      <c r="AT2306" s="74"/>
      <c r="AU2306" s="74"/>
    </row>
    <row r="2307" spans="27:47">
      <c r="AA2307" s="74"/>
      <c r="AB2307" s="74"/>
      <c r="AC2307" s="74"/>
      <c r="AD2307" s="74"/>
      <c r="AE2307" s="74"/>
      <c r="AF2307" s="102"/>
      <c r="AG2307" s="101"/>
      <c r="AN2307" s="74"/>
      <c r="AO2307" s="74"/>
      <c r="AP2307" s="74"/>
      <c r="AQ2307" s="74"/>
      <c r="AR2307" s="74"/>
      <c r="AS2307" s="74"/>
      <c r="AT2307" s="74"/>
      <c r="AU2307" s="74"/>
    </row>
    <row r="2308" spans="27:47">
      <c r="AA2308" s="74"/>
      <c r="AB2308" s="74"/>
      <c r="AC2308" s="74"/>
      <c r="AD2308" s="74"/>
      <c r="AE2308" s="74"/>
      <c r="AF2308" s="102"/>
      <c r="AG2308" s="101"/>
      <c r="AN2308" s="74"/>
      <c r="AO2308" s="74"/>
      <c r="AP2308" s="74"/>
      <c r="AQ2308" s="74"/>
      <c r="AR2308" s="74"/>
      <c r="AS2308" s="74"/>
      <c r="AT2308" s="74"/>
      <c r="AU2308" s="74"/>
    </row>
    <row r="2309" spans="27:47">
      <c r="AA2309" s="74"/>
      <c r="AB2309" s="74"/>
      <c r="AC2309" s="74"/>
      <c r="AD2309" s="74"/>
      <c r="AE2309" s="74"/>
      <c r="AF2309" s="102"/>
      <c r="AG2309" s="101"/>
      <c r="AN2309" s="74"/>
      <c r="AO2309" s="74"/>
      <c r="AP2309" s="74"/>
      <c r="AQ2309" s="74"/>
      <c r="AR2309" s="74"/>
      <c r="AS2309" s="74"/>
      <c r="AT2309" s="74"/>
      <c r="AU2309" s="74"/>
    </row>
    <row r="2310" spans="27:47">
      <c r="AA2310" s="74"/>
      <c r="AB2310" s="74"/>
      <c r="AC2310" s="74"/>
      <c r="AD2310" s="74"/>
      <c r="AE2310" s="74"/>
      <c r="AF2310" s="102"/>
      <c r="AG2310" s="101"/>
      <c r="AN2310" s="74"/>
      <c r="AO2310" s="74"/>
      <c r="AP2310" s="74"/>
      <c r="AQ2310" s="74"/>
      <c r="AR2310" s="74"/>
      <c r="AS2310" s="74"/>
      <c r="AT2310" s="74"/>
      <c r="AU2310" s="74"/>
    </row>
    <row r="2311" spans="27:47">
      <c r="AA2311" s="74"/>
      <c r="AB2311" s="74"/>
      <c r="AC2311" s="74"/>
      <c r="AD2311" s="74"/>
      <c r="AE2311" s="74"/>
      <c r="AF2311" s="102"/>
      <c r="AG2311" s="101"/>
      <c r="AN2311" s="74"/>
      <c r="AO2311" s="74"/>
      <c r="AP2311" s="74"/>
      <c r="AQ2311" s="74"/>
      <c r="AR2311" s="74"/>
      <c r="AS2311" s="74"/>
      <c r="AT2311" s="74"/>
      <c r="AU2311" s="74"/>
    </row>
    <row r="2312" spans="27:47">
      <c r="AA2312" s="74"/>
      <c r="AB2312" s="74"/>
      <c r="AC2312" s="74"/>
      <c r="AD2312" s="74"/>
      <c r="AE2312" s="74"/>
      <c r="AF2312" s="102"/>
      <c r="AG2312" s="101"/>
      <c r="AN2312" s="74"/>
      <c r="AO2312" s="74"/>
      <c r="AP2312" s="74"/>
      <c r="AQ2312" s="74"/>
      <c r="AR2312" s="74"/>
      <c r="AS2312" s="74"/>
      <c r="AT2312" s="74"/>
      <c r="AU2312" s="74"/>
    </row>
    <row r="2313" spans="27:47">
      <c r="AA2313" s="74"/>
      <c r="AB2313" s="74"/>
      <c r="AC2313" s="74"/>
      <c r="AD2313" s="74"/>
      <c r="AE2313" s="74"/>
      <c r="AF2313" s="102"/>
      <c r="AG2313" s="101"/>
      <c r="AN2313" s="74"/>
      <c r="AO2313" s="74"/>
      <c r="AP2313" s="74"/>
      <c r="AQ2313" s="74"/>
      <c r="AR2313" s="74"/>
      <c r="AS2313" s="74"/>
      <c r="AT2313" s="74"/>
      <c r="AU2313" s="74"/>
    </row>
    <row r="2314" spans="27:47">
      <c r="AA2314" s="74"/>
      <c r="AB2314" s="74"/>
      <c r="AC2314" s="74"/>
      <c r="AD2314" s="74"/>
      <c r="AE2314" s="74"/>
      <c r="AF2314" s="102"/>
      <c r="AG2314" s="101"/>
      <c r="AN2314" s="74"/>
      <c r="AO2314" s="74"/>
      <c r="AP2314" s="74"/>
      <c r="AQ2314" s="74"/>
      <c r="AR2314" s="74"/>
      <c r="AS2314" s="74"/>
      <c r="AT2314" s="74"/>
      <c r="AU2314" s="74"/>
    </row>
    <row r="2315" spans="27:47">
      <c r="AA2315" s="74"/>
      <c r="AB2315" s="74"/>
      <c r="AC2315" s="74"/>
      <c r="AD2315" s="74"/>
      <c r="AE2315" s="74"/>
      <c r="AF2315" s="102"/>
      <c r="AG2315" s="101"/>
      <c r="AN2315" s="74"/>
      <c r="AO2315" s="74"/>
      <c r="AP2315" s="74"/>
      <c r="AQ2315" s="74"/>
      <c r="AR2315" s="74"/>
      <c r="AS2315" s="74"/>
      <c r="AT2315" s="74"/>
      <c r="AU2315" s="74"/>
    </row>
    <row r="2316" spans="27:47">
      <c r="AA2316" s="74"/>
      <c r="AB2316" s="74"/>
      <c r="AC2316" s="74"/>
      <c r="AD2316" s="74"/>
      <c r="AE2316" s="74"/>
      <c r="AF2316" s="102"/>
      <c r="AG2316" s="101"/>
      <c r="AN2316" s="74"/>
      <c r="AO2316" s="74"/>
      <c r="AP2316" s="74"/>
      <c r="AQ2316" s="74"/>
      <c r="AR2316" s="74"/>
      <c r="AS2316" s="74"/>
      <c r="AT2316" s="74"/>
      <c r="AU2316" s="74"/>
    </row>
    <row r="2317" spans="27:47">
      <c r="AA2317" s="74"/>
      <c r="AB2317" s="74"/>
      <c r="AC2317" s="74"/>
      <c r="AD2317" s="74"/>
      <c r="AE2317" s="74"/>
      <c r="AF2317" s="102"/>
      <c r="AG2317" s="101"/>
      <c r="AN2317" s="74"/>
      <c r="AO2317" s="74"/>
      <c r="AP2317" s="74"/>
      <c r="AQ2317" s="74"/>
      <c r="AR2317" s="74"/>
      <c r="AS2317" s="74"/>
      <c r="AT2317" s="74"/>
      <c r="AU2317" s="74"/>
    </row>
    <row r="2318" spans="27:47">
      <c r="AA2318" s="74"/>
      <c r="AB2318" s="74"/>
      <c r="AC2318" s="74"/>
      <c r="AD2318" s="74"/>
      <c r="AE2318" s="74"/>
      <c r="AF2318" s="102"/>
      <c r="AG2318" s="101"/>
      <c r="AN2318" s="74"/>
      <c r="AO2318" s="74"/>
      <c r="AP2318" s="74"/>
      <c r="AQ2318" s="74"/>
      <c r="AR2318" s="74"/>
      <c r="AS2318" s="74"/>
      <c r="AT2318" s="74"/>
      <c r="AU2318" s="74"/>
    </row>
    <row r="2319" spans="27:47">
      <c r="AA2319" s="74"/>
      <c r="AB2319" s="74"/>
      <c r="AC2319" s="74"/>
      <c r="AD2319" s="74"/>
      <c r="AE2319" s="74"/>
      <c r="AF2319" s="102"/>
      <c r="AG2319" s="101"/>
      <c r="AN2319" s="74"/>
      <c r="AO2319" s="74"/>
      <c r="AP2319" s="74"/>
      <c r="AQ2319" s="74"/>
      <c r="AR2319" s="74"/>
      <c r="AS2319" s="74"/>
      <c r="AT2319" s="74"/>
      <c r="AU2319" s="74"/>
    </row>
    <row r="2320" spans="27:47">
      <c r="AA2320" s="74"/>
      <c r="AB2320" s="74"/>
      <c r="AC2320" s="74"/>
      <c r="AD2320" s="74"/>
      <c r="AE2320" s="74"/>
      <c r="AF2320" s="102"/>
      <c r="AG2320" s="101"/>
      <c r="AN2320" s="74"/>
      <c r="AO2320" s="74"/>
      <c r="AP2320" s="74"/>
      <c r="AQ2320" s="74"/>
      <c r="AR2320" s="74"/>
      <c r="AS2320" s="74"/>
      <c r="AT2320" s="74"/>
      <c r="AU2320" s="74"/>
    </row>
    <row r="2321" spans="27:47">
      <c r="AA2321" s="74"/>
      <c r="AB2321" s="74"/>
      <c r="AC2321" s="74"/>
      <c r="AD2321" s="74"/>
      <c r="AE2321" s="74"/>
      <c r="AF2321" s="102"/>
      <c r="AG2321" s="101"/>
      <c r="AN2321" s="74"/>
      <c r="AO2321" s="74"/>
      <c r="AP2321" s="74"/>
      <c r="AQ2321" s="74"/>
      <c r="AR2321" s="74"/>
      <c r="AS2321" s="74"/>
      <c r="AT2321" s="74"/>
      <c r="AU2321" s="74"/>
    </row>
    <row r="2322" spans="27:47">
      <c r="AA2322" s="74"/>
      <c r="AB2322" s="74"/>
      <c r="AC2322" s="74"/>
      <c r="AD2322" s="74"/>
      <c r="AE2322" s="74"/>
      <c r="AF2322" s="102"/>
      <c r="AG2322" s="101"/>
      <c r="AN2322" s="74"/>
      <c r="AO2322" s="74"/>
      <c r="AP2322" s="74"/>
      <c r="AQ2322" s="74"/>
      <c r="AR2322" s="74"/>
      <c r="AS2322" s="74"/>
      <c r="AT2322" s="74"/>
      <c r="AU2322" s="74"/>
    </row>
    <row r="2323" spans="27:47">
      <c r="AA2323" s="74"/>
      <c r="AB2323" s="74"/>
      <c r="AC2323" s="74"/>
      <c r="AD2323" s="74"/>
      <c r="AE2323" s="74"/>
      <c r="AF2323" s="102"/>
      <c r="AG2323" s="101"/>
      <c r="AN2323" s="74"/>
      <c r="AO2323" s="74"/>
      <c r="AP2323" s="74"/>
      <c r="AQ2323" s="74"/>
      <c r="AR2323" s="74"/>
      <c r="AS2323" s="74"/>
      <c r="AT2323" s="74"/>
      <c r="AU2323" s="74"/>
    </row>
    <row r="2324" spans="27:47">
      <c r="AA2324" s="74"/>
      <c r="AB2324" s="74"/>
      <c r="AC2324" s="74"/>
      <c r="AD2324" s="74"/>
      <c r="AE2324" s="74"/>
      <c r="AF2324" s="102"/>
      <c r="AG2324" s="101"/>
      <c r="AN2324" s="74"/>
      <c r="AO2324" s="74"/>
      <c r="AP2324" s="74"/>
      <c r="AQ2324" s="74"/>
      <c r="AR2324" s="74"/>
      <c r="AS2324" s="74"/>
      <c r="AT2324" s="74"/>
      <c r="AU2324" s="74"/>
    </row>
    <row r="2325" spans="27:47">
      <c r="AA2325" s="74"/>
      <c r="AB2325" s="74"/>
      <c r="AC2325" s="74"/>
      <c r="AD2325" s="74"/>
      <c r="AE2325" s="74"/>
      <c r="AF2325" s="102"/>
      <c r="AG2325" s="101"/>
      <c r="AN2325" s="74"/>
      <c r="AO2325" s="74"/>
      <c r="AP2325" s="74"/>
      <c r="AQ2325" s="74"/>
      <c r="AR2325" s="74"/>
      <c r="AS2325" s="74"/>
      <c r="AT2325" s="74"/>
      <c r="AU2325" s="74"/>
    </row>
    <row r="2326" spans="27:47">
      <c r="AA2326" s="74"/>
      <c r="AB2326" s="74"/>
      <c r="AC2326" s="74"/>
      <c r="AD2326" s="74"/>
      <c r="AE2326" s="74"/>
      <c r="AF2326" s="102"/>
      <c r="AG2326" s="101"/>
      <c r="AN2326" s="74"/>
      <c r="AO2326" s="74"/>
      <c r="AP2326" s="74"/>
      <c r="AQ2326" s="74"/>
      <c r="AR2326" s="74"/>
      <c r="AS2326" s="74"/>
      <c r="AT2326" s="74"/>
      <c r="AU2326" s="74"/>
    </row>
    <row r="2327" spans="27:47">
      <c r="AA2327" s="74"/>
      <c r="AB2327" s="74"/>
      <c r="AC2327" s="74"/>
      <c r="AD2327" s="74"/>
      <c r="AE2327" s="74"/>
      <c r="AF2327" s="102"/>
      <c r="AG2327" s="101"/>
      <c r="AN2327" s="74"/>
      <c r="AO2327" s="74"/>
      <c r="AP2327" s="74"/>
      <c r="AQ2327" s="74"/>
      <c r="AR2327" s="74"/>
      <c r="AS2327" s="74"/>
      <c r="AT2327" s="74"/>
      <c r="AU2327" s="74"/>
    </row>
    <row r="2328" spans="27:47">
      <c r="AA2328" s="74"/>
      <c r="AB2328" s="74"/>
      <c r="AC2328" s="74"/>
      <c r="AD2328" s="74"/>
      <c r="AE2328" s="74"/>
      <c r="AF2328" s="102"/>
      <c r="AG2328" s="101"/>
      <c r="AN2328" s="74"/>
      <c r="AO2328" s="74"/>
      <c r="AP2328" s="74"/>
      <c r="AQ2328" s="74"/>
      <c r="AR2328" s="74"/>
      <c r="AS2328" s="74"/>
      <c r="AT2328" s="74"/>
      <c r="AU2328" s="74"/>
    </row>
    <row r="2329" spans="27:47">
      <c r="AA2329" s="74"/>
      <c r="AB2329" s="74"/>
      <c r="AC2329" s="74"/>
      <c r="AD2329" s="74"/>
      <c r="AE2329" s="74"/>
      <c r="AF2329" s="102"/>
      <c r="AG2329" s="101"/>
      <c r="AN2329" s="74"/>
      <c r="AO2329" s="74"/>
      <c r="AP2329" s="74"/>
      <c r="AQ2329" s="74"/>
      <c r="AR2329" s="74"/>
      <c r="AS2329" s="74"/>
      <c r="AT2329" s="74"/>
      <c r="AU2329" s="74"/>
    </row>
    <row r="2330" spans="27:47">
      <c r="AA2330" s="74"/>
      <c r="AB2330" s="74"/>
      <c r="AC2330" s="74"/>
      <c r="AD2330" s="74"/>
      <c r="AE2330" s="74"/>
      <c r="AF2330" s="102"/>
      <c r="AG2330" s="101"/>
      <c r="AN2330" s="74"/>
      <c r="AO2330" s="74"/>
      <c r="AP2330" s="74"/>
      <c r="AQ2330" s="74"/>
      <c r="AR2330" s="74"/>
      <c r="AS2330" s="74"/>
      <c r="AT2330" s="74"/>
      <c r="AU2330" s="74"/>
    </row>
    <row r="2331" spans="27:47">
      <c r="AA2331" s="74"/>
      <c r="AB2331" s="74"/>
      <c r="AC2331" s="74"/>
      <c r="AD2331" s="74"/>
      <c r="AE2331" s="74"/>
      <c r="AF2331" s="102"/>
      <c r="AG2331" s="101"/>
      <c r="AN2331" s="74"/>
      <c r="AO2331" s="74"/>
      <c r="AP2331" s="74"/>
      <c r="AQ2331" s="74"/>
      <c r="AR2331" s="74"/>
      <c r="AS2331" s="74"/>
      <c r="AT2331" s="74"/>
      <c r="AU2331" s="74"/>
    </row>
    <row r="2332" spans="27:47">
      <c r="AA2332" s="74"/>
      <c r="AB2332" s="74"/>
      <c r="AC2332" s="74"/>
      <c r="AD2332" s="74"/>
      <c r="AE2332" s="74"/>
      <c r="AF2332" s="102"/>
      <c r="AG2332" s="101"/>
      <c r="AN2332" s="74"/>
      <c r="AO2332" s="74"/>
      <c r="AP2332" s="74"/>
      <c r="AQ2332" s="74"/>
      <c r="AR2332" s="74"/>
      <c r="AS2332" s="74"/>
      <c r="AT2332" s="74"/>
      <c r="AU2332" s="74"/>
    </row>
    <row r="2333" spans="27:47">
      <c r="AA2333" s="74"/>
      <c r="AB2333" s="74"/>
      <c r="AC2333" s="74"/>
      <c r="AD2333" s="74"/>
      <c r="AE2333" s="74"/>
      <c r="AF2333" s="102"/>
      <c r="AG2333" s="101"/>
      <c r="AN2333" s="74"/>
      <c r="AO2333" s="74"/>
      <c r="AP2333" s="74"/>
      <c r="AQ2333" s="74"/>
      <c r="AR2333" s="74"/>
      <c r="AS2333" s="74"/>
      <c r="AT2333" s="74"/>
      <c r="AU2333" s="74"/>
    </row>
    <row r="2334" spans="27:47">
      <c r="AA2334" s="74"/>
      <c r="AB2334" s="74"/>
      <c r="AC2334" s="74"/>
      <c r="AD2334" s="74"/>
      <c r="AE2334" s="74"/>
      <c r="AF2334" s="102"/>
      <c r="AG2334" s="101"/>
      <c r="AN2334" s="74"/>
      <c r="AO2334" s="74"/>
      <c r="AP2334" s="74"/>
      <c r="AQ2334" s="74"/>
      <c r="AR2334" s="74"/>
      <c r="AS2334" s="74"/>
      <c r="AT2334" s="74"/>
      <c r="AU2334" s="74"/>
    </row>
    <row r="2335" spans="27:47">
      <c r="AA2335" s="74"/>
      <c r="AB2335" s="74"/>
      <c r="AC2335" s="74"/>
      <c r="AD2335" s="74"/>
      <c r="AE2335" s="74"/>
      <c r="AF2335" s="102"/>
      <c r="AG2335" s="101"/>
      <c r="AN2335" s="74"/>
      <c r="AO2335" s="74"/>
      <c r="AP2335" s="74"/>
      <c r="AQ2335" s="74"/>
      <c r="AR2335" s="74"/>
      <c r="AS2335" s="74"/>
      <c r="AT2335" s="74"/>
      <c r="AU2335" s="74"/>
    </row>
    <row r="2336" spans="27:47">
      <c r="AA2336" s="74"/>
      <c r="AB2336" s="74"/>
      <c r="AC2336" s="74"/>
      <c r="AD2336" s="74"/>
      <c r="AE2336" s="74"/>
      <c r="AF2336" s="102"/>
      <c r="AG2336" s="101"/>
      <c r="AN2336" s="74"/>
      <c r="AO2336" s="74"/>
      <c r="AP2336" s="74"/>
      <c r="AQ2336" s="74"/>
      <c r="AR2336" s="74"/>
      <c r="AS2336" s="74"/>
      <c r="AT2336" s="74"/>
      <c r="AU2336" s="74"/>
    </row>
    <row r="2337" spans="27:47">
      <c r="AA2337" s="74"/>
      <c r="AB2337" s="74"/>
      <c r="AC2337" s="74"/>
      <c r="AD2337" s="74"/>
      <c r="AE2337" s="74"/>
      <c r="AF2337" s="102"/>
      <c r="AG2337" s="101"/>
      <c r="AN2337" s="74"/>
      <c r="AO2337" s="74"/>
      <c r="AP2337" s="74"/>
      <c r="AQ2337" s="74"/>
      <c r="AR2337" s="74"/>
      <c r="AS2337" s="74"/>
      <c r="AT2337" s="74"/>
      <c r="AU2337" s="74"/>
    </row>
    <row r="2338" spans="27:47">
      <c r="AA2338" s="74"/>
      <c r="AB2338" s="74"/>
      <c r="AC2338" s="74"/>
      <c r="AD2338" s="74"/>
      <c r="AE2338" s="74"/>
      <c r="AF2338" s="102"/>
      <c r="AG2338" s="101"/>
      <c r="AN2338" s="74"/>
      <c r="AO2338" s="74"/>
      <c r="AP2338" s="74"/>
      <c r="AQ2338" s="74"/>
      <c r="AR2338" s="74"/>
      <c r="AS2338" s="74"/>
      <c r="AT2338" s="74"/>
      <c r="AU2338" s="74"/>
    </row>
    <row r="2339" spans="27:47">
      <c r="AA2339" s="74"/>
      <c r="AB2339" s="74"/>
      <c r="AC2339" s="74"/>
      <c r="AD2339" s="74"/>
      <c r="AE2339" s="74"/>
      <c r="AF2339" s="102"/>
      <c r="AG2339" s="101"/>
      <c r="AN2339" s="74"/>
      <c r="AO2339" s="74"/>
      <c r="AP2339" s="74"/>
      <c r="AQ2339" s="74"/>
      <c r="AR2339" s="74"/>
      <c r="AS2339" s="74"/>
      <c r="AT2339" s="74"/>
      <c r="AU2339" s="74"/>
    </row>
    <row r="2340" spans="27:47">
      <c r="AA2340" s="74"/>
      <c r="AB2340" s="74"/>
      <c r="AC2340" s="74"/>
      <c r="AD2340" s="74"/>
      <c r="AE2340" s="74"/>
      <c r="AF2340" s="102"/>
      <c r="AG2340" s="101"/>
      <c r="AN2340" s="74"/>
      <c r="AO2340" s="74"/>
      <c r="AP2340" s="74"/>
      <c r="AQ2340" s="74"/>
      <c r="AR2340" s="74"/>
      <c r="AS2340" s="74"/>
      <c r="AT2340" s="74"/>
      <c r="AU2340" s="74"/>
    </row>
    <row r="2341" spans="27:47">
      <c r="AA2341" s="74"/>
      <c r="AB2341" s="74"/>
      <c r="AC2341" s="74"/>
      <c r="AD2341" s="74"/>
      <c r="AE2341" s="74"/>
      <c r="AF2341" s="102"/>
      <c r="AG2341" s="101"/>
      <c r="AN2341" s="74"/>
      <c r="AO2341" s="74"/>
      <c r="AP2341" s="74"/>
      <c r="AQ2341" s="74"/>
      <c r="AR2341" s="74"/>
      <c r="AS2341" s="74"/>
      <c r="AT2341" s="74"/>
      <c r="AU2341" s="74"/>
    </row>
    <row r="2342" spans="27:47">
      <c r="AA2342" s="74"/>
      <c r="AB2342" s="74"/>
      <c r="AC2342" s="74"/>
      <c r="AD2342" s="74"/>
      <c r="AE2342" s="74"/>
      <c r="AF2342" s="102"/>
      <c r="AG2342" s="101"/>
      <c r="AN2342" s="74"/>
      <c r="AO2342" s="74"/>
      <c r="AP2342" s="74"/>
      <c r="AQ2342" s="74"/>
      <c r="AR2342" s="74"/>
      <c r="AS2342" s="74"/>
      <c r="AT2342" s="74"/>
      <c r="AU2342" s="74"/>
    </row>
    <row r="2343" spans="27:47">
      <c r="AA2343" s="74"/>
      <c r="AB2343" s="74"/>
      <c r="AC2343" s="74"/>
      <c r="AD2343" s="74"/>
      <c r="AE2343" s="74"/>
      <c r="AF2343" s="102"/>
      <c r="AG2343" s="101"/>
      <c r="AN2343" s="74"/>
      <c r="AO2343" s="74"/>
      <c r="AP2343" s="74"/>
      <c r="AQ2343" s="74"/>
      <c r="AR2343" s="74"/>
      <c r="AS2343" s="74"/>
      <c r="AT2343" s="74"/>
      <c r="AU2343" s="74"/>
    </row>
    <row r="2344" spans="27:47">
      <c r="AA2344" s="74"/>
      <c r="AB2344" s="74"/>
      <c r="AC2344" s="74"/>
      <c r="AD2344" s="74"/>
      <c r="AE2344" s="74"/>
      <c r="AF2344" s="102"/>
      <c r="AG2344" s="101"/>
      <c r="AN2344" s="74"/>
      <c r="AO2344" s="74"/>
      <c r="AP2344" s="74"/>
      <c r="AQ2344" s="74"/>
      <c r="AR2344" s="74"/>
      <c r="AS2344" s="74"/>
      <c r="AT2344" s="74"/>
      <c r="AU2344" s="74"/>
    </row>
    <row r="2345" spans="27:47">
      <c r="AA2345" s="74"/>
      <c r="AB2345" s="74"/>
      <c r="AC2345" s="74"/>
      <c r="AD2345" s="74"/>
      <c r="AE2345" s="74"/>
      <c r="AF2345" s="102"/>
      <c r="AG2345" s="101"/>
      <c r="AN2345" s="74"/>
      <c r="AO2345" s="74"/>
      <c r="AP2345" s="74"/>
      <c r="AQ2345" s="74"/>
      <c r="AR2345" s="74"/>
      <c r="AS2345" s="74"/>
      <c r="AT2345" s="74"/>
      <c r="AU2345" s="74"/>
    </row>
    <row r="2346" spans="27:47">
      <c r="AA2346" s="74"/>
      <c r="AB2346" s="74"/>
      <c r="AC2346" s="74"/>
      <c r="AD2346" s="74"/>
      <c r="AE2346" s="74"/>
      <c r="AF2346" s="102"/>
      <c r="AG2346" s="101"/>
      <c r="AN2346" s="74"/>
      <c r="AO2346" s="74"/>
      <c r="AP2346" s="74"/>
      <c r="AQ2346" s="74"/>
      <c r="AR2346" s="74"/>
      <c r="AS2346" s="74"/>
      <c r="AT2346" s="74"/>
      <c r="AU2346" s="74"/>
    </row>
    <row r="2347" spans="27:47">
      <c r="AA2347" s="74"/>
      <c r="AB2347" s="74"/>
      <c r="AC2347" s="74"/>
      <c r="AD2347" s="74"/>
      <c r="AE2347" s="74"/>
      <c r="AF2347" s="102"/>
      <c r="AG2347" s="101"/>
      <c r="AN2347" s="74"/>
      <c r="AO2347" s="74"/>
      <c r="AP2347" s="74"/>
      <c r="AQ2347" s="74"/>
      <c r="AR2347" s="74"/>
      <c r="AS2347" s="74"/>
      <c r="AT2347" s="74"/>
      <c r="AU2347" s="74"/>
    </row>
    <row r="2348" spans="27:47">
      <c r="AA2348" s="74"/>
      <c r="AB2348" s="74"/>
      <c r="AC2348" s="74"/>
      <c r="AD2348" s="74"/>
      <c r="AE2348" s="74"/>
      <c r="AF2348" s="102"/>
      <c r="AG2348" s="101"/>
      <c r="AN2348" s="74"/>
      <c r="AO2348" s="74"/>
      <c r="AP2348" s="74"/>
      <c r="AQ2348" s="74"/>
      <c r="AR2348" s="74"/>
      <c r="AS2348" s="74"/>
      <c r="AT2348" s="74"/>
      <c r="AU2348" s="74"/>
    </row>
    <row r="2349" spans="27:47">
      <c r="AA2349" s="74"/>
      <c r="AB2349" s="74"/>
      <c r="AC2349" s="74"/>
      <c r="AD2349" s="74"/>
      <c r="AE2349" s="74"/>
      <c r="AF2349" s="102"/>
      <c r="AG2349" s="101"/>
      <c r="AN2349" s="74"/>
      <c r="AO2349" s="74"/>
      <c r="AP2349" s="74"/>
      <c r="AQ2349" s="74"/>
      <c r="AR2349" s="74"/>
      <c r="AS2349" s="74"/>
      <c r="AT2349" s="74"/>
      <c r="AU2349" s="74"/>
    </row>
    <row r="2350" spans="27:47">
      <c r="AA2350" s="74"/>
      <c r="AB2350" s="74"/>
      <c r="AC2350" s="74"/>
      <c r="AD2350" s="74"/>
      <c r="AE2350" s="74"/>
      <c r="AF2350" s="102"/>
      <c r="AG2350" s="101"/>
      <c r="AN2350" s="74"/>
      <c r="AO2350" s="74"/>
      <c r="AP2350" s="74"/>
      <c r="AQ2350" s="74"/>
      <c r="AR2350" s="74"/>
      <c r="AS2350" s="74"/>
      <c r="AT2350" s="74"/>
      <c r="AU2350" s="74"/>
    </row>
    <row r="2351" spans="27:47">
      <c r="AA2351" s="74"/>
      <c r="AB2351" s="74"/>
      <c r="AC2351" s="74"/>
      <c r="AD2351" s="74"/>
      <c r="AE2351" s="74"/>
      <c r="AF2351" s="102"/>
      <c r="AG2351" s="101"/>
      <c r="AN2351" s="74"/>
      <c r="AO2351" s="74"/>
      <c r="AP2351" s="74"/>
      <c r="AQ2351" s="74"/>
      <c r="AR2351" s="74"/>
      <c r="AS2351" s="74"/>
      <c r="AT2351" s="74"/>
      <c r="AU2351" s="74"/>
    </row>
    <row r="2352" spans="27:47">
      <c r="AA2352" s="74"/>
      <c r="AB2352" s="74"/>
      <c r="AC2352" s="74"/>
      <c r="AD2352" s="74"/>
      <c r="AE2352" s="74"/>
      <c r="AF2352" s="102"/>
      <c r="AG2352" s="101"/>
      <c r="AN2352" s="74"/>
      <c r="AO2352" s="74"/>
      <c r="AP2352" s="74"/>
      <c r="AQ2352" s="74"/>
      <c r="AR2352" s="74"/>
      <c r="AS2352" s="74"/>
      <c r="AT2352" s="74"/>
      <c r="AU2352" s="74"/>
    </row>
    <row r="2353" spans="27:47">
      <c r="AA2353" s="74"/>
      <c r="AB2353" s="74"/>
      <c r="AC2353" s="74"/>
      <c r="AD2353" s="74"/>
      <c r="AE2353" s="74"/>
      <c r="AF2353" s="102"/>
      <c r="AG2353" s="101"/>
      <c r="AN2353" s="74"/>
      <c r="AO2353" s="74"/>
      <c r="AP2353" s="74"/>
      <c r="AQ2353" s="74"/>
      <c r="AR2353" s="74"/>
      <c r="AS2353" s="74"/>
      <c r="AT2353" s="74"/>
      <c r="AU2353" s="74"/>
    </row>
    <row r="2354" spans="27:47">
      <c r="AA2354" s="74"/>
      <c r="AB2354" s="74"/>
      <c r="AC2354" s="74"/>
      <c r="AD2354" s="74"/>
      <c r="AE2354" s="74"/>
      <c r="AF2354" s="102"/>
      <c r="AG2354" s="101"/>
      <c r="AN2354" s="74"/>
      <c r="AO2354" s="74"/>
      <c r="AP2354" s="74"/>
      <c r="AQ2354" s="74"/>
      <c r="AR2354" s="74"/>
      <c r="AS2354" s="74"/>
      <c r="AT2354" s="74"/>
      <c r="AU2354" s="74"/>
    </row>
    <row r="2355" spans="27:47">
      <c r="AA2355" s="74"/>
      <c r="AB2355" s="74"/>
      <c r="AC2355" s="74"/>
      <c r="AD2355" s="74"/>
      <c r="AE2355" s="74"/>
      <c r="AF2355" s="102"/>
      <c r="AG2355" s="101"/>
      <c r="AN2355" s="74"/>
      <c r="AO2355" s="74"/>
      <c r="AP2355" s="74"/>
      <c r="AQ2355" s="74"/>
      <c r="AR2355" s="74"/>
      <c r="AS2355" s="74"/>
      <c r="AT2355" s="74"/>
      <c r="AU2355" s="74"/>
    </row>
    <row r="2356" spans="27:47">
      <c r="AA2356" s="74"/>
      <c r="AB2356" s="74"/>
      <c r="AC2356" s="74"/>
      <c r="AD2356" s="74"/>
      <c r="AE2356" s="74"/>
      <c r="AF2356" s="102"/>
      <c r="AG2356" s="101"/>
      <c r="AN2356" s="74"/>
      <c r="AO2356" s="74"/>
      <c r="AP2356" s="74"/>
      <c r="AQ2356" s="74"/>
      <c r="AR2356" s="74"/>
      <c r="AS2356" s="74"/>
      <c r="AT2356" s="74"/>
      <c r="AU2356" s="74"/>
    </row>
    <row r="2357" spans="27:47">
      <c r="AA2357" s="74"/>
      <c r="AB2357" s="74"/>
      <c r="AC2357" s="74"/>
      <c r="AD2357" s="74"/>
      <c r="AE2357" s="74"/>
      <c r="AF2357" s="102"/>
      <c r="AG2357" s="101"/>
      <c r="AN2357" s="74"/>
      <c r="AO2357" s="74"/>
      <c r="AP2357" s="74"/>
      <c r="AQ2357" s="74"/>
      <c r="AR2357" s="74"/>
      <c r="AS2357" s="74"/>
      <c r="AT2357" s="74"/>
      <c r="AU2357" s="74"/>
    </row>
    <row r="2358" spans="27:47">
      <c r="AA2358" s="74"/>
      <c r="AB2358" s="74"/>
      <c r="AC2358" s="74"/>
      <c r="AD2358" s="74"/>
      <c r="AE2358" s="74"/>
      <c r="AF2358" s="102"/>
      <c r="AG2358" s="101"/>
      <c r="AN2358" s="74"/>
      <c r="AO2358" s="74"/>
      <c r="AP2358" s="74"/>
      <c r="AQ2358" s="74"/>
      <c r="AR2358" s="74"/>
      <c r="AS2358" s="74"/>
      <c r="AT2358" s="74"/>
      <c r="AU2358" s="74"/>
    </row>
    <row r="2359" spans="27:47">
      <c r="AA2359" s="74"/>
      <c r="AB2359" s="74"/>
      <c r="AC2359" s="74"/>
      <c r="AD2359" s="74"/>
      <c r="AE2359" s="74"/>
      <c r="AF2359" s="102"/>
      <c r="AG2359" s="101"/>
      <c r="AN2359" s="74"/>
      <c r="AO2359" s="74"/>
      <c r="AP2359" s="74"/>
      <c r="AQ2359" s="74"/>
      <c r="AR2359" s="74"/>
      <c r="AS2359" s="74"/>
      <c r="AT2359" s="74"/>
      <c r="AU2359" s="74"/>
    </row>
    <row r="2360" spans="27:47">
      <c r="AA2360" s="74"/>
      <c r="AB2360" s="74"/>
      <c r="AC2360" s="74"/>
      <c r="AD2360" s="74"/>
      <c r="AE2360" s="74"/>
      <c r="AF2360" s="102"/>
      <c r="AG2360" s="101"/>
      <c r="AN2360" s="74"/>
      <c r="AO2360" s="74"/>
      <c r="AP2360" s="74"/>
      <c r="AQ2360" s="74"/>
      <c r="AR2360" s="74"/>
      <c r="AS2360" s="74"/>
      <c r="AT2360" s="74"/>
      <c r="AU2360" s="74"/>
    </row>
    <row r="2361" spans="27:47">
      <c r="AA2361" s="74"/>
      <c r="AB2361" s="74"/>
      <c r="AC2361" s="74"/>
      <c r="AD2361" s="74"/>
      <c r="AE2361" s="74"/>
      <c r="AF2361" s="102"/>
      <c r="AG2361" s="101"/>
      <c r="AN2361" s="74"/>
      <c r="AO2361" s="74"/>
      <c r="AP2361" s="74"/>
      <c r="AQ2361" s="74"/>
      <c r="AR2361" s="74"/>
      <c r="AS2361" s="74"/>
      <c r="AT2361" s="74"/>
      <c r="AU2361" s="74"/>
    </row>
    <row r="2362" spans="27:47">
      <c r="AA2362" s="74"/>
      <c r="AB2362" s="74"/>
      <c r="AC2362" s="74"/>
      <c r="AD2362" s="74"/>
      <c r="AE2362" s="74"/>
      <c r="AF2362" s="102"/>
      <c r="AG2362" s="101"/>
      <c r="AN2362" s="74"/>
      <c r="AO2362" s="74"/>
      <c r="AP2362" s="74"/>
      <c r="AQ2362" s="74"/>
      <c r="AR2362" s="74"/>
      <c r="AS2362" s="74"/>
      <c r="AT2362" s="74"/>
      <c r="AU2362" s="74"/>
    </row>
    <row r="2363" spans="27:47">
      <c r="AA2363" s="74"/>
      <c r="AB2363" s="74"/>
      <c r="AC2363" s="74"/>
      <c r="AD2363" s="74"/>
      <c r="AE2363" s="74"/>
      <c r="AF2363" s="102"/>
      <c r="AG2363" s="101"/>
      <c r="AN2363" s="74"/>
      <c r="AO2363" s="74"/>
      <c r="AP2363" s="74"/>
      <c r="AQ2363" s="74"/>
      <c r="AR2363" s="74"/>
      <c r="AS2363" s="74"/>
      <c r="AT2363" s="74"/>
      <c r="AU2363" s="74"/>
    </row>
    <row r="2364" spans="27:47">
      <c r="AA2364" s="74"/>
      <c r="AB2364" s="74"/>
      <c r="AC2364" s="74"/>
      <c r="AD2364" s="74"/>
      <c r="AE2364" s="74"/>
      <c r="AF2364" s="102"/>
      <c r="AG2364" s="101"/>
      <c r="AN2364" s="74"/>
      <c r="AO2364" s="74"/>
      <c r="AP2364" s="74"/>
      <c r="AQ2364" s="74"/>
      <c r="AR2364" s="74"/>
      <c r="AS2364" s="74"/>
      <c r="AT2364" s="74"/>
      <c r="AU2364" s="74"/>
    </row>
    <row r="2365" spans="27:47">
      <c r="AA2365" s="74"/>
      <c r="AB2365" s="74"/>
      <c r="AC2365" s="74"/>
      <c r="AD2365" s="74"/>
      <c r="AE2365" s="74"/>
      <c r="AF2365" s="102"/>
      <c r="AG2365" s="101"/>
      <c r="AN2365" s="74"/>
      <c r="AO2365" s="74"/>
      <c r="AP2365" s="74"/>
      <c r="AQ2365" s="74"/>
      <c r="AR2365" s="74"/>
      <c r="AS2365" s="74"/>
      <c r="AT2365" s="74"/>
      <c r="AU2365" s="74"/>
    </row>
    <row r="2366" spans="27:47">
      <c r="AA2366" s="74"/>
      <c r="AB2366" s="74"/>
      <c r="AC2366" s="74"/>
      <c r="AD2366" s="74"/>
      <c r="AE2366" s="74"/>
      <c r="AF2366" s="102"/>
      <c r="AG2366" s="101"/>
      <c r="AN2366" s="74"/>
      <c r="AO2366" s="74"/>
      <c r="AP2366" s="74"/>
      <c r="AQ2366" s="74"/>
      <c r="AR2366" s="74"/>
      <c r="AS2366" s="74"/>
      <c r="AT2366" s="74"/>
      <c r="AU2366" s="74"/>
    </row>
    <row r="2367" spans="27:47">
      <c r="AA2367" s="74"/>
      <c r="AB2367" s="74"/>
      <c r="AC2367" s="74"/>
      <c r="AD2367" s="74"/>
      <c r="AE2367" s="74"/>
      <c r="AF2367" s="102"/>
      <c r="AG2367" s="101"/>
      <c r="AN2367" s="74"/>
      <c r="AO2367" s="74"/>
      <c r="AP2367" s="74"/>
      <c r="AQ2367" s="74"/>
      <c r="AR2367" s="74"/>
      <c r="AS2367" s="74"/>
      <c r="AT2367" s="74"/>
      <c r="AU2367" s="74"/>
    </row>
    <row r="2368" spans="27:47">
      <c r="AA2368" s="74"/>
      <c r="AB2368" s="74"/>
      <c r="AC2368" s="74"/>
      <c r="AD2368" s="74"/>
      <c r="AE2368" s="74"/>
      <c r="AF2368" s="102"/>
      <c r="AG2368" s="101"/>
      <c r="AN2368" s="74"/>
      <c r="AO2368" s="74"/>
      <c r="AP2368" s="74"/>
      <c r="AQ2368" s="74"/>
      <c r="AR2368" s="74"/>
      <c r="AS2368" s="74"/>
      <c r="AT2368" s="74"/>
      <c r="AU2368" s="74"/>
    </row>
    <row r="2369" spans="27:47">
      <c r="AA2369" s="74"/>
      <c r="AB2369" s="74"/>
      <c r="AC2369" s="74"/>
      <c r="AD2369" s="74"/>
      <c r="AE2369" s="74"/>
      <c r="AF2369" s="102"/>
      <c r="AG2369" s="101"/>
      <c r="AN2369" s="74"/>
      <c r="AO2369" s="74"/>
      <c r="AP2369" s="74"/>
      <c r="AQ2369" s="74"/>
      <c r="AR2369" s="74"/>
      <c r="AS2369" s="74"/>
      <c r="AT2369" s="74"/>
      <c r="AU2369" s="74"/>
    </row>
    <row r="2370" spans="27:47">
      <c r="AA2370" s="74"/>
      <c r="AB2370" s="74"/>
      <c r="AC2370" s="74"/>
      <c r="AD2370" s="74"/>
      <c r="AE2370" s="74"/>
      <c r="AF2370" s="102"/>
      <c r="AG2370" s="101"/>
      <c r="AN2370" s="74"/>
      <c r="AO2370" s="74"/>
      <c r="AP2370" s="74"/>
      <c r="AQ2370" s="74"/>
      <c r="AR2370" s="74"/>
      <c r="AS2370" s="74"/>
      <c r="AT2370" s="74"/>
      <c r="AU2370" s="74"/>
    </row>
    <row r="2371" spans="27:47">
      <c r="AA2371" s="74"/>
      <c r="AB2371" s="74"/>
      <c r="AC2371" s="74"/>
      <c r="AD2371" s="74"/>
      <c r="AE2371" s="74"/>
      <c r="AF2371" s="102"/>
      <c r="AG2371" s="101"/>
      <c r="AN2371" s="74"/>
      <c r="AO2371" s="74"/>
      <c r="AP2371" s="74"/>
      <c r="AQ2371" s="74"/>
      <c r="AR2371" s="74"/>
      <c r="AS2371" s="74"/>
      <c r="AT2371" s="74"/>
      <c r="AU2371" s="74"/>
    </row>
    <row r="2372" spans="27:47">
      <c r="AA2372" s="74"/>
      <c r="AB2372" s="74"/>
      <c r="AC2372" s="74"/>
      <c r="AD2372" s="74"/>
      <c r="AE2372" s="74"/>
      <c r="AF2372" s="102"/>
      <c r="AG2372" s="101"/>
      <c r="AN2372" s="74"/>
      <c r="AO2372" s="74"/>
      <c r="AP2372" s="74"/>
      <c r="AQ2372" s="74"/>
      <c r="AR2372" s="74"/>
      <c r="AS2372" s="74"/>
      <c r="AT2372" s="74"/>
      <c r="AU2372" s="74"/>
    </row>
    <row r="2373" spans="27:47">
      <c r="AA2373" s="74"/>
      <c r="AB2373" s="74"/>
      <c r="AC2373" s="74"/>
      <c r="AD2373" s="74"/>
      <c r="AE2373" s="74"/>
      <c r="AF2373" s="102"/>
      <c r="AG2373" s="101"/>
      <c r="AN2373" s="74"/>
      <c r="AO2373" s="74"/>
      <c r="AP2373" s="74"/>
      <c r="AQ2373" s="74"/>
      <c r="AR2373" s="74"/>
      <c r="AS2373" s="74"/>
      <c r="AT2373" s="74"/>
      <c r="AU2373" s="74"/>
    </row>
    <row r="2374" spans="27:47">
      <c r="AA2374" s="74"/>
      <c r="AB2374" s="74"/>
      <c r="AC2374" s="74"/>
      <c r="AD2374" s="74"/>
      <c r="AE2374" s="74"/>
      <c r="AF2374" s="102"/>
      <c r="AG2374" s="101"/>
      <c r="AN2374" s="74"/>
      <c r="AO2374" s="74"/>
      <c r="AP2374" s="74"/>
      <c r="AQ2374" s="74"/>
      <c r="AR2374" s="74"/>
      <c r="AS2374" s="74"/>
      <c r="AT2374" s="74"/>
      <c r="AU2374" s="74"/>
    </row>
    <row r="2375" spans="27:47">
      <c r="AA2375" s="74"/>
      <c r="AB2375" s="74"/>
      <c r="AC2375" s="74"/>
      <c r="AD2375" s="74"/>
      <c r="AE2375" s="74"/>
      <c r="AF2375" s="102"/>
      <c r="AG2375" s="101"/>
      <c r="AN2375" s="74"/>
      <c r="AO2375" s="74"/>
      <c r="AP2375" s="74"/>
      <c r="AQ2375" s="74"/>
      <c r="AR2375" s="74"/>
      <c r="AS2375" s="74"/>
      <c r="AT2375" s="74"/>
      <c r="AU2375" s="74"/>
    </row>
    <row r="2376" spans="27:47">
      <c r="AA2376" s="74"/>
      <c r="AB2376" s="74"/>
      <c r="AC2376" s="74"/>
      <c r="AD2376" s="74"/>
      <c r="AE2376" s="74"/>
      <c r="AF2376" s="102"/>
      <c r="AG2376" s="101"/>
      <c r="AN2376" s="74"/>
      <c r="AO2376" s="74"/>
      <c r="AP2376" s="74"/>
      <c r="AQ2376" s="74"/>
      <c r="AR2376" s="74"/>
      <c r="AS2376" s="74"/>
      <c r="AT2376" s="74"/>
      <c r="AU2376" s="74"/>
    </row>
    <row r="2377" spans="27:47">
      <c r="AA2377" s="74"/>
      <c r="AB2377" s="74"/>
      <c r="AC2377" s="74"/>
      <c r="AD2377" s="74"/>
      <c r="AE2377" s="74"/>
      <c r="AF2377" s="102"/>
      <c r="AG2377" s="101"/>
      <c r="AN2377" s="74"/>
      <c r="AO2377" s="74"/>
      <c r="AP2377" s="74"/>
      <c r="AQ2377" s="74"/>
      <c r="AR2377" s="74"/>
      <c r="AS2377" s="74"/>
      <c r="AT2377" s="74"/>
      <c r="AU2377" s="74"/>
    </row>
    <row r="2378" spans="27:47">
      <c r="AA2378" s="74"/>
      <c r="AB2378" s="74"/>
      <c r="AC2378" s="74"/>
      <c r="AD2378" s="74"/>
      <c r="AE2378" s="74"/>
      <c r="AF2378" s="102"/>
      <c r="AG2378" s="101"/>
      <c r="AN2378" s="74"/>
      <c r="AO2378" s="74"/>
      <c r="AP2378" s="74"/>
      <c r="AQ2378" s="74"/>
      <c r="AR2378" s="74"/>
      <c r="AS2378" s="74"/>
      <c r="AT2378" s="74"/>
      <c r="AU2378" s="74"/>
    </row>
    <row r="2379" spans="27:47">
      <c r="AA2379" s="74"/>
      <c r="AB2379" s="74"/>
      <c r="AC2379" s="74"/>
      <c r="AD2379" s="74"/>
      <c r="AE2379" s="74"/>
      <c r="AF2379" s="102"/>
      <c r="AG2379" s="101"/>
      <c r="AN2379" s="74"/>
      <c r="AO2379" s="74"/>
      <c r="AP2379" s="74"/>
      <c r="AQ2379" s="74"/>
      <c r="AR2379" s="74"/>
      <c r="AS2379" s="74"/>
      <c r="AT2379" s="74"/>
      <c r="AU2379" s="74"/>
    </row>
    <row r="2380" spans="27:47">
      <c r="AA2380" s="74"/>
      <c r="AB2380" s="74"/>
      <c r="AC2380" s="74"/>
      <c r="AD2380" s="74"/>
      <c r="AE2380" s="74"/>
      <c r="AF2380" s="102"/>
      <c r="AG2380" s="101"/>
      <c r="AN2380" s="74"/>
      <c r="AO2380" s="74"/>
      <c r="AP2380" s="74"/>
      <c r="AQ2380" s="74"/>
      <c r="AR2380" s="74"/>
      <c r="AS2380" s="74"/>
      <c r="AT2380" s="74"/>
      <c r="AU2380" s="74"/>
    </row>
    <row r="2381" spans="27:47">
      <c r="AA2381" s="74"/>
      <c r="AB2381" s="74"/>
      <c r="AC2381" s="74"/>
      <c r="AD2381" s="74"/>
      <c r="AE2381" s="74"/>
      <c r="AF2381" s="102"/>
      <c r="AG2381" s="101"/>
      <c r="AN2381" s="74"/>
      <c r="AO2381" s="74"/>
      <c r="AP2381" s="74"/>
      <c r="AQ2381" s="74"/>
      <c r="AR2381" s="74"/>
      <c r="AS2381" s="74"/>
      <c r="AT2381" s="74"/>
      <c r="AU2381" s="74"/>
    </row>
    <row r="2382" spans="27:47">
      <c r="AA2382" s="74"/>
      <c r="AB2382" s="74"/>
      <c r="AC2382" s="74"/>
      <c r="AD2382" s="74"/>
      <c r="AE2382" s="74"/>
      <c r="AF2382" s="102"/>
      <c r="AG2382" s="101"/>
      <c r="AN2382" s="74"/>
      <c r="AO2382" s="74"/>
      <c r="AP2382" s="74"/>
      <c r="AQ2382" s="74"/>
      <c r="AR2382" s="74"/>
      <c r="AS2382" s="74"/>
      <c r="AT2382" s="74"/>
      <c r="AU2382" s="74"/>
    </row>
    <row r="2383" spans="27:47">
      <c r="AA2383" s="74"/>
      <c r="AB2383" s="74"/>
      <c r="AC2383" s="74"/>
      <c r="AD2383" s="74"/>
      <c r="AE2383" s="74"/>
      <c r="AF2383" s="102"/>
      <c r="AG2383" s="101"/>
      <c r="AN2383" s="74"/>
      <c r="AO2383" s="74"/>
      <c r="AP2383" s="74"/>
      <c r="AQ2383" s="74"/>
      <c r="AR2383" s="74"/>
      <c r="AS2383" s="74"/>
      <c r="AT2383" s="74"/>
      <c r="AU2383" s="74"/>
    </row>
    <row r="2384" spans="27:47">
      <c r="AA2384" s="74"/>
      <c r="AB2384" s="74"/>
      <c r="AC2384" s="74"/>
      <c r="AD2384" s="74"/>
      <c r="AE2384" s="74"/>
      <c r="AF2384" s="102"/>
      <c r="AG2384" s="101"/>
      <c r="AN2384" s="74"/>
      <c r="AO2384" s="74"/>
      <c r="AP2384" s="74"/>
      <c r="AQ2384" s="74"/>
      <c r="AR2384" s="74"/>
      <c r="AS2384" s="74"/>
      <c r="AT2384" s="74"/>
      <c r="AU2384" s="74"/>
    </row>
    <row r="2385" spans="27:47">
      <c r="AA2385" s="74"/>
      <c r="AB2385" s="74"/>
      <c r="AC2385" s="74"/>
      <c r="AD2385" s="74"/>
      <c r="AE2385" s="74"/>
      <c r="AF2385" s="102"/>
      <c r="AG2385" s="101"/>
      <c r="AN2385" s="74"/>
      <c r="AO2385" s="74"/>
      <c r="AP2385" s="74"/>
      <c r="AQ2385" s="74"/>
      <c r="AR2385" s="74"/>
      <c r="AS2385" s="74"/>
      <c r="AT2385" s="74"/>
      <c r="AU2385" s="74"/>
    </row>
    <row r="2386" spans="27:47">
      <c r="AA2386" s="74"/>
      <c r="AB2386" s="74"/>
      <c r="AC2386" s="74"/>
      <c r="AD2386" s="74"/>
      <c r="AE2386" s="74"/>
      <c r="AF2386" s="102"/>
      <c r="AG2386" s="101"/>
      <c r="AN2386" s="74"/>
      <c r="AO2386" s="74"/>
      <c r="AP2386" s="74"/>
      <c r="AQ2386" s="74"/>
      <c r="AR2386" s="74"/>
      <c r="AS2386" s="74"/>
      <c r="AT2386" s="74"/>
      <c r="AU2386" s="74"/>
    </row>
    <row r="2387" spans="27:47">
      <c r="AA2387" s="74"/>
      <c r="AB2387" s="74"/>
      <c r="AC2387" s="74"/>
      <c r="AD2387" s="74"/>
      <c r="AE2387" s="74"/>
      <c r="AF2387" s="102"/>
      <c r="AG2387" s="101"/>
      <c r="AN2387" s="74"/>
      <c r="AO2387" s="74"/>
      <c r="AP2387" s="74"/>
      <c r="AQ2387" s="74"/>
      <c r="AR2387" s="74"/>
      <c r="AS2387" s="74"/>
      <c r="AT2387" s="74"/>
      <c r="AU2387" s="74"/>
    </row>
    <row r="2388" spans="27:47">
      <c r="AA2388" s="74"/>
      <c r="AB2388" s="74"/>
      <c r="AC2388" s="74"/>
      <c r="AD2388" s="74"/>
      <c r="AE2388" s="74"/>
      <c r="AF2388" s="102"/>
      <c r="AG2388" s="101"/>
      <c r="AN2388" s="74"/>
      <c r="AO2388" s="74"/>
      <c r="AP2388" s="74"/>
      <c r="AQ2388" s="74"/>
      <c r="AR2388" s="74"/>
      <c r="AS2388" s="74"/>
      <c r="AT2388" s="74"/>
      <c r="AU2388" s="74"/>
    </row>
    <row r="2389" spans="27:47">
      <c r="AA2389" s="74"/>
      <c r="AB2389" s="74"/>
      <c r="AC2389" s="74"/>
      <c r="AD2389" s="74"/>
      <c r="AE2389" s="74"/>
      <c r="AF2389" s="102"/>
      <c r="AG2389" s="101"/>
      <c r="AN2389" s="74"/>
      <c r="AO2389" s="74"/>
      <c r="AP2389" s="74"/>
      <c r="AQ2389" s="74"/>
      <c r="AR2389" s="74"/>
      <c r="AS2389" s="74"/>
      <c r="AT2389" s="74"/>
      <c r="AU2389" s="74"/>
    </row>
    <row r="2390" spans="27:47">
      <c r="AA2390" s="74"/>
      <c r="AB2390" s="74"/>
      <c r="AC2390" s="74"/>
      <c r="AD2390" s="74"/>
      <c r="AE2390" s="74"/>
      <c r="AF2390" s="102"/>
      <c r="AG2390" s="101"/>
      <c r="AN2390" s="74"/>
      <c r="AO2390" s="74"/>
      <c r="AP2390" s="74"/>
      <c r="AQ2390" s="74"/>
      <c r="AR2390" s="74"/>
      <c r="AS2390" s="74"/>
      <c r="AT2390" s="74"/>
      <c r="AU2390" s="74"/>
    </row>
    <row r="2391" spans="27:47">
      <c r="AA2391" s="74"/>
      <c r="AB2391" s="74"/>
      <c r="AC2391" s="74"/>
      <c r="AD2391" s="74"/>
      <c r="AE2391" s="74"/>
      <c r="AF2391" s="102"/>
      <c r="AG2391" s="101"/>
      <c r="AN2391" s="74"/>
      <c r="AO2391" s="74"/>
      <c r="AP2391" s="74"/>
      <c r="AQ2391" s="74"/>
      <c r="AR2391" s="74"/>
      <c r="AS2391" s="74"/>
      <c r="AT2391" s="74"/>
      <c r="AU2391" s="74"/>
    </row>
    <row r="2392" spans="27:47">
      <c r="AA2392" s="74"/>
      <c r="AB2392" s="74"/>
      <c r="AC2392" s="74"/>
      <c r="AD2392" s="74"/>
      <c r="AE2392" s="74"/>
      <c r="AF2392" s="102"/>
      <c r="AG2392" s="101"/>
      <c r="AN2392" s="74"/>
      <c r="AO2392" s="74"/>
      <c r="AP2392" s="74"/>
      <c r="AQ2392" s="74"/>
      <c r="AR2392" s="74"/>
      <c r="AS2392" s="74"/>
      <c r="AT2392" s="74"/>
      <c r="AU2392" s="74"/>
    </row>
    <row r="2393" spans="27:47">
      <c r="AA2393" s="74"/>
      <c r="AB2393" s="74"/>
      <c r="AC2393" s="74"/>
      <c r="AD2393" s="74"/>
      <c r="AE2393" s="74"/>
      <c r="AF2393" s="102"/>
      <c r="AG2393" s="101"/>
      <c r="AN2393" s="74"/>
      <c r="AO2393" s="74"/>
      <c r="AP2393" s="74"/>
      <c r="AQ2393" s="74"/>
      <c r="AR2393" s="74"/>
      <c r="AS2393" s="74"/>
      <c r="AT2393" s="74"/>
      <c r="AU2393" s="74"/>
    </row>
    <row r="2394" spans="27:47">
      <c r="AA2394" s="74"/>
      <c r="AB2394" s="74"/>
      <c r="AC2394" s="74"/>
      <c r="AD2394" s="74"/>
      <c r="AE2394" s="74"/>
      <c r="AF2394" s="102"/>
      <c r="AG2394" s="101"/>
      <c r="AN2394" s="74"/>
      <c r="AO2394" s="74"/>
      <c r="AP2394" s="74"/>
      <c r="AQ2394" s="74"/>
      <c r="AR2394" s="74"/>
      <c r="AS2394" s="74"/>
      <c r="AT2394" s="74"/>
      <c r="AU2394" s="74"/>
    </row>
    <row r="2395" spans="27:47">
      <c r="AA2395" s="74"/>
      <c r="AB2395" s="74"/>
      <c r="AC2395" s="74"/>
      <c r="AD2395" s="74"/>
      <c r="AE2395" s="74"/>
      <c r="AF2395" s="102"/>
      <c r="AG2395" s="101"/>
      <c r="AN2395" s="74"/>
      <c r="AO2395" s="74"/>
      <c r="AP2395" s="74"/>
      <c r="AQ2395" s="74"/>
      <c r="AR2395" s="74"/>
      <c r="AS2395" s="74"/>
      <c r="AT2395" s="74"/>
      <c r="AU2395" s="74"/>
    </row>
    <row r="2396" spans="27:47">
      <c r="AA2396" s="74"/>
      <c r="AB2396" s="74"/>
      <c r="AC2396" s="74"/>
      <c r="AD2396" s="74"/>
      <c r="AE2396" s="74"/>
      <c r="AF2396" s="102"/>
      <c r="AG2396" s="101"/>
      <c r="AN2396" s="74"/>
      <c r="AO2396" s="74"/>
      <c r="AP2396" s="74"/>
      <c r="AQ2396" s="74"/>
      <c r="AR2396" s="74"/>
      <c r="AS2396" s="74"/>
      <c r="AT2396" s="74"/>
      <c r="AU2396" s="74"/>
    </row>
    <row r="2397" spans="27:47">
      <c r="AA2397" s="74"/>
      <c r="AB2397" s="74"/>
      <c r="AC2397" s="74"/>
      <c r="AD2397" s="74"/>
      <c r="AE2397" s="74"/>
      <c r="AF2397" s="102"/>
      <c r="AG2397" s="101"/>
      <c r="AN2397" s="74"/>
      <c r="AO2397" s="74"/>
      <c r="AP2397" s="74"/>
      <c r="AQ2397" s="74"/>
      <c r="AR2397" s="74"/>
      <c r="AS2397" s="74"/>
      <c r="AT2397" s="74"/>
      <c r="AU2397" s="74"/>
    </row>
    <row r="2398" spans="27:47">
      <c r="AA2398" s="74"/>
      <c r="AB2398" s="74"/>
      <c r="AC2398" s="74"/>
      <c r="AD2398" s="74"/>
      <c r="AE2398" s="74"/>
      <c r="AF2398" s="102"/>
      <c r="AG2398" s="101"/>
      <c r="AN2398" s="74"/>
      <c r="AO2398" s="74"/>
      <c r="AP2398" s="74"/>
      <c r="AQ2398" s="74"/>
      <c r="AR2398" s="74"/>
      <c r="AS2398" s="74"/>
      <c r="AT2398" s="74"/>
      <c r="AU2398" s="74"/>
    </row>
    <row r="2399" spans="27:47">
      <c r="AA2399" s="74"/>
      <c r="AB2399" s="74"/>
      <c r="AC2399" s="74"/>
      <c r="AD2399" s="74"/>
      <c r="AE2399" s="74"/>
      <c r="AF2399" s="102"/>
      <c r="AG2399" s="101"/>
      <c r="AN2399" s="74"/>
      <c r="AO2399" s="74"/>
      <c r="AP2399" s="74"/>
      <c r="AQ2399" s="74"/>
      <c r="AR2399" s="74"/>
      <c r="AS2399" s="74"/>
      <c r="AT2399" s="74"/>
      <c r="AU2399" s="74"/>
    </row>
    <row r="2400" spans="27:47">
      <c r="AA2400" s="74"/>
      <c r="AB2400" s="74"/>
      <c r="AC2400" s="74"/>
      <c r="AD2400" s="74"/>
      <c r="AE2400" s="74"/>
      <c r="AF2400" s="102"/>
      <c r="AG2400" s="101"/>
      <c r="AN2400" s="74"/>
      <c r="AO2400" s="74"/>
      <c r="AP2400" s="74"/>
      <c r="AQ2400" s="74"/>
      <c r="AR2400" s="74"/>
      <c r="AS2400" s="74"/>
      <c r="AT2400" s="74"/>
      <c r="AU2400" s="74"/>
    </row>
    <row r="2401" spans="27:47">
      <c r="AA2401" s="74"/>
      <c r="AB2401" s="74"/>
      <c r="AC2401" s="74"/>
      <c r="AD2401" s="74"/>
      <c r="AE2401" s="74"/>
      <c r="AF2401" s="102"/>
      <c r="AG2401" s="101"/>
      <c r="AN2401" s="74"/>
      <c r="AO2401" s="74"/>
      <c r="AP2401" s="74"/>
      <c r="AQ2401" s="74"/>
      <c r="AR2401" s="74"/>
      <c r="AS2401" s="74"/>
      <c r="AT2401" s="74"/>
      <c r="AU2401" s="74"/>
    </row>
    <row r="2402" spans="27:47">
      <c r="AA2402" s="74"/>
      <c r="AB2402" s="74"/>
      <c r="AC2402" s="74"/>
      <c r="AD2402" s="74"/>
      <c r="AE2402" s="74"/>
      <c r="AF2402" s="102"/>
      <c r="AG2402" s="101"/>
      <c r="AN2402" s="74"/>
      <c r="AO2402" s="74"/>
      <c r="AP2402" s="74"/>
      <c r="AQ2402" s="74"/>
      <c r="AR2402" s="74"/>
      <c r="AS2402" s="74"/>
      <c r="AT2402" s="74"/>
      <c r="AU2402" s="74"/>
    </row>
    <row r="2403" spans="27:47">
      <c r="AA2403" s="74"/>
      <c r="AB2403" s="74"/>
      <c r="AC2403" s="74"/>
      <c r="AD2403" s="74"/>
      <c r="AE2403" s="74"/>
      <c r="AF2403" s="102"/>
      <c r="AG2403" s="101"/>
      <c r="AN2403" s="74"/>
      <c r="AO2403" s="74"/>
      <c r="AP2403" s="74"/>
      <c r="AQ2403" s="74"/>
      <c r="AR2403" s="74"/>
      <c r="AS2403" s="74"/>
      <c r="AT2403" s="74"/>
      <c r="AU2403" s="74"/>
    </row>
    <row r="2404" spans="27:47">
      <c r="AA2404" s="74"/>
      <c r="AB2404" s="74"/>
      <c r="AC2404" s="74"/>
      <c r="AD2404" s="74"/>
      <c r="AE2404" s="74"/>
      <c r="AF2404" s="102"/>
      <c r="AG2404" s="101"/>
      <c r="AN2404" s="74"/>
      <c r="AO2404" s="74"/>
      <c r="AP2404" s="74"/>
      <c r="AQ2404" s="74"/>
      <c r="AR2404" s="74"/>
      <c r="AS2404" s="74"/>
      <c r="AT2404" s="74"/>
      <c r="AU2404" s="74"/>
    </row>
    <row r="2405" spans="27:47">
      <c r="AA2405" s="74"/>
      <c r="AB2405" s="74"/>
      <c r="AC2405" s="74"/>
      <c r="AD2405" s="74"/>
      <c r="AE2405" s="74"/>
      <c r="AF2405" s="102"/>
      <c r="AG2405" s="101"/>
      <c r="AN2405" s="74"/>
      <c r="AO2405" s="74"/>
      <c r="AP2405" s="74"/>
      <c r="AQ2405" s="74"/>
      <c r="AR2405" s="74"/>
      <c r="AS2405" s="74"/>
      <c r="AT2405" s="74"/>
      <c r="AU2405" s="74"/>
    </row>
    <row r="2406" spans="27:47">
      <c r="AA2406" s="74"/>
      <c r="AB2406" s="74"/>
      <c r="AC2406" s="74"/>
      <c r="AD2406" s="74"/>
      <c r="AE2406" s="74"/>
      <c r="AF2406" s="102"/>
      <c r="AG2406" s="101"/>
      <c r="AN2406" s="74"/>
      <c r="AO2406" s="74"/>
      <c r="AP2406" s="74"/>
      <c r="AQ2406" s="74"/>
      <c r="AR2406" s="74"/>
      <c r="AS2406" s="74"/>
      <c r="AT2406" s="74"/>
      <c r="AU2406" s="74"/>
    </row>
    <row r="2407" spans="27:47">
      <c r="AA2407" s="74"/>
      <c r="AB2407" s="74"/>
      <c r="AC2407" s="74"/>
      <c r="AD2407" s="74"/>
      <c r="AE2407" s="74"/>
      <c r="AF2407" s="102"/>
      <c r="AG2407" s="101"/>
      <c r="AN2407" s="74"/>
      <c r="AO2407" s="74"/>
      <c r="AP2407" s="74"/>
      <c r="AQ2407" s="74"/>
      <c r="AR2407" s="74"/>
      <c r="AS2407" s="74"/>
      <c r="AT2407" s="74"/>
      <c r="AU2407" s="74"/>
    </row>
    <row r="2408" spans="27:47">
      <c r="AA2408" s="74"/>
      <c r="AB2408" s="74"/>
      <c r="AC2408" s="74"/>
      <c r="AD2408" s="74"/>
      <c r="AE2408" s="74"/>
      <c r="AF2408" s="102"/>
      <c r="AG2408" s="101"/>
      <c r="AN2408" s="74"/>
      <c r="AO2408" s="74"/>
      <c r="AP2408" s="74"/>
      <c r="AQ2408" s="74"/>
      <c r="AR2408" s="74"/>
      <c r="AS2408" s="74"/>
      <c r="AT2408" s="74"/>
      <c r="AU2408" s="74"/>
    </row>
    <row r="2409" spans="27:47">
      <c r="AA2409" s="74"/>
      <c r="AB2409" s="74"/>
      <c r="AC2409" s="74"/>
      <c r="AD2409" s="74"/>
      <c r="AE2409" s="74"/>
      <c r="AF2409" s="102"/>
      <c r="AG2409" s="101"/>
      <c r="AN2409" s="74"/>
      <c r="AO2409" s="74"/>
      <c r="AP2409" s="74"/>
      <c r="AQ2409" s="74"/>
      <c r="AR2409" s="74"/>
      <c r="AS2409" s="74"/>
      <c r="AT2409" s="74"/>
      <c r="AU2409" s="74"/>
    </row>
    <row r="2410" spans="27:47">
      <c r="AA2410" s="74"/>
      <c r="AB2410" s="74"/>
      <c r="AC2410" s="74"/>
      <c r="AD2410" s="74"/>
      <c r="AE2410" s="74"/>
      <c r="AF2410" s="102"/>
      <c r="AG2410" s="101"/>
      <c r="AN2410" s="74"/>
      <c r="AO2410" s="74"/>
      <c r="AP2410" s="74"/>
      <c r="AQ2410" s="74"/>
      <c r="AR2410" s="74"/>
      <c r="AS2410" s="74"/>
      <c r="AT2410" s="74"/>
      <c r="AU2410" s="74"/>
    </row>
    <row r="2411" spans="27:47">
      <c r="AA2411" s="74"/>
      <c r="AB2411" s="74"/>
      <c r="AC2411" s="74"/>
      <c r="AD2411" s="74"/>
      <c r="AE2411" s="74"/>
      <c r="AF2411" s="102"/>
      <c r="AG2411" s="101"/>
      <c r="AN2411" s="74"/>
      <c r="AO2411" s="74"/>
      <c r="AP2411" s="74"/>
      <c r="AQ2411" s="74"/>
      <c r="AR2411" s="74"/>
      <c r="AS2411" s="74"/>
      <c r="AT2411" s="74"/>
      <c r="AU2411" s="74"/>
    </row>
    <row r="2412" spans="27:47">
      <c r="AA2412" s="74"/>
      <c r="AB2412" s="74"/>
      <c r="AC2412" s="74"/>
      <c r="AD2412" s="74"/>
      <c r="AE2412" s="74"/>
      <c r="AF2412" s="102"/>
      <c r="AG2412" s="101"/>
      <c r="AN2412" s="74"/>
      <c r="AO2412" s="74"/>
      <c r="AP2412" s="74"/>
      <c r="AQ2412" s="74"/>
      <c r="AR2412" s="74"/>
      <c r="AS2412" s="74"/>
      <c r="AT2412" s="74"/>
      <c r="AU2412" s="74"/>
    </row>
    <row r="2413" spans="27:47">
      <c r="AA2413" s="74"/>
      <c r="AB2413" s="74"/>
      <c r="AC2413" s="74"/>
      <c r="AD2413" s="74"/>
      <c r="AE2413" s="74"/>
      <c r="AF2413" s="102"/>
      <c r="AG2413" s="101"/>
      <c r="AN2413" s="74"/>
      <c r="AO2413" s="74"/>
      <c r="AP2413" s="74"/>
      <c r="AQ2413" s="74"/>
      <c r="AR2413" s="74"/>
      <c r="AS2413" s="74"/>
      <c r="AT2413" s="74"/>
      <c r="AU2413" s="74"/>
    </row>
    <row r="2414" spans="27:47">
      <c r="AA2414" s="74"/>
      <c r="AB2414" s="74"/>
      <c r="AC2414" s="74"/>
      <c r="AD2414" s="74"/>
      <c r="AE2414" s="74"/>
      <c r="AF2414" s="102"/>
      <c r="AG2414" s="101"/>
      <c r="AN2414" s="74"/>
      <c r="AO2414" s="74"/>
      <c r="AP2414" s="74"/>
      <c r="AQ2414" s="74"/>
      <c r="AR2414" s="74"/>
      <c r="AS2414" s="74"/>
      <c r="AT2414" s="74"/>
      <c r="AU2414" s="74"/>
    </row>
    <row r="2415" spans="27:47">
      <c r="AA2415" s="74"/>
      <c r="AB2415" s="74"/>
      <c r="AC2415" s="74"/>
      <c r="AD2415" s="74"/>
      <c r="AE2415" s="74"/>
      <c r="AF2415" s="102"/>
      <c r="AG2415" s="101"/>
      <c r="AN2415" s="74"/>
      <c r="AO2415" s="74"/>
      <c r="AP2415" s="74"/>
      <c r="AQ2415" s="74"/>
      <c r="AR2415" s="74"/>
      <c r="AS2415" s="74"/>
      <c r="AT2415" s="74"/>
      <c r="AU2415" s="74"/>
    </row>
    <row r="2416" spans="27:47">
      <c r="AA2416" s="74"/>
      <c r="AB2416" s="74"/>
      <c r="AC2416" s="74"/>
      <c r="AD2416" s="74"/>
      <c r="AE2416" s="74"/>
      <c r="AF2416" s="102"/>
      <c r="AG2416" s="101"/>
      <c r="AN2416" s="74"/>
      <c r="AO2416" s="74"/>
      <c r="AP2416" s="74"/>
      <c r="AQ2416" s="74"/>
      <c r="AR2416" s="74"/>
      <c r="AS2416" s="74"/>
      <c r="AT2416" s="74"/>
      <c r="AU2416" s="74"/>
    </row>
    <row r="2417" spans="27:47">
      <c r="AA2417" s="74"/>
      <c r="AB2417" s="74"/>
      <c r="AC2417" s="74"/>
      <c r="AD2417" s="74"/>
      <c r="AE2417" s="74"/>
      <c r="AF2417" s="102"/>
      <c r="AG2417" s="101"/>
      <c r="AN2417" s="74"/>
      <c r="AO2417" s="74"/>
      <c r="AP2417" s="74"/>
      <c r="AQ2417" s="74"/>
      <c r="AR2417" s="74"/>
      <c r="AS2417" s="74"/>
      <c r="AT2417" s="74"/>
      <c r="AU2417" s="74"/>
    </row>
    <row r="2418" spans="27:47">
      <c r="AA2418" s="74"/>
      <c r="AB2418" s="74"/>
      <c r="AC2418" s="74"/>
      <c r="AD2418" s="74"/>
      <c r="AE2418" s="74"/>
      <c r="AF2418" s="102"/>
      <c r="AG2418" s="101"/>
      <c r="AN2418" s="74"/>
      <c r="AO2418" s="74"/>
      <c r="AP2418" s="74"/>
      <c r="AQ2418" s="74"/>
      <c r="AR2418" s="74"/>
      <c r="AS2418" s="74"/>
      <c r="AT2418" s="74"/>
      <c r="AU2418" s="74"/>
    </row>
    <row r="2419" spans="27:47">
      <c r="AA2419" s="74"/>
      <c r="AB2419" s="74"/>
      <c r="AC2419" s="74"/>
      <c r="AD2419" s="74"/>
      <c r="AE2419" s="74"/>
      <c r="AF2419" s="102"/>
      <c r="AG2419" s="101"/>
      <c r="AN2419" s="74"/>
      <c r="AO2419" s="74"/>
      <c r="AP2419" s="74"/>
      <c r="AQ2419" s="74"/>
      <c r="AR2419" s="74"/>
      <c r="AS2419" s="74"/>
      <c r="AT2419" s="74"/>
      <c r="AU2419" s="74"/>
    </row>
    <row r="2420" spans="27:47">
      <c r="AA2420" s="74"/>
      <c r="AB2420" s="74"/>
      <c r="AC2420" s="74"/>
      <c r="AD2420" s="74"/>
      <c r="AE2420" s="74"/>
      <c r="AF2420" s="102"/>
      <c r="AG2420" s="101"/>
      <c r="AN2420" s="74"/>
      <c r="AO2420" s="74"/>
      <c r="AP2420" s="74"/>
      <c r="AQ2420" s="74"/>
      <c r="AR2420" s="74"/>
      <c r="AS2420" s="74"/>
      <c r="AT2420" s="74"/>
      <c r="AU2420" s="74"/>
    </row>
    <row r="2421" spans="27:47">
      <c r="AA2421" s="74"/>
      <c r="AB2421" s="74"/>
      <c r="AC2421" s="74"/>
      <c r="AD2421" s="74"/>
      <c r="AE2421" s="74"/>
      <c r="AF2421" s="102"/>
      <c r="AG2421" s="101"/>
      <c r="AN2421" s="74"/>
      <c r="AO2421" s="74"/>
      <c r="AP2421" s="74"/>
      <c r="AQ2421" s="74"/>
      <c r="AR2421" s="74"/>
      <c r="AS2421" s="74"/>
      <c r="AT2421" s="74"/>
      <c r="AU2421" s="74"/>
    </row>
    <row r="2422" spans="27:47">
      <c r="AA2422" s="74"/>
      <c r="AB2422" s="74"/>
      <c r="AC2422" s="74"/>
      <c r="AD2422" s="74"/>
      <c r="AE2422" s="74"/>
      <c r="AF2422" s="102"/>
      <c r="AG2422" s="101"/>
      <c r="AN2422" s="74"/>
      <c r="AO2422" s="74"/>
      <c r="AP2422" s="74"/>
      <c r="AQ2422" s="74"/>
      <c r="AR2422" s="74"/>
      <c r="AS2422" s="74"/>
      <c r="AT2422" s="74"/>
      <c r="AU2422" s="74"/>
    </row>
    <row r="2423" spans="27:47">
      <c r="AA2423" s="74"/>
      <c r="AB2423" s="74"/>
      <c r="AC2423" s="74"/>
      <c r="AD2423" s="74"/>
      <c r="AE2423" s="74"/>
      <c r="AF2423" s="102"/>
      <c r="AG2423" s="101"/>
      <c r="AN2423" s="74"/>
      <c r="AO2423" s="74"/>
      <c r="AP2423" s="74"/>
      <c r="AQ2423" s="74"/>
      <c r="AR2423" s="74"/>
      <c r="AS2423" s="74"/>
      <c r="AT2423" s="74"/>
      <c r="AU2423" s="74"/>
    </row>
    <row r="2424" spans="27:47">
      <c r="AA2424" s="74"/>
      <c r="AB2424" s="74"/>
      <c r="AC2424" s="74"/>
      <c r="AD2424" s="74"/>
      <c r="AE2424" s="74"/>
      <c r="AF2424" s="102"/>
      <c r="AG2424" s="101"/>
      <c r="AN2424" s="74"/>
      <c r="AO2424" s="74"/>
      <c r="AP2424" s="74"/>
      <c r="AQ2424" s="74"/>
      <c r="AR2424" s="74"/>
      <c r="AS2424" s="74"/>
      <c r="AT2424" s="74"/>
      <c r="AU2424" s="74"/>
    </row>
    <row r="2425" spans="27:47">
      <c r="AA2425" s="74"/>
      <c r="AB2425" s="74"/>
      <c r="AC2425" s="74"/>
      <c r="AD2425" s="74"/>
      <c r="AE2425" s="74"/>
      <c r="AF2425" s="102"/>
      <c r="AG2425" s="101"/>
      <c r="AN2425" s="74"/>
      <c r="AO2425" s="74"/>
      <c r="AP2425" s="74"/>
      <c r="AQ2425" s="74"/>
      <c r="AR2425" s="74"/>
      <c r="AS2425" s="74"/>
      <c r="AT2425" s="74"/>
      <c r="AU2425" s="74"/>
    </row>
    <row r="2426" spans="27:47">
      <c r="AA2426" s="74"/>
      <c r="AB2426" s="74"/>
      <c r="AC2426" s="74"/>
      <c r="AD2426" s="74"/>
      <c r="AE2426" s="74"/>
      <c r="AF2426" s="102"/>
      <c r="AG2426" s="101"/>
      <c r="AN2426" s="74"/>
      <c r="AO2426" s="74"/>
      <c r="AP2426" s="74"/>
      <c r="AQ2426" s="74"/>
      <c r="AR2426" s="74"/>
      <c r="AS2426" s="74"/>
      <c r="AT2426" s="74"/>
      <c r="AU2426" s="74"/>
    </row>
    <row r="2427" spans="27:47">
      <c r="AA2427" s="74"/>
      <c r="AB2427" s="74"/>
      <c r="AC2427" s="74"/>
      <c r="AD2427" s="74"/>
      <c r="AE2427" s="74"/>
      <c r="AF2427" s="102"/>
      <c r="AG2427" s="101"/>
      <c r="AN2427" s="74"/>
      <c r="AO2427" s="74"/>
      <c r="AP2427" s="74"/>
      <c r="AQ2427" s="74"/>
      <c r="AR2427" s="74"/>
      <c r="AS2427" s="74"/>
      <c r="AT2427" s="74"/>
      <c r="AU2427" s="74"/>
    </row>
    <row r="2428" spans="27:47">
      <c r="AA2428" s="74"/>
      <c r="AB2428" s="74"/>
      <c r="AC2428" s="74"/>
      <c r="AD2428" s="74"/>
      <c r="AE2428" s="74"/>
      <c r="AF2428" s="102"/>
      <c r="AG2428" s="101"/>
      <c r="AN2428" s="74"/>
      <c r="AO2428" s="74"/>
      <c r="AP2428" s="74"/>
      <c r="AQ2428" s="74"/>
      <c r="AR2428" s="74"/>
      <c r="AS2428" s="74"/>
      <c r="AT2428" s="74"/>
      <c r="AU2428" s="74"/>
    </row>
    <row r="2429" spans="27:47">
      <c r="AA2429" s="74"/>
      <c r="AB2429" s="74"/>
      <c r="AC2429" s="74"/>
      <c r="AD2429" s="74"/>
      <c r="AE2429" s="74"/>
      <c r="AF2429" s="102"/>
      <c r="AG2429" s="101"/>
      <c r="AN2429" s="74"/>
      <c r="AO2429" s="74"/>
      <c r="AP2429" s="74"/>
      <c r="AQ2429" s="74"/>
      <c r="AR2429" s="74"/>
      <c r="AS2429" s="74"/>
      <c r="AT2429" s="74"/>
      <c r="AU2429" s="74"/>
    </row>
    <row r="2430" spans="27:47">
      <c r="AA2430" s="74"/>
      <c r="AB2430" s="74"/>
      <c r="AC2430" s="74"/>
      <c r="AD2430" s="74"/>
      <c r="AE2430" s="74"/>
      <c r="AF2430" s="102"/>
      <c r="AG2430" s="101"/>
      <c r="AN2430" s="74"/>
      <c r="AO2430" s="74"/>
      <c r="AP2430" s="74"/>
      <c r="AQ2430" s="74"/>
      <c r="AR2430" s="74"/>
      <c r="AS2430" s="74"/>
      <c r="AT2430" s="74"/>
      <c r="AU2430" s="74"/>
    </row>
    <row r="2431" spans="27:47">
      <c r="AA2431" s="74"/>
      <c r="AB2431" s="74"/>
      <c r="AC2431" s="74"/>
      <c r="AD2431" s="74"/>
      <c r="AE2431" s="74"/>
      <c r="AF2431" s="102"/>
      <c r="AG2431" s="101"/>
      <c r="AN2431" s="74"/>
      <c r="AO2431" s="74"/>
      <c r="AP2431" s="74"/>
      <c r="AQ2431" s="74"/>
      <c r="AR2431" s="74"/>
      <c r="AS2431" s="74"/>
      <c r="AT2431" s="74"/>
      <c r="AU2431" s="74"/>
    </row>
    <row r="2432" spans="27:47">
      <c r="AA2432" s="74"/>
      <c r="AB2432" s="74"/>
      <c r="AC2432" s="74"/>
      <c r="AD2432" s="74"/>
      <c r="AE2432" s="74"/>
      <c r="AF2432" s="102"/>
      <c r="AG2432" s="101"/>
      <c r="AN2432" s="74"/>
      <c r="AO2432" s="74"/>
      <c r="AP2432" s="74"/>
      <c r="AQ2432" s="74"/>
      <c r="AR2432" s="74"/>
      <c r="AS2432" s="74"/>
      <c r="AT2432" s="74"/>
      <c r="AU2432" s="74"/>
    </row>
    <row r="2433" spans="27:47">
      <c r="AA2433" s="74"/>
      <c r="AB2433" s="74"/>
      <c r="AC2433" s="74"/>
      <c r="AD2433" s="74"/>
      <c r="AE2433" s="74"/>
      <c r="AF2433" s="102"/>
      <c r="AG2433" s="101"/>
      <c r="AN2433" s="74"/>
      <c r="AO2433" s="74"/>
      <c r="AP2433" s="74"/>
      <c r="AQ2433" s="74"/>
      <c r="AR2433" s="74"/>
      <c r="AS2433" s="74"/>
      <c r="AT2433" s="74"/>
      <c r="AU2433" s="74"/>
    </row>
    <row r="2434" spans="27:47">
      <c r="AA2434" s="74"/>
      <c r="AB2434" s="74"/>
      <c r="AC2434" s="74"/>
      <c r="AD2434" s="74"/>
      <c r="AE2434" s="74"/>
      <c r="AF2434" s="102"/>
      <c r="AG2434" s="101"/>
      <c r="AN2434" s="74"/>
      <c r="AO2434" s="74"/>
      <c r="AP2434" s="74"/>
      <c r="AQ2434" s="74"/>
      <c r="AR2434" s="74"/>
      <c r="AS2434" s="74"/>
      <c r="AT2434" s="74"/>
      <c r="AU2434" s="74"/>
    </row>
    <row r="2435" spans="27:47">
      <c r="AA2435" s="74"/>
      <c r="AB2435" s="74"/>
      <c r="AC2435" s="74"/>
      <c r="AD2435" s="74"/>
      <c r="AE2435" s="74"/>
      <c r="AF2435" s="102"/>
      <c r="AG2435" s="101"/>
      <c r="AN2435" s="74"/>
      <c r="AO2435" s="74"/>
      <c r="AP2435" s="74"/>
      <c r="AQ2435" s="74"/>
      <c r="AR2435" s="74"/>
      <c r="AS2435" s="74"/>
      <c r="AT2435" s="74"/>
      <c r="AU2435" s="74"/>
    </row>
    <row r="2436" spans="27:47">
      <c r="AA2436" s="74"/>
      <c r="AB2436" s="74"/>
      <c r="AC2436" s="74"/>
      <c r="AD2436" s="74"/>
      <c r="AE2436" s="74"/>
      <c r="AF2436" s="102"/>
      <c r="AG2436" s="101"/>
      <c r="AN2436" s="74"/>
      <c r="AO2436" s="74"/>
      <c r="AP2436" s="74"/>
      <c r="AQ2436" s="74"/>
      <c r="AR2436" s="74"/>
      <c r="AS2436" s="74"/>
      <c r="AT2436" s="74"/>
      <c r="AU2436" s="74"/>
    </row>
    <row r="2437" spans="27:47">
      <c r="AA2437" s="74"/>
      <c r="AB2437" s="74"/>
      <c r="AC2437" s="74"/>
      <c r="AD2437" s="74"/>
      <c r="AE2437" s="74"/>
      <c r="AF2437" s="102"/>
      <c r="AG2437" s="101"/>
      <c r="AN2437" s="74"/>
      <c r="AO2437" s="74"/>
      <c r="AP2437" s="74"/>
      <c r="AQ2437" s="74"/>
      <c r="AR2437" s="74"/>
      <c r="AS2437" s="74"/>
      <c r="AT2437" s="74"/>
      <c r="AU2437" s="74"/>
    </row>
    <row r="2438" spans="27:47">
      <c r="AA2438" s="74"/>
      <c r="AB2438" s="74"/>
      <c r="AC2438" s="74"/>
      <c r="AD2438" s="74"/>
      <c r="AE2438" s="74"/>
      <c r="AF2438" s="102"/>
      <c r="AG2438" s="101"/>
      <c r="AN2438" s="74"/>
      <c r="AO2438" s="74"/>
      <c r="AP2438" s="74"/>
      <c r="AQ2438" s="74"/>
      <c r="AR2438" s="74"/>
      <c r="AS2438" s="74"/>
      <c r="AT2438" s="74"/>
      <c r="AU2438" s="74"/>
    </row>
    <row r="2439" spans="27:47">
      <c r="AA2439" s="74"/>
      <c r="AB2439" s="74"/>
      <c r="AC2439" s="74"/>
      <c r="AD2439" s="74"/>
      <c r="AE2439" s="74"/>
      <c r="AF2439" s="102"/>
      <c r="AG2439" s="101"/>
      <c r="AN2439" s="74"/>
      <c r="AO2439" s="74"/>
      <c r="AP2439" s="74"/>
      <c r="AQ2439" s="74"/>
      <c r="AR2439" s="74"/>
      <c r="AS2439" s="74"/>
      <c r="AT2439" s="74"/>
      <c r="AU2439" s="74"/>
    </row>
    <row r="2440" spans="27:47">
      <c r="AA2440" s="74"/>
      <c r="AB2440" s="74"/>
      <c r="AC2440" s="74"/>
      <c r="AD2440" s="74"/>
      <c r="AE2440" s="74"/>
      <c r="AF2440" s="102"/>
      <c r="AG2440" s="101"/>
      <c r="AN2440" s="74"/>
      <c r="AO2440" s="74"/>
      <c r="AP2440" s="74"/>
      <c r="AQ2440" s="74"/>
      <c r="AR2440" s="74"/>
      <c r="AS2440" s="74"/>
      <c r="AT2440" s="74"/>
      <c r="AU2440" s="74"/>
    </row>
    <row r="2441" spans="27:47">
      <c r="AA2441" s="74"/>
      <c r="AB2441" s="74"/>
      <c r="AC2441" s="74"/>
      <c r="AD2441" s="74"/>
      <c r="AE2441" s="74"/>
      <c r="AF2441" s="102"/>
      <c r="AG2441" s="101"/>
      <c r="AN2441" s="74"/>
      <c r="AO2441" s="74"/>
      <c r="AP2441" s="74"/>
      <c r="AQ2441" s="74"/>
      <c r="AR2441" s="74"/>
      <c r="AS2441" s="74"/>
      <c r="AT2441" s="74"/>
      <c r="AU2441" s="74"/>
    </row>
    <row r="2442" spans="27:47">
      <c r="AA2442" s="74"/>
      <c r="AB2442" s="74"/>
      <c r="AC2442" s="74"/>
      <c r="AD2442" s="74"/>
      <c r="AE2442" s="74"/>
      <c r="AF2442" s="102"/>
      <c r="AG2442" s="101"/>
      <c r="AN2442" s="74"/>
      <c r="AO2442" s="74"/>
      <c r="AP2442" s="74"/>
      <c r="AQ2442" s="74"/>
      <c r="AR2442" s="74"/>
      <c r="AS2442" s="74"/>
      <c r="AT2442" s="74"/>
      <c r="AU2442" s="74"/>
    </row>
    <row r="2443" spans="27:47">
      <c r="AA2443" s="74"/>
      <c r="AB2443" s="74"/>
      <c r="AC2443" s="74"/>
      <c r="AD2443" s="74"/>
      <c r="AE2443" s="74"/>
      <c r="AF2443" s="102"/>
      <c r="AG2443" s="101"/>
      <c r="AN2443" s="74"/>
      <c r="AO2443" s="74"/>
      <c r="AP2443" s="74"/>
      <c r="AQ2443" s="74"/>
      <c r="AR2443" s="74"/>
      <c r="AS2443" s="74"/>
      <c r="AT2443" s="74"/>
      <c r="AU2443" s="74"/>
    </row>
    <row r="2444" spans="27:47">
      <c r="AA2444" s="74"/>
      <c r="AB2444" s="74"/>
      <c r="AC2444" s="74"/>
      <c r="AD2444" s="74"/>
      <c r="AE2444" s="74"/>
      <c r="AF2444" s="102"/>
      <c r="AG2444" s="101"/>
      <c r="AN2444" s="74"/>
      <c r="AO2444" s="74"/>
      <c r="AP2444" s="74"/>
      <c r="AQ2444" s="74"/>
      <c r="AR2444" s="74"/>
      <c r="AS2444" s="74"/>
      <c r="AT2444" s="74"/>
      <c r="AU2444" s="74"/>
    </row>
    <row r="2445" spans="27:47">
      <c r="AA2445" s="74"/>
      <c r="AB2445" s="74"/>
      <c r="AC2445" s="74"/>
      <c r="AD2445" s="74"/>
      <c r="AE2445" s="74"/>
      <c r="AF2445" s="102"/>
      <c r="AG2445" s="101"/>
      <c r="AN2445" s="74"/>
      <c r="AO2445" s="74"/>
      <c r="AP2445" s="74"/>
      <c r="AQ2445" s="74"/>
      <c r="AR2445" s="74"/>
      <c r="AS2445" s="74"/>
      <c r="AT2445" s="74"/>
      <c r="AU2445" s="74"/>
    </row>
    <row r="2446" spans="27:47">
      <c r="AA2446" s="74"/>
      <c r="AB2446" s="74"/>
      <c r="AC2446" s="74"/>
      <c r="AD2446" s="74"/>
      <c r="AE2446" s="74"/>
      <c r="AF2446" s="102"/>
      <c r="AG2446" s="101"/>
      <c r="AN2446" s="74"/>
      <c r="AO2446" s="74"/>
      <c r="AP2446" s="74"/>
      <c r="AQ2446" s="74"/>
      <c r="AR2446" s="74"/>
      <c r="AS2446" s="74"/>
      <c r="AT2446" s="74"/>
      <c r="AU2446" s="74"/>
    </row>
    <row r="2447" spans="27:47">
      <c r="AA2447" s="74"/>
      <c r="AB2447" s="74"/>
      <c r="AC2447" s="74"/>
      <c r="AD2447" s="74"/>
      <c r="AE2447" s="74"/>
      <c r="AF2447" s="102"/>
      <c r="AG2447" s="101"/>
      <c r="AN2447" s="74"/>
      <c r="AO2447" s="74"/>
      <c r="AP2447" s="74"/>
      <c r="AQ2447" s="74"/>
      <c r="AR2447" s="74"/>
      <c r="AS2447" s="74"/>
      <c r="AT2447" s="74"/>
      <c r="AU2447" s="74"/>
    </row>
    <row r="2448" spans="27:47">
      <c r="AA2448" s="74"/>
      <c r="AB2448" s="74"/>
      <c r="AC2448" s="74"/>
      <c r="AD2448" s="74"/>
      <c r="AE2448" s="74"/>
      <c r="AF2448" s="102"/>
      <c r="AG2448" s="101"/>
      <c r="AN2448" s="74"/>
      <c r="AO2448" s="74"/>
      <c r="AP2448" s="74"/>
      <c r="AQ2448" s="74"/>
      <c r="AR2448" s="74"/>
      <c r="AS2448" s="74"/>
      <c r="AT2448" s="74"/>
      <c r="AU2448" s="74"/>
    </row>
    <row r="2449" spans="27:47">
      <c r="AA2449" s="74"/>
      <c r="AB2449" s="74"/>
      <c r="AC2449" s="74"/>
      <c r="AD2449" s="74"/>
      <c r="AE2449" s="74"/>
      <c r="AF2449" s="102"/>
      <c r="AG2449" s="101"/>
      <c r="AN2449" s="74"/>
      <c r="AO2449" s="74"/>
      <c r="AP2449" s="74"/>
      <c r="AQ2449" s="74"/>
      <c r="AR2449" s="74"/>
      <c r="AS2449" s="74"/>
      <c r="AT2449" s="74"/>
      <c r="AU2449" s="74"/>
    </row>
    <row r="2450" spans="27:47">
      <c r="AA2450" s="74"/>
      <c r="AB2450" s="74"/>
      <c r="AC2450" s="74"/>
      <c r="AD2450" s="74"/>
      <c r="AE2450" s="74"/>
      <c r="AF2450" s="102"/>
      <c r="AG2450" s="101"/>
      <c r="AN2450" s="74"/>
      <c r="AO2450" s="74"/>
      <c r="AP2450" s="74"/>
      <c r="AQ2450" s="74"/>
      <c r="AR2450" s="74"/>
      <c r="AS2450" s="74"/>
      <c r="AT2450" s="74"/>
      <c r="AU2450" s="74"/>
    </row>
    <row r="2451" spans="27:47">
      <c r="AA2451" s="74"/>
      <c r="AB2451" s="74"/>
      <c r="AC2451" s="74"/>
      <c r="AD2451" s="74"/>
      <c r="AE2451" s="74"/>
      <c r="AF2451" s="102"/>
      <c r="AG2451" s="101"/>
      <c r="AN2451" s="74"/>
      <c r="AO2451" s="74"/>
      <c r="AP2451" s="74"/>
      <c r="AQ2451" s="74"/>
      <c r="AR2451" s="74"/>
      <c r="AS2451" s="74"/>
      <c r="AT2451" s="74"/>
      <c r="AU2451" s="74"/>
    </row>
    <row r="2452" spans="27:47">
      <c r="AA2452" s="74"/>
      <c r="AB2452" s="74"/>
      <c r="AC2452" s="74"/>
      <c r="AD2452" s="74"/>
      <c r="AE2452" s="74"/>
      <c r="AF2452" s="102"/>
      <c r="AG2452" s="101"/>
      <c r="AN2452" s="74"/>
      <c r="AO2452" s="74"/>
      <c r="AP2452" s="74"/>
      <c r="AQ2452" s="74"/>
      <c r="AR2452" s="74"/>
      <c r="AS2452" s="74"/>
      <c r="AT2452" s="74"/>
      <c r="AU2452" s="74"/>
    </row>
    <row r="2453" spans="27:47">
      <c r="AA2453" s="74"/>
      <c r="AB2453" s="74"/>
      <c r="AC2453" s="74"/>
      <c r="AD2453" s="74"/>
      <c r="AE2453" s="74"/>
      <c r="AF2453" s="102"/>
      <c r="AG2453" s="101"/>
      <c r="AN2453" s="74"/>
      <c r="AO2453" s="74"/>
      <c r="AP2453" s="74"/>
      <c r="AQ2453" s="74"/>
      <c r="AR2453" s="74"/>
      <c r="AS2453" s="74"/>
      <c r="AT2453" s="74"/>
      <c r="AU2453" s="74"/>
    </row>
    <row r="2454" spans="27:47">
      <c r="AA2454" s="74"/>
      <c r="AB2454" s="74"/>
      <c r="AC2454" s="74"/>
      <c r="AD2454" s="74"/>
      <c r="AE2454" s="74"/>
      <c r="AF2454" s="102"/>
      <c r="AG2454" s="101"/>
      <c r="AN2454" s="74"/>
      <c r="AO2454" s="74"/>
      <c r="AP2454" s="74"/>
      <c r="AQ2454" s="74"/>
      <c r="AR2454" s="74"/>
      <c r="AS2454" s="74"/>
      <c r="AT2454" s="74"/>
      <c r="AU2454" s="74"/>
    </row>
    <row r="2455" spans="27:47">
      <c r="AA2455" s="74"/>
      <c r="AB2455" s="74"/>
      <c r="AC2455" s="74"/>
      <c r="AD2455" s="74"/>
      <c r="AE2455" s="74"/>
      <c r="AF2455" s="102"/>
      <c r="AG2455" s="101"/>
      <c r="AN2455" s="74"/>
      <c r="AO2455" s="74"/>
      <c r="AP2455" s="74"/>
      <c r="AQ2455" s="74"/>
      <c r="AR2455" s="74"/>
      <c r="AS2455" s="74"/>
      <c r="AT2455" s="74"/>
      <c r="AU2455" s="74"/>
    </row>
    <row r="2456" spans="27:47">
      <c r="AA2456" s="74"/>
      <c r="AB2456" s="74"/>
      <c r="AC2456" s="74"/>
      <c r="AD2456" s="74"/>
      <c r="AE2456" s="74"/>
      <c r="AF2456" s="102"/>
      <c r="AG2456" s="101"/>
      <c r="AN2456" s="74"/>
      <c r="AO2456" s="74"/>
      <c r="AP2456" s="74"/>
      <c r="AQ2456" s="74"/>
      <c r="AR2456" s="74"/>
      <c r="AS2456" s="74"/>
      <c r="AT2456" s="74"/>
      <c r="AU2456" s="74"/>
    </row>
    <row r="2457" spans="27:47">
      <c r="AA2457" s="74"/>
      <c r="AB2457" s="74"/>
      <c r="AC2457" s="74"/>
      <c r="AD2457" s="74"/>
      <c r="AE2457" s="74"/>
      <c r="AF2457" s="102"/>
      <c r="AG2457" s="101"/>
      <c r="AN2457" s="74"/>
      <c r="AO2457" s="74"/>
      <c r="AP2457" s="74"/>
      <c r="AQ2457" s="74"/>
      <c r="AR2457" s="74"/>
      <c r="AS2457" s="74"/>
      <c r="AT2457" s="74"/>
      <c r="AU2457" s="74"/>
    </row>
    <row r="2458" spans="27:47">
      <c r="AA2458" s="74"/>
      <c r="AB2458" s="74"/>
      <c r="AC2458" s="74"/>
      <c r="AD2458" s="74"/>
      <c r="AE2458" s="74"/>
      <c r="AF2458" s="102"/>
      <c r="AG2458" s="101"/>
      <c r="AN2458" s="74"/>
      <c r="AO2458" s="74"/>
      <c r="AP2458" s="74"/>
      <c r="AQ2458" s="74"/>
      <c r="AR2458" s="74"/>
      <c r="AS2458" s="74"/>
      <c r="AT2458" s="74"/>
      <c r="AU2458" s="74"/>
    </row>
    <row r="2459" spans="27:47">
      <c r="AA2459" s="74"/>
      <c r="AB2459" s="74"/>
      <c r="AC2459" s="74"/>
      <c r="AD2459" s="74"/>
      <c r="AE2459" s="74"/>
      <c r="AF2459" s="102"/>
      <c r="AG2459" s="101"/>
      <c r="AN2459" s="74"/>
      <c r="AO2459" s="74"/>
      <c r="AP2459" s="74"/>
      <c r="AQ2459" s="74"/>
      <c r="AR2459" s="74"/>
      <c r="AS2459" s="74"/>
      <c r="AT2459" s="74"/>
      <c r="AU2459" s="74"/>
    </row>
    <row r="2460" spans="27:47">
      <c r="AA2460" s="74"/>
      <c r="AB2460" s="74"/>
      <c r="AC2460" s="74"/>
      <c r="AD2460" s="74"/>
      <c r="AE2460" s="74"/>
      <c r="AF2460" s="102"/>
      <c r="AG2460" s="101"/>
      <c r="AN2460" s="74"/>
      <c r="AO2460" s="74"/>
      <c r="AP2460" s="74"/>
      <c r="AQ2460" s="74"/>
      <c r="AR2460" s="74"/>
      <c r="AS2460" s="74"/>
      <c r="AT2460" s="74"/>
      <c r="AU2460" s="74"/>
    </row>
    <row r="2461" spans="27:47">
      <c r="AA2461" s="74"/>
      <c r="AB2461" s="74"/>
      <c r="AC2461" s="74"/>
      <c r="AD2461" s="74"/>
      <c r="AE2461" s="74"/>
      <c r="AF2461" s="102"/>
      <c r="AG2461" s="101"/>
      <c r="AN2461" s="74"/>
      <c r="AO2461" s="74"/>
      <c r="AP2461" s="74"/>
      <c r="AQ2461" s="74"/>
      <c r="AR2461" s="74"/>
      <c r="AS2461" s="74"/>
      <c r="AT2461" s="74"/>
      <c r="AU2461" s="74"/>
    </row>
    <row r="2462" spans="27:47">
      <c r="AA2462" s="74"/>
      <c r="AB2462" s="74"/>
      <c r="AC2462" s="74"/>
      <c r="AD2462" s="74"/>
      <c r="AE2462" s="74"/>
      <c r="AF2462" s="102"/>
      <c r="AG2462" s="101"/>
      <c r="AN2462" s="74"/>
      <c r="AO2462" s="74"/>
      <c r="AP2462" s="74"/>
      <c r="AQ2462" s="74"/>
      <c r="AR2462" s="74"/>
      <c r="AS2462" s="74"/>
      <c r="AT2462" s="74"/>
      <c r="AU2462" s="74"/>
    </row>
    <row r="2463" spans="27:47">
      <c r="AA2463" s="74"/>
      <c r="AB2463" s="74"/>
      <c r="AC2463" s="74"/>
      <c r="AD2463" s="74"/>
      <c r="AE2463" s="74"/>
      <c r="AF2463" s="102"/>
      <c r="AG2463" s="101"/>
      <c r="AN2463" s="74"/>
      <c r="AO2463" s="74"/>
      <c r="AP2463" s="74"/>
      <c r="AQ2463" s="74"/>
      <c r="AR2463" s="74"/>
      <c r="AS2463" s="74"/>
      <c r="AT2463" s="74"/>
      <c r="AU2463" s="74"/>
    </row>
    <row r="2464" spans="27:47">
      <c r="AA2464" s="74"/>
      <c r="AB2464" s="74"/>
      <c r="AC2464" s="74"/>
      <c r="AD2464" s="74"/>
      <c r="AE2464" s="74"/>
      <c r="AF2464" s="102"/>
      <c r="AG2464" s="101"/>
      <c r="AN2464" s="74"/>
      <c r="AO2464" s="74"/>
      <c r="AP2464" s="74"/>
      <c r="AQ2464" s="74"/>
      <c r="AR2464" s="74"/>
      <c r="AS2464" s="74"/>
      <c r="AT2464" s="74"/>
      <c r="AU2464" s="74"/>
    </row>
    <row r="2465" spans="27:47">
      <c r="AA2465" s="74"/>
      <c r="AB2465" s="74"/>
      <c r="AC2465" s="74"/>
      <c r="AD2465" s="74"/>
      <c r="AE2465" s="74"/>
      <c r="AF2465" s="102"/>
      <c r="AG2465" s="101"/>
      <c r="AN2465" s="74"/>
      <c r="AO2465" s="74"/>
      <c r="AP2465" s="74"/>
      <c r="AQ2465" s="74"/>
      <c r="AR2465" s="74"/>
      <c r="AS2465" s="74"/>
      <c r="AT2465" s="74"/>
      <c r="AU2465" s="74"/>
    </row>
    <row r="2466" spans="27:47">
      <c r="AA2466" s="74"/>
      <c r="AB2466" s="74"/>
      <c r="AC2466" s="74"/>
      <c r="AD2466" s="74"/>
      <c r="AE2466" s="74"/>
      <c r="AF2466" s="102"/>
      <c r="AG2466" s="101"/>
      <c r="AN2466" s="74"/>
      <c r="AO2466" s="74"/>
      <c r="AP2466" s="74"/>
      <c r="AQ2466" s="74"/>
      <c r="AR2466" s="74"/>
      <c r="AS2466" s="74"/>
      <c r="AT2466" s="74"/>
      <c r="AU2466" s="74"/>
    </row>
    <row r="2467" spans="27:47">
      <c r="AA2467" s="74"/>
      <c r="AB2467" s="74"/>
      <c r="AC2467" s="74"/>
      <c r="AD2467" s="74"/>
      <c r="AE2467" s="74"/>
      <c r="AF2467" s="102"/>
      <c r="AG2467" s="101"/>
      <c r="AN2467" s="74"/>
      <c r="AO2467" s="74"/>
      <c r="AP2467" s="74"/>
      <c r="AQ2467" s="74"/>
      <c r="AR2467" s="74"/>
      <c r="AS2467" s="74"/>
      <c r="AT2467" s="74"/>
      <c r="AU2467" s="74"/>
    </row>
    <row r="2468" spans="27:47">
      <c r="AA2468" s="74"/>
      <c r="AB2468" s="74"/>
      <c r="AC2468" s="74"/>
      <c r="AD2468" s="74"/>
      <c r="AE2468" s="74"/>
      <c r="AF2468" s="102"/>
      <c r="AG2468" s="101"/>
      <c r="AN2468" s="74"/>
      <c r="AO2468" s="74"/>
      <c r="AP2468" s="74"/>
      <c r="AQ2468" s="74"/>
      <c r="AR2468" s="74"/>
      <c r="AS2468" s="74"/>
      <c r="AT2468" s="74"/>
      <c r="AU2468" s="74"/>
    </row>
    <row r="2469" spans="27:47">
      <c r="AA2469" s="74"/>
      <c r="AB2469" s="74"/>
      <c r="AC2469" s="74"/>
      <c r="AD2469" s="74"/>
      <c r="AE2469" s="74"/>
      <c r="AF2469" s="102"/>
      <c r="AG2469" s="101"/>
      <c r="AN2469" s="74"/>
      <c r="AO2469" s="74"/>
      <c r="AP2469" s="74"/>
      <c r="AQ2469" s="74"/>
      <c r="AR2469" s="74"/>
      <c r="AS2469" s="74"/>
      <c r="AT2469" s="74"/>
      <c r="AU2469" s="74"/>
    </row>
    <row r="2470" spans="27:47">
      <c r="AA2470" s="74"/>
      <c r="AB2470" s="74"/>
      <c r="AC2470" s="74"/>
      <c r="AD2470" s="74"/>
      <c r="AE2470" s="74"/>
      <c r="AF2470" s="102"/>
      <c r="AG2470" s="101"/>
      <c r="AN2470" s="74"/>
      <c r="AO2470" s="74"/>
      <c r="AP2470" s="74"/>
      <c r="AQ2470" s="74"/>
      <c r="AR2470" s="74"/>
      <c r="AS2470" s="74"/>
      <c r="AT2470" s="74"/>
      <c r="AU2470" s="74"/>
    </row>
    <row r="2471" spans="27:47">
      <c r="AA2471" s="74"/>
      <c r="AB2471" s="74"/>
      <c r="AC2471" s="74"/>
      <c r="AD2471" s="74"/>
      <c r="AE2471" s="74"/>
      <c r="AF2471" s="102"/>
      <c r="AG2471" s="101"/>
      <c r="AN2471" s="74"/>
      <c r="AO2471" s="74"/>
      <c r="AP2471" s="74"/>
      <c r="AQ2471" s="74"/>
      <c r="AR2471" s="74"/>
      <c r="AS2471" s="74"/>
      <c r="AT2471" s="74"/>
      <c r="AU2471" s="74"/>
    </row>
    <row r="2472" spans="27:47">
      <c r="AA2472" s="74"/>
      <c r="AB2472" s="74"/>
      <c r="AC2472" s="74"/>
      <c r="AD2472" s="74"/>
      <c r="AE2472" s="74"/>
      <c r="AF2472" s="102"/>
      <c r="AG2472" s="101"/>
      <c r="AN2472" s="74"/>
      <c r="AO2472" s="74"/>
      <c r="AP2472" s="74"/>
      <c r="AQ2472" s="74"/>
      <c r="AR2472" s="74"/>
      <c r="AS2472" s="74"/>
      <c r="AT2472" s="74"/>
      <c r="AU2472" s="74"/>
    </row>
    <row r="2473" spans="27:47">
      <c r="AA2473" s="74"/>
      <c r="AB2473" s="74"/>
      <c r="AC2473" s="74"/>
      <c r="AD2473" s="74"/>
      <c r="AE2473" s="74"/>
      <c r="AF2473" s="102"/>
      <c r="AG2473" s="101"/>
      <c r="AN2473" s="74"/>
      <c r="AO2473" s="74"/>
      <c r="AP2473" s="74"/>
      <c r="AQ2473" s="74"/>
      <c r="AR2473" s="74"/>
      <c r="AS2473" s="74"/>
      <c r="AT2473" s="74"/>
      <c r="AU2473" s="74"/>
    </row>
    <row r="2474" spans="27:47">
      <c r="AA2474" s="74"/>
      <c r="AB2474" s="74"/>
      <c r="AC2474" s="74"/>
      <c r="AD2474" s="74"/>
      <c r="AE2474" s="74"/>
      <c r="AF2474" s="102"/>
      <c r="AG2474" s="101"/>
      <c r="AN2474" s="74"/>
      <c r="AO2474" s="74"/>
      <c r="AP2474" s="74"/>
      <c r="AQ2474" s="74"/>
      <c r="AR2474" s="74"/>
      <c r="AS2474" s="74"/>
      <c r="AT2474" s="74"/>
      <c r="AU2474" s="74"/>
    </row>
    <row r="2475" spans="27:47">
      <c r="AA2475" s="74"/>
      <c r="AB2475" s="74"/>
      <c r="AC2475" s="74"/>
      <c r="AD2475" s="74"/>
      <c r="AE2475" s="74"/>
      <c r="AF2475" s="102"/>
      <c r="AG2475" s="101"/>
      <c r="AN2475" s="74"/>
      <c r="AO2475" s="74"/>
      <c r="AP2475" s="74"/>
      <c r="AQ2475" s="74"/>
      <c r="AR2475" s="74"/>
      <c r="AS2475" s="74"/>
      <c r="AT2475" s="74"/>
      <c r="AU2475" s="74"/>
    </row>
    <row r="2476" spans="27:47">
      <c r="AA2476" s="74"/>
      <c r="AB2476" s="74"/>
      <c r="AC2476" s="74"/>
      <c r="AD2476" s="74"/>
      <c r="AE2476" s="74"/>
      <c r="AF2476" s="102"/>
      <c r="AG2476" s="101"/>
      <c r="AN2476" s="74"/>
      <c r="AO2476" s="74"/>
      <c r="AP2476" s="74"/>
      <c r="AQ2476" s="74"/>
      <c r="AR2476" s="74"/>
      <c r="AS2476" s="74"/>
      <c r="AT2476" s="74"/>
      <c r="AU2476" s="74"/>
    </row>
    <row r="2477" spans="27:47">
      <c r="AA2477" s="74"/>
      <c r="AB2477" s="74"/>
      <c r="AC2477" s="74"/>
      <c r="AD2477" s="74"/>
      <c r="AE2477" s="74"/>
      <c r="AF2477" s="102"/>
      <c r="AG2477" s="101"/>
      <c r="AN2477" s="74"/>
      <c r="AO2477" s="74"/>
      <c r="AP2477" s="74"/>
      <c r="AQ2477" s="74"/>
      <c r="AR2477" s="74"/>
      <c r="AS2477" s="74"/>
      <c r="AT2477" s="74"/>
      <c r="AU2477" s="74"/>
    </row>
    <row r="2478" spans="27:47">
      <c r="AA2478" s="74"/>
      <c r="AB2478" s="74"/>
      <c r="AC2478" s="74"/>
      <c r="AD2478" s="74"/>
      <c r="AE2478" s="74"/>
      <c r="AF2478" s="102"/>
      <c r="AG2478" s="101"/>
      <c r="AN2478" s="74"/>
      <c r="AO2478" s="74"/>
      <c r="AP2478" s="74"/>
      <c r="AQ2478" s="74"/>
      <c r="AR2478" s="74"/>
      <c r="AS2478" s="74"/>
      <c r="AT2478" s="74"/>
      <c r="AU2478" s="74"/>
    </row>
    <row r="2479" spans="27:47">
      <c r="AA2479" s="74"/>
      <c r="AB2479" s="74"/>
      <c r="AC2479" s="74"/>
      <c r="AD2479" s="74"/>
      <c r="AE2479" s="74"/>
      <c r="AF2479" s="102"/>
      <c r="AG2479" s="101"/>
      <c r="AN2479" s="74"/>
      <c r="AO2479" s="74"/>
      <c r="AP2479" s="74"/>
      <c r="AQ2479" s="74"/>
      <c r="AR2479" s="74"/>
      <c r="AS2479" s="74"/>
      <c r="AT2479" s="74"/>
      <c r="AU2479" s="74"/>
    </row>
    <row r="2480" spans="27:47">
      <c r="AA2480" s="74"/>
      <c r="AB2480" s="74"/>
      <c r="AC2480" s="74"/>
      <c r="AD2480" s="74"/>
      <c r="AE2480" s="74"/>
      <c r="AF2480" s="102"/>
      <c r="AG2480" s="101"/>
      <c r="AN2480" s="74"/>
      <c r="AO2480" s="74"/>
      <c r="AP2480" s="74"/>
      <c r="AQ2480" s="74"/>
      <c r="AR2480" s="74"/>
      <c r="AS2480" s="74"/>
      <c r="AT2480" s="74"/>
      <c r="AU2480" s="74"/>
    </row>
    <row r="2481" spans="27:47">
      <c r="AA2481" s="74"/>
      <c r="AB2481" s="74"/>
      <c r="AC2481" s="74"/>
      <c r="AD2481" s="74"/>
      <c r="AE2481" s="74"/>
      <c r="AF2481" s="102"/>
      <c r="AG2481" s="101"/>
      <c r="AN2481" s="74"/>
      <c r="AO2481" s="74"/>
      <c r="AP2481" s="74"/>
      <c r="AQ2481" s="74"/>
      <c r="AR2481" s="74"/>
      <c r="AS2481" s="74"/>
      <c r="AT2481" s="74"/>
      <c r="AU2481" s="74"/>
    </row>
    <row r="2482" spans="27:47">
      <c r="AA2482" s="74"/>
      <c r="AB2482" s="74"/>
      <c r="AC2482" s="74"/>
      <c r="AD2482" s="74"/>
      <c r="AE2482" s="74"/>
      <c r="AF2482" s="102"/>
      <c r="AG2482" s="101"/>
      <c r="AN2482" s="74"/>
      <c r="AO2482" s="74"/>
      <c r="AP2482" s="74"/>
      <c r="AQ2482" s="74"/>
      <c r="AR2482" s="74"/>
      <c r="AS2482" s="74"/>
      <c r="AT2482" s="74"/>
      <c r="AU2482" s="74"/>
    </row>
    <row r="2483" spans="27:47">
      <c r="AA2483" s="74"/>
      <c r="AB2483" s="74"/>
      <c r="AC2483" s="74"/>
      <c r="AD2483" s="74"/>
      <c r="AE2483" s="74"/>
      <c r="AF2483" s="102"/>
      <c r="AG2483" s="101"/>
      <c r="AN2483" s="74"/>
      <c r="AO2483" s="74"/>
      <c r="AP2483" s="74"/>
      <c r="AQ2483" s="74"/>
      <c r="AR2483" s="74"/>
      <c r="AS2483" s="74"/>
      <c r="AT2483" s="74"/>
      <c r="AU2483" s="74"/>
    </row>
    <row r="2484" spans="27:47">
      <c r="AA2484" s="74"/>
      <c r="AB2484" s="74"/>
      <c r="AC2484" s="74"/>
      <c r="AD2484" s="74"/>
      <c r="AE2484" s="74"/>
      <c r="AF2484" s="102"/>
      <c r="AG2484" s="101"/>
      <c r="AN2484" s="74"/>
      <c r="AO2484" s="74"/>
      <c r="AP2484" s="74"/>
      <c r="AQ2484" s="74"/>
      <c r="AR2484" s="74"/>
      <c r="AS2484" s="74"/>
      <c r="AT2484" s="74"/>
      <c r="AU2484" s="74"/>
    </row>
    <row r="2485" spans="27:47">
      <c r="AA2485" s="74"/>
      <c r="AB2485" s="74"/>
      <c r="AC2485" s="74"/>
      <c r="AD2485" s="74"/>
      <c r="AE2485" s="74"/>
      <c r="AF2485" s="102"/>
      <c r="AG2485" s="101"/>
      <c r="AN2485" s="74"/>
      <c r="AO2485" s="74"/>
      <c r="AP2485" s="74"/>
      <c r="AQ2485" s="74"/>
      <c r="AR2485" s="74"/>
      <c r="AS2485" s="74"/>
      <c r="AT2485" s="74"/>
      <c r="AU2485" s="74"/>
    </row>
    <row r="2486" spans="27:47">
      <c r="AA2486" s="74"/>
      <c r="AB2486" s="74"/>
      <c r="AC2486" s="74"/>
      <c r="AD2486" s="74"/>
      <c r="AE2486" s="74"/>
      <c r="AF2486" s="102"/>
      <c r="AG2486" s="101"/>
      <c r="AN2486" s="74"/>
      <c r="AO2486" s="74"/>
      <c r="AP2486" s="74"/>
      <c r="AQ2486" s="74"/>
      <c r="AR2486" s="74"/>
      <c r="AS2486" s="74"/>
      <c r="AT2486" s="74"/>
      <c r="AU2486" s="74"/>
    </row>
    <row r="2487" spans="27:47">
      <c r="AA2487" s="74"/>
      <c r="AB2487" s="74"/>
      <c r="AC2487" s="74"/>
      <c r="AD2487" s="74"/>
      <c r="AE2487" s="74"/>
      <c r="AF2487" s="102"/>
      <c r="AG2487" s="101"/>
      <c r="AN2487" s="74"/>
      <c r="AO2487" s="74"/>
      <c r="AP2487" s="74"/>
      <c r="AQ2487" s="74"/>
      <c r="AR2487" s="74"/>
      <c r="AS2487" s="74"/>
      <c r="AT2487" s="74"/>
      <c r="AU2487" s="74"/>
    </row>
    <row r="2488" spans="27:47">
      <c r="AA2488" s="74"/>
      <c r="AB2488" s="74"/>
      <c r="AC2488" s="74"/>
      <c r="AD2488" s="74"/>
      <c r="AE2488" s="74"/>
      <c r="AF2488" s="102"/>
      <c r="AG2488" s="101"/>
      <c r="AN2488" s="74"/>
      <c r="AO2488" s="74"/>
      <c r="AP2488" s="74"/>
      <c r="AQ2488" s="74"/>
      <c r="AR2488" s="74"/>
      <c r="AS2488" s="74"/>
      <c r="AT2488" s="74"/>
      <c r="AU2488" s="74"/>
    </row>
    <row r="2489" spans="27:47">
      <c r="AA2489" s="74"/>
      <c r="AB2489" s="74"/>
      <c r="AC2489" s="74"/>
      <c r="AD2489" s="74"/>
      <c r="AE2489" s="74"/>
      <c r="AF2489" s="102"/>
      <c r="AG2489" s="101"/>
      <c r="AN2489" s="74"/>
      <c r="AO2489" s="74"/>
      <c r="AP2489" s="74"/>
      <c r="AQ2489" s="74"/>
      <c r="AR2489" s="74"/>
      <c r="AS2489" s="74"/>
      <c r="AT2489" s="74"/>
      <c r="AU2489" s="74"/>
    </row>
    <row r="2490" spans="27:47">
      <c r="AA2490" s="74"/>
      <c r="AB2490" s="74"/>
      <c r="AC2490" s="74"/>
      <c r="AD2490" s="74"/>
      <c r="AE2490" s="74"/>
      <c r="AF2490" s="102"/>
      <c r="AG2490" s="101"/>
      <c r="AN2490" s="74"/>
      <c r="AO2490" s="74"/>
      <c r="AP2490" s="74"/>
      <c r="AQ2490" s="74"/>
      <c r="AR2490" s="74"/>
      <c r="AS2490" s="74"/>
      <c r="AT2490" s="74"/>
      <c r="AU2490" s="74"/>
    </row>
    <row r="2491" spans="27:47">
      <c r="AA2491" s="74"/>
      <c r="AB2491" s="74"/>
      <c r="AC2491" s="74"/>
      <c r="AD2491" s="74"/>
      <c r="AE2491" s="74"/>
      <c r="AF2491" s="102"/>
      <c r="AG2491" s="101"/>
      <c r="AN2491" s="74"/>
      <c r="AO2491" s="74"/>
      <c r="AP2491" s="74"/>
      <c r="AQ2491" s="74"/>
      <c r="AR2491" s="74"/>
      <c r="AS2491" s="74"/>
      <c r="AT2491" s="74"/>
      <c r="AU2491" s="74"/>
    </row>
    <row r="2492" spans="27:47">
      <c r="AA2492" s="74"/>
      <c r="AB2492" s="74"/>
      <c r="AC2492" s="74"/>
      <c r="AD2492" s="74"/>
      <c r="AE2492" s="74"/>
      <c r="AF2492" s="102"/>
      <c r="AG2492" s="101"/>
      <c r="AN2492" s="74"/>
      <c r="AO2492" s="74"/>
      <c r="AP2492" s="74"/>
      <c r="AQ2492" s="74"/>
      <c r="AR2492" s="74"/>
      <c r="AS2492" s="74"/>
      <c r="AT2492" s="74"/>
      <c r="AU2492" s="74"/>
    </row>
    <row r="2493" spans="27:47">
      <c r="AA2493" s="74"/>
      <c r="AB2493" s="74"/>
      <c r="AC2493" s="74"/>
      <c r="AD2493" s="74"/>
      <c r="AE2493" s="74"/>
      <c r="AF2493" s="102"/>
      <c r="AG2493" s="101"/>
      <c r="AN2493" s="74"/>
      <c r="AO2493" s="74"/>
      <c r="AP2493" s="74"/>
      <c r="AQ2493" s="74"/>
      <c r="AR2493" s="74"/>
      <c r="AS2493" s="74"/>
      <c r="AT2493" s="74"/>
      <c r="AU2493" s="74"/>
    </row>
    <row r="2494" spans="27:47">
      <c r="AA2494" s="74"/>
      <c r="AB2494" s="74"/>
      <c r="AC2494" s="74"/>
      <c r="AD2494" s="74"/>
      <c r="AE2494" s="74"/>
      <c r="AF2494" s="102"/>
      <c r="AG2494" s="101"/>
      <c r="AN2494" s="74"/>
      <c r="AO2494" s="74"/>
      <c r="AP2494" s="74"/>
      <c r="AQ2494" s="74"/>
      <c r="AR2494" s="74"/>
      <c r="AS2494" s="74"/>
      <c r="AT2494" s="74"/>
      <c r="AU2494" s="74"/>
    </row>
    <row r="2495" spans="27:47">
      <c r="AA2495" s="74"/>
      <c r="AB2495" s="74"/>
      <c r="AC2495" s="74"/>
      <c r="AD2495" s="74"/>
      <c r="AE2495" s="74"/>
      <c r="AF2495" s="102"/>
      <c r="AG2495" s="101"/>
      <c r="AN2495" s="74"/>
      <c r="AO2495" s="74"/>
      <c r="AP2495" s="74"/>
      <c r="AQ2495" s="74"/>
      <c r="AR2495" s="74"/>
      <c r="AS2495" s="74"/>
      <c r="AT2495" s="74"/>
      <c r="AU2495" s="74"/>
    </row>
    <row r="2496" spans="27:47">
      <c r="AA2496" s="74"/>
      <c r="AB2496" s="74"/>
      <c r="AC2496" s="74"/>
      <c r="AD2496" s="74"/>
      <c r="AE2496" s="74"/>
      <c r="AF2496" s="102"/>
      <c r="AG2496" s="101"/>
      <c r="AN2496" s="74"/>
      <c r="AO2496" s="74"/>
      <c r="AP2496" s="74"/>
      <c r="AQ2496" s="74"/>
      <c r="AR2496" s="74"/>
      <c r="AS2496" s="74"/>
      <c r="AT2496" s="74"/>
      <c r="AU2496" s="74"/>
    </row>
    <row r="2497" spans="27:47">
      <c r="AA2497" s="74"/>
      <c r="AB2497" s="74"/>
      <c r="AC2497" s="74"/>
      <c r="AD2497" s="74"/>
      <c r="AE2497" s="74"/>
      <c r="AF2497" s="102"/>
      <c r="AG2497" s="101"/>
      <c r="AN2497" s="74"/>
      <c r="AO2497" s="74"/>
      <c r="AP2497" s="74"/>
      <c r="AQ2497" s="74"/>
      <c r="AR2497" s="74"/>
      <c r="AS2497" s="74"/>
      <c r="AT2497" s="74"/>
      <c r="AU2497" s="74"/>
    </row>
    <row r="2498" spans="27:47">
      <c r="AA2498" s="74"/>
      <c r="AB2498" s="74"/>
      <c r="AC2498" s="74"/>
      <c r="AD2498" s="74"/>
      <c r="AE2498" s="74"/>
      <c r="AF2498" s="102"/>
      <c r="AG2498" s="101"/>
      <c r="AN2498" s="74"/>
      <c r="AO2498" s="74"/>
      <c r="AP2498" s="74"/>
      <c r="AQ2498" s="74"/>
      <c r="AR2498" s="74"/>
      <c r="AS2498" s="74"/>
      <c r="AT2498" s="74"/>
      <c r="AU2498" s="74"/>
    </row>
    <row r="2499" spans="27:47">
      <c r="AA2499" s="74"/>
      <c r="AB2499" s="74"/>
      <c r="AC2499" s="74"/>
      <c r="AD2499" s="74"/>
      <c r="AE2499" s="74"/>
      <c r="AF2499" s="102"/>
      <c r="AG2499" s="101"/>
      <c r="AN2499" s="74"/>
      <c r="AO2499" s="74"/>
      <c r="AP2499" s="74"/>
      <c r="AQ2499" s="74"/>
      <c r="AR2499" s="74"/>
      <c r="AS2499" s="74"/>
      <c r="AT2499" s="74"/>
      <c r="AU2499" s="74"/>
    </row>
    <row r="2500" spans="27:47">
      <c r="AA2500" s="74"/>
      <c r="AB2500" s="74"/>
      <c r="AC2500" s="74"/>
      <c r="AD2500" s="74"/>
      <c r="AE2500" s="74"/>
      <c r="AF2500" s="102"/>
      <c r="AG2500" s="101"/>
      <c r="AN2500" s="74"/>
      <c r="AO2500" s="74"/>
      <c r="AP2500" s="74"/>
      <c r="AQ2500" s="74"/>
      <c r="AR2500" s="74"/>
      <c r="AS2500" s="74"/>
      <c r="AT2500" s="74"/>
      <c r="AU2500" s="74"/>
    </row>
    <row r="2501" spans="27:47">
      <c r="AA2501" s="74"/>
      <c r="AB2501" s="74"/>
      <c r="AC2501" s="74"/>
      <c r="AD2501" s="74"/>
      <c r="AE2501" s="74"/>
      <c r="AF2501" s="102"/>
      <c r="AG2501" s="101"/>
      <c r="AN2501" s="74"/>
      <c r="AO2501" s="74"/>
      <c r="AP2501" s="74"/>
      <c r="AQ2501" s="74"/>
      <c r="AR2501" s="74"/>
      <c r="AS2501" s="74"/>
      <c r="AT2501" s="74"/>
      <c r="AU2501" s="74"/>
    </row>
    <row r="2502" spans="27:47">
      <c r="AA2502" s="74"/>
      <c r="AB2502" s="74"/>
      <c r="AC2502" s="74"/>
      <c r="AD2502" s="74"/>
      <c r="AE2502" s="74"/>
      <c r="AF2502" s="102"/>
      <c r="AG2502" s="101"/>
      <c r="AN2502" s="74"/>
      <c r="AO2502" s="74"/>
      <c r="AP2502" s="74"/>
      <c r="AQ2502" s="74"/>
      <c r="AR2502" s="74"/>
      <c r="AS2502" s="74"/>
      <c r="AT2502" s="74"/>
      <c r="AU2502" s="74"/>
    </row>
    <row r="2503" spans="27:47">
      <c r="AA2503" s="74"/>
      <c r="AB2503" s="74"/>
      <c r="AC2503" s="74"/>
      <c r="AD2503" s="74"/>
      <c r="AE2503" s="74"/>
      <c r="AF2503" s="102"/>
      <c r="AG2503" s="101"/>
      <c r="AN2503" s="74"/>
      <c r="AO2503" s="74"/>
      <c r="AP2503" s="74"/>
      <c r="AQ2503" s="74"/>
      <c r="AR2503" s="74"/>
      <c r="AS2503" s="74"/>
      <c r="AT2503" s="74"/>
      <c r="AU2503" s="74"/>
    </row>
    <row r="2504" spans="27:47">
      <c r="AA2504" s="74"/>
      <c r="AB2504" s="74"/>
      <c r="AC2504" s="74"/>
      <c r="AD2504" s="74"/>
      <c r="AE2504" s="74"/>
      <c r="AF2504" s="102"/>
      <c r="AG2504" s="101"/>
      <c r="AN2504" s="74"/>
      <c r="AO2504" s="74"/>
      <c r="AP2504" s="74"/>
      <c r="AQ2504" s="74"/>
      <c r="AR2504" s="74"/>
      <c r="AS2504" s="74"/>
      <c r="AT2504" s="74"/>
      <c r="AU2504" s="74"/>
    </row>
    <row r="2505" spans="27:47">
      <c r="AA2505" s="74"/>
      <c r="AB2505" s="74"/>
      <c r="AC2505" s="74"/>
      <c r="AD2505" s="74"/>
      <c r="AE2505" s="74"/>
      <c r="AF2505" s="102"/>
      <c r="AG2505" s="101"/>
      <c r="AN2505" s="74"/>
      <c r="AO2505" s="74"/>
      <c r="AP2505" s="74"/>
      <c r="AQ2505" s="74"/>
      <c r="AR2505" s="74"/>
      <c r="AS2505" s="74"/>
      <c r="AT2505" s="74"/>
      <c r="AU2505" s="74"/>
    </row>
    <row r="2506" spans="27:47">
      <c r="AA2506" s="74"/>
      <c r="AB2506" s="74"/>
      <c r="AC2506" s="74"/>
      <c r="AD2506" s="74"/>
      <c r="AE2506" s="74"/>
      <c r="AF2506" s="102"/>
      <c r="AG2506" s="101"/>
      <c r="AN2506" s="74"/>
      <c r="AO2506" s="74"/>
      <c r="AP2506" s="74"/>
      <c r="AQ2506" s="74"/>
      <c r="AR2506" s="74"/>
      <c r="AS2506" s="74"/>
      <c r="AT2506" s="74"/>
      <c r="AU2506" s="74"/>
    </row>
    <row r="2507" spans="27:47">
      <c r="AA2507" s="74"/>
      <c r="AB2507" s="74"/>
      <c r="AC2507" s="74"/>
      <c r="AD2507" s="74"/>
      <c r="AE2507" s="74"/>
      <c r="AF2507" s="102"/>
      <c r="AG2507" s="101"/>
      <c r="AN2507" s="74"/>
      <c r="AO2507" s="74"/>
      <c r="AP2507" s="74"/>
      <c r="AQ2507" s="74"/>
      <c r="AR2507" s="74"/>
      <c r="AS2507" s="74"/>
      <c r="AT2507" s="74"/>
      <c r="AU2507" s="74"/>
    </row>
    <row r="2508" spans="27:47">
      <c r="AA2508" s="74"/>
      <c r="AB2508" s="74"/>
      <c r="AC2508" s="74"/>
      <c r="AD2508" s="74"/>
      <c r="AE2508" s="74"/>
      <c r="AF2508" s="102"/>
      <c r="AG2508" s="101"/>
      <c r="AN2508" s="74"/>
      <c r="AO2508" s="74"/>
      <c r="AP2508" s="74"/>
      <c r="AQ2508" s="74"/>
      <c r="AR2508" s="74"/>
      <c r="AS2508" s="74"/>
      <c r="AT2508" s="74"/>
      <c r="AU2508" s="74"/>
    </row>
    <row r="2509" spans="27:47">
      <c r="AA2509" s="74"/>
      <c r="AB2509" s="74"/>
      <c r="AC2509" s="74"/>
      <c r="AD2509" s="74"/>
      <c r="AE2509" s="74"/>
      <c r="AF2509" s="102"/>
      <c r="AG2509" s="101"/>
      <c r="AN2509" s="74"/>
      <c r="AO2509" s="74"/>
      <c r="AP2509" s="74"/>
      <c r="AQ2509" s="74"/>
      <c r="AR2509" s="74"/>
      <c r="AS2509" s="74"/>
      <c r="AT2509" s="74"/>
      <c r="AU2509" s="74"/>
    </row>
    <row r="2510" spans="27:47">
      <c r="AA2510" s="74"/>
      <c r="AB2510" s="74"/>
      <c r="AC2510" s="74"/>
      <c r="AD2510" s="74"/>
      <c r="AE2510" s="74"/>
      <c r="AF2510" s="102"/>
      <c r="AG2510" s="101"/>
      <c r="AN2510" s="74"/>
      <c r="AO2510" s="74"/>
      <c r="AP2510" s="74"/>
      <c r="AQ2510" s="74"/>
      <c r="AR2510" s="74"/>
      <c r="AS2510" s="74"/>
      <c r="AT2510" s="74"/>
      <c r="AU2510" s="74"/>
    </row>
    <row r="2511" spans="27:47">
      <c r="AA2511" s="74"/>
      <c r="AB2511" s="74"/>
      <c r="AC2511" s="74"/>
      <c r="AD2511" s="74"/>
      <c r="AE2511" s="74"/>
      <c r="AF2511" s="102"/>
      <c r="AG2511" s="101"/>
      <c r="AN2511" s="74"/>
      <c r="AO2511" s="74"/>
      <c r="AP2511" s="74"/>
      <c r="AQ2511" s="74"/>
      <c r="AR2511" s="74"/>
      <c r="AS2511" s="74"/>
      <c r="AT2511" s="74"/>
      <c r="AU2511" s="74"/>
    </row>
    <row r="2512" spans="27:47">
      <c r="AA2512" s="74"/>
      <c r="AB2512" s="74"/>
      <c r="AC2512" s="74"/>
      <c r="AD2512" s="74"/>
      <c r="AE2512" s="74"/>
      <c r="AF2512" s="102"/>
      <c r="AG2512" s="101"/>
      <c r="AN2512" s="74"/>
      <c r="AO2512" s="74"/>
      <c r="AP2512" s="74"/>
      <c r="AQ2512" s="74"/>
      <c r="AR2512" s="74"/>
      <c r="AS2512" s="74"/>
      <c r="AT2512" s="74"/>
      <c r="AU2512" s="74"/>
    </row>
    <row r="2513" spans="27:47">
      <c r="AA2513" s="74"/>
      <c r="AB2513" s="74"/>
      <c r="AC2513" s="74"/>
      <c r="AD2513" s="74"/>
      <c r="AE2513" s="74"/>
      <c r="AF2513" s="102"/>
      <c r="AG2513" s="101"/>
      <c r="AN2513" s="74"/>
      <c r="AO2513" s="74"/>
      <c r="AP2513" s="74"/>
      <c r="AQ2513" s="74"/>
      <c r="AR2513" s="74"/>
      <c r="AS2513" s="74"/>
      <c r="AT2513" s="74"/>
      <c r="AU2513" s="74"/>
    </row>
    <row r="2514" spans="27:47">
      <c r="AA2514" s="74"/>
      <c r="AB2514" s="74"/>
      <c r="AC2514" s="74"/>
      <c r="AD2514" s="74"/>
      <c r="AE2514" s="74"/>
      <c r="AF2514" s="102"/>
      <c r="AG2514" s="101"/>
      <c r="AN2514" s="74"/>
      <c r="AO2514" s="74"/>
      <c r="AP2514" s="74"/>
      <c r="AQ2514" s="74"/>
      <c r="AR2514" s="74"/>
      <c r="AS2514" s="74"/>
      <c r="AT2514" s="74"/>
      <c r="AU2514" s="74"/>
    </row>
    <row r="2515" spans="27:47">
      <c r="AA2515" s="74"/>
      <c r="AB2515" s="74"/>
      <c r="AC2515" s="74"/>
      <c r="AD2515" s="74"/>
      <c r="AE2515" s="74"/>
      <c r="AF2515" s="102"/>
      <c r="AG2515" s="101"/>
      <c r="AN2515" s="74"/>
      <c r="AO2515" s="74"/>
      <c r="AP2515" s="74"/>
      <c r="AQ2515" s="74"/>
      <c r="AR2515" s="74"/>
      <c r="AS2515" s="74"/>
      <c r="AT2515" s="74"/>
      <c r="AU2515" s="74"/>
    </row>
    <row r="2516" spans="27:47">
      <c r="AA2516" s="74"/>
      <c r="AB2516" s="74"/>
      <c r="AC2516" s="74"/>
      <c r="AD2516" s="74"/>
      <c r="AE2516" s="74"/>
      <c r="AF2516" s="102"/>
      <c r="AG2516" s="101"/>
      <c r="AN2516" s="74"/>
      <c r="AO2516" s="74"/>
      <c r="AP2516" s="74"/>
      <c r="AQ2516" s="74"/>
      <c r="AR2516" s="74"/>
      <c r="AS2516" s="74"/>
      <c r="AT2516" s="74"/>
      <c r="AU2516" s="74"/>
    </row>
    <row r="2517" spans="27:47">
      <c r="AA2517" s="74"/>
      <c r="AB2517" s="74"/>
      <c r="AC2517" s="74"/>
      <c r="AD2517" s="74"/>
      <c r="AE2517" s="74"/>
      <c r="AF2517" s="102"/>
      <c r="AG2517" s="101"/>
      <c r="AN2517" s="74"/>
      <c r="AO2517" s="74"/>
      <c r="AP2517" s="74"/>
      <c r="AQ2517" s="74"/>
      <c r="AR2517" s="74"/>
      <c r="AS2517" s="74"/>
      <c r="AT2517" s="74"/>
      <c r="AU2517" s="74"/>
    </row>
    <row r="2518" spans="27:47">
      <c r="AA2518" s="74"/>
      <c r="AB2518" s="74"/>
      <c r="AC2518" s="74"/>
      <c r="AD2518" s="74"/>
      <c r="AE2518" s="74"/>
      <c r="AF2518" s="102"/>
      <c r="AG2518" s="101"/>
      <c r="AN2518" s="74"/>
      <c r="AO2518" s="74"/>
      <c r="AP2518" s="74"/>
      <c r="AQ2518" s="74"/>
      <c r="AR2518" s="74"/>
      <c r="AS2518" s="74"/>
      <c r="AT2518" s="74"/>
      <c r="AU2518" s="74"/>
    </row>
    <row r="2519" spans="27:47">
      <c r="AA2519" s="74"/>
      <c r="AB2519" s="74"/>
      <c r="AC2519" s="74"/>
      <c r="AD2519" s="74"/>
      <c r="AE2519" s="74"/>
      <c r="AF2519" s="102"/>
      <c r="AG2519" s="101"/>
      <c r="AN2519" s="74"/>
      <c r="AO2519" s="74"/>
      <c r="AP2519" s="74"/>
      <c r="AQ2519" s="74"/>
      <c r="AR2519" s="74"/>
      <c r="AS2519" s="74"/>
      <c r="AT2519" s="74"/>
      <c r="AU2519" s="74"/>
    </row>
    <row r="2520" spans="27:47">
      <c r="AA2520" s="74"/>
      <c r="AB2520" s="74"/>
      <c r="AC2520" s="74"/>
      <c r="AD2520" s="74"/>
      <c r="AE2520" s="74"/>
      <c r="AF2520" s="102"/>
      <c r="AG2520" s="101"/>
      <c r="AN2520" s="74"/>
      <c r="AO2520" s="74"/>
      <c r="AP2520" s="74"/>
      <c r="AQ2520" s="74"/>
      <c r="AR2520" s="74"/>
      <c r="AS2520" s="74"/>
      <c r="AT2520" s="74"/>
      <c r="AU2520" s="74"/>
    </row>
    <row r="2521" spans="27:47">
      <c r="AA2521" s="74"/>
      <c r="AB2521" s="74"/>
      <c r="AC2521" s="74"/>
      <c r="AD2521" s="74"/>
      <c r="AE2521" s="74"/>
      <c r="AF2521" s="102"/>
      <c r="AG2521" s="101"/>
      <c r="AN2521" s="74"/>
      <c r="AO2521" s="74"/>
      <c r="AP2521" s="74"/>
      <c r="AQ2521" s="74"/>
      <c r="AR2521" s="74"/>
      <c r="AS2521" s="74"/>
      <c r="AT2521" s="74"/>
      <c r="AU2521" s="74"/>
    </row>
    <row r="2522" spans="27:47">
      <c r="AA2522" s="74"/>
      <c r="AB2522" s="74"/>
      <c r="AC2522" s="74"/>
      <c r="AD2522" s="74"/>
      <c r="AE2522" s="74"/>
      <c r="AF2522" s="102"/>
      <c r="AG2522" s="101"/>
      <c r="AN2522" s="74"/>
      <c r="AO2522" s="74"/>
      <c r="AP2522" s="74"/>
      <c r="AQ2522" s="74"/>
      <c r="AR2522" s="74"/>
      <c r="AS2522" s="74"/>
      <c r="AT2522" s="74"/>
      <c r="AU2522" s="74"/>
    </row>
    <row r="2523" spans="27:47">
      <c r="AA2523" s="74"/>
      <c r="AB2523" s="74"/>
      <c r="AC2523" s="74"/>
      <c r="AD2523" s="74"/>
      <c r="AE2523" s="74"/>
      <c r="AF2523" s="102"/>
      <c r="AG2523" s="101"/>
      <c r="AN2523" s="74"/>
      <c r="AO2523" s="74"/>
      <c r="AP2523" s="74"/>
      <c r="AQ2523" s="74"/>
      <c r="AR2523" s="74"/>
      <c r="AS2523" s="74"/>
      <c r="AT2523" s="74"/>
      <c r="AU2523" s="74"/>
    </row>
    <row r="2524" spans="27:47">
      <c r="AA2524" s="74"/>
      <c r="AB2524" s="74"/>
      <c r="AC2524" s="74"/>
      <c r="AD2524" s="74"/>
      <c r="AE2524" s="74"/>
      <c r="AF2524" s="102"/>
      <c r="AG2524" s="101"/>
      <c r="AN2524" s="74"/>
      <c r="AO2524" s="74"/>
      <c r="AP2524" s="74"/>
      <c r="AQ2524" s="74"/>
      <c r="AR2524" s="74"/>
      <c r="AS2524" s="74"/>
      <c r="AT2524" s="74"/>
      <c r="AU2524" s="74"/>
    </row>
    <row r="2525" spans="27:47">
      <c r="AA2525" s="74"/>
      <c r="AB2525" s="74"/>
      <c r="AC2525" s="74"/>
      <c r="AD2525" s="74"/>
      <c r="AE2525" s="74"/>
      <c r="AF2525" s="102"/>
      <c r="AG2525" s="101"/>
      <c r="AN2525" s="74"/>
      <c r="AO2525" s="74"/>
      <c r="AP2525" s="74"/>
      <c r="AQ2525" s="74"/>
      <c r="AR2525" s="74"/>
      <c r="AS2525" s="74"/>
      <c r="AT2525" s="74"/>
      <c r="AU2525" s="74"/>
    </row>
    <row r="2526" spans="27:47">
      <c r="AA2526" s="74"/>
      <c r="AB2526" s="74"/>
      <c r="AC2526" s="74"/>
      <c r="AD2526" s="74"/>
      <c r="AE2526" s="74"/>
      <c r="AF2526" s="102"/>
      <c r="AG2526" s="101"/>
      <c r="AN2526" s="74"/>
      <c r="AO2526" s="74"/>
      <c r="AP2526" s="74"/>
      <c r="AQ2526" s="74"/>
      <c r="AR2526" s="74"/>
      <c r="AS2526" s="74"/>
      <c r="AT2526" s="74"/>
      <c r="AU2526" s="74"/>
    </row>
    <row r="2527" spans="27:47">
      <c r="AA2527" s="74"/>
      <c r="AB2527" s="74"/>
      <c r="AC2527" s="74"/>
      <c r="AD2527" s="74"/>
      <c r="AE2527" s="74"/>
      <c r="AF2527" s="102"/>
      <c r="AG2527" s="101"/>
      <c r="AN2527" s="74"/>
      <c r="AO2527" s="74"/>
      <c r="AP2527" s="74"/>
      <c r="AQ2527" s="74"/>
      <c r="AR2527" s="74"/>
      <c r="AS2527" s="74"/>
      <c r="AT2527" s="74"/>
      <c r="AU2527" s="74"/>
    </row>
    <row r="2528" spans="27:47">
      <c r="AA2528" s="74"/>
      <c r="AB2528" s="74"/>
      <c r="AC2528" s="74"/>
      <c r="AD2528" s="74"/>
      <c r="AE2528" s="74"/>
      <c r="AF2528" s="102"/>
      <c r="AG2528" s="101"/>
      <c r="AN2528" s="74"/>
      <c r="AO2528" s="74"/>
      <c r="AP2528" s="74"/>
      <c r="AQ2528" s="74"/>
      <c r="AR2528" s="74"/>
      <c r="AS2528" s="74"/>
      <c r="AT2528" s="74"/>
      <c r="AU2528" s="74"/>
    </row>
    <row r="2529" spans="27:47">
      <c r="AA2529" s="74"/>
      <c r="AB2529" s="74"/>
      <c r="AC2529" s="74"/>
      <c r="AD2529" s="74"/>
      <c r="AE2529" s="74"/>
      <c r="AF2529" s="102"/>
      <c r="AG2529" s="101"/>
      <c r="AN2529" s="74"/>
      <c r="AO2529" s="74"/>
      <c r="AP2529" s="74"/>
      <c r="AQ2529" s="74"/>
      <c r="AR2529" s="74"/>
      <c r="AS2529" s="74"/>
      <c r="AT2529" s="74"/>
      <c r="AU2529" s="74"/>
    </row>
    <row r="2530" spans="27:47">
      <c r="AA2530" s="74"/>
      <c r="AB2530" s="74"/>
      <c r="AC2530" s="74"/>
      <c r="AD2530" s="74"/>
      <c r="AE2530" s="74"/>
      <c r="AF2530" s="102"/>
      <c r="AG2530" s="101"/>
      <c r="AN2530" s="74"/>
      <c r="AO2530" s="74"/>
      <c r="AP2530" s="74"/>
      <c r="AQ2530" s="74"/>
      <c r="AR2530" s="74"/>
      <c r="AS2530" s="74"/>
      <c r="AT2530" s="74"/>
      <c r="AU2530" s="74"/>
    </row>
    <row r="2531" spans="27:47">
      <c r="AA2531" s="74"/>
      <c r="AB2531" s="74"/>
      <c r="AC2531" s="74"/>
      <c r="AD2531" s="74"/>
      <c r="AE2531" s="74"/>
      <c r="AF2531" s="102"/>
      <c r="AG2531" s="101"/>
      <c r="AN2531" s="74"/>
      <c r="AO2531" s="74"/>
      <c r="AP2531" s="74"/>
      <c r="AQ2531" s="74"/>
      <c r="AR2531" s="74"/>
      <c r="AS2531" s="74"/>
      <c r="AT2531" s="74"/>
      <c r="AU2531" s="74"/>
    </row>
    <row r="2532" spans="27:47">
      <c r="AA2532" s="74"/>
      <c r="AB2532" s="74"/>
      <c r="AC2532" s="74"/>
      <c r="AD2532" s="74"/>
      <c r="AE2532" s="74"/>
      <c r="AF2532" s="102"/>
      <c r="AG2532" s="101"/>
      <c r="AN2532" s="74"/>
      <c r="AO2532" s="74"/>
      <c r="AP2532" s="74"/>
      <c r="AQ2532" s="74"/>
      <c r="AR2532" s="74"/>
      <c r="AS2532" s="74"/>
      <c r="AT2532" s="74"/>
      <c r="AU2532" s="74"/>
    </row>
    <row r="2533" spans="27:47">
      <c r="AA2533" s="74"/>
      <c r="AB2533" s="74"/>
      <c r="AC2533" s="74"/>
      <c r="AD2533" s="74"/>
      <c r="AE2533" s="74"/>
      <c r="AF2533" s="102"/>
      <c r="AG2533" s="101"/>
      <c r="AN2533" s="74"/>
      <c r="AO2533" s="74"/>
      <c r="AP2533" s="74"/>
      <c r="AQ2533" s="74"/>
      <c r="AR2533" s="74"/>
      <c r="AS2533" s="74"/>
      <c r="AT2533" s="74"/>
      <c r="AU2533" s="74"/>
    </row>
    <row r="2534" spans="27:47">
      <c r="AA2534" s="74"/>
      <c r="AB2534" s="74"/>
      <c r="AC2534" s="74"/>
      <c r="AD2534" s="74"/>
      <c r="AE2534" s="74"/>
      <c r="AF2534" s="102"/>
      <c r="AG2534" s="101"/>
      <c r="AN2534" s="74"/>
      <c r="AO2534" s="74"/>
      <c r="AP2534" s="74"/>
      <c r="AQ2534" s="74"/>
      <c r="AR2534" s="74"/>
      <c r="AS2534" s="74"/>
      <c r="AT2534" s="74"/>
      <c r="AU2534" s="74"/>
    </row>
    <row r="2535" spans="27:47">
      <c r="AA2535" s="74"/>
      <c r="AB2535" s="74"/>
      <c r="AC2535" s="74"/>
      <c r="AD2535" s="74"/>
      <c r="AE2535" s="74"/>
      <c r="AF2535" s="102"/>
      <c r="AG2535" s="101"/>
      <c r="AN2535" s="74"/>
      <c r="AO2535" s="74"/>
      <c r="AP2535" s="74"/>
      <c r="AQ2535" s="74"/>
      <c r="AR2535" s="74"/>
      <c r="AS2535" s="74"/>
      <c r="AT2535" s="74"/>
      <c r="AU2535" s="74"/>
    </row>
    <row r="2536" spans="27:47">
      <c r="AA2536" s="74"/>
      <c r="AB2536" s="74"/>
      <c r="AC2536" s="74"/>
      <c r="AD2536" s="74"/>
      <c r="AE2536" s="74"/>
      <c r="AF2536" s="102"/>
      <c r="AG2536" s="101"/>
      <c r="AN2536" s="74"/>
      <c r="AO2536" s="74"/>
      <c r="AP2536" s="74"/>
      <c r="AQ2536" s="74"/>
      <c r="AR2536" s="74"/>
      <c r="AS2536" s="74"/>
      <c r="AT2536" s="74"/>
      <c r="AU2536" s="74"/>
    </row>
    <row r="2537" spans="27:47">
      <c r="AA2537" s="74"/>
      <c r="AB2537" s="74"/>
      <c r="AC2537" s="74"/>
      <c r="AD2537" s="74"/>
      <c r="AE2537" s="74"/>
      <c r="AF2537" s="102"/>
      <c r="AG2537" s="101"/>
      <c r="AN2537" s="74"/>
      <c r="AO2537" s="74"/>
      <c r="AP2537" s="74"/>
      <c r="AQ2537" s="74"/>
      <c r="AR2537" s="74"/>
      <c r="AS2537" s="74"/>
      <c r="AT2537" s="74"/>
      <c r="AU2537" s="74"/>
    </row>
    <row r="2538" spans="27:47">
      <c r="AA2538" s="74"/>
      <c r="AB2538" s="74"/>
      <c r="AC2538" s="74"/>
      <c r="AD2538" s="74"/>
      <c r="AE2538" s="74"/>
      <c r="AF2538" s="102"/>
      <c r="AG2538" s="101"/>
      <c r="AN2538" s="74"/>
      <c r="AO2538" s="74"/>
      <c r="AP2538" s="74"/>
      <c r="AQ2538" s="74"/>
      <c r="AR2538" s="74"/>
      <c r="AS2538" s="74"/>
      <c r="AT2538" s="74"/>
      <c r="AU2538" s="74"/>
    </row>
    <row r="2539" spans="27:47">
      <c r="AA2539" s="74"/>
      <c r="AB2539" s="74"/>
      <c r="AC2539" s="74"/>
      <c r="AD2539" s="74"/>
      <c r="AE2539" s="74"/>
      <c r="AF2539" s="102"/>
      <c r="AG2539" s="101"/>
      <c r="AN2539" s="74"/>
      <c r="AO2539" s="74"/>
      <c r="AP2539" s="74"/>
      <c r="AQ2539" s="74"/>
      <c r="AR2539" s="74"/>
      <c r="AS2539" s="74"/>
      <c r="AT2539" s="74"/>
      <c r="AU2539" s="74"/>
    </row>
    <row r="2540" spans="27:47">
      <c r="AA2540" s="74"/>
      <c r="AB2540" s="74"/>
      <c r="AC2540" s="74"/>
      <c r="AD2540" s="74"/>
      <c r="AE2540" s="74"/>
      <c r="AF2540" s="102"/>
      <c r="AG2540" s="101"/>
      <c r="AN2540" s="74"/>
      <c r="AO2540" s="74"/>
      <c r="AP2540" s="74"/>
      <c r="AQ2540" s="74"/>
      <c r="AR2540" s="74"/>
      <c r="AS2540" s="74"/>
      <c r="AT2540" s="74"/>
      <c r="AU2540" s="74"/>
    </row>
    <row r="2541" spans="27:47">
      <c r="AA2541" s="74"/>
      <c r="AB2541" s="74"/>
      <c r="AC2541" s="74"/>
      <c r="AD2541" s="74"/>
      <c r="AE2541" s="74"/>
      <c r="AF2541" s="102"/>
      <c r="AG2541" s="101"/>
      <c r="AN2541" s="74"/>
      <c r="AO2541" s="74"/>
      <c r="AP2541" s="74"/>
      <c r="AQ2541" s="74"/>
      <c r="AR2541" s="74"/>
      <c r="AS2541" s="74"/>
      <c r="AT2541" s="74"/>
      <c r="AU2541" s="74"/>
    </row>
    <row r="2542" spans="27:47">
      <c r="AA2542" s="74"/>
      <c r="AB2542" s="74"/>
      <c r="AC2542" s="74"/>
      <c r="AD2542" s="74"/>
      <c r="AE2542" s="74"/>
      <c r="AF2542" s="102"/>
      <c r="AG2542" s="101"/>
      <c r="AN2542" s="74"/>
      <c r="AO2542" s="74"/>
      <c r="AP2542" s="74"/>
      <c r="AQ2542" s="74"/>
      <c r="AR2542" s="74"/>
      <c r="AS2542" s="74"/>
      <c r="AT2542" s="74"/>
      <c r="AU2542" s="74"/>
    </row>
  </sheetData>
  <protectedRanges>
    <protectedRange sqref="A245:D245" name="Range1"/>
    <protectedRange sqref="A246:D246" name="Range1_1"/>
    <protectedRange sqref="A247:D248" name="Range1_2"/>
  </protectedRanges>
  <phoneticPr fontId="8" type="noConversion"/>
  <hyperlinks>
    <hyperlink ref="H531" r:id="rId1" display="http://vsolj.cetus-net.org/bulletin.html" xr:uid="{00000000-0004-0000-0000-000000000000}"/>
    <hyperlink ref="H524" r:id="rId2" display="http://vsolj.cetus-net.org/bulletin.html" xr:uid="{00000000-0004-0000-0000-000001000000}"/>
  </hyperlinks>
  <pageMargins left="0.75" right="0.75" top="1" bottom="1" header="0.5" footer="0.5"/>
  <pageSetup orientation="portrait" verticalDpi="0" r:id="rId3"/>
  <headerFooter alignWithMargins="0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2"/>
  </sheetPr>
  <dimension ref="A1:BB2533"/>
  <sheetViews>
    <sheetView topLeftCell="A190" workbookViewId="0">
      <selection activeCell="A32" sqref="A32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style="18" customWidth="1"/>
    <col min="4" max="4" width="9.42578125" style="18" customWidth="1"/>
    <col min="5" max="5" width="8.7109375" customWidth="1"/>
    <col min="6" max="6" width="15.8554687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32" width="10.28515625" customWidth="1"/>
    <col min="33" max="33" width="12.140625" customWidth="1"/>
    <col min="34" max="34" width="9.42578125" customWidth="1"/>
    <col min="35" max="37" width="10.42578125" customWidth="1"/>
    <col min="38" max="38" width="10.5703125" customWidth="1"/>
    <col min="39" max="39" width="10.28515625" customWidth="1"/>
    <col min="40" max="43" width="9.42578125" customWidth="1"/>
  </cols>
  <sheetData>
    <row r="1" spans="1:39" ht="21" thickBot="1">
      <c r="A1" s="1" t="s">
        <v>582</v>
      </c>
      <c r="F1" s="104" t="s">
        <v>594</v>
      </c>
      <c r="G1" s="105"/>
      <c r="T1" s="100" t="s">
        <v>759</v>
      </c>
      <c r="U1" s="148">
        <v>-5.4237394015909139E-4</v>
      </c>
      <c r="V1" s="148">
        <v>3.0877056280589007E-6</v>
      </c>
      <c r="W1" s="148">
        <v>-3.6204088466084981E-11</v>
      </c>
      <c r="X1" s="148">
        <v>7.2462841262944675E-3</v>
      </c>
      <c r="Y1" s="148">
        <v>0.85131981763155851</v>
      </c>
      <c r="Z1" s="148">
        <v>34.575058047207541</v>
      </c>
      <c r="AA1" s="148">
        <v>509.94964360186816</v>
      </c>
      <c r="AB1" s="148">
        <v>47163.238743623893</v>
      </c>
      <c r="AC1" s="148">
        <v>1.255505912791127</v>
      </c>
      <c r="AD1" s="100">
        <v>1.655504826565147E-3</v>
      </c>
      <c r="AE1" s="100">
        <v>-7.3765581580629653E-8</v>
      </c>
      <c r="AG1" s="62" t="s">
        <v>17</v>
      </c>
      <c r="AH1" s="63"/>
      <c r="AI1" s="63" t="s">
        <v>18</v>
      </c>
      <c r="AJ1" s="63" t="s">
        <v>19</v>
      </c>
      <c r="AK1" s="64"/>
      <c r="AL1" s="122" t="s">
        <v>744</v>
      </c>
    </row>
    <row r="2" spans="1:39" ht="16.5" thickBot="1">
      <c r="A2" t="s">
        <v>73</v>
      </c>
      <c r="B2" s="25" t="s">
        <v>86</v>
      </c>
      <c r="C2" s="54" t="s">
        <v>588</v>
      </c>
      <c r="T2" s="13"/>
      <c r="U2" s="149" t="s">
        <v>33</v>
      </c>
      <c r="V2" s="150" t="s">
        <v>34</v>
      </c>
      <c r="W2" s="151" t="s">
        <v>16</v>
      </c>
      <c r="X2" s="151" t="s">
        <v>760</v>
      </c>
      <c r="Y2" s="150" t="s">
        <v>41</v>
      </c>
      <c r="Z2" s="150" t="s">
        <v>761</v>
      </c>
      <c r="AA2" s="152" t="s">
        <v>762</v>
      </c>
      <c r="AB2" s="150" t="s">
        <v>763</v>
      </c>
      <c r="AC2" s="150" t="s">
        <v>764</v>
      </c>
      <c r="AD2" s="150" t="s">
        <v>765</v>
      </c>
      <c r="AE2" s="150" t="s">
        <v>766</v>
      </c>
      <c r="AG2" s="70" t="s">
        <v>3</v>
      </c>
      <c r="AH2" s="71">
        <f>C7</f>
        <v>51876.534</v>
      </c>
      <c r="AI2" s="72" t="s">
        <v>4</v>
      </c>
      <c r="AJ2" s="71">
        <f>C8</f>
        <v>0.35851899999999998</v>
      </c>
      <c r="AK2" s="73" t="s">
        <v>14</v>
      </c>
      <c r="AL2" s="123" t="s">
        <v>745</v>
      </c>
    </row>
    <row r="3" spans="1:39" ht="13.5" thickBot="1">
      <c r="C3" s="55" t="s">
        <v>589</v>
      </c>
      <c r="T3" s="13"/>
      <c r="U3">
        <f>AH3</f>
        <v>-5.4237394015909139E-4</v>
      </c>
      <c r="V3">
        <f>AH4</f>
        <v>3.0877056280589007E-6</v>
      </c>
      <c r="W3">
        <f>AH5</f>
        <v>-3.6204088466084981E-11</v>
      </c>
      <c r="X3">
        <f>AH6</f>
        <v>7.2462841262944675E-3</v>
      </c>
      <c r="Y3">
        <f>AH7</f>
        <v>0.85131981763155851</v>
      </c>
      <c r="Z3">
        <f>AH8</f>
        <v>34.575058047207541</v>
      </c>
      <c r="AA3">
        <f>AH9</f>
        <v>509.94964360186816</v>
      </c>
      <c r="AB3">
        <f>AH10</f>
        <v>47163.238743623893</v>
      </c>
      <c r="AC3">
        <f>AH13</f>
        <v>1.255505912791127</v>
      </c>
      <c r="AD3">
        <f>AH17</f>
        <v>1.655504826565147E-3</v>
      </c>
      <c r="AE3">
        <f>AH14</f>
        <v>-7.3765581580629653E-8</v>
      </c>
      <c r="AF3" s="77">
        <v>-5.4237394015909136E-2</v>
      </c>
      <c r="AG3" s="75" t="s">
        <v>33</v>
      </c>
      <c r="AH3" s="76">
        <f t="shared" ref="AH3:AH10" si="0">AI3*AJ3</f>
        <v>-5.4237394015909139E-4</v>
      </c>
      <c r="AI3" s="77">
        <v>-5.4237394015909136E-2</v>
      </c>
      <c r="AJ3">
        <v>0.01</v>
      </c>
      <c r="AK3" s="78"/>
      <c r="AL3" s="77">
        <v>-8.3550719942555335E-2</v>
      </c>
    </row>
    <row r="4" spans="1:39" ht="13.5" thickBot="1">
      <c r="A4" s="4" t="s">
        <v>50</v>
      </c>
      <c r="C4" s="48">
        <v>31028.618999999999</v>
      </c>
      <c r="D4" s="51">
        <v>0.21854670000000001</v>
      </c>
      <c r="T4" s="13"/>
      <c r="AF4" s="81">
        <v>30.877056280589009</v>
      </c>
      <c r="AG4" s="79" t="s">
        <v>34</v>
      </c>
      <c r="AH4" s="80">
        <f t="shared" si="0"/>
        <v>3.0877056280589007E-6</v>
      </c>
      <c r="AI4" s="81">
        <v>30.877056280589009</v>
      </c>
      <c r="AJ4" s="82">
        <v>9.9999999999999995E-8</v>
      </c>
      <c r="AK4" s="78"/>
      <c r="AL4" s="81">
        <v>31.294505035403617</v>
      </c>
    </row>
    <row r="5" spans="1:39">
      <c r="A5" s="56" t="s">
        <v>89</v>
      </c>
      <c r="B5" s="17"/>
      <c r="C5" s="57">
        <v>8</v>
      </c>
      <c r="D5" s="58" t="s">
        <v>90</v>
      </c>
      <c r="S5" s="4" t="s">
        <v>767</v>
      </c>
      <c r="T5" s="13"/>
      <c r="U5" s="137">
        <f t="shared" ref="U5:AE5" si="1">(U3-U1)^2</f>
        <v>0</v>
      </c>
      <c r="V5" s="137">
        <f t="shared" si="1"/>
        <v>0</v>
      </c>
      <c r="W5" s="137">
        <f t="shared" si="1"/>
        <v>0</v>
      </c>
      <c r="X5" s="137">
        <f t="shared" si="1"/>
        <v>0</v>
      </c>
      <c r="Y5" s="137">
        <f t="shared" si="1"/>
        <v>0</v>
      </c>
      <c r="Z5" s="137">
        <f t="shared" si="1"/>
        <v>0</v>
      </c>
      <c r="AA5" s="137">
        <f t="shared" si="1"/>
        <v>0</v>
      </c>
      <c r="AB5" s="137">
        <f t="shared" si="1"/>
        <v>0</v>
      </c>
      <c r="AC5" s="137">
        <f t="shared" si="1"/>
        <v>0</v>
      </c>
      <c r="AD5" s="137">
        <f t="shared" si="1"/>
        <v>0</v>
      </c>
      <c r="AE5" s="137">
        <f t="shared" si="1"/>
        <v>0</v>
      </c>
      <c r="AF5" s="81">
        <v>-3.6204088466084983</v>
      </c>
      <c r="AG5" s="79" t="s">
        <v>16</v>
      </c>
      <c r="AH5" s="80">
        <f t="shared" si="0"/>
        <v>-3.6204088466084981E-11</v>
      </c>
      <c r="AI5" s="81">
        <v>-3.6204088466084983</v>
      </c>
      <c r="AJ5">
        <v>9.9999999999999994E-12</v>
      </c>
      <c r="AK5" s="78"/>
      <c r="AL5" s="81">
        <v>-3.4934368571265688</v>
      </c>
    </row>
    <row r="6" spans="1:39">
      <c r="A6" s="4" t="s">
        <v>51</v>
      </c>
      <c r="T6" s="13"/>
      <c r="AF6" s="81">
        <v>0.72462841262944677</v>
      </c>
      <c r="AG6" s="79" t="s">
        <v>35</v>
      </c>
      <c r="AH6" s="80">
        <f t="shared" si="0"/>
        <v>7.2462841262944675E-3</v>
      </c>
      <c r="AI6" s="81">
        <v>0.72462841262944677</v>
      </c>
      <c r="AJ6">
        <v>0.01</v>
      </c>
      <c r="AK6" s="78" t="s">
        <v>14</v>
      </c>
      <c r="AL6" s="81">
        <v>0.95956105638273359</v>
      </c>
    </row>
    <row r="7" spans="1:39">
      <c r="A7" t="s">
        <v>52</v>
      </c>
      <c r="C7" s="18">
        <v>51876.534</v>
      </c>
      <c r="D7" s="103" t="s">
        <v>584</v>
      </c>
      <c r="T7" s="13"/>
      <c r="AF7" s="81">
        <v>0.85131981763155851</v>
      </c>
      <c r="AG7" s="83" t="s">
        <v>41</v>
      </c>
      <c r="AH7" s="84">
        <f t="shared" si="0"/>
        <v>0.85131981763155851</v>
      </c>
      <c r="AI7" s="81">
        <v>0.85131981763155851</v>
      </c>
      <c r="AJ7">
        <v>1</v>
      </c>
      <c r="AK7" s="78"/>
      <c r="AL7" s="81">
        <v>0.91825783124831706</v>
      </c>
    </row>
    <row r="8" spans="1:39" ht="15.75">
      <c r="A8" t="s">
        <v>53</v>
      </c>
      <c r="C8" s="18">
        <v>0.35851899999999998</v>
      </c>
      <c r="D8" s="103" t="s">
        <v>584</v>
      </c>
      <c r="T8" s="13"/>
      <c r="AF8" s="81">
        <v>3.4575058047207543</v>
      </c>
      <c r="AG8" s="79" t="s">
        <v>5</v>
      </c>
      <c r="AH8" s="84">
        <f t="shared" si="0"/>
        <v>34.575058047207541</v>
      </c>
      <c r="AI8" s="81">
        <v>3.4575058047207543</v>
      </c>
      <c r="AJ8">
        <v>10</v>
      </c>
      <c r="AK8" s="78" t="s">
        <v>15</v>
      </c>
      <c r="AL8" s="81">
        <v>3.8196402030934866</v>
      </c>
    </row>
    <row r="9" spans="1:39" ht="15.75">
      <c r="A9" s="56" t="s">
        <v>95</v>
      </c>
      <c r="B9" s="13"/>
      <c r="C9" s="25">
        <v>160</v>
      </c>
      <c r="D9" s="24" t="str">
        <f>"F"&amp;C9</f>
        <v>F160</v>
      </c>
      <c r="E9" s="50" t="str">
        <f>"G"&amp;C9</f>
        <v>G160</v>
      </c>
      <c r="G9" s="138" t="s">
        <v>751</v>
      </c>
      <c r="H9" s="139"/>
      <c r="I9" s="139">
        <v>1.677029609608819E-2</v>
      </c>
      <c r="J9" s="139">
        <v>7.5605129876409917E-4</v>
      </c>
      <c r="K9" s="139">
        <v>1.4106422926268255E-3</v>
      </c>
      <c r="L9" s="140" t="s">
        <v>752</v>
      </c>
      <c r="M9" s="140"/>
      <c r="T9" s="13"/>
      <c r="AF9" s="81">
        <v>50.994964360186813</v>
      </c>
      <c r="AG9" s="85" t="s">
        <v>6</v>
      </c>
      <c r="AH9" s="84">
        <f t="shared" si="0"/>
        <v>509.94964360186816</v>
      </c>
      <c r="AI9" s="81">
        <v>50.994964360186813</v>
      </c>
      <c r="AJ9">
        <v>10</v>
      </c>
      <c r="AK9" s="78" t="s">
        <v>46</v>
      </c>
      <c r="AL9" s="81">
        <v>51.091051592864552</v>
      </c>
    </row>
    <row r="10" spans="1:39" ht="13.5" thickBot="1">
      <c r="C10" s="49" t="s">
        <v>69</v>
      </c>
      <c r="D10" s="49" t="s">
        <v>70</v>
      </c>
      <c r="G10" s="18"/>
      <c r="T10" s="13"/>
      <c r="AF10" s="88">
        <v>4.7163238743623896</v>
      </c>
      <c r="AG10" s="86" t="s">
        <v>43</v>
      </c>
      <c r="AH10" s="87">
        <f t="shared" si="0"/>
        <v>47163.238743623893</v>
      </c>
      <c r="AI10" s="88">
        <v>4.7163238743623896</v>
      </c>
      <c r="AJ10">
        <v>10000</v>
      </c>
      <c r="AK10" s="78" t="s">
        <v>42</v>
      </c>
      <c r="AL10" s="88">
        <v>4.6322007872143338</v>
      </c>
    </row>
    <row r="11" spans="1:39" ht="14.25">
      <c r="A11" s="58" t="s">
        <v>65</v>
      </c>
      <c r="B11" s="17"/>
      <c r="C11" s="24">
        <f ca="1">INTERCEPT(INDIRECT($E$9):G8986,INDIRECT($D$9):F8986)</f>
        <v>8.6614562131313473E-3</v>
      </c>
      <c r="H11" t="s">
        <v>758</v>
      </c>
      <c r="T11" s="13"/>
      <c r="AG11" s="89" t="s">
        <v>7</v>
      </c>
      <c r="AH11" s="16">
        <f>1-AH7^2</f>
        <v>0.27525456810776994</v>
      </c>
      <c r="AI11" s="16">
        <f>SUM(AK21:AK3191)</f>
        <v>4.935017638522959E-4</v>
      </c>
      <c r="AJ11" s="89" t="s">
        <v>8</v>
      </c>
      <c r="AK11" s="78"/>
      <c r="AL11" s="16">
        <v>3.8723323896340805E-4</v>
      </c>
    </row>
    <row r="12" spans="1:39">
      <c r="A12" s="58" t="s">
        <v>66</v>
      </c>
      <c r="B12" s="17"/>
      <c r="C12" s="24">
        <f ca="1">SLOPE(INDIRECT($E$9):G1972,INDIRECT($D$9):F1972)</f>
        <v>1.6142547143103137E-6</v>
      </c>
      <c r="G12" t="s">
        <v>753</v>
      </c>
      <c r="H12">
        <v>21</v>
      </c>
      <c r="I12">
        <f>H14+1</f>
        <v>21</v>
      </c>
      <c r="J12">
        <f>I14+1</f>
        <v>27</v>
      </c>
      <c r="K12">
        <f>J14+1</f>
        <v>42</v>
      </c>
      <c r="T12" s="13"/>
      <c r="AG12" s="90" t="s">
        <v>37</v>
      </c>
      <c r="AH12" s="16">
        <f>AH7*SIN(RADIANS(AH9))</f>
        <v>0.42630771508321791</v>
      </c>
      <c r="AK12" s="78"/>
    </row>
    <row r="13" spans="1:39" ht="15.75">
      <c r="A13" s="58" t="s">
        <v>68</v>
      </c>
      <c r="B13" s="17"/>
      <c r="C13" s="18" t="s">
        <v>63</v>
      </c>
      <c r="G13" t="s">
        <v>754</v>
      </c>
      <c r="H13" t="str">
        <f>$H$11&amp;H12</f>
        <v>AM21</v>
      </c>
      <c r="I13" t="str">
        <f>$H$11&amp;I12</f>
        <v>AM21</v>
      </c>
      <c r="J13" t="str">
        <f>$H$11&amp;J12</f>
        <v>AM27</v>
      </c>
      <c r="K13" t="str">
        <f>$H$11&amp;K12</f>
        <v>AM42</v>
      </c>
      <c r="T13" s="13"/>
      <c r="AG13" s="91" t="s">
        <v>9</v>
      </c>
      <c r="AH13" s="92">
        <f>AH6*86400*300000/149600000</f>
        <v>1.255505912791127</v>
      </c>
      <c r="AI13" t="s">
        <v>591</v>
      </c>
      <c r="AK13" s="78"/>
    </row>
    <row r="14" spans="1:39">
      <c r="A14" s="58"/>
      <c r="B14" s="17"/>
      <c r="C14" s="58"/>
      <c r="G14" t="s">
        <v>755</v>
      </c>
      <c r="H14">
        <f>H12+H19-1</f>
        <v>20</v>
      </c>
      <c r="I14">
        <f>H14+I19</f>
        <v>26</v>
      </c>
      <c r="J14">
        <f>I14+J19</f>
        <v>41</v>
      </c>
      <c r="K14">
        <f>J14+K19</f>
        <v>225</v>
      </c>
      <c r="T14" s="13"/>
      <c r="AG14" s="91" t="s">
        <v>38</v>
      </c>
      <c r="AH14" s="16">
        <f>2*AH5*365.24/C8</f>
        <v>-7.3765581580629653E-8</v>
      </c>
      <c r="AI14" t="s">
        <v>593</v>
      </c>
      <c r="AJ14">
        <v>-7.1178536016049808E-8</v>
      </c>
      <c r="AK14" s="78"/>
      <c r="AL14">
        <v>-7.1178536016049808E-8</v>
      </c>
      <c r="AM14" s="52"/>
    </row>
    <row r="15" spans="1:39" ht="16.5" thickBot="1">
      <c r="A15" s="59" t="s">
        <v>67</v>
      </c>
      <c r="B15" s="17"/>
      <c r="C15" s="50">
        <f ca="1">(C7+C11)+(C8+C12)*INT(MAX(F21:F3513))</f>
        <v>57384.494858251383</v>
      </c>
      <c r="E15" s="20" t="s">
        <v>98</v>
      </c>
      <c r="F15" s="19">
        <v>1</v>
      </c>
      <c r="G15" t="s">
        <v>754</v>
      </c>
      <c r="H15" t="str">
        <f>$H$11&amp;H14</f>
        <v>AM20</v>
      </c>
      <c r="I15" t="str">
        <f>$H$11&amp;I14</f>
        <v>AM26</v>
      </c>
      <c r="J15" t="str">
        <f>$H$11&amp;J14</f>
        <v>AM41</v>
      </c>
      <c r="K15" t="str">
        <f>$H$11&amp;K14</f>
        <v>AM225</v>
      </c>
      <c r="T15" s="13"/>
      <c r="U15" s="149" t="s">
        <v>33</v>
      </c>
      <c r="V15" s="150" t="s">
        <v>34</v>
      </c>
      <c r="W15" s="151" t="s">
        <v>16</v>
      </c>
      <c r="X15" s="151" t="s">
        <v>760</v>
      </c>
      <c r="Y15" s="150" t="s">
        <v>41</v>
      </c>
      <c r="Z15" s="150" t="s">
        <v>761</v>
      </c>
      <c r="AA15" s="152" t="s">
        <v>762</v>
      </c>
      <c r="AB15" s="150" t="s">
        <v>763</v>
      </c>
      <c r="AC15" s="150" t="s">
        <v>768</v>
      </c>
      <c r="AD15" s="150" t="s">
        <v>765</v>
      </c>
      <c r="AE15" s="150" t="s">
        <v>766</v>
      </c>
      <c r="AG15" s="90" t="s">
        <v>10</v>
      </c>
      <c r="AH15" s="93">
        <f>(AH10-AH2)/AJ2</f>
        <v>-13146.570352969038</v>
      </c>
      <c r="AI15" t="s">
        <v>44</v>
      </c>
      <c r="AK15" s="78"/>
    </row>
    <row r="16" spans="1:39" ht="16.5" thickBot="1">
      <c r="A16" s="60" t="s">
        <v>54</v>
      </c>
      <c r="B16" s="17"/>
      <c r="C16" s="54">
        <f ca="1">+C8+C12</f>
        <v>0.35852061425471426</v>
      </c>
      <c r="E16" s="20" t="s">
        <v>91</v>
      </c>
      <c r="F16" s="21">
        <f ca="1">NOW()+15018.5+$C$5/24</f>
        <v>60318.487150925932</v>
      </c>
      <c r="S16" s="13" t="s">
        <v>769</v>
      </c>
      <c r="T16" s="13">
        <f>COUNT(U21:U478)</f>
        <v>25</v>
      </c>
      <c r="U16">
        <f t="shared" ref="U16:AE16" si="2">SQRT(SUM(U21:U652)*$C17/$T16)</f>
        <v>8.6658565826276993E-4</v>
      </c>
      <c r="V16">
        <f t="shared" si="2"/>
        <v>1.1795157443471168E-7</v>
      </c>
      <c r="W16">
        <f t="shared" si="2"/>
        <v>2.2933839861753223E-12</v>
      </c>
      <c r="X16">
        <f t="shared" si="2"/>
        <v>2.0116468317360695E-3</v>
      </c>
      <c r="Y16">
        <f t="shared" si="2"/>
        <v>0.14517741516748939</v>
      </c>
      <c r="Z16">
        <f t="shared" si="2"/>
        <v>12.254793120752421</v>
      </c>
      <c r="AA16">
        <f t="shared" si="2"/>
        <v>14.110659789804037</v>
      </c>
      <c r="AB16">
        <f t="shared" si="2"/>
        <v>3317.1162937085428</v>
      </c>
      <c r="AC16">
        <f t="shared" si="2"/>
        <v>0.34854201790507339</v>
      </c>
      <c r="AD16">
        <f t="shared" si="2"/>
        <v>7.6927761567403569E-4</v>
      </c>
      <c r="AE16">
        <f t="shared" si="2"/>
        <v>4.6727541196459458E-9</v>
      </c>
      <c r="AF16">
        <v>4.6727541196459458E-9</v>
      </c>
      <c r="AG16" s="89" t="s">
        <v>11</v>
      </c>
      <c r="AH16" s="93">
        <f>365.24*AH8</f>
        <v>12628.194201162083</v>
      </c>
      <c r="AI16" t="s">
        <v>14</v>
      </c>
      <c r="AJ16" s="16"/>
      <c r="AK16" s="78"/>
      <c r="AL16" s="122" t="s">
        <v>746</v>
      </c>
      <c r="AM16" s="118"/>
    </row>
    <row r="17" spans="1:54" ht="16.5" thickBot="1">
      <c r="A17" s="61" t="s">
        <v>88</v>
      </c>
      <c r="B17" s="17"/>
      <c r="C17" s="58">
        <f>COUNT(C21:C9171)</f>
        <v>205</v>
      </c>
      <c r="E17" s="20" t="s">
        <v>99</v>
      </c>
      <c r="F17" s="21">
        <f ca="1">ROUND(2*(F16-$C$7)/$C$8,0)/2+F15</f>
        <v>23547.5</v>
      </c>
      <c r="G17" s="145" t="s">
        <v>751</v>
      </c>
      <c r="H17" s="146"/>
      <c r="I17" s="146">
        <f ca="1">SQRT(I18/(I19-1))</f>
        <v>1.6981480321121237E-2</v>
      </c>
      <c r="J17" s="146">
        <f ca="1">SQRT(J18/(J19-1))</f>
        <v>7.3443475821834722E-4</v>
      </c>
      <c r="K17" s="147">
        <f ca="1">SQRT(K18/(K19-1))</f>
        <v>1.3665898387845742E-3</v>
      </c>
      <c r="T17" s="13"/>
      <c r="U17" s="153">
        <f>ABS(U16/U1)</f>
        <v>1.5977641883173432</v>
      </c>
      <c r="V17" s="153">
        <f t="shared" ref="V17:AE17" si="3">ABS(V16/V1)</f>
        <v>3.8200394934948007E-2</v>
      </c>
      <c r="W17" s="153">
        <f t="shared" si="3"/>
        <v>6.334599442611856E-2</v>
      </c>
      <c r="X17" s="153">
        <f t="shared" si="3"/>
        <v>0.27761081358049999</v>
      </c>
      <c r="Y17" s="153">
        <f t="shared" si="3"/>
        <v>0.1705321691810075</v>
      </c>
      <c r="Z17" s="153">
        <f t="shared" si="3"/>
        <v>0.35444027610944767</v>
      </c>
      <c r="AA17" s="153">
        <f t="shared" si="3"/>
        <v>2.767069252198678E-2</v>
      </c>
      <c r="AB17" s="153">
        <f t="shared" si="3"/>
        <v>7.0332665484237791E-2</v>
      </c>
      <c r="AC17" s="153">
        <f t="shared" si="3"/>
        <v>0.27761081358050027</v>
      </c>
      <c r="AD17" s="153">
        <f t="shared" si="3"/>
        <v>0.46467857014354846</v>
      </c>
      <c r="AE17" s="153">
        <f t="shared" si="3"/>
        <v>6.3345994426118366E-2</v>
      </c>
      <c r="AG17" s="89" t="s">
        <v>12</v>
      </c>
      <c r="AH17" s="94">
        <f>AH13^3/AH8^2</f>
        <v>1.655504826565147E-3</v>
      </c>
      <c r="AK17" s="78"/>
    </row>
    <row r="18" spans="1:54" ht="17.25" thickTop="1" thickBot="1">
      <c r="A18" s="60" t="s">
        <v>590</v>
      </c>
      <c r="B18" s="17"/>
      <c r="C18" s="110">
        <f ca="1">+C15</f>
        <v>57384.494858251383</v>
      </c>
      <c r="D18" s="111">
        <f ca="1">+C16</f>
        <v>0.35852061425471426</v>
      </c>
      <c r="E18" s="20" t="s">
        <v>92</v>
      </c>
      <c r="F18" s="16">
        <f ca="1">ROUND(2*(F16-$C$15)/$C$16,0)/2+F15</f>
        <v>8184.5</v>
      </c>
      <c r="G18" s="141" t="s">
        <v>756</v>
      </c>
      <c r="H18" s="142">
        <f ca="1">SUM(INDIRECT(H13):INDIRECT(H15))</f>
        <v>2.5874852669213688E-5</v>
      </c>
      <c r="I18" s="142">
        <f ca="1">SUM(INDIRECT(I13):INDIRECT(I15))</f>
        <v>1.4418533694831393E-3</v>
      </c>
      <c r="J18" s="142">
        <f ca="1">SUM(INDIRECT(J13):INDIRECT(J15))</f>
        <v>7.5515217971093899E-6</v>
      </c>
      <c r="K18" s="142">
        <f ca="1">SUM(INDIRECT(K13):INDIRECT(K15))</f>
        <v>3.4176490510687247E-4</v>
      </c>
      <c r="T18" s="13">
        <f>SUM(T21:T564)</f>
        <v>0</v>
      </c>
      <c r="X18" s="154"/>
      <c r="Y18" s="154"/>
      <c r="Z18" s="154"/>
      <c r="AA18" s="154"/>
      <c r="AB18" s="154"/>
      <c r="AC18" s="154"/>
      <c r="AD18" s="154"/>
      <c r="AE18" s="154"/>
      <c r="AG18" s="95" t="s">
        <v>13</v>
      </c>
      <c r="AH18" s="96">
        <f>2*PI()/(AH8*365.2422)*AJ2</f>
        <v>1.7838082854133825E-4</v>
      </c>
      <c r="AI18" s="97" t="s">
        <v>36</v>
      </c>
      <c r="AJ18" s="97"/>
      <c r="AK18" s="98"/>
    </row>
    <row r="19" spans="1:54" ht="14.25" thickTop="1" thickBot="1">
      <c r="E19" s="20" t="s">
        <v>93</v>
      </c>
      <c r="F19" s="22">
        <f ca="1">+$C$15+$C$16*F18-15018.5-$C$5/24</f>
        <v>45299.973492285753</v>
      </c>
      <c r="G19" s="143" t="s">
        <v>757</v>
      </c>
      <c r="H19" s="144">
        <f>COUNT(H21:H452)</f>
        <v>0</v>
      </c>
      <c r="I19" s="144">
        <f>COUNT(I21:I452)</f>
        <v>6</v>
      </c>
      <c r="J19" s="144">
        <f>COUNT(J21:J452)</f>
        <v>15</v>
      </c>
      <c r="K19" s="144">
        <f>COUNT(K21:K452)</f>
        <v>184</v>
      </c>
      <c r="Q19" s="145" t="s">
        <v>770</v>
      </c>
      <c r="R19" s="146"/>
      <c r="S19" s="63"/>
      <c r="T19" s="155">
        <f ca="1">20+C17*RAND()</f>
        <v>175.4920873689652</v>
      </c>
      <c r="X19" s="154"/>
      <c r="Y19" s="154"/>
      <c r="Z19" s="154"/>
      <c r="AA19" s="154"/>
      <c r="AB19" s="154"/>
      <c r="AC19" s="154"/>
      <c r="AD19" s="154"/>
      <c r="AE19" s="154"/>
      <c r="AG19" s="99"/>
      <c r="AI19" s="99"/>
    </row>
    <row r="20" spans="1:54" ht="15" thickBot="1">
      <c r="A20" s="3" t="s">
        <v>55</v>
      </c>
      <c r="B20" s="3" t="s">
        <v>56</v>
      </c>
      <c r="C20" s="49" t="s">
        <v>57</v>
      </c>
      <c r="D20" s="49" t="s">
        <v>62</v>
      </c>
      <c r="E20" s="3" t="s">
        <v>58</v>
      </c>
      <c r="F20" s="3" t="s">
        <v>59</v>
      </c>
      <c r="G20" s="3" t="s">
        <v>60</v>
      </c>
      <c r="H20" s="6" t="s">
        <v>108</v>
      </c>
      <c r="I20" s="6" t="s">
        <v>111</v>
      </c>
      <c r="J20" s="6" t="s">
        <v>105</v>
      </c>
      <c r="K20" s="6" t="s">
        <v>103</v>
      </c>
      <c r="L20" s="6" t="s">
        <v>74</v>
      </c>
      <c r="M20" s="6" t="s">
        <v>75</v>
      </c>
      <c r="N20" s="6" t="s">
        <v>76</v>
      </c>
      <c r="O20" s="6" t="s">
        <v>72</v>
      </c>
      <c r="P20" s="5" t="s">
        <v>71</v>
      </c>
      <c r="Q20" s="3" t="s">
        <v>64</v>
      </c>
      <c r="R20" s="5" t="s">
        <v>585</v>
      </c>
      <c r="S20" s="5" t="s">
        <v>583</v>
      </c>
      <c r="T20" s="156" t="s">
        <v>771</v>
      </c>
      <c r="U20" s="137"/>
      <c r="V20" s="137"/>
      <c r="W20" s="137"/>
      <c r="X20" s="137"/>
      <c r="Y20" s="137"/>
      <c r="Z20" s="137"/>
      <c r="AA20" s="137"/>
      <c r="AF20" s="3" t="s">
        <v>59</v>
      </c>
      <c r="AG20" s="5" t="s">
        <v>45</v>
      </c>
      <c r="AH20" s="5" t="s">
        <v>47</v>
      </c>
      <c r="AI20" s="5" t="s">
        <v>48</v>
      </c>
      <c r="AJ20" s="5" t="s">
        <v>39</v>
      </c>
      <c r="AK20" s="5" t="s">
        <v>586</v>
      </c>
      <c r="AL20" s="5" t="s">
        <v>49</v>
      </c>
      <c r="AM20" s="5" t="s">
        <v>585</v>
      </c>
      <c r="AN20" s="5" t="s">
        <v>21</v>
      </c>
      <c r="AO20" s="5" t="s">
        <v>22</v>
      </c>
      <c r="AP20" s="5" t="s">
        <v>23</v>
      </c>
      <c r="AQ20" s="5" t="s">
        <v>40</v>
      </c>
      <c r="AR20" s="5" t="s">
        <v>24</v>
      </c>
      <c r="AS20" s="5" t="s">
        <v>25</v>
      </c>
      <c r="AT20" s="3" t="s">
        <v>26</v>
      </c>
      <c r="AU20" s="3" t="s">
        <v>27</v>
      </c>
      <c r="AV20" s="3" t="s">
        <v>28</v>
      </c>
      <c r="AW20" s="3" t="s">
        <v>29</v>
      </c>
      <c r="AX20" s="3" t="s">
        <v>30</v>
      </c>
      <c r="AY20" s="3" t="s">
        <v>31</v>
      </c>
      <c r="AZ20" s="3" t="s">
        <v>32</v>
      </c>
      <c r="BA20" s="3" t="s">
        <v>592</v>
      </c>
      <c r="BB20" s="100"/>
    </row>
    <row r="21" spans="1:54">
      <c r="A21" s="125" t="s">
        <v>710</v>
      </c>
      <c r="B21" s="126" t="s">
        <v>79</v>
      </c>
      <c r="C21" s="127">
        <v>30428.35</v>
      </c>
      <c r="E21">
        <f t="shared" ref="E21:E84" si="4">+(C21-C$7)/C$8</f>
        <v>-59824.399822603555</v>
      </c>
      <c r="F21" s="121">
        <f>ROUND(2*E21,0)/2+1</f>
        <v>-59823.5</v>
      </c>
      <c r="G21">
        <f t="shared" ref="G21:G26" si="5">+C21-(C$7+F21*C$8)+T21*I$9</f>
        <v>-0.32260350000069593</v>
      </c>
      <c r="I21">
        <f t="shared" ref="I21:I26" si="6">G21</f>
        <v>-0.32260350000069593</v>
      </c>
      <c r="Q21" s="2">
        <f t="shared" ref="Q21:Q84" si="7">+C21-15018.5</f>
        <v>15409.849999999999</v>
      </c>
      <c r="S21" s="13">
        <v>0.1</v>
      </c>
      <c r="T21" s="157"/>
      <c r="U21">
        <v>6.9602758430055413E-9</v>
      </c>
      <c r="V21">
        <v>8.9825293654593985E-17</v>
      </c>
      <c r="W21">
        <v>4.192755464431306E-25</v>
      </c>
      <c r="X21">
        <v>5.7346505984380652E-8</v>
      </c>
      <c r="Y21">
        <v>2.9773933162995954E-4</v>
      </c>
      <c r="Z21">
        <v>3.4803381176043997</v>
      </c>
      <c r="AA21">
        <v>0.28674995544682774</v>
      </c>
      <c r="AB21">
        <v>190273.45436544117</v>
      </c>
      <c r="AC21">
        <v>1.721526727163002E-3</v>
      </c>
      <c r="AD21">
        <v>2.8337029864767702E-10</v>
      </c>
      <c r="AE21">
        <v>1.7405713887766704E-18</v>
      </c>
      <c r="AF21">
        <f t="shared" ref="AF21:AF84" si="8">F21</f>
        <v>-59823.5</v>
      </c>
      <c r="AG21" s="74">
        <f t="shared" ref="AG21:AG84" si="9">AH$3+AH$4*AF21+AH$5*AF21^2+AN21</f>
        <v>-0.31751676699519882</v>
      </c>
      <c r="AH21" s="74">
        <f t="shared" ref="AH21:AH84" si="10">IF(S21&lt;&gt;0,G21-AN21, -9999)</f>
        <v>-0.31991550830884707</v>
      </c>
      <c r="AI21" s="74">
        <f t="shared" ref="AI21:AI84" si="11">+G21-P21</f>
        <v>-0.32260350000069593</v>
      </c>
      <c r="AJ21" s="74">
        <f t="shared" ref="AJ21:AJ84" si="12">IF(S21&lt;&gt;0,G21-AG21, -9999)</f>
        <v>-5.0867330054971127E-3</v>
      </c>
      <c r="AK21" s="74">
        <f t="shared" ref="AK21:AK84" si="13">+(G21-AG21)^2*S21</f>
        <v>2.5874852669213689E-6</v>
      </c>
      <c r="AL21">
        <f t="shared" ref="AL21:AL84" si="14">IF(S21&lt;&gt;0,G21-P21, -9999)</f>
        <v>-0.32260350000069593</v>
      </c>
      <c r="AM21" s="101">
        <f>+(G21-AG21)^2</f>
        <v>2.5874852669213688E-5</v>
      </c>
      <c r="AN21">
        <f t="shared" ref="AN21:AN84" si="15">$AH$6*($AH$11/AO21*AP21+$AH$12)</f>
        <v>-2.6879916918488484E-3</v>
      </c>
      <c r="AO21">
        <f t="shared" ref="AO21:AO84" si="16">1+$AH$7*COS(AR21)</f>
        <v>0.31713669092169239</v>
      </c>
      <c r="AP21">
        <f t="shared" ref="AP21:AP84" si="17">SIN(AR21+RADIANS($AH$9))</f>
        <v>-0.91856390825037049</v>
      </c>
      <c r="AQ21">
        <f t="shared" ref="AQ21:AQ84" si="18">$AH$7*SIN(AR21)</f>
        <v>0.50837302545163987</v>
      </c>
      <c r="AR21">
        <f t="shared" ref="AR21:AR84" si="19">2*ATAN(AS21)</f>
        <v>2.5016384743458069</v>
      </c>
      <c r="AS21">
        <f t="shared" ref="AS21:AS84" si="20">SQRT((1+$AH$7)/(1-$AH$7))*TAN(AT21/2)</f>
        <v>3.0178295265506945</v>
      </c>
      <c r="AT21" s="74">
        <f t="shared" ref="AT21:AZ30" si="21">$BA21+$AH$7*SIN(AU21)</f>
        <v>1.4150395742064839</v>
      </c>
      <c r="AU21" s="74">
        <f t="shared" si="21"/>
        <v>1.4149983904344645</v>
      </c>
      <c r="AV21" s="74">
        <f t="shared" si="21"/>
        <v>1.4146869323024325</v>
      </c>
      <c r="AW21" s="74">
        <f t="shared" si="21"/>
        <v>1.4123511467882439</v>
      </c>
      <c r="AX21" s="74">
        <f t="shared" si="21"/>
        <v>1.3958166573047581</v>
      </c>
      <c r="AY21" s="74">
        <f t="shared" si="21"/>
        <v>1.3066199772323572</v>
      </c>
      <c r="AZ21" s="74">
        <f t="shared" si="21"/>
        <v>1.0363156995774887</v>
      </c>
      <c r="BA21" s="74">
        <f t="shared" ref="BA21:BA84" si="22">RADIANS($AH$9)+$AH$18*(F21-AH$15)</f>
        <v>0.5740309160210959</v>
      </c>
    </row>
    <row r="22" spans="1:54">
      <c r="A22" s="125" t="s">
        <v>710</v>
      </c>
      <c r="B22" s="126" t="s">
        <v>78</v>
      </c>
      <c r="C22" s="127">
        <v>31031.58</v>
      </c>
      <c r="E22">
        <f t="shared" si="4"/>
        <v>-58141.839065711996</v>
      </c>
      <c r="F22" s="121">
        <f>ROUND(2*E22,0)/2+1</f>
        <v>-58141</v>
      </c>
      <c r="G22">
        <f t="shared" si="5"/>
        <v>-0.30082100000072387</v>
      </c>
      <c r="I22">
        <f t="shared" si="6"/>
        <v>-0.30082100000072387</v>
      </c>
      <c r="Q22" s="2">
        <f t="shared" si="7"/>
        <v>16013.080000000002</v>
      </c>
      <c r="S22" s="13">
        <v>0.1</v>
      </c>
      <c r="T22" s="157"/>
      <c r="AF22">
        <f t="shared" si="8"/>
        <v>-58141</v>
      </c>
      <c r="AG22" s="74">
        <f t="shared" si="9"/>
        <v>-0.30623067559634504</v>
      </c>
      <c r="AH22" s="74">
        <f t="shared" si="10"/>
        <v>-0.29703841870985442</v>
      </c>
      <c r="AI22" s="74">
        <f t="shared" si="11"/>
        <v>-0.30082100000072387</v>
      </c>
      <c r="AJ22" s="74">
        <f t="shared" si="12"/>
        <v>5.4096755956211662E-3</v>
      </c>
      <c r="AK22" s="74">
        <f t="shared" si="13"/>
        <v>2.926459004985922E-6</v>
      </c>
      <c r="AL22">
        <f t="shared" si="14"/>
        <v>-0.30082100000072387</v>
      </c>
      <c r="AM22" s="101">
        <f t="shared" ref="AM22:AM85" si="23">+(G22-AG22)^2</f>
        <v>2.9264590049859219E-5</v>
      </c>
      <c r="AN22">
        <f t="shared" si="15"/>
        <v>-3.7825812908694719E-3</v>
      </c>
      <c r="AO22">
        <f t="shared" si="16"/>
        <v>0.24498240483201716</v>
      </c>
      <c r="AP22">
        <f t="shared" si="17"/>
        <v>-0.84401656018833848</v>
      </c>
      <c r="AQ22">
        <f t="shared" si="18"/>
        <v>0.39331140700338962</v>
      </c>
      <c r="AR22">
        <f t="shared" si="19"/>
        <v>2.6613414924338814</v>
      </c>
      <c r="AS22">
        <f t="shared" si="20"/>
        <v>4.084136346408326</v>
      </c>
      <c r="AT22" s="74">
        <f t="shared" si="21"/>
        <v>1.7164604910990389</v>
      </c>
      <c r="AU22" s="74">
        <f t="shared" si="21"/>
        <v>1.7164626932724385</v>
      </c>
      <c r="AV22" s="74">
        <f t="shared" si="21"/>
        <v>1.7164448710109967</v>
      </c>
      <c r="AW22" s="74">
        <f t="shared" si="21"/>
        <v>1.7165890450672669</v>
      </c>
      <c r="AX22" s="74">
        <f t="shared" si="21"/>
        <v>1.7154186497858093</v>
      </c>
      <c r="AY22" s="74">
        <f t="shared" si="21"/>
        <v>1.7246646539835608</v>
      </c>
      <c r="AZ22" s="74">
        <f t="shared" si="21"/>
        <v>1.5271212170904118</v>
      </c>
      <c r="BA22" s="74">
        <f t="shared" si="22"/>
        <v>0.87415666004189774</v>
      </c>
    </row>
    <row r="23" spans="1:54">
      <c r="A23" s="125" t="s">
        <v>710</v>
      </c>
      <c r="B23" s="126" t="s">
        <v>78</v>
      </c>
      <c r="C23" s="127">
        <v>38816.400000000001</v>
      </c>
      <c r="E23">
        <f t="shared" si="4"/>
        <v>-36428.010788828484</v>
      </c>
      <c r="F23" s="120">
        <f>ROUND(2*E23,0)/2+0.5</f>
        <v>-36427.5</v>
      </c>
      <c r="G23">
        <f t="shared" si="5"/>
        <v>-0.18312750000040978</v>
      </c>
      <c r="I23">
        <f t="shared" si="6"/>
        <v>-0.18312750000040978</v>
      </c>
      <c r="Q23" s="2">
        <f t="shared" si="7"/>
        <v>23797.9</v>
      </c>
      <c r="S23" s="13">
        <v>0.1</v>
      </c>
      <c r="T23" s="157"/>
      <c r="AF23">
        <f t="shared" si="8"/>
        <v>-36427.5</v>
      </c>
      <c r="AG23" s="74">
        <f t="shared" si="9"/>
        <v>-0.16062975172579944</v>
      </c>
      <c r="AH23" s="74">
        <f t="shared" si="10"/>
        <v>-0.18355899599936001</v>
      </c>
      <c r="AI23" s="74">
        <f t="shared" si="11"/>
        <v>-0.18312750000040978</v>
      </c>
      <c r="AJ23" s="74">
        <f t="shared" si="12"/>
        <v>-2.2497748274610346E-2</v>
      </c>
      <c r="AK23" s="74">
        <f t="shared" si="13"/>
        <v>5.0614867742773287E-5</v>
      </c>
      <c r="AL23">
        <f t="shared" si="14"/>
        <v>-0.18312750000040978</v>
      </c>
      <c r="AM23" s="101">
        <f t="shared" si="23"/>
        <v>5.0614867742773283E-4</v>
      </c>
      <c r="AN23">
        <f t="shared" si="15"/>
        <v>4.3149599895023167E-4</v>
      </c>
      <c r="AO23">
        <f t="shared" si="16"/>
        <v>0.18179155530924229</v>
      </c>
      <c r="AP23">
        <f t="shared" si="17"/>
        <v>-0.24222654393965412</v>
      </c>
      <c r="AQ23">
        <f t="shared" si="18"/>
        <v>-0.23511778522468538</v>
      </c>
      <c r="AR23">
        <f t="shared" si="19"/>
        <v>-2.8617750753507183</v>
      </c>
      <c r="AS23">
        <f t="shared" si="20"/>
        <v>-7.1008165576537179</v>
      </c>
      <c r="AT23" s="74">
        <f t="shared" si="21"/>
        <v>4.0639894300530353</v>
      </c>
      <c r="AU23" s="74">
        <f t="shared" si="21"/>
        <v>4.0735687728144407</v>
      </c>
      <c r="AV23" s="74">
        <f t="shared" si="21"/>
        <v>4.0549296753310182</v>
      </c>
      <c r="AW23" s="74">
        <f t="shared" si="21"/>
        <v>4.0916378208525579</v>
      </c>
      <c r="AX23" s="74">
        <f t="shared" si="21"/>
        <v>4.0209396860654305</v>
      </c>
      <c r="AY23" s="74">
        <f t="shared" si="21"/>
        <v>4.16400485387922</v>
      </c>
      <c r="AZ23" s="74">
        <f t="shared" si="21"/>
        <v>3.8966315294294054</v>
      </c>
      <c r="BA23" s="74">
        <f t="shared" si="22"/>
        <v>4.7474287805742454</v>
      </c>
    </row>
    <row r="24" spans="1:54">
      <c r="A24" s="125" t="s">
        <v>710</v>
      </c>
      <c r="B24" s="126" t="s">
        <v>78</v>
      </c>
      <c r="C24" s="127">
        <v>38385.480000000003</v>
      </c>
      <c r="E24">
        <f t="shared" si="4"/>
        <v>-37629.95545563833</v>
      </c>
      <c r="F24" s="120">
        <f>ROUND(2*E24,0)/2+0.5</f>
        <v>-37629.5</v>
      </c>
      <c r="G24">
        <f t="shared" si="5"/>
        <v>-0.16328950000024633</v>
      </c>
      <c r="I24">
        <f t="shared" si="6"/>
        <v>-0.16328950000024633</v>
      </c>
      <c r="Q24" s="2">
        <f t="shared" si="7"/>
        <v>23366.980000000003</v>
      </c>
      <c r="S24" s="13">
        <v>0.1</v>
      </c>
      <c r="T24" s="157"/>
      <c r="AF24">
        <f t="shared" si="8"/>
        <v>-37629.5</v>
      </c>
      <c r="AG24" s="74">
        <f t="shared" si="9"/>
        <v>-0.16827764437793732</v>
      </c>
      <c r="AH24" s="74">
        <f t="shared" si="10"/>
        <v>-0.16300728725978395</v>
      </c>
      <c r="AI24" s="74">
        <f t="shared" si="11"/>
        <v>-0.16328950000024633</v>
      </c>
      <c r="AJ24" s="74">
        <f t="shared" si="12"/>
        <v>4.9881443776909895E-3</v>
      </c>
      <c r="AK24" s="74">
        <f t="shared" si="13"/>
        <v>2.4881584332690232E-6</v>
      </c>
      <c r="AL24">
        <f t="shared" si="14"/>
        <v>-0.16328950000024633</v>
      </c>
      <c r="AM24" s="101">
        <f t="shared" si="23"/>
        <v>2.488158433269023E-5</v>
      </c>
      <c r="AN24">
        <f t="shared" si="15"/>
        <v>-2.8221274046238569E-4</v>
      </c>
      <c r="AO24">
        <f t="shared" si="16"/>
        <v>0.17125546000863834</v>
      </c>
      <c r="AP24">
        <f t="shared" si="17"/>
        <v>-0.28946736448251931</v>
      </c>
      <c r="AQ24">
        <f t="shared" si="18"/>
        <v>-0.1947509161127014</v>
      </c>
      <c r="AR24">
        <f t="shared" si="19"/>
        <v>-2.9107853252446345</v>
      </c>
      <c r="AS24">
        <f t="shared" si="20"/>
        <v>-8.6267340413981604</v>
      </c>
      <c r="AT24" s="74">
        <f t="shared" si="21"/>
        <v>3.9181460843004681</v>
      </c>
      <c r="AU24" s="74">
        <f t="shared" si="21"/>
        <v>3.9486480841297653</v>
      </c>
      <c r="AV24" s="74">
        <f t="shared" si="21"/>
        <v>3.8981536855528844</v>
      </c>
      <c r="AW24" s="74">
        <f t="shared" si="21"/>
        <v>3.9832341681671988</v>
      </c>
      <c r="AX24" s="74">
        <f t="shared" si="21"/>
        <v>3.8436609905601866</v>
      </c>
      <c r="AY24" s="74">
        <f t="shared" si="21"/>
        <v>4.0853142052236588</v>
      </c>
      <c r="AZ24" s="74">
        <f t="shared" si="21"/>
        <v>3.6953541393850831</v>
      </c>
      <c r="BA24" s="74">
        <f t="shared" si="22"/>
        <v>4.5330150246675576</v>
      </c>
    </row>
    <row r="25" spans="1:54">
      <c r="A25" s="125" t="s">
        <v>710</v>
      </c>
      <c r="B25" s="126" t="s">
        <v>78</v>
      </c>
      <c r="C25" s="127">
        <v>39905.26</v>
      </c>
      <c r="E25">
        <f t="shared" si="4"/>
        <v>-33390.905363453538</v>
      </c>
      <c r="F25" s="120">
        <f>ROUND(2*E25,0)/2+0.5</f>
        <v>-33390.5</v>
      </c>
      <c r="G25">
        <f t="shared" si="5"/>
        <v>-0.1453304999959073</v>
      </c>
      <c r="I25">
        <f t="shared" si="6"/>
        <v>-0.1453304999959073</v>
      </c>
      <c r="Q25" s="2">
        <f t="shared" si="7"/>
        <v>24886.760000000002</v>
      </c>
      <c r="S25" s="13">
        <v>0.1</v>
      </c>
      <c r="T25" s="157"/>
      <c r="U25">
        <v>4.3430274481806899E-8</v>
      </c>
      <c r="V25">
        <v>1.2464858362053156E-15</v>
      </c>
      <c r="W25">
        <v>3.4147084968296965E-27</v>
      </c>
      <c r="X25">
        <v>2.7777401054599968E-7</v>
      </c>
      <c r="Y25">
        <v>2.0637721703785188E-3</v>
      </c>
      <c r="Z25">
        <v>14.71650036472675</v>
      </c>
      <c r="AA25">
        <v>13.850429659259538</v>
      </c>
      <c r="AB25">
        <v>1114335.4401916431</v>
      </c>
      <c r="AC25">
        <v>8.3387012871620567E-3</v>
      </c>
      <c r="AD25">
        <v>1.0078641337912662E-13</v>
      </c>
      <c r="AE25">
        <v>1.417574662060662E-20</v>
      </c>
      <c r="AF25">
        <f t="shared" si="8"/>
        <v>-33390.5</v>
      </c>
      <c r="AG25" s="74">
        <f t="shared" si="9"/>
        <v>-0.14170965220223236</v>
      </c>
      <c r="AH25" s="74">
        <f t="shared" si="10"/>
        <v>-0.14762811758963892</v>
      </c>
      <c r="AI25" s="74">
        <f t="shared" si="11"/>
        <v>-0.1453304999959073</v>
      </c>
      <c r="AJ25" s="74">
        <f t="shared" si="12"/>
        <v>-3.6208477936749417E-3</v>
      </c>
      <c r="AK25" s="74">
        <f t="shared" si="13"/>
        <v>1.3110538744960693E-6</v>
      </c>
      <c r="AL25">
        <f t="shared" si="14"/>
        <v>-0.1453304999959073</v>
      </c>
      <c r="AM25" s="101">
        <f t="shared" si="23"/>
        <v>1.3110538744960693E-5</v>
      </c>
      <c r="AN25">
        <f t="shared" si="15"/>
        <v>2.2976175937316138E-3</v>
      </c>
      <c r="AO25">
        <f t="shared" si="16"/>
        <v>0.22761497061071834</v>
      </c>
      <c r="AP25">
        <f t="shared" si="17"/>
        <v>-9.032706295638096E-2</v>
      </c>
      <c r="AQ25">
        <f t="shared" si="18"/>
        <v>-0.35800390817356798</v>
      </c>
      <c r="AR25">
        <f t="shared" si="19"/>
        <v>-2.707565338601067</v>
      </c>
      <c r="AS25">
        <f t="shared" si="20"/>
        <v>-4.5354388875376026</v>
      </c>
      <c r="AT25" s="74">
        <f t="shared" si="21"/>
        <v>4.4639899568981116</v>
      </c>
      <c r="AU25" s="74">
        <f t="shared" si="21"/>
        <v>4.4639465468870929</v>
      </c>
      <c r="AV25" s="74">
        <f t="shared" si="21"/>
        <v>4.4641540028535767</v>
      </c>
      <c r="AW25" s="74">
        <f t="shared" si="21"/>
        <v>4.4631641002149101</v>
      </c>
      <c r="AX25" s="74">
        <f t="shared" si="21"/>
        <v>4.4679228666308957</v>
      </c>
      <c r="AY25" s="74">
        <f t="shared" si="21"/>
        <v>4.445806456890562</v>
      </c>
      <c r="AZ25" s="74">
        <f t="shared" si="21"/>
        <v>4.5755766532799678</v>
      </c>
      <c r="BA25" s="74">
        <f t="shared" si="22"/>
        <v>5.2891713568542897</v>
      </c>
    </row>
    <row r="26" spans="1:54">
      <c r="A26" s="125" t="s">
        <v>710</v>
      </c>
      <c r="B26" s="126" t="s">
        <v>79</v>
      </c>
      <c r="C26" s="127">
        <v>39942.400000000001</v>
      </c>
      <c r="E26">
        <f t="shared" si="4"/>
        <v>-33287.312527369533</v>
      </c>
      <c r="F26" s="120">
        <f>ROUND(2*E26,0)/2+0.5</f>
        <v>-33287</v>
      </c>
      <c r="G26">
        <f t="shared" si="5"/>
        <v>-0.11204699999507284</v>
      </c>
      <c r="I26">
        <f t="shared" si="6"/>
        <v>-0.11204699999507284</v>
      </c>
      <c r="Q26" s="2">
        <f t="shared" si="7"/>
        <v>24923.9</v>
      </c>
      <c r="S26" s="13">
        <v>0.1</v>
      </c>
      <c r="T26" s="157"/>
      <c r="AF26">
        <f t="shared" si="8"/>
        <v>-33287</v>
      </c>
      <c r="AG26" s="74">
        <f t="shared" si="9"/>
        <v>-0.14107411018983185</v>
      </c>
      <c r="AH26" s="74">
        <f t="shared" si="10"/>
        <v>-0.11441073326445068</v>
      </c>
      <c r="AI26" s="74">
        <f t="shared" si="11"/>
        <v>-0.11204699999507284</v>
      </c>
      <c r="AJ26" s="74">
        <f t="shared" si="12"/>
        <v>2.9027110194759009E-2</v>
      </c>
      <c r="AK26" s="74">
        <f t="shared" si="13"/>
        <v>8.4257312625868244E-5</v>
      </c>
      <c r="AL26">
        <f t="shared" si="14"/>
        <v>-0.11204699999507284</v>
      </c>
      <c r="AM26" s="101">
        <f t="shared" si="23"/>
        <v>8.4257312625868244E-4</v>
      </c>
      <c r="AN26">
        <f t="shared" si="15"/>
        <v>2.3637332693778488E-3</v>
      </c>
      <c r="AO26">
        <f t="shared" si="16"/>
        <v>0.23002823766436831</v>
      </c>
      <c r="AP26">
        <f t="shared" si="17"/>
        <v>-8.3659820288870049E-2</v>
      </c>
      <c r="AQ26">
        <f t="shared" si="18"/>
        <v>-0.36316513750357632</v>
      </c>
      <c r="AR26">
        <f t="shared" si="19"/>
        <v>-2.7008727106788495</v>
      </c>
      <c r="AS26">
        <f t="shared" si="20"/>
        <v>-4.4643370536942699</v>
      </c>
      <c r="AT26" s="74">
        <f t="shared" si="21"/>
        <v>4.4793352932359394</v>
      </c>
      <c r="AU26" s="74">
        <f t="shared" si="21"/>
        <v>4.4793022885179807</v>
      </c>
      <c r="AV26" s="74">
        <f t="shared" si="21"/>
        <v>4.4794701917483151</v>
      </c>
      <c r="AW26" s="74">
        <f t="shared" si="21"/>
        <v>4.4786172571195975</v>
      </c>
      <c r="AX26" s="74">
        <f t="shared" si="21"/>
        <v>4.4829823569997549</v>
      </c>
      <c r="AY26" s="74">
        <f t="shared" si="21"/>
        <v>4.4614272993875135</v>
      </c>
      <c r="AZ26" s="74">
        <f t="shared" si="21"/>
        <v>4.6027313727732002</v>
      </c>
      <c r="BA26" s="74">
        <f t="shared" si="22"/>
        <v>5.3076337726083187</v>
      </c>
    </row>
    <row r="27" spans="1:54">
      <c r="A27" s="7" t="s">
        <v>82</v>
      </c>
      <c r="B27" s="10" t="s">
        <v>78</v>
      </c>
      <c r="C27" s="15">
        <v>52280.41</v>
      </c>
      <c r="D27" s="15">
        <v>5.0000000000000001E-4</v>
      </c>
      <c r="E27">
        <f t="shared" si="4"/>
        <v>1126.5121234857954</v>
      </c>
      <c r="F27">
        <f t="shared" ref="F27:F58" si="24">ROUND(2*E27,0)/2</f>
        <v>1126.5</v>
      </c>
      <c r="G27">
        <f>+C27-(C$7+F27*C$8)+T27*J$9</f>
        <v>4.3465000053402036E-3</v>
      </c>
      <c r="J27">
        <f t="shared" ref="J27:J41" si="25">G27</f>
        <v>4.3465000053402036E-3</v>
      </c>
      <c r="Q27" s="2">
        <f t="shared" si="7"/>
        <v>37261.910000000003</v>
      </c>
      <c r="S27" s="13">
        <v>1</v>
      </c>
      <c r="T27" s="157"/>
      <c r="AF27">
        <f t="shared" si="8"/>
        <v>1126.5</v>
      </c>
      <c r="AG27" s="74">
        <f t="shared" si="9"/>
        <v>4.7407680798821168E-3</v>
      </c>
      <c r="AH27" s="74">
        <f t="shared" si="10"/>
        <v>2.4957153055846859E-3</v>
      </c>
      <c r="AI27" s="74">
        <f t="shared" si="11"/>
        <v>4.3465000053402036E-3</v>
      </c>
      <c r="AJ27" s="74">
        <f t="shared" si="12"/>
        <v>-3.9426807454191314E-4</v>
      </c>
      <c r="AK27" s="74">
        <f t="shared" si="13"/>
        <v>1.5544731460298759E-7</v>
      </c>
      <c r="AL27">
        <f t="shared" si="14"/>
        <v>4.3465000053402036E-3</v>
      </c>
      <c r="AM27" s="101">
        <f t="shared" si="23"/>
        <v>1.5544731460298759E-7</v>
      </c>
      <c r="AN27">
        <f t="shared" si="15"/>
        <v>1.8507846997555175E-3</v>
      </c>
      <c r="AO27">
        <f t="shared" si="16"/>
        <v>0.21317031123775887</v>
      </c>
      <c r="AP27">
        <f t="shared" si="17"/>
        <v>-0.13235016513588263</v>
      </c>
      <c r="AQ27">
        <f t="shared" si="18"/>
        <v>-0.32502995673405977</v>
      </c>
      <c r="AR27">
        <f t="shared" si="19"/>
        <v>-2.7498546227343161</v>
      </c>
      <c r="AS27">
        <f t="shared" si="20"/>
        <v>-5.0399954602773338</v>
      </c>
      <c r="AT27" s="74">
        <f t="shared" si="21"/>
        <v>10.646415951072294</v>
      </c>
      <c r="AU27" s="74">
        <f t="shared" si="21"/>
        <v>10.646328221864911</v>
      </c>
      <c r="AV27" s="74">
        <f t="shared" si="21"/>
        <v>10.646629497831736</v>
      </c>
      <c r="AW27" s="74">
        <f t="shared" si="21"/>
        <v>10.645595908126541</v>
      </c>
      <c r="AX27" s="74">
        <f t="shared" si="21"/>
        <v>10.649154182407891</v>
      </c>
      <c r="AY27" s="74">
        <f t="shared" si="21"/>
        <v>10.637046734103921</v>
      </c>
      <c r="AZ27" s="74">
        <f t="shared" si="21"/>
        <v>10.680058612578733</v>
      </c>
      <c r="BA27" s="74">
        <f t="shared" si="22"/>
        <v>11.446342415615662</v>
      </c>
    </row>
    <row r="28" spans="1:54">
      <c r="A28" s="7" t="s">
        <v>82</v>
      </c>
      <c r="B28" s="8"/>
      <c r="C28" s="15">
        <v>52280.589500000002</v>
      </c>
      <c r="D28" s="15">
        <v>6.9999999999999999E-4</v>
      </c>
      <c r="E28">
        <f t="shared" si="4"/>
        <v>1127.0127943010057</v>
      </c>
      <c r="F28">
        <f t="shared" si="24"/>
        <v>1127</v>
      </c>
      <c r="G28">
        <f t="shared" ref="G28:G41" si="26">+C28-(C$7+F28*C$8)+T28*J$9</f>
        <v>4.5870000030845404E-3</v>
      </c>
      <c r="J28">
        <f t="shared" si="25"/>
        <v>4.5870000030845404E-3</v>
      </c>
      <c r="Q28" s="2">
        <f t="shared" si="7"/>
        <v>37262.089500000002</v>
      </c>
      <c r="S28" s="13">
        <v>1</v>
      </c>
      <c r="T28" s="157"/>
      <c r="AF28">
        <f t="shared" si="8"/>
        <v>1127</v>
      </c>
      <c r="AG28" s="74">
        <f t="shared" si="9"/>
        <v>4.7425844525818567E-3</v>
      </c>
      <c r="AH28" s="74">
        <f t="shared" si="10"/>
        <v>2.7359019904866335E-3</v>
      </c>
      <c r="AI28" s="74">
        <f t="shared" si="11"/>
        <v>4.5870000030845404E-3</v>
      </c>
      <c r="AJ28" s="74">
        <f t="shared" si="12"/>
        <v>-1.5558444949731638E-4</v>
      </c>
      <c r="AK28" s="74">
        <f t="shared" si="13"/>
        <v>2.4206520925382991E-8</v>
      </c>
      <c r="AL28">
        <f t="shared" si="14"/>
        <v>4.5870000030845404E-3</v>
      </c>
      <c r="AM28" s="101">
        <f t="shared" si="23"/>
        <v>2.4206520925382991E-8</v>
      </c>
      <c r="AN28">
        <f t="shared" si="15"/>
        <v>1.8510980125979067E-3</v>
      </c>
      <c r="AO28">
        <f t="shared" si="16"/>
        <v>0.21317943485460167</v>
      </c>
      <c r="AP28">
        <f t="shared" si="17"/>
        <v>-0.13232234288096906</v>
      </c>
      <c r="AQ28">
        <f t="shared" si="18"/>
        <v>-0.32505204222786538</v>
      </c>
      <c r="AR28">
        <f t="shared" si="19"/>
        <v>-2.7498265536080928</v>
      </c>
      <c r="AS28">
        <f t="shared" si="20"/>
        <v>-5.0396249522056573</v>
      </c>
      <c r="AT28" s="74">
        <f t="shared" si="21"/>
        <v>10.646485032316074</v>
      </c>
      <c r="AU28" s="74">
        <f t="shared" si="21"/>
        <v>10.646397257912529</v>
      </c>
      <c r="AV28" s="74">
        <f t="shared" si="21"/>
        <v>10.646698746358389</v>
      </c>
      <c r="AW28" s="74">
        <f t="shared" si="21"/>
        <v>10.645664232425853</v>
      </c>
      <c r="AX28" s="74">
        <f t="shared" si="21"/>
        <v>10.649226377985991</v>
      </c>
      <c r="AY28" s="74">
        <f t="shared" si="21"/>
        <v>10.637103629751964</v>
      </c>
      <c r="AZ28" s="74">
        <f t="shared" si="21"/>
        <v>10.680180885293179</v>
      </c>
      <c r="BA28" s="74">
        <f t="shared" si="22"/>
        <v>11.446431606029932</v>
      </c>
    </row>
    <row r="29" spans="1:54">
      <c r="A29" s="11" t="s">
        <v>83</v>
      </c>
      <c r="B29" s="8"/>
      <c r="C29" s="15">
        <v>52707.409399999997</v>
      </c>
      <c r="D29" s="15">
        <v>5.9999999999999995E-4</v>
      </c>
      <c r="E29">
        <f t="shared" si="4"/>
        <v>2317.521247130549</v>
      </c>
      <c r="F29">
        <f t="shared" si="24"/>
        <v>2317.5</v>
      </c>
      <c r="G29">
        <f t="shared" si="26"/>
        <v>7.6174999994691461E-3</v>
      </c>
      <c r="J29">
        <f t="shared" si="25"/>
        <v>7.6174999994691461E-3</v>
      </c>
      <c r="Q29" s="2">
        <f t="shared" si="7"/>
        <v>37688.909399999997</v>
      </c>
      <c r="S29" s="13">
        <v>1</v>
      </c>
      <c r="T29" s="157"/>
      <c r="U29">
        <v>4.0546912979747152E-16</v>
      </c>
      <c r="V29">
        <v>1.3653860045717604E-19</v>
      </c>
      <c r="W29">
        <v>1.6540483147641158E-30</v>
      </c>
      <c r="X29">
        <v>2.010356359917088E-12</v>
      </c>
      <c r="Y29">
        <v>1.9212640118296429E-7</v>
      </c>
      <c r="Z29">
        <v>7.5614877429691781E-4</v>
      </c>
      <c r="AA29">
        <v>8.357259929192451E-3</v>
      </c>
      <c r="AB29">
        <v>104.03669357782104</v>
      </c>
      <c r="AC29">
        <v>6.0350358671643323E-8</v>
      </c>
      <c r="AD29">
        <v>1.3031947134790608E-11</v>
      </c>
      <c r="AE29">
        <v>6.8665802161331971E-24</v>
      </c>
      <c r="AF29">
        <f t="shared" si="8"/>
        <v>2317.5</v>
      </c>
      <c r="AG29" s="74">
        <f t="shared" si="9"/>
        <v>9.0272842318575939E-3</v>
      </c>
      <c r="AH29" s="74">
        <f t="shared" si="10"/>
        <v>5.009154475869762E-3</v>
      </c>
      <c r="AI29" s="74">
        <f t="shared" si="11"/>
        <v>7.6174999994691461E-3</v>
      </c>
      <c r="AJ29" s="74">
        <f t="shared" si="12"/>
        <v>-1.4097842323884478E-3</v>
      </c>
      <c r="AK29" s="74">
        <f t="shared" si="13"/>
        <v>1.9874915818910849E-6</v>
      </c>
      <c r="AL29">
        <f t="shared" si="14"/>
        <v>7.6174999994691461E-3</v>
      </c>
      <c r="AM29" s="101">
        <f t="shared" si="23"/>
        <v>1.9874915818910849E-6</v>
      </c>
      <c r="AN29">
        <f t="shared" si="15"/>
        <v>2.6083455235993845E-3</v>
      </c>
      <c r="AO29">
        <f t="shared" si="16"/>
        <v>0.23970779550324739</v>
      </c>
      <c r="AP29">
        <f t="shared" si="17"/>
        <v>-5.7782709404850793E-2</v>
      </c>
      <c r="AQ29">
        <f t="shared" si="18"/>
        <v>-0.38301592091412889</v>
      </c>
      <c r="AR29">
        <f t="shared" si="19"/>
        <v>-2.6749299054086761</v>
      </c>
      <c r="AS29">
        <f t="shared" si="20"/>
        <v>-4.2076893782429208</v>
      </c>
      <c r="AT29" s="74">
        <f t="shared" si="21"/>
        <v>10.820490317550288</v>
      </c>
      <c r="AU29" s="74">
        <f t="shared" si="21"/>
        <v>10.820482876143563</v>
      </c>
      <c r="AV29" s="74">
        <f t="shared" si="21"/>
        <v>10.820533061887069</v>
      </c>
      <c r="AW29" s="74">
        <f t="shared" si="21"/>
        <v>10.820194878502642</v>
      </c>
      <c r="AX29" s="74">
        <f t="shared" si="21"/>
        <v>10.822486417093865</v>
      </c>
      <c r="AY29" s="74">
        <f t="shared" si="21"/>
        <v>10.807498960312156</v>
      </c>
      <c r="AZ29" s="74">
        <f t="shared" si="21"/>
        <v>10.98794197013067</v>
      </c>
      <c r="BA29" s="74">
        <f t="shared" si="22"/>
        <v>11.658793982408397</v>
      </c>
    </row>
    <row r="30" spans="1:54">
      <c r="A30" s="11" t="s">
        <v>83</v>
      </c>
      <c r="B30" s="10" t="s">
        <v>78</v>
      </c>
      <c r="C30" s="15">
        <v>52716.373099999997</v>
      </c>
      <c r="D30" s="15">
        <v>8.9999999999999998E-4</v>
      </c>
      <c r="E30">
        <f t="shared" si="4"/>
        <v>2342.5232693385774</v>
      </c>
      <c r="F30">
        <f t="shared" si="24"/>
        <v>2342.5</v>
      </c>
      <c r="G30">
        <f t="shared" si="26"/>
        <v>8.3424999975250103E-3</v>
      </c>
      <c r="J30">
        <f t="shared" si="25"/>
        <v>8.3424999975250103E-3</v>
      </c>
      <c r="Q30" s="2">
        <f t="shared" si="7"/>
        <v>37697.873099999997</v>
      </c>
      <c r="S30" s="13">
        <v>1</v>
      </c>
      <c r="T30" s="157"/>
      <c r="AF30">
        <f t="shared" si="8"/>
        <v>2342.5</v>
      </c>
      <c r="AG30" s="74">
        <f t="shared" si="9"/>
        <v>9.1163646404290293E-3</v>
      </c>
      <c r="AH30" s="74">
        <f t="shared" si="10"/>
        <v>5.7180489297493624E-3</v>
      </c>
      <c r="AI30" s="74">
        <f t="shared" si="11"/>
        <v>8.3424999975250103E-3</v>
      </c>
      <c r="AJ30" s="74">
        <f t="shared" si="12"/>
        <v>-7.7386464290401906E-4</v>
      </c>
      <c r="AK30" s="74">
        <f t="shared" si="13"/>
        <v>5.9886648553696497E-7</v>
      </c>
      <c r="AL30">
        <f t="shared" si="14"/>
        <v>8.3424999975250103E-3</v>
      </c>
      <c r="AM30" s="101">
        <f t="shared" si="23"/>
        <v>5.9886648553696497E-7</v>
      </c>
      <c r="AN30">
        <f t="shared" si="15"/>
        <v>2.6244510677756474E-3</v>
      </c>
      <c r="AO30">
        <f t="shared" si="16"/>
        <v>0.24039053090192097</v>
      </c>
      <c r="AP30">
        <f t="shared" si="17"/>
        <v>-5.6006208576797847E-2</v>
      </c>
      <c r="AQ30">
        <f t="shared" si="18"/>
        <v>-0.38436816510835625</v>
      </c>
      <c r="AR30">
        <f t="shared" si="19"/>
        <v>-2.673150522096019</v>
      </c>
      <c r="AS30">
        <f t="shared" si="20"/>
        <v>-4.1911100683260383</v>
      </c>
      <c r="AT30" s="74">
        <f t="shared" si="21"/>
        <v>10.824379311254891</v>
      </c>
      <c r="AU30" s="74">
        <f t="shared" si="21"/>
        <v>10.824372811085377</v>
      </c>
      <c r="AV30" s="74">
        <f t="shared" si="21"/>
        <v>10.824417634437729</v>
      </c>
      <c r="AW30" s="74">
        <f t="shared" si="21"/>
        <v>10.824108780982719</v>
      </c>
      <c r="AX30" s="74">
        <f t="shared" si="21"/>
        <v>10.826248243198574</v>
      </c>
      <c r="AY30" s="74">
        <f t="shared" si="21"/>
        <v>10.81193397788334</v>
      </c>
      <c r="AZ30" s="74">
        <f t="shared" si="21"/>
        <v>10.994745483062859</v>
      </c>
      <c r="BA30" s="74">
        <f t="shared" si="22"/>
        <v>11.663253503121929</v>
      </c>
    </row>
    <row r="31" spans="1:54">
      <c r="A31" s="12" t="s">
        <v>84</v>
      </c>
      <c r="B31" s="13" t="s">
        <v>78</v>
      </c>
      <c r="C31" s="18">
        <v>52735.375200000002</v>
      </c>
      <c r="D31" s="18">
        <v>2.0999999999999999E-3</v>
      </c>
      <c r="E31">
        <f t="shared" si="4"/>
        <v>2395.5249233652962</v>
      </c>
      <c r="F31">
        <f t="shared" si="24"/>
        <v>2395.5</v>
      </c>
      <c r="G31">
        <f t="shared" si="26"/>
        <v>8.9355000018258579E-3</v>
      </c>
      <c r="J31">
        <f t="shared" si="25"/>
        <v>8.9355000018258579E-3</v>
      </c>
      <c r="Q31" s="2">
        <f t="shared" si="7"/>
        <v>37716.875200000002</v>
      </c>
      <c r="S31" s="13">
        <v>1</v>
      </c>
      <c r="T31" s="157"/>
      <c r="AF31">
        <f t="shared" si="8"/>
        <v>2395.5</v>
      </c>
      <c r="AG31" s="74">
        <f t="shared" si="9"/>
        <v>9.3050857992028908E-3</v>
      </c>
      <c r="AH31" s="74">
        <f t="shared" si="10"/>
        <v>6.2768848200923984E-3</v>
      </c>
      <c r="AI31" s="74">
        <f t="shared" si="11"/>
        <v>8.9355000018258579E-3</v>
      </c>
      <c r="AJ31" s="74">
        <f t="shared" si="12"/>
        <v>-3.6958579737703286E-4</v>
      </c>
      <c r="AK31" s="74">
        <f t="shared" si="13"/>
        <v>1.3659366162281719E-7</v>
      </c>
      <c r="AL31">
        <f t="shared" si="14"/>
        <v>8.9355000018258579E-3</v>
      </c>
      <c r="AM31" s="101">
        <f t="shared" si="23"/>
        <v>1.3659366162281719E-7</v>
      </c>
      <c r="AN31">
        <f t="shared" si="15"/>
        <v>2.658615181733459E-3</v>
      </c>
      <c r="AO31">
        <f t="shared" si="16"/>
        <v>0.24185899094726415</v>
      </c>
      <c r="AP31">
        <f t="shared" si="17"/>
        <v>-5.2205639882848834E-2</v>
      </c>
      <c r="AQ31">
        <f t="shared" si="18"/>
        <v>-0.3872565587368787</v>
      </c>
      <c r="AR31">
        <f t="shared" si="19"/>
        <v>-2.6693443758511002</v>
      </c>
      <c r="AS31">
        <f t="shared" si="20"/>
        <v>-4.1560582780932114</v>
      </c>
      <c r="AT31" s="74">
        <f t="shared" ref="AT31:AZ40" si="27">$BA31+$AH$7*SIN(AU31)</f>
        <v>10.832660904980056</v>
      </c>
      <c r="AU31" s="74">
        <f t="shared" si="27"/>
        <v>10.83265613727912</v>
      </c>
      <c r="AV31" s="74">
        <f t="shared" si="27"/>
        <v>10.832690668768622</v>
      </c>
      <c r="AW31" s="74">
        <f t="shared" si="27"/>
        <v>10.832440727989983</v>
      </c>
      <c r="AX31" s="74">
        <f t="shared" si="27"/>
        <v>10.834258477543839</v>
      </c>
      <c r="AY31" s="74">
        <f t="shared" si="27"/>
        <v>10.821467045237195</v>
      </c>
      <c r="AZ31" s="74">
        <f t="shared" si="27"/>
        <v>11.009212841196696</v>
      </c>
      <c r="BA31" s="74">
        <f t="shared" si="22"/>
        <v>11.67270768703462</v>
      </c>
    </row>
    <row r="32" spans="1:54">
      <c r="A32" s="11" t="s">
        <v>83</v>
      </c>
      <c r="B32" s="8"/>
      <c r="C32" s="15">
        <v>52721.393400000001</v>
      </c>
      <c r="D32" s="15">
        <v>2.9999999999999997E-4</v>
      </c>
      <c r="E32">
        <f t="shared" si="4"/>
        <v>2356.5261534256238</v>
      </c>
      <c r="F32">
        <f t="shared" si="24"/>
        <v>2356.5</v>
      </c>
      <c r="G32">
        <f t="shared" si="26"/>
        <v>9.3764999983250163E-3</v>
      </c>
      <c r="J32">
        <f t="shared" si="25"/>
        <v>9.3764999983250163E-3</v>
      </c>
      <c r="Q32" s="2">
        <f t="shared" si="7"/>
        <v>37702.893400000001</v>
      </c>
      <c r="S32" s="13">
        <v>1</v>
      </c>
      <c r="T32" s="157"/>
      <c r="AF32">
        <f t="shared" si="8"/>
        <v>2356.5</v>
      </c>
      <c r="AG32" s="74">
        <f t="shared" si="9"/>
        <v>9.1662326286446327E-3</v>
      </c>
      <c r="AH32" s="74">
        <f t="shared" si="10"/>
        <v>6.7430270989627611E-3</v>
      </c>
      <c r="AI32" s="74">
        <f t="shared" si="11"/>
        <v>9.3764999983250163E-3</v>
      </c>
      <c r="AJ32" s="74">
        <f t="shared" si="12"/>
        <v>2.1026736968038362E-4</v>
      </c>
      <c r="AK32" s="74">
        <f t="shared" si="13"/>
        <v>4.4212366752307112E-8</v>
      </c>
      <c r="AL32">
        <f t="shared" si="14"/>
        <v>9.3764999983250163E-3</v>
      </c>
      <c r="AM32" s="101">
        <f t="shared" si="23"/>
        <v>4.4212366752307112E-8</v>
      </c>
      <c r="AN32">
        <f t="shared" si="15"/>
        <v>2.6334728993622552E-3</v>
      </c>
      <c r="AO32">
        <f t="shared" si="16"/>
        <v>0.24077562458118096</v>
      </c>
      <c r="AP32">
        <f t="shared" si="17"/>
        <v>-5.5006853864226324E-2</v>
      </c>
      <c r="AQ32">
        <f t="shared" si="18"/>
        <v>-0.38512826390974481</v>
      </c>
      <c r="AR32">
        <f t="shared" si="19"/>
        <v>-2.672149624281321</v>
      </c>
      <c r="AS32">
        <f t="shared" si="20"/>
        <v>-4.1818384781746634</v>
      </c>
      <c r="AT32" s="74">
        <f t="shared" si="27"/>
        <v>10.826562001660225</v>
      </c>
      <c r="AU32" s="74">
        <f t="shared" si="27"/>
        <v>10.826555993143728</v>
      </c>
      <c r="AV32" s="74">
        <f t="shared" si="27"/>
        <v>10.82659795589308</v>
      </c>
      <c r="AW32" s="74">
        <f t="shared" si="27"/>
        <v>10.826305108445311</v>
      </c>
      <c r="AX32" s="74">
        <f t="shared" si="27"/>
        <v>10.82835941397048</v>
      </c>
      <c r="AY32" s="74">
        <f t="shared" si="27"/>
        <v>10.814434814827891</v>
      </c>
      <c r="AZ32" s="74">
        <f t="shared" si="27"/>
        <v>10.998561260476977</v>
      </c>
      <c r="BA32" s="74">
        <f t="shared" si="22"/>
        <v>11.665750834721509</v>
      </c>
    </row>
    <row r="33" spans="1:53">
      <c r="A33" s="12" t="s">
        <v>84</v>
      </c>
      <c r="B33" s="13" t="s">
        <v>78</v>
      </c>
      <c r="C33" s="18">
        <v>53055.534800000001</v>
      </c>
      <c r="D33" s="18">
        <v>1.1000000000000001E-3</v>
      </c>
      <c r="E33">
        <f t="shared" si="4"/>
        <v>3288.5308728407745</v>
      </c>
      <c r="F33">
        <f t="shared" si="24"/>
        <v>3288.5</v>
      </c>
      <c r="G33">
        <f t="shared" si="26"/>
        <v>1.1068500003602821E-2</v>
      </c>
      <c r="J33">
        <f t="shared" si="25"/>
        <v>1.1068500003602821E-2</v>
      </c>
      <c r="Q33" s="2">
        <f t="shared" si="7"/>
        <v>38037.034800000001</v>
      </c>
      <c r="S33" s="13">
        <v>1</v>
      </c>
      <c r="T33" s="157"/>
      <c r="AF33">
        <f t="shared" si="8"/>
        <v>3288.5</v>
      </c>
      <c r="AG33" s="74">
        <f t="shared" si="9"/>
        <v>1.2456700431404471E-2</v>
      </c>
      <c r="AH33" s="74">
        <f t="shared" si="10"/>
        <v>7.8318261688391649E-3</v>
      </c>
      <c r="AI33" s="74">
        <f t="shared" si="11"/>
        <v>1.1068500003602821E-2</v>
      </c>
      <c r="AJ33" s="74">
        <f t="shared" si="12"/>
        <v>-1.3882004278016492E-3</v>
      </c>
      <c r="AK33" s="74">
        <f t="shared" si="13"/>
        <v>1.9271004277486819E-6</v>
      </c>
      <c r="AL33">
        <f t="shared" si="14"/>
        <v>1.1068500003602821E-2</v>
      </c>
      <c r="AM33" s="101">
        <f t="shared" si="23"/>
        <v>1.9271004277486819E-6</v>
      </c>
      <c r="AN33">
        <f t="shared" si="15"/>
        <v>3.2366738347636569E-3</v>
      </c>
      <c r="AO33">
        <f t="shared" si="16"/>
        <v>0.27182996728951869</v>
      </c>
      <c r="AP33">
        <f t="shared" si="17"/>
        <v>2.0105689335474772E-2</v>
      </c>
      <c r="AQ33">
        <f t="shared" si="18"/>
        <v>-0.44103722672201556</v>
      </c>
      <c r="AR33">
        <f t="shared" si="19"/>
        <v>-2.5970079488796056</v>
      </c>
      <c r="AS33">
        <f t="shared" si="20"/>
        <v>-3.5813073242853197</v>
      </c>
      <c r="AT33" s="74">
        <f t="shared" si="27"/>
        <v>10.98077517298003</v>
      </c>
      <c r="AU33" s="74">
        <f t="shared" si="27"/>
        <v>10.980775172973953</v>
      </c>
      <c r="AV33" s="74">
        <f t="shared" si="27"/>
        <v>10.980775173456394</v>
      </c>
      <c r="AW33" s="74">
        <f t="shared" si="27"/>
        <v>10.980775135162366</v>
      </c>
      <c r="AX33" s="74">
        <f t="shared" si="27"/>
        <v>10.980778175080683</v>
      </c>
      <c r="AY33" s="74">
        <f t="shared" si="27"/>
        <v>11.010609807821318</v>
      </c>
      <c r="AZ33" s="74">
        <f t="shared" si="27"/>
        <v>11.261516340632419</v>
      </c>
      <c r="BA33" s="74">
        <f t="shared" si="22"/>
        <v>11.832001766922035</v>
      </c>
    </row>
    <row r="34" spans="1:53">
      <c r="A34" s="12" t="s">
        <v>84</v>
      </c>
      <c r="B34" s="14"/>
      <c r="C34" s="18">
        <v>52982.576500000003</v>
      </c>
      <c r="D34" s="18">
        <v>7.1999999999999998E-3</v>
      </c>
      <c r="E34">
        <f t="shared" si="4"/>
        <v>3085.0317556391801</v>
      </c>
      <c r="F34">
        <f t="shared" si="24"/>
        <v>3085</v>
      </c>
      <c r="G34">
        <f t="shared" si="26"/>
        <v>1.1385000005248003E-2</v>
      </c>
      <c r="J34">
        <f t="shared" si="25"/>
        <v>1.1385000005248003E-2</v>
      </c>
      <c r="Q34" s="2">
        <f t="shared" si="7"/>
        <v>37964.076500000003</v>
      </c>
      <c r="S34" s="13">
        <v>1</v>
      </c>
      <c r="T34" s="157"/>
      <c r="AF34">
        <f t="shared" si="8"/>
        <v>3085</v>
      </c>
      <c r="AG34" s="74">
        <f t="shared" si="9"/>
        <v>1.1743430355368565E-2</v>
      </c>
      <c r="AH34" s="74">
        <f t="shared" si="10"/>
        <v>8.2802051164304197E-3</v>
      </c>
      <c r="AI34" s="74">
        <f t="shared" si="11"/>
        <v>1.1385000005248003E-2</v>
      </c>
      <c r="AJ34" s="74">
        <f t="shared" si="12"/>
        <v>-3.5843035012056261E-4</v>
      </c>
      <c r="AK34" s="74">
        <f t="shared" si="13"/>
        <v>1.2847231588754909E-7</v>
      </c>
      <c r="AL34">
        <f t="shared" si="14"/>
        <v>1.1385000005248003E-2</v>
      </c>
      <c r="AM34" s="101">
        <f t="shared" si="23"/>
        <v>1.2847231588754909E-7</v>
      </c>
      <c r="AN34">
        <f t="shared" si="15"/>
        <v>3.104794888817583E-3</v>
      </c>
      <c r="AO34">
        <f t="shared" si="16"/>
        <v>0.26399431671542706</v>
      </c>
      <c r="AP34">
        <f t="shared" si="17"/>
        <v>2.0711196485524311E-3</v>
      </c>
      <c r="AQ34">
        <f t="shared" si="18"/>
        <v>-0.42783298851893004</v>
      </c>
      <c r="AR34">
        <f t="shared" si="19"/>
        <v>-2.6150438719154021</v>
      </c>
      <c r="AS34">
        <f t="shared" si="20"/>
        <v>-3.7101521937593605</v>
      </c>
      <c r="AT34" s="74">
        <f t="shared" si="27"/>
        <v>10.945450643990769</v>
      </c>
      <c r="AU34" s="74">
        <f t="shared" si="27"/>
        <v>10.945450693271635</v>
      </c>
      <c r="AV34" s="74">
        <f t="shared" si="27"/>
        <v>10.945449537903881</v>
      </c>
      <c r="AW34" s="74">
        <f t="shared" si="27"/>
        <v>10.945476631986464</v>
      </c>
      <c r="AX34" s="74">
        <f t="shared" si="27"/>
        <v>10.944845065078798</v>
      </c>
      <c r="AY34" s="74">
        <f t="shared" si="27"/>
        <v>10.962570271181807</v>
      </c>
      <c r="AZ34" s="74">
        <f t="shared" si="27"/>
        <v>11.202658591426085</v>
      </c>
      <c r="BA34" s="74">
        <f t="shared" si="22"/>
        <v>11.795701268313874</v>
      </c>
    </row>
    <row r="35" spans="1:53">
      <c r="A35" s="12" t="s">
        <v>84</v>
      </c>
      <c r="B35" s="13" t="s">
        <v>78</v>
      </c>
      <c r="C35" s="18">
        <v>53007.493600000002</v>
      </c>
      <c r="D35" s="18">
        <v>8.9999999999999998E-4</v>
      </c>
      <c r="E35">
        <f t="shared" si="4"/>
        <v>3154.5318379221239</v>
      </c>
      <c r="F35">
        <f t="shared" si="24"/>
        <v>3154.5</v>
      </c>
      <c r="G35">
        <f t="shared" si="26"/>
        <v>1.1414500004320871E-2</v>
      </c>
      <c r="J35">
        <f t="shared" si="25"/>
        <v>1.1414500004320871E-2</v>
      </c>
      <c r="Q35" s="2">
        <f t="shared" si="7"/>
        <v>37988.993600000002</v>
      </c>
      <c r="S35" s="13">
        <v>1</v>
      </c>
      <c r="T35" s="157"/>
      <c r="AF35">
        <f t="shared" si="8"/>
        <v>3154.5</v>
      </c>
      <c r="AG35" s="74">
        <f t="shared" si="9"/>
        <v>1.1987376116855113E-2</v>
      </c>
      <c r="AH35" s="74">
        <f t="shared" si="10"/>
        <v>8.2646551641729349E-3</v>
      </c>
      <c r="AI35" s="74">
        <f t="shared" si="11"/>
        <v>1.1414500004320871E-2</v>
      </c>
      <c r="AJ35" s="74">
        <f t="shared" si="12"/>
        <v>-5.7287611253424228E-4</v>
      </c>
      <c r="AK35" s="74">
        <f t="shared" si="13"/>
        <v>3.2818704031234582E-7</v>
      </c>
      <c r="AL35">
        <f t="shared" si="14"/>
        <v>1.1414500004320871E-2</v>
      </c>
      <c r="AM35" s="101">
        <f t="shared" si="23"/>
        <v>3.2818704031234582E-7</v>
      </c>
      <c r="AN35">
        <f t="shared" si="15"/>
        <v>3.1498448401479371E-3</v>
      </c>
      <c r="AO35">
        <f t="shared" si="16"/>
        <v>0.26659261723006134</v>
      </c>
      <c r="AP35">
        <f t="shared" si="17"/>
        <v>8.1128358236186807E-3</v>
      </c>
      <c r="AQ35">
        <f t="shared" si="18"/>
        <v>-0.4322719546660167</v>
      </c>
      <c r="AR35">
        <f t="shared" si="19"/>
        <v>-2.6090020682231465</v>
      </c>
      <c r="AS35">
        <f t="shared" si="20"/>
        <v>-3.6660421368901757</v>
      </c>
      <c r="AT35" s="74">
        <f t="shared" si="27"/>
        <v>10.957399173291424</v>
      </c>
      <c r="AU35" s="74">
        <f t="shared" si="27"/>
        <v>10.957399191045205</v>
      </c>
      <c r="AV35" s="74">
        <f t="shared" si="27"/>
        <v>10.957398644633033</v>
      </c>
      <c r="AW35" s="74">
        <f t="shared" si="27"/>
        <v>10.957415465268442</v>
      </c>
      <c r="AX35" s="74">
        <f t="shared" si="27"/>
        <v>10.956901014519261</v>
      </c>
      <c r="AY35" s="74">
        <f t="shared" si="27"/>
        <v>10.978637736125219</v>
      </c>
      <c r="AZ35" s="74">
        <f t="shared" si="27"/>
        <v>11.22267349932771</v>
      </c>
      <c r="BA35" s="74">
        <f t="shared" si="22"/>
        <v>11.808098735897497</v>
      </c>
    </row>
    <row r="36" spans="1:53">
      <c r="A36" s="12" t="s">
        <v>84</v>
      </c>
      <c r="B36" s="13" t="s">
        <v>78</v>
      </c>
      <c r="C36" s="18">
        <v>53028.288</v>
      </c>
      <c r="D36" s="18">
        <v>1.2999999999999999E-3</v>
      </c>
      <c r="E36">
        <f t="shared" si="4"/>
        <v>3212.5326691193518</v>
      </c>
      <c r="F36">
        <f t="shared" si="24"/>
        <v>3212.5</v>
      </c>
      <c r="G36">
        <f t="shared" si="26"/>
        <v>1.171250000334112E-2</v>
      </c>
      <c r="J36">
        <f t="shared" si="25"/>
        <v>1.171250000334112E-2</v>
      </c>
      <c r="Q36" s="2">
        <f t="shared" si="7"/>
        <v>38009.788</v>
      </c>
      <c r="S36" s="13">
        <v>1</v>
      </c>
      <c r="T36" s="157"/>
      <c r="AF36">
        <f t="shared" si="8"/>
        <v>3212.5</v>
      </c>
      <c r="AG36" s="74">
        <f t="shared" si="9"/>
        <v>1.2190682787181287E-2</v>
      </c>
      <c r="AH36" s="74">
        <f t="shared" si="10"/>
        <v>8.5250657562811402E-3</v>
      </c>
      <c r="AI36" s="74">
        <f t="shared" si="11"/>
        <v>1.171250000334112E-2</v>
      </c>
      <c r="AJ36" s="74">
        <f t="shared" si="12"/>
        <v>-4.7818278384016699E-4</v>
      </c>
      <c r="AK36" s="74">
        <f t="shared" si="13"/>
        <v>2.2865877476113188E-7</v>
      </c>
      <c r="AL36">
        <f t="shared" si="14"/>
        <v>1.171250000334112E-2</v>
      </c>
      <c r="AM36" s="101">
        <f t="shared" si="23"/>
        <v>2.2865877476113188E-7</v>
      </c>
      <c r="AN36">
        <f t="shared" si="15"/>
        <v>3.1874342470599791E-3</v>
      </c>
      <c r="AO36">
        <f t="shared" si="16"/>
        <v>0.26882168985609334</v>
      </c>
      <c r="AP36">
        <f t="shared" si="17"/>
        <v>1.3246841523305903E-2</v>
      </c>
      <c r="AQ36">
        <f t="shared" si="18"/>
        <v>-0.43603177713021213</v>
      </c>
      <c r="AR36">
        <f t="shared" si="19"/>
        <v>-2.6038677640674139</v>
      </c>
      <c r="AS36">
        <f t="shared" si="20"/>
        <v>-3.6293183450775977</v>
      </c>
      <c r="AT36" s="74">
        <f t="shared" si="27"/>
        <v>10.967461397794739</v>
      </c>
      <c r="AU36" s="74">
        <f t="shared" si="27"/>
        <v>10.967461402478088</v>
      </c>
      <c r="AV36" s="74">
        <f t="shared" si="27"/>
        <v>10.967461206767618</v>
      </c>
      <c r="AW36" s="74">
        <f t="shared" si="27"/>
        <v>10.96746938638997</v>
      </c>
      <c r="AX36" s="74">
        <f t="shared" si="27"/>
        <v>10.967129527706861</v>
      </c>
      <c r="AY36" s="74">
        <f t="shared" si="27"/>
        <v>10.992315135769173</v>
      </c>
      <c r="AZ36" s="74">
        <f t="shared" si="27"/>
        <v>11.239445514178261</v>
      </c>
      <c r="BA36" s="74">
        <f t="shared" si="22"/>
        <v>11.818444823952895</v>
      </c>
    </row>
    <row r="37" spans="1:53">
      <c r="A37" s="12" t="s">
        <v>84</v>
      </c>
      <c r="B37" s="14"/>
      <c r="C37" s="18">
        <v>53055.356200000002</v>
      </c>
      <c r="D37" s="18">
        <v>8.9999999999999998E-4</v>
      </c>
      <c r="E37">
        <f t="shared" si="4"/>
        <v>3288.0327123527691</v>
      </c>
      <c r="F37">
        <f t="shared" si="24"/>
        <v>3288</v>
      </c>
      <c r="G37">
        <f t="shared" si="26"/>
        <v>1.1728000004950445E-2</v>
      </c>
      <c r="J37">
        <f t="shared" si="25"/>
        <v>1.1728000004950445E-2</v>
      </c>
      <c r="Q37" s="2">
        <f t="shared" si="7"/>
        <v>38036.856200000002</v>
      </c>
      <c r="S37" s="13">
        <v>1</v>
      </c>
      <c r="T37" s="157"/>
      <c r="AF37">
        <f t="shared" si="8"/>
        <v>3288</v>
      </c>
      <c r="AG37" s="74">
        <f t="shared" si="9"/>
        <v>1.2454951757018553E-2</v>
      </c>
      <c r="AH37" s="74">
        <f t="shared" si="10"/>
        <v>8.491650039852576E-3</v>
      </c>
      <c r="AI37" s="74">
        <f t="shared" si="11"/>
        <v>1.1728000004950445E-2</v>
      </c>
      <c r="AJ37" s="74">
        <f t="shared" si="12"/>
        <v>-7.2695175206810743E-4</v>
      </c>
      <c r="AK37" s="74">
        <f t="shared" si="13"/>
        <v>5.2845884983489117E-7</v>
      </c>
      <c r="AL37">
        <f t="shared" si="14"/>
        <v>1.1728000004950445E-2</v>
      </c>
      <c r="AM37" s="101">
        <f t="shared" si="23"/>
        <v>5.2845884983489117E-7</v>
      </c>
      <c r="AN37">
        <f t="shared" si="15"/>
        <v>3.2363499650978687E-3</v>
      </c>
      <c r="AO37">
        <f t="shared" si="16"/>
        <v>0.2718098422020141</v>
      </c>
      <c r="AP37">
        <f t="shared" si="17"/>
        <v>2.0060065552621454E-2</v>
      </c>
      <c r="AQ37">
        <f t="shared" si="18"/>
        <v>-0.44100399768978776</v>
      </c>
      <c r="AR37">
        <f t="shared" si="19"/>
        <v>-2.5970535818657838</v>
      </c>
      <c r="AS37">
        <f t="shared" si="20"/>
        <v>-3.5816228054708192</v>
      </c>
      <c r="AT37" s="74">
        <f t="shared" si="27"/>
        <v>10.980687095495748</v>
      </c>
      <c r="AU37" s="74">
        <f t="shared" si="27"/>
        <v>10.980687095495053</v>
      </c>
      <c r="AV37" s="74">
        <f t="shared" si="27"/>
        <v>10.980687095549893</v>
      </c>
      <c r="AW37" s="74">
        <f t="shared" si="27"/>
        <v>10.980687091222675</v>
      </c>
      <c r="AX37" s="74">
        <f t="shared" si="27"/>
        <v>10.980687432670317</v>
      </c>
      <c r="AY37" s="74">
        <f t="shared" si="27"/>
        <v>11.010488061030303</v>
      </c>
      <c r="AZ37" s="74">
        <f t="shared" si="27"/>
        <v>11.261370793473837</v>
      </c>
      <c r="BA37" s="74">
        <f t="shared" si="22"/>
        <v>11.831912576507765</v>
      </c>
    </row>
    <row r="38" spans="1:53">
      <c r="A38" s="12" t="s">
        <v>84</v>
      </c>
      <c r="B38" s="14"/>
      <c r="C38" s="18">
        <v>53070.414100000002</v>
      </c>
      <c r="D38" s="18">
        <v>5.9999999999999995E-4</v>
      </c>
      <c r="E38">
        <f t="shared" si="4"/>
        <v>3330.0329968565188</v>
      </c>
      <c r="F38">
        <f t="shared" si="24"/>
        <v>3330</v>
      </c>
      <c r="G38">
        <f t="shared" si="26"/>
        <v>1.1830000003101304E-2</v>
      </c>
      <c r="J38">
        <f t="shared" si="25"/>
        <v>1.1830000003101304E-2</v>
      </c>
      <c r="Q38" s="2">
        <f t="shared" si="7"/>
        <v>38051.914100000002</v>
      </c>
      <c r="S38" s="13">
        <v>1</v>
      </c>
      <c r="T38" s="157"/>
      <c r="AF38">
        <f t="shared" si="8"/>
        <v>3330</v>
      </c>
      <c r="AG38" s="74">
        <f t="shared" si="9"/>
        <v>1.2601773098713451E-2</v>
      </c>
      <c r="AH38" s="74">
        <f t="shared" si="10"/>
        <v>8.5664491890733302E-3</v>
      </c>
      <c r="AI38" s="74">
        <f t="shared" si="11"/>
        <v>1.1830000003101304E-2</v>
      </c>
      <c r="AJ38" s="74">
        <f t="shared" si="12"/>
        <v>-7.7177309561214658E-4</v>
      </c>
      <c r="AK38" s="74">
        <f t="shared" si="13"/>
        <v>5.9563371111075555E-7</v>
      </c>
      <c r="AL38">
        <f t="shared" si="14"/>
        <v>1.1830000003101304E-2</v>
      </c>
      <c r="AM38" s="101">
        <f t="shared" si="23"/>
        <v>5.9563371111075555E-7</v>
      </c>
      <c r="AN38">
        <f t="shared" si="15"/>
        <v>3.2635508140279731E-3</v>
      </c>
      <c r="AO38">
        <f t="shared" si="16"/>
        <v>0.27351617271550754</v>
      </c>
      <c r="AP38">
        <f t="shared" si="17"/>
        <v>2.3916053796351356E-2</v>
      </c>
      <c r="AQ38">
        <f t="shared" si="18"/>
        <v>-0.44380928402446218</v>
      </c>
      <c r="AR38">
        <f t="shared" si="19"/>
        <v>-2.5931966587533131</v>
      </c>
      <c r="AS38">
        <f t="shared" si="20"/>
        <v>-3.5551388889581763</v>
      </c>
      <c r="AT38" s="74">
        <f t="shared" si="27"/>
        <v>10.988108479122996</v>
      </c>
      <c r="AU38" s="74">
        <f t="shared" si="27"/>
        <v>10.988108479060308</v>
      </c>
      <c r="AV38" s="74">
        <f t="shared" si="27"/>
        <v>10.988108488923473</v>
      </c>
      <c r="AW38" s="74">
        <f t="shared" si="27"/>
        <v>10.98810693722938</v>
      </c>
      <c r="AX38" s="74">
        <f t="shared" si="27"/>
        <v>10.988355153016535</v>
      </c>
      <c r="AY38" s="74">
        <f t="shared" si="27"/>
        <v>11.020779069065437</v>
      </c>
      <c r="AZ38" s="74">
        <f t="shared" si="27"/>
        <v>11.273612532070869</v>
      </c>
      <c r="BA38" s="74">
        <f t="shared" si="22"/>
        <v>11.839404571306501</v>
      </c>
    </row>
    <row r="39" spans="1:53">
      <c r="A39" s="12" t="s">
        <v>84</v>
      </c>
      <c r="B39" s="13" t="s">
        <v>78</v>
      </c>
      <c r="C39" s="18">
        <v>52984.548799999997</v>
      </c>
      <c r="D39" s="18">
        <v>4.5999999999999999E-3</v>
      </c>
      <c r="E39">
        <f t="shared" si="4"/>
        <v>3090.5329982511312</v>
      </c>
      <c r="F39">
        <f t="shared" si="24"/>
        <v>3090.5</v>
      </c>
      <c r="G39">
        <f t="shared" si="26"/>
        <v>1.1830499999632593E-2</v>
      </c>
      <c r="J39">
        <f t="shared" si="25"/>
        <v>1.1830499999632593E-2</v>
      </c>
      <c r="Q39" s="2">
        <f t="shared" si="7"/>
        <v>37966.048799999997</v>
      </c>
      <c r="S39" s="13">
        <v>1</v>
      </c>
      <c r="T39" s="157"/>
      <c r="U39">
        <v>9.4371052884484002E-16</v>
      </c>
      <c r="V39">
        <v>1.7409947211304245E-19</v>
      </c>
      <c r="W39">
        <v>1.1185228204307618E-30</v>
      </c>
      <c r="X39">
        <v>9.3426958323845089E-13</v>
      </c>
      <c r="Y39">
        <v>2.6737851789642367E-7</v>
      </c>
      <c r="Z39">
        <v>6.4554272365334757E-4</v>
      </c>
      <c r="AA39">
        <v>6.2342160854682175E-4</v>
      </c>
      <c r="AB39">
        <v>40.017076809262619</v>
      </c>
      <c r="AC39">
        <v>2.8046522282575402E-8</v>
      </c>
      <c r="AD39">
        <v>9.6058320964073632E-12</v>
      </c>
      <c r="AE39">
        <v>4.6434113209075714E-24</v>
      </c>
      <c r="AF39">
        <f t="shared" si="8"/>
        <v>3090.5</v>
      </c>
      <c r="AG39" s="74">
        <f t="shared" si="9"/>
        <v>1.176274831903929E-2</v>
      </c>
      <c r="AH39" s="74">
        <f t="shared" si="10"/>
        <v>8.7221398471828363E-3</v>
      </c>
      <c r="AI39" s="74">
        <f t="shared" si="11"/>
        <v>1.1830499999632593E-2</v>
      </c>
      <c r="AJ39" s="74">
        <f t="shared" si="12"/>
        <v>6.7751680593303512E-5</v>
      </c>
      <c r="AK39" s="74">
        <f t="shared" si="13"/>
        <v>4.59029022321702E-9</v>
      </c>
      <c r="AL39">
        <f t="shared" si="14"/>
        <v>1.1830499999632593E-2</v>
      </c>
      <c r="AM39" s="101">
        <f t="shared" si="23"/>
        <v>4.59029022321702E-9</v>
      </c>
      <c r="AN39">
        <f t="shared" si="15"/>
        <v>3.1083601524497574E-3</v>
      </c>
      <c r="AO39">
        <f t="shared" si="16"/>
        <v>0.26419712373397852</v>
      </c>
      <c r="AP39">
        <f t="shared" si="17"/>
        <v>2.5449584223494466E-3</v>
      </c>
      <c r="AQ39">
        <f t="shared" si="18"/>
        <v>-0.42818168943905111</v>
      </c>
      <c r="AR39">
        <f t="shared" si="19"/>
        <v>-2.6145700318750871</v>
      </c>
      <c r="AS39">
        <f t="shared" si="20"/>
        <v>-3.7066570875013958</v>
      </c>
      <c r="AT39" s="74">
        <f t="shared" si="27"/>
        <v>10.946391964898279</v>
      </c>
      <c r="AU39" s="74">
        <f t="shared" si="27"/>
        <v>10.946392011033227</v>
      </c>
      <c r="AV39" s="74">
        <f t="shared" si="27"/>
        <v>10.946390908735538</v>
      </c>
      <c r="AW39" s="74">
        <f t="shared" si="27"/>
        <v>10.946417252578666</v>
      </c>
      <c r="AX39" s="74">
        <f t="shared" si="27"/>
        <v>10.945791471692916</v>
      </c>
      <c r="AY39" s="74">
        <f t="shared" si="27"/>
        <v>10.963829072166179</v>
      </c>
      <c r="AZ39" s="74">
        <f t="shared" si="27"/>
        <v>11.204239199101355</v>
      </c>
      <c r="BA39" s="74">
        <f t="shared" si="22"/>
        <v>11.79668236287085</v>
      </c>
    </row>
    <row r="40" spans="1:53">
      <c r="A40" s="12" t="s">
        <v>84</v>
      </c>
      <c r="B40" s="13" t="s">
        <v>78</v>
      </c>
      <c r="C40" s="18">
        <v>53081.349900000001</v>
      </c>
      <c r="D40" s="18">
        <v>5.9999999999999995E-4</v>
      </c>
      <c r="E40">
        <f t="shared" si="4"/>
        <v>3360.5357038260217</v>
      </c>
      <c r="F40">
        <f t="shared" si="24"/>
        <v>3360.5</v>
      </c>
      <c r="G40">
        <f t="shared" si="26"/>
        <v>1.2800500000594184E-2</v>
      </c>
      <c r="J40">
        <f t="shared" si="25"/>
        <v>1.2800500000594184E-2</v>
      </c>
      <c r="Q40" s="2">
        <f t="shared" si="7"/>
        <v>38062.849900000001</v>
      </c>
      <c r="S40" s="13">
        <v>1</v>
      </c>
      <c r="T40" s="157"/>
      <c r="AF40">
        <f t="shared" si="8"/>
        <v>3360.5</v>
      </c>
      <c r="AG40" s="74">
        <f t="shared" si="9"/>
        <v>1.2708307375817116E-2</v>
      </c>
      <c r="AH40" s="74">
        <f t="shared" si="10"/>
        <v>9.517202115774932E-3</v>
      </c>
      <c r="AI40" s="74">
        <f t="shared" si="11"/>
        <v>1.2800500000594184E-2</v>
      </c>
      <c r="AJ40" s="74">
        <f t="shared" si="12"/>
        <v>9.2192624777068244E-5</v>
      </c>
      <c r="AK40" s="74">
        <f t="shared" si="13"/>
        <v>8.4994800632852971E-9</v>
      </c>
      <c r="AL40">
        <f t="shared" si="14"/>
        <v>1.2800500000594184E-2</v>
      </c>
      <c r="AM40" s="101">
        <f t="shared" si="23"/>
        <v>8.4994800632852971E-9</v>
      </c>
      <c r="AN40">
        <f t="shared" si="15"/>
        <v>3.2832978848192518E-3</v>
      </c>
      <c r="AO40">
        <f t="shared" si="16"/>
        <v>0.27477569858499362</v>
      </c>
      <c r="AP40">
        <f t="shared" si="17"/>
        <v>2.674657544062875E-2</v>
      </c>
      <c r="AQ40">
        <f t="shared" si="18"/>
        <v>-0.44586449121829158</v>
      </c>
      <c r="AR40">
        <f t="shared" si="19"/>
        <v>-2.5903652275859197</v>
      </c>
      <c r="AS40">
        <f t="shared" si="20"/>
        <v>-3.5359266102101463</v>
      </c>
      <c r="AT40" s="74">
        <f t="shared" si="27"/>
        <v>10.993527152783697</v>
      </c>
      <c r="AU40" s="74">
        <f t="shared" si="27"/>
        <v>10.993527152781553</v>
      </c>
      <c r="AV40" s="74">
        <f t="shared" si="27"/>
        <v>10.993527154012254</v>
      </c>
      <c r="AW40" s="74">
        <f t="shared" si="27"/>
        <v>10.993526447956496</v>
      </c>
      <c r="AX40" s="74">
        <f t="shared" si="27"/>
        <v>10.993982146232385</v>
      </c>
      <c r="AY40" s="74">
        <f t="shared" si="27"/>
        <v>11.02833401629286</v>
      </c>
      <c r="AZ40" s="74">
        <f t="shared" si="27"/>
        <v>11.282522286227135</v>
      </c>
      <c r="BA40" s="74">
        <f t="shared" si="22"/>
        <v>11.844845186577011</v>
      </c>
    </row>
    <row r="41" spans="1:53">
      <c r="A41" s="12" t="s">
        <v>84</v>
      </c>
      <c r="B41" s="13" t="s">
        <v>78</v>
      </c>
      <c r="C41" s="18">
        <v>53082.426299999999</v>
      </c>
      <c r="D41" s="18">
        <v>1E-3</v>
      </c>
      <c r="E41">
        <f t="shared" si="4"/>
        <v>3363.5380551658341</v>
      </c>
      <c r="F41">
        <f t="shared" si="24"/>
        <v>3363.5</v>
      </c>
      <c r="G41">
        <f t="shared" si="26"/>
        <v>1.3643500002217479E-2</v>
      </c>
      <c r="J41">
        <f t="shared" si="25"/>
        <v>1.3643500002217479E-2</v>
      </c>
      <c r="Q41" s="2">
        <f t="shared" si="7"/>
        <v>38063.926299999999</v>
      </c>
      <c r="S41" s="13">
        <v>1</v>
      </c>
      <c r="T41" s="157"/>
      <c r="AF41">
        <f t="shared" si="8"/>
        <v>3363.5</v>
      </c>
      <c r="AG41" s="74">
        <f t="shared" si="9"/>
        <v>1.2718782220493786E-2</v>
      </c>
      <c r="AH41" s="74">
        <f t="shared" si="10"/>
        <v>1.0358260080733196E-2</v>
      </c>
      <c r="AI41" s="74">
        <f t="shared" si="11"/>
        <v>1.3643500002217479E-2</v>
      </c>
      <c r="AJ41" s="74">
        <f t="shared" si="12"/>
        <v>9.2471778172369297E-4</v>
      </c>
      <c r="AK41" s="74">
        <f t="shared" si="13"/>
        <v>8.551029758359875E-7</v>
      </c>
      <c r="AL41">
        <f t="shared" si="14"/>
        <v>1.3643500002217479E-2</v>
      </c>
      <c r="AM41" s="101">
        <f t="shared" si="23"/>
        <v>8.551029758359875E-7</v>
      </c>
      <c r="AN41">
        <f t="shared" si="15"/>
        <v>3.2852399214842831E-3</v>
      </c>
      <c r="AO41">
        <f t="shared" si="16"/>
        <v>0.27490052981400626</v>
      </c>
      <c r="AP41">
        <f t="shared" si="17"/>
        <v>2.702638624571127E-2</v>
      </c>
      <c r="AQ41">
        <f t="shared" si="18"/>
        <v>-0.44606747273055136</v>
      </c>
      <c r="AR41">
        <f t="shared" si="19"/>
        <v>-2.5900853155898411</v>
      </c>
      <c r="AS41">
        <f t="shared" si="20"/>
        <v>-3.5340377503153966</v>
      </c>
      <c r="AT41" s="74">
        <f t="shared" ref="AT41:AZ50" si="28">$BA41+$AH$7*SIN(AU41)</f>
        <v>10.99406148558332</v>
      </c>
      <c r="AU41" s="74">
        <f t="shared" si="28"/>
        <v>10.99406148558246</v>
      </c>
      <c r="AV41" s="74">
        <f t="shared" si="28"/>
        <v>10.994061486249715</v>
      </c>
      <c r="AW41" s="74">
        <f t="shared" si="28"/>
        <v>10.994060968234466</v>
      </c>
      <c r="AX41" s="74">
        <f t="shared" si="28"/>
        <v>10.994538350661003</v>
      </c>
      <c r="AY41" s="74">
        <f t="shared" si="28"/>
        <v>11.029080847593489</v>
      </c>
      <c r="AZ41" s="74">
        <f t="shared" si="28"/>
        <v>11.283399556278606</v>
      </c>
      <c r="BA41" s="74">
        <f t="shared" si="22"/>
        <v>11.845380329062635</v>
      </c>
    </row>
    <row r="42" spans="1:53">
      <c r="A42" s="16" t="s">
        <v>117</v>
      </c>
      <c r="B42" s="16" t="s">
        <v>78</v>
      </c>
      <c r="C42" s="50">
        <v>50515.402300000002</v>
      </c>
      <c r="D42" s="50" t="s">
        <v>111</v>
      </c>
      <c r="E42">
        <f t="shared" si="4"/>
        <v>-3796.5399323327306</v>
      </c>
      <c r="F42">
        <f t="shared" si="24"/>
        <v>-3796.5</v>
      </c>
      <c r="G42">
        <f>+C42-(C$7+F42*C$8)+T42*K$9</f>
        <v>-1.4316499997221399E-2</v>
      </c>
      <c r="K42">
        <f t="shared" ref="K42:K73" si="29">G42</f>
        <v>-1.4316499997221399E-2</v>
      </c>
      <c r="Q42" s="2">
        <f t="shared" si="7"/>
        <v>35496.902300000002</v>
      </c>
      <c r="S42" s="13">
        <v>1</v>
      </c>
      <c r="T42" s="157"/>
      <c r="U42">
        <v>1.1865233421410922E-8</v>
      </c>
      <c r="V42">
        <v>8.4187394756021069E-17</v>
      </c>
      <c r="W42">
        <v>4.3757551402917936E-26</v>
      </c>
      <c r="X42">
        <v>1.5597665334011431E-9</v>
      </c>
      <c r="Y42">
        <v>2.2268981645105755E-5</v>
      </c>
      <c r="Z42">
        <v>6.8887662736937633E-4</v>
      </c>
      <c r="AA42">
        <v>1.7128569189528112E-2</v>
      </c>
      <c r="AB42">
        <v>12.182686478457887</v>
      </c>
      <c r="AC42">
        <v>4.6823772944698774E-5</v>
      </c>
      <c r="AD42">
        <v>5.9760574062810865E-10</v>
      </c>
      <c r="AE42">
        <v>1.8165414763861138E-19</v>
      </c>
      <c r="AF42">
        <f t="shared" si="8"/>
        <v>-3796.5</v>
      </c>
      <c r="AG42" s="74">
        <f t="shared" si="9"/>
        <v>-1.3880008789899451E-2</v>
      </c>
      <c r="AH42" s="74">
        <f t="shared" si="10"/>
        <v>-1.3223164016603811E-2</v>
      </c>
      <c r="AI42" s="74">
        <f t="shared" si="11"/>
        <v>-1.4316499997221399E-2</v>
      </c>
      <c r="AJ42" s="74">
        <f t="shared" si="12"/>
        <v>-4.3649120732194846E-4</v>
      </c>
      <c r="AK42" s="74">
        <f t="shared" si="13"/>
        <v>1.9052457406937219E-7</v>
      </c>
      <c r="AL42">
        <f t="shared" si="14"/>
        <v>-1.4316499997221399E-2</v>
      </c>
      <c r="AM42" s="101">
        <f t="shared" si="23"/>
        <v>1.9052457406937219E-7</v>
      </c>
      <c r="AN42">
        <f t="shared" si="15"/>
        <v>-1.093335980617588E-3</v>
      </c>
      <c r="AO42">
        <f t="shared" si="16"/>
        <v>0.16208432523345795</v>
      </c>
      <c r="AP42">
        <f t="shared" si="17"/>
        <v>-0.3398797483752185</v>
      </c>
      <c r="AQ42">
        <f t="shared" si="18"/>
        <v>-0.15047509386194333</v>
      </c>
      <c r="AR42">
        <f t="shared" si="19"/>
        <v>-2.9639040241391492</v>
      </c>
      <c r="AS42">
        <f t="shared" si="20"/>
        <v>-11.226013880728514</v>
      </c>
      <c r="AT42" s="74">
        <f t="shared" si="28"/>
        <v>10.033883991206562</v>
      </c>
      <c r="AU42" s="74">
        <f t="shared" si="28"/>
        <v>10.103246561523681</v>
      </c>
      <c r="AV42" s="74">
        <f t="shared" si="28"/>
        <v>10.002509445170292</v>
      </c>
      <c r="AW42" s="74">
        <f t="shared" si="28"/>
        <v>10.151542972512505</v>
      </c>
      <c r="AX42" s="74">
        <f t="shared" si="28"/>
        <v>9.9361724226144652</v>
      </c>
      <c r="AY42" s="74">
        <f t="shared" si="28"/>
        <v>10.261390850788791</v>
      </c>
      <c r="AZ42" s="74">
        <f t="shared" si="28"/>
        <v>9.7934331858235151</v>
      </c>
      <c r="BA42" s="74">
        <f t="shared" si="22"/>
        <v>10.568173596706654</v>
      </c>
    </row>
    <row r="43" spans="1:53">
      <c r="A43" s="15" t="s">
        <v>85</v>
      </c>
      <c r="B43" s="10"/>
      <c r="C43" s="15">
        <v>50839.330300000001</v>
      </c>
      <c r="D43" s="15">
        <v>2.8E-3</v>
      </c>
      <c r="E43">
        <f t="shared" si="4"/>
        <v>-2893.0229639154363</v>
      </c>
      <c r="F43">
        <f t="shared" si="24"/>
        <v>-2893</v>
      </c>
      <c r="G43">
        <f t="shared" ref="G43:G106" si="30">+C43-(C$7+F43*C$8)+T43*K$9</f>
        <v>-8.2330000004731119E-3</v>
      </c>
      <c r="K43">
        <f t="shared" si="29"/>
        <v>-8.2330000004731119E-3</v>
      </c>
      <c r="Q43" s="2">
        <f t="shared" si="7"/>
        <v>35820.830300000001</v>
      </c>
      <c r="S43" s="13">
        <v>1</v>
      </c>
      <c r="T43" s="157"/>
      <c r="AF43">
        <f t="shared" si="8"/>
        <v>-2893</v>
      </c>
      <c r="AG43" s="74">
        <f t="shared" si="9"/>
        <v>-1.0347226201588578E-2</v>
      </c>
      <c r="AH43" s="74">
        <f t="shared" si="10"/>
        <v>-7.6638883930264124E-3</v>
      </c>
      <c r="AI43" s="74">
        <f t="shared" si="11"/>
        <v>-8.2330000004731119E-3</v>
      </c>
      <c r="AJ43" s="74">
        <f t="shared" si="12"/>
        <v>2.1142262011154666E-3</v>
      </c>
      <c r="AK43" s="74">
        <f t="shared" si="13"/>
        <v>4.4699524294831371E-6</v>
      </c>
      <c r="AL43">
        <f t="shared" si="14"/>
        <v>-8.2330000004731119E-3</v>
      </c>
      <c r="AM43" s="101">
        <f t="shared" si="23"/>
        <v>4.4699524294831371E-6</v>
      </c>
      <c r="AN43">
        <f t="shared" si="15"/>
        <v>-5.6911160744669914E-4</v>
      </c>
      <c r="AO43">
        <f t="shared" si="16"/>
        <v>0.16770665032476795</v>
      </c>
      <c r="AP43">
        <f t="shared" si="17"/>
        <v>-0.30759181415905179</v>
      </c>
      <c r="AQ43">
        <f t="shared" si="18"/>
        <v>-0.17897824442823199</v>
      </c>
      <c r="AR43">
        <f t="shared" si="19"/>
        <v>-2.9297760993213648</v>
      </c>
      <c r="AS43">
        <f t="shared" si="20"/>
        <v>-9.4068034508065459</v>
      </c>
      <c r="AT43" s="74">
        <f t="shared" si="28"/>
        <v>10.142532570642921</v>
      </c>
      <c r="AU43" s="74">
        <f t="shared" si="28"/>
        <v>10.185289578268421</v>
      </c>
      <c r="AV43" s="74">
        <f t="shared" si="28"/>
        <v>10.118063650118934</v>
      </c>
      <c r="AW43" s="74">
        <f t="shared" si="28"/>
        <v>10.225752229719753</v>
      </c>
      <c r="AX43" s="74">
        <f t="shared" si="28"/>
        <v>10.057743619196327</v>
      </c>
      <c r="AY43" s="74">
        <f t="shared" si="28"/>
        <v>10.333777399375162</v>
      </c>
      <c r="AZ43" s="74">
        <f t="shared" si="28"/>
        <v>9.9080139852726727</v>
      </c>
      <c r="BA43" s="74">
        <f t="shared" si="22"/>
        <v>10.729340675293754</v>
      </c>
    </row>
    <row r="44" spans="1:53">
      <c r="A44" s="15" t="s">
        <v>85</v>
      </c>
      <c r="B44" s="10"/>
      <c r="C44" s="15">
        <v>50849.368000000002</v>
      </c>
      <c r="D44" s="15">
        <v>2.8E-3</v>
      </c>
      <c r="E44">
        <f t="shared" si="4"/>
        <v>-2865.0252845734744</v>
      </c>
      <c r="F44">
        <f t="shared" si="24"/>
        <v>-2865</v>
      </c>
      <c r="G44">
        <f t="shared" si="30"/>
        <v>-9.0649999983725138E-3</v>
      </c>
      <c r="K44">
        <f t="shared" si="29"/>
        <v>-9.0649999983725138E-3</v>
      </c>
      <c r="Q44" s="2">
        <f t="shared" si="7"/>
        <v>35830.868000000002</v>
      </c>
      <c r="S44" s="13">
        <v>1</v>
      </c>
      <c r="T44" s="157"/>
      <c r="AF44">
        <f t="shared" si="8"/>
        <v>-2865</v>
      </c>
      <c r="AG44" s="74">
        <f t="shared" si="9"/>
        <v>-1.0238492503639242E-2</v>
      </c>
      <c r="AH44" s="74">
        <f t="shared" si="10"/>
        <v>-8.5123293633306459E-3</v>
      </c>
      <c r="AI44" s="74">
        <f t="shared" si="11"/>
        <v>-9.0649999983725138E-3</v>
      </c>
      <c r="AJ44" s="74">
        <f t="shared" si="12"/>
        <v>1.1734925052667277E-3</v>
      </c>
      <c r="AK44" s="74">
        <f t="shared" si="13"/>
        <v>1.3770846599171809E-6</v>
      </c>
      <c r="AL44">
        <f t="shared" si="14"/>
        <v>-9.0649999983725138E-3</v>
      </c>
      <c r="AM44" s="101">
        <f t="shared" si="23"/>
        <v>1.3770846599171809E-6</v>
      </c>
      <c r="AN44">
        <f t="shared" si="15"/>
        <v>-5.526706350418673E-4</v>
      </c>
      <c r="AO44">
        <f t="shared" si="16"/>
        <v>0.16790053659744997</v>
      </c>
      <c r="AP44">
        <f t="shared" si="17"/>
        <v>-0.30656344257568607</v>
      </c>
      <c r="AQ44">
        <f t="shared" si="18"/>
        <v>-0.17987749969748404</v>
      </c>
      <c r="AR44">
        <f t="shared" si="19"/>
        <v>-2.9286955188542003</v>
      </c>
      <c r="AS44">
        <f t="shared" si="20"/>
        <v>-9.3586984690429027</v>
      </c>
      <c r="AT44" s="74">
        <f t="shared" si="28"/>
        <v>10.145911066428381</v>
      </c>
      <c r="AU44" s="74">
        <f t="shared" si="28"/>
        <v>10.18791324106564</v>
      </c>
      <c r="AV44" s="74">
        <f t="shared" si="28"/>
        <v>10.121690114022822</v>
      </c>
      <c r="AW44" s="74">
        <f t="shared" si="28"/>
        <v>10.228064088538346</v>
      </c>
      <c r="AX44" s="74">
        <f t="shared" si="28"/>
        <v>10.06165776734402</v>
      </c>
      <c r="AY44" s="74">
        <f t="shared" si="28"/>
        <v>10.33584548427139</v>
      </c>
      <c r="AZ44" s="74">
        <f t="shared" si="28"/>
        <v>9.9119001835315697</v>
      </c>
      <c r="BA44" s="74">
        <f t="shared" si="22"/>
        <v>10.734335338492912</v>
      </c>
    </row>
    <row r="45" spans="1:53">
      <c r="A45" s="7" t="s">
        <v>77</v>
      </c>
      <c r="B45" s="8" t="s">
        <v>78</v>
      </c>
      <c r="C45" s="9">
        <v>51193.368799999997</v>
      </c>
      <c r="D45" s="9">
        <v>1.6000000000000001E-3</v>
      </c>
      <c r="E45">
        <f t="shared" si="4"/>
        <v>-1905.5202095286529</v>
      </c>
      <c r="F45">
        <f t="shared" si="24"/>
        <v>-1905.5</v>
      </c>
      <c r="G45">
        <f t="shared" si="30"/>
        <v>-7.245500004501082E-3</v>
      </c>
      <c r="K45">
        <f t="shared" si="29"/>
        <v>-7.245500004501082E-3</v>
      </c>
      <c r="Q45" s="2">
        <f t="shared" si="7"/>
        <v>36174.868799999997</v>
      </c>
      <c r="S45" s="13">
        <v>1</v>
      </c>
      <c r="T45" s="157"/>
      <c r="AF45">
        <f t="shared" si="8"/>
        <v>-1905.5</v>
      </c>
      <c r="AG45" s="74">
        <f t="shared" si="9"/>
        <v>-6.5431998961769933E-3</v>
      </c>
      <c r="AH45" s="74">
        <f t="shared" si="10"/>
        <v>-7.2597516427346E-3</v>
      </c>
      <c r="AI45" s="74">
        <f t="shared" si="11"/>
        <v>-7.245500004501082E-3</v>
      </c>
      <c r="AJ45" s="74">
        <f t="shared" si="12"/>
        <v>-7.0230010832408873E-4</v>
      </c>
      <c r="AK45" s="74">
        <f t="shared" si="13"/>
        <v>4.9322544215202681E-7</v>
      </c>
      <c r="AL45">
        <f t="shared" si="14"/>
        <v>-7.245500004501082E-3</v>
      </c>
      <c r="AM45" s="101">
        <f t="shared" si="23"/>
        <v>4.9322544215202681E-7</v>
      </c>
      <c r="AN45">
        <f t="shared" si="15"/>
        <v>1.4251638233518176E-5</v>
      </c>
      <c r="AO45">
        <f t="shared" si="16"/>
        <v>0.17531505637193379</v>
      </c>
      <c r="AP45">
        <f t="shared" si="17"/>
        <v>-0.27027111851365454</v>
      </c>
      <c r="AQ45">
        <f t="shared" si="18"/>
        <v>-0.21128221800568864</v>
      </c>
      <c r="AR45">
        <f t="shared" si="19"/>
        <v>-2.890789611794653</v>
      </c>
      <c r="AS45">
        <f t="shared" si="20"/>
        <v>-7.9325405473284931</v>
      </c>
      <c r="AT45" s="74">
        <f t="shared" si="28"/>
        <v>10.261883806240261</v>
      </c>
      <c r="AU45" s="74">
        <f t="shared" si="28"/>
        <v>10.281976675983687</v>
      </c>
      <c r="AV45" s="74">
        <f t="shared" si="28"/>
        <v>10.246632688280268</v>
      </c>
      <c r="AW45" s="74">
        <f t="shared" si="28"/>
        <v>10.309796304337885</v>
      </c>
      <c r="AX45" s="74">
        <f t="shared" si="28"/>
        <v>10.199799791758075</v>
      </c>
      <c r="AY45" s="74">
        <f t="shared" si="28"/>
        <v>10.401985570587545</v>
      </c>
      <c r="AZ45" s="74">
        <f t="shared" si="28"/>
        <v>10.05762376322234</v>
      </c>
      <c r="BA45" s="74">
        <f t="shared" si="22"/>
        <v>10.905491743478326</v>
      </c>
    </row>
    <row r="46" spans="1:53">
      <c r="A46" s="7" t="s">
        <v>77</v>
      </c>
      <c r="B46" s="8" t="s">
        <v>79</v>
      </c>
      <c r="C46" s="9">
        <v>51193.549299999999</v>
      </c>
      <c r="D46" s="9">
        <v>2.8999999999999998E-3</v>
      </c>
      <c r="E46">
        <f t="shared" si="4"/>
        <v>-1905.0167494609796</v>
      </c>
      <c r="F46">
        <f t="shared" si="24"/>
        <v>-1905</v>
      </c>
      <c r="G46">
        <f t="shared" si="30"/>
        <v>-6.0050000029150397E-3</v>
      </c>
      <c r="K46">
        <f t="shared" si="29"/>
        <v>-6.0050000029150397E-3</v>
      </c>
      <c r="Q46" s="2">
        <f t="shared" si="7"/>
        <v>36175.049299999999</v>
      </c>
      <c r="S46" s="13">
        <v>1</v>
      </c>
      <c r="T46" s="157"/>
      <c r="AF46">
        <f t="shared" si="8"/>
        <v>-1905</v>
      </c>
      <c r="AG46" s="74">
        <f t="shared" si="9"/>
        <v>-6.5412903783496285E-3</v>
      </c>
      <c r="AH46" s="74">
        <f t="shared" si="10"/>
        <v>-6.0195483283223428E-3</v>
      </c>
      <c r="AI46" s="74">
        <f t="shared" si="11"/>
        <v>-6.0050000029150397E-3</v>
      </c>
      <c r="AJ46" s="74">
        <f t="shared" si="12"/>
        <v>5.3629037543458883E-4</v>
      </c>
      <c r="AK46" s="74">
        <f t="shared" si="13"/>
        <v>2.8760736678377223E-7</v>
      </c>
      <c r="AL46">
        <f t="shared" si="14"/>
        <v>-6.0050000029150397E-3</v>
      </c>
      <c r="AM46" s="101">
        <f t="shared" si="23"/>
        <v>2.8760736678377223E-7</v>
      </c>
      <c r="AN46">
        <f t="shared" si="15"/>
        <v>1.4548325407302789E-5</v>
      </c>
      <c r="AO46">
        <f t="shared" si="16"/>
        <v>0.17531933266970801</v>
      </c>
      <c r="AP46">
        <f t="shared" si="17"/>
        <v>-0.27025163272215424</v>
      </c>
      <c r="AQ46">
        <f t="shared" si="18"/>
        <v>-0.21129890871439491</v>
      </c>
      <c r="AR46">
        <f t="shared" si="19"/>
        <v>-2.8907693728511528</v>
      </c>
      <c r="AS46">
        <f t="shared" si="20"/>
        <v>-7.9318937100013081</v>
      </c>
      <c r="AT46" s="74">
        <f t="shared" si="28"/>
        <v>10.261944372477505</v>
      </c>
      <c r="AU46" s="74">
        <f t="shared" si="28"/>
        <v>10.282028045458066</v>
      </c>
      <c r="AV46" s="74">
        <f t="shared" si="28"/>
        <v>10.24669794037699</v>
      </c>
      <c r="AW46" s="74">
        <f t="shared" si="28"/>
        <v>10.309840708135201</v>
      </c>
      <c r="AX46" s="74">
        <f t="shared" si="28"/>
        <v>10.199873433869522</v>
      </c>
      <c r="AY46" s="74">
        <f t="shared" si="28"/>
        <v>10.402018223754474</v>
      </c>
      <c r="AZ46" s="74">
        <f t="shared" si="28"/>
        <v>10.057706126327496</v>
      </c>
      <c r="BA46" s="74">
        <f t="shared" si="22"/>
        <v>10.905580933892596</v>
      </c>
    </row>
    <row r="47" spans="1:53">
      <c r="A47" s="7" t="s">
        <v>77</v>
      </c>
      <c r="B47" s="8" t="s">
        <v>78</v>
      </c>
      <c r="C47" s="9">
        <v>51195.519899999999</v>
      </c>
      <c r="D47" s="9">
        <v>1.6999999999999999E-3</v>
      </c>
      <c r="E47">
        <f t="shared" si="4"/>
        <v>-1899.5202485781797</v>
      </c>
      <c r="F47">
        <f t="shared" si="24"/>
        <v>-1899.5</v>
      </c>
      <c r="G47">
        <f t="shared" si="30"/>
        <v>-7.259500001964625E-3</v>
      </c>
      <c r="K47">
        <f t="shared" si="29"/>
        <v>-7.259500001964625E-3</v>
      </c>
      <c r="Q47" s="2">
        <f t="shared" si="7"/>
        <v>36177.019899999999</v>
      </c>
      <c r="S47" s="13">
        <v>1</v>
      </c>
      <c r="T47" s="157"/>
      <c r="AF47">
        <f t="shared" si="8"/>
        <v>-1899.5</v>
      </c>
      <c r="AG47" s="74">
        <f t="shared" si="9"/>
        <v>-6.5202868103518942E-3</v>
      </c>
      <c r="AH47" s="74">
        <f t="shared" si="10"/>
        <v>-7.2773119529152075E-3</v>
      </c>
      <c r="AI47" s="74">
        <f t="shared" si="11"/>
        <v>-7.259500001964625E-3</v>
      </c>
      <c r="AJ47" s="74">
        <f t="shared" si="12"/>
        <v>-7.3921319161273074E-4</v>
      </c>
      <c r="AK47" s="74">
        <f t="shared" si="13"/>
        <v>5.464361426542798E-7</v>
      </c>
      <c r="AL47">
        <f t="shared" si="14"/>
        <v>-7.259500001964625E-3</v>
      </c>
      <c r="AM47" s="101">
        <f t="shared" si="23"/>
        <v>5.464361426542798E-7</v>
      </c>
      <c r="AN47">
        <f t="shared" si="15"/>
        <v>1.7811950950582699E-5</v>
      </c>
      <c r="AO47">
        <f t="shared" si="16"/>
        <v>0.17536640214876897</v>
      </c>
      <c r="AP47">
        <f t="shared" si="17"/>
        <v>-0.27003724570254267</v>
      </c>
      <c r="AQ47">
        <f t="shared" si="18"/>
        <v>-0.21148253163598243</v>
      </c>
      <c r="AR47">
        <f t="shared" si="19"/>
        <v>-2.8905467070745869</v>
      </c>
      <c r="AS47">
        <f t="shared" si="20"/>
        <v>-7.9247841536508075</v>
      </c>
      <c r="AT47" s="74">
        <f t="shared" si="28"/>
        <v>10.262610615457424</v>
      </c>
      <c r="AU47" s="74">
        <f t="shared" si="28"/>
        <v>10.282593285208527</v>
      </c>
      <c r="AV47" s="74">
        <f t="shared" si="28"/>
        <v>10.247415712978546</v>
      </c>
      <c r="AW47" s="74">
        <f t="shared" si="28"/>
        <v>10.31032930992715</v>
      </c>
      <c r="AX47" s="74">
        <f t="shared" si="28"/>
        <v>10.200683584750228</v>
      </c>
      <c r="AY47" s="74">
        <f t="shared" si="28"/>
        <v>10.402377328763675</v>
      </c>
      <c r="AZ47" s="74">
        <f t="shared" si="28"/>
        <v>10.058612565651909</v>
      </c>
      <c r="BA47" s="74">
        <f t="shared" si="22"/>
        <v>10.906562028449573</v>
      </c>
    </row>
    <row r="48" spans="1:53">
      <c r="A48" s="7" t="s">
        <v>77</v>
      </c>
      <c r="B48" s="8" t="s">
        <v>79</v>
      </c>
      <c r="C48" s="9">
        <v>51237.468999999997</v>
      </c>
      <c r="D48" s="9">
        <v>1.9E-3</v>
      </c>
      <c r="E48">
        <f t="shared" si="4"/>
        <v>-1782.5136185251058</v>
      </c>
      <c r="F48">
        <f t="shared" si="24"/>
        <v>-1782.5</v>
      </c>
      <c r="G48">
        <f t="shared" si="30"/>
        <v>-4.8825000048964284E-3</v>
      </c>
      <c r="K48">
        <f t="shared" si="29"/>
        <v>-4.8825000048964284E-3</v>
      </c>
      <c r="Q48" s="2">
        <f t="shared" si="7"/>
        <v>36218.968999999997</v>
      </c>
      <c r="S48" s="13">
        <v>1</v>
      </c>
      <c r="T48" s="157"/>
      <c r="AF48">
        <f t="shared" si="8"/>
        <v>-1782.5</v>
      </c>
      <c r="AG48" s="74">
        <f t="shared" si="9"/>
        <v>-6.0739738161054609E-3</v>
      </c>
      <c r="AH48" s="74">
        <f t="shared" si="10"/>
        <v>-4.9697668875238951E-3</v>
      </c>
      <c r="AI48" s="74">
        <f t="shared" si="11"/>
        <v>-4.8825000048964284E-3</v>
      </c>
      <c r="AJ48" s="74">
        <f t="shared" si="12"/>
        <v>1.1914738112090324E-3</v>
      </c>
      <c r="AK48" s="74">
        <f t="shared" si="13"/>
        <v>1.419609842796977E-6</v>
      </c>
      <c r="AL48">
        <f t="shared" si="14"/>
        <v>-4.8825000048964284E-3</v>
      </c>
      <c r="AM48" s="101">
        <f t="shared" si="23"/>
        <v>1.419609842796977E-6</v>
      </c>
      <c r="AN48">
        <f t="shared" si="15"/>
        <v>8.726688262746672E-5</v>
      </c>
      <c r="AO48">
        <f t="shared" si="16"/>
        <v>0.17638094220315303</v>
      </c>
      <c r="AP48">
        <f t="shared" si="17"/>
        <v>-0.26545755124304204</v>
      </c>
      <c r="AQ48">
        <f t="shared" si="18"/>
        <v>-0.21539981319876783</v>
      </c>
      <c r="AR48">
        <f t="shared" si="19"/>
        <v>-2.8857934622683521</v>
      </c>
      <c r="AS48">
        <f t="shared" si="20"/>
        <v>-7.7759532404180689</v>
      </c>
      <c r="AT48" s="74">
        <f t="shared" si="28"/>
        <v>10.276790139530979</v>
      </c>
      <c r="AU48" s="74">
        <f t="shared" si="28"/>
        <v>10.2946943049872</v>
      </c>
      <c r="AV48" s="74">
        <f t="shared" si="28"/>
        <v>10.262684111809998</v>
      </c>
      <c r="AW48" s="74">
        <f t="shared" si="28"/>
        <v>10.320794575542809</v>
      </c>
      <c r="AX48" s="74">
        <f t="shared" si="28"/>
        <v>10.217954284826851</v>
      </c>
      <c r="AY48" s="74">
        <f t="shared" si="28"/>
        <v>10.409984630055858</v>
      </c>
      <c r="AZ48" s="74">
        <f t="shared" si="28"/>
        <v>10.078088466169756</v>
      </c>
      <c r="BA48" s="74">
        <f t="shared" si="22"/>
        <v>10.92743258538891</v>
      </c>
    </row>
    <row r="49" spans="1:53">
      <c r="A49" s="7" t="s">
        <v>77</v>
      </c>
      <c r="B49" s="8" t="s">
        <v>78</v>
      </c>
      <c r="C49" s="9">
        <v>51484.489699999998</v>
      </c>
      <c r="D49" s="9">
        <v>4.4000000000000003E-3</v>
      </c>
      <c r="E49">
        <f t="shared" si="4"/>
        <v>-1093.5105252441333</v>
      </c>
      <c r="F49">
        <f t="shared" si="24"/>
        <v>-1093.5</v>
      </c>
      <c r="G49">
        <f t="shared" si="30"/>
        <v>-3.7735000005341135E-3</v>
      </c>
      <c r="K49">
        <f t="shared" si="29"/>
        <v>-3.7735000005341135E-3</v>
      </c>
      <c r="Q49" s="2">
        <f t="shared" si="7"/>
        <v>36465.989699999998</v>
      </c>
      <c r="S49" s="13">
        <v>1</v>
      </c>
      <c r="T49" s="157"/>
      <c r="AF49">
        <f t="shared" si="8"/>
        <v>-1093.5</v>
      </c>
      <c r="AG49" s="74">
        <f t="shared" si="9"/>
        <v>-3.4645859069132989E-3</v>
      </c>
      <c r="AH49" s="74">
        <f t="shared" si="10"/>
        <v>-4.2709848962639496E-3</v>
      </c>
      <c r="AI49" s="74">
        <f t="shared" si="11"/>
        <v>-3.7735000005341135E-3</v>
      </c>
      <c r="AJ49" s="74">
        <f t="shared" si="12"/>
        <v>-3.0891409362081464E-4</v>
      </c>
      <c r="AK49" s="74">
        <f t="shared" si="13"/>
        <v>9.5427917237569424E-8</v>
      </c>
      <c r="AL49">
        <f t="shared" si="14"/>
        <v>-3.7735000005341135E-3</v>
      </c>
      <c r="AM49" s="101">
        <f t="shared" si="23"/>
        <v>9.5427917237569424E-8</v>
      </c>
      <c r="AN49">
        <f t="shared" si="15"/>
        <v>4.9748489572983587E-4</v>
      </c>
      <c r="AO49">
        <f t="shared" si="16"/>
        <v>0.18290641471941127</v>
      </c>
      <c r="AP49">
        <f t="shared" si="17"/>
        <v>-0.23766071137131209</v>
      </c>
      <c r="AQ49">
        <f t="shared" si="18"/>
        <v>-0.23896339632994704</v>
      </c>
      <c r="AR49">
        <f t="shared" si="19"/>
        <v>-2.8570718413964964</v>
      </c>
      <c r="AS49">
        <f t="shared" si="20"/>
        <v>-6.9818785158564527</v>
      </c>
      <c r="AT49" s="74">
        <f t="shared" si="28"/>
        <v>10.360706844832494</v>
      </c>
      <c r="AU49" s="74">
        <f t="shared" si="28"/>
        <v>10.369052430658854</v>
      </c>
      <c r="AV49" s="74">
        <f t="shared" si="28"/>
        <v>10.352521032000846</v>
      </c>
      <c r="AW49" s="74">
        <f t="shared" si="28"/>
        <v>10.385642660046463</v>
      </c>
      <c r="AX49" s="74">
        <f t="shared" si="28"/>
        <v>10.32069275202643</v>
      </c>
      <c r="AY49" s="74">
        <f t="shared" si="28"/>
        <v>10.454341419427118</v>
      </c>
      <c r="AZ49" s="74">
        <f t="shared" si="28"/>
        <v>10.200293373298011</v>
      </c>
      <c r="BA49" s="74">
        <f t="shared" si="22"/>
        <v>11.050336976253892</v>
      </c>
    </row>
    <row r="50" spans="1:53">
      <c r="A50" s="7" t="s">
        <v>77</v>
      </c>
      <c r="B50" s="8" t="s">
        <v>78</v>
      </c>
      <c r="C50" s="9">
        <v>51518.551200000002</v>
      </c>
      <c r="D50" s="9">
        <v>6.0000000000000001E-3</v>
      </c>
      <c r="E50">
        <f t="shared" si="4"/>
        <v>-998.50440283499051</v>
      </c>
      <c r="F50">
        <f t="shared" si="24"/>
        <v>-998.5</v>
      </c>
      <c r="G50">
        <f t="shared" si="30"/>
        <v>-1.578499999595806E-3</v>
      </c>
      <c r="K50">
        <f t="shared" si="29"/>
        <v>-1.578499999595806E-3</v>
      </c>
      <c r="Q50" s="2">
        <f t="shared" si="7"/>
        <v>36500.051200000002</v>
      </c>
      <c r="S50" s="13">
        <v>1</v>
      </c>
      <c r="T50" s="157"/>
      <c r="AF50">
        <f t="shared" si="8"/>
        <v>-998.5</v>
      </c>
      <c r="AG50" s="74">
        <f t="shared" si="9"/>
        <v>-3.107299549017597E-3</v>
      </c>
      <c r="AH50" s="74">
        <f t="shared" si="10"/>
        <v>-2.1327440180139981E-3</v>
      </c>
      <c r="AI50" s="74">
        <f t="shared" si="11"/>
        <v>-1.578499999595806E-3</v>
      </c>
      <c r="AJ50" s="74">
        <f t="shared" si="12"/>
        <v>1.528799549421791E-3</v>
      </c>
      <c r="AK50" s="74">
        <f t="shared" si="13"/>
        <v>2.3372280623122712E-6</v>
      </c>
      <c r="AL50">
        <f t="shared" si="14"/>
        <v>-1.578499999595806E-3</v>
      </c>
      <c r="AM50" s="101">
        <f t="shared" si="23"/>
        <v>2.3372280623122712E-6</v>
      </c>
      <c r="AN50">
        <f t="shared" si="15"/>
        <v>5.5424401841819206E-4</v>
      </c>
      <c r="AO50">
        <f t="shared" si="16"/>
        <v>0.18388669404388014</v>
      </c>
      <c r="AP50">
        <f t="shared" si="17"/>
        <v>-0.23370162058801383</v>
      </c>
      <c r="AQ50">
        <f t="shared" si="18"/>
        <v>-0.24229012306242032</v>
      </c>
      <c r="AR50">
        <f t="shared" si="19"/>
        <v>-2.8529979887212686</v>
      </c>
      <c r="AS50">
        <f t="shared" si="20"/>
        <v>-6.8819690316394126</v>
      </c>
      <c r="AT50" s="74">
        <f t="shared" si="28"/>
        <v>10.372361116122587</v>
      </c>
      <c r="AU50" s="74">
        <f t="shared" si="28"/>
        <v>10.37973316969244</v>
      </c>
      <c r="AV50" s="74">
        <f t="shared" si="28"/>
        <v>10.364897011937408</v>
      </c>
      <c r="AW50" s="74">
        <f t="shared" si="28"/>
        <v>10.395078468786876</v>
      </c>
      <c r="AX50" s="74">
        <f t="shared" si="28"/>
        <v>10.334939714382434</v>
      </c>
      <c r="AY50" s="74">
        <f t="shared" si="28"/>
        <v>10.460527537705042</v>
      </c>
      <c r="AZ50" s="74">
        <f t="shared" si="28"/>
        <v>10.218151211624043</v>
      </c>
      <c r="BA50" s="74">
        <f t="shared" si="22"/>
        <v>11.067283154965319</v>
      </c>
    </row>
    <row r="51" spans="1:53">
      <c r="A51" s="7" t="s">
        <v>80</v>
      </c>
      <c r="B51" s="8" t="s">
        <v>79</v>
      </c>
      <c r="C51" s="9">
        <v>51550.2765</v>
      </c>
      <c r="D51" s="9">
        <v>1.2999999999999999E-3</v>
      </c>
      <c r="E51">
        <f t="shared" si="4"/>
        <v>-910.01453200527646</v>
      </c>
      <c r="F51">
        <f t="shared" si="24"/>
        <v>-910</v>
      </c>
      <c r="G51">
        <f t="shared" si="30"/>
        <v>-5.2100000029895455E-3</v>
      </c>
      <c r="K51">
        <f t="shared" si="29"/>
        <v>-5.2100000029895455E-3</v>
      </c>
      <c r="Q51" s="2">
        <f t="shared" si="7"/>
        <v>36531.7765</v>
      </c>
      <c r="S51" s="13">
        <v>1</v>
      </c>
      <c r="T51" s="157"/>
      <c r="AF51">
        <f t="shared" si="8"/>
        <v>-910</v>
      </c>
      <c r="AG51" s="74">
        <f t="shared" si="9"/>
        <v>-2.7749919107018478E-3</v>
      </c>
      <c r="AH51" s="74">
        <f t="shared" si="10"/>
        <v>-5.8171747596391541E-3</v>
      </c>
      <c r="AI51" s="74">
        <f t="shared" si="11"/>
        <v>-5.2100000029895455E-3</v>
      </c>
      <c r="AJ51" s="74">
        <f t="shared" si="12"/>
        <v>-2.4350080922876977E-3</v>
      </c>
      <c r="AK51" s="74">
        <f t="shared" si="13"/>
        <v>5.9292644095065724E-6</v>
      </c>
      <c r="AL51">
        <f t="shared" si="14"/>
        <v>-5.2100000029895455E-3</v>
      </c>
      <c r="AM51" s="101">
        <f t="shared" si="23"/>
        <v>5.9292644095065724E-6</v>
      </c>
      <c r="AN51">
        <f t="shared" si="15"/>
        <v>6.0717475664960835E-4</v>
      </c>
      <c r="AO51">
        <f t="shared" si="16"/>
        <v>0.18481912215210605</v>
      </c>
      <c r="AP51">
        <f t="shared" si="17"/>
        <v>-0.22998202814461546</v>
      </c>
      <c r="AQ51">
        <f t="shared" si="18"/>
        <v>-0.24540898166808603</v>
      </c>
      <c r="AR51">
        <f t="shared" si="19"/>
        <v>-2.8491742090051577</v>
      </c>
      <c r="AS51">
        <f t="shared" si="20"/>
        <v>-6.7907078386127848</v>
      </c>
      <c r="AT51" s="74">
        <f t="shared" ref="AT51:AZ60" si="31">$BA51+$AH$7*SIN(AU51)</f>
        <v>10.383243233523142</v>
      </c>
      <c r="AU51" s="74">
        <f t="shared" si="31"/>
        <v>10.389778148834994</v>
      </c>
      <c r="AV51" s="74">
        <f t="shared" si="31"/>
        <v>10.376425604762794</v>
      </c>
      <c r="AW51" s="74">
        <f t="shared" si="31"/>
        <v>10.403988435842635</v>
      </c>
      <c r="AX51" s="74">
        <f t="shared" si="31"/>
        <v>10.348217646631269</v>
      </c>
      <c r="AY51" s="74">
        <f t="shared" si="31"/>
        <v>10.466335646952482</v>
      </c>
      <c r="AZ51" s="74">
        <f t="shared" si="31"/>
        <v>10.235006591074068</v>
      </c>
      <c r="BA51" s="74">
        <f t="shared" si="22"/>
        <v>11.083069858291228</v>
      </c>
    </row>
    <row r="52" spans="1:53">
      <c r="A52" s="16" t="s">
        <v>117</v>
      </c>
      <c r="B52" s="16" t="s">
        <v>79</v>
      </c>
      <c r="C52" s="50">
        <v>51555.476699999999</v>
      </c>
      <c r="D52" s="50" t="s">
        <v>111</v>
      </c>
      <c r="E52">
        <f t="shared" si="4"/>
        <v>-895.50986140204679</v>
      </c>
      <c r="F52">
        <f t="shared" si="24"/>
        <v>-895.5</v>
      </c>
      <c r="G52">
        <f t="shared" si="30"/>
        <v>-3.5354999999981374E-3</v>
      </c>
      <c r="K52">
        <f t="shared" si="29"/>
        <v>-3.5354999999981374E-3</v>
      </c>
      <c r="Q52" s="2">
        <f t="shared" si="7"/>
        <v>36536.976699999999</v>
      </c>
      <c r="S52" s="13">
        <v>1</v>
      </c>
      <c r="T52" s="157"/>
      <c r="AF52">
        <f t="shared" si="8"/>
        <v>-895.5</v>
      </c>
      <c r="AG52" s="74">
        <f t="shared" si="9"/>
        <v>-2.7205947116550949E-3</v>
      </c>
      <c r="AH52" s="74">
        <f t="shared" si="10"/>
        <v>-4.1513524101026242E-3</v>
      </c>
      <c r="AI52" s="74">
        <f t="shared" si="11"/>
        <v>-3.5354999999981374E-3</v>
      </c>
      <c r="AJ52" s="74">
        <f t="shared" si="12"/>
        <v>-8.1490528834304247E-4</v>
      </c>
      <c r="AK52" s="74">
        <f t="shared" si="13"/>
        <v>6.6407062896945715E-7</v>
      </c>
      <c r="AL52">
        <f t="shared" si="14"/>
        <v>-3.5354999999981374E-3</v>
      </c>
      <c r="AM52" s="101">
        <f t="shared" si="23"/>
        <v>6.6407062896945715E-7</v>
      </c>
      <c r="AN52">
        <f t="shared" si="15"/>
        <v>6.15852410104487E-4</v>
      </c>
      <c r="AO52">
        <f t="shared" si="16"/>
        <v>0.18497370029861904</v>
      </c>
      <c r="AP52">
        <f t="shared" si="17"/>
        <v>-0.22936962682127235</v>
      </c>
      <c r="AQ52">
        <f t="shared" si="18"/>
        <v>-0.24592186297136065</v>
      </c>
      <c r="AR52">
        <f t="shared" si="19"/>
        <v>-2.8485449867892134</v>
      </c>
      <c r="AS52">
        <f t="shared" si="20"/>
        <v>-6.7759169404429818</v>
      </c>
      <c r="AT52" s="74">
        <f t="shared" si="31"/>
        <v>10.385028663911173</v>
      </c>
      <c r="AU52" s="74">
        <f t="shared" si="31"/>
        <v>10.391432693215915</v>
      </c>
      <c r="AV52" s="74">
        <f t="shared" si="31"/>
        <v>10.378314487048899</v>
      </c>
      <c r="AW52" s="74">
        <f t="shared" si="31"/>
        <v>10.405459497124641</v>
      </c>
      <c r="AX52" s="74">
        <f t="shared" si="31"/>
        <v>10.350393413475459</v>
      </c>
      <c r="AY52" s="74">
        <f t="shared" si="31"/>
        <v>10.4672920933169</v>
      </c>
      <c r="AZ52" s="74">
        <f t="shared" si="31"/>
        <v>10.237788365482739</v>
      </c>
      <c r="BA52" s="74">
        <f t="shared" si="22"/>
        <v>11.085656380305076</v>
      </c>
    </row>
    <row r="53" spans="1:53">
      <c r="A53" s="7" t="s">
        <v>80</v>
      </c>
      <c r="B53" s="8" t="s">
        <v>79</v>
      </c>
      <c r="C53" s="9">
        <v>51569.2791</v>
      </c>
      <c r="D53" s="9">
        <v>2.3999999999999998E-3</v>
      </c>
      <c r="E53">
        <f t="shared" si="4"/>
        <v>-857.01148335234654</v>
      </c>
      <c r="F53">
        <f t="shared" si="24"/>
        <v>-857</v>
      </c>
      <c r="G53">
        <f t="shared" si="30"/>
        <v>-4.116999996767845E-3</v>
      </c>
      <c r="K53">
        <f t="shared" si="29"/>
        <v>-4.116999996767845E-3</v>
      </c>
      <c r="Q53" s="2">
        <f t="shared" si="7"/>
        <v>36550.7791</v>
      </c>
      <c r="S53" s="13">
        <v>1</v>
      </c>
      <c r="T53" s="157"/>
      <c r="AF53">
        <f t="shared" si="8"/>
        <v>-857</v>
      </c>
      <c r="AG53" s="74">
        <f t="shared" si="9"/>
        <v>-2.5762269655274081E-3</v>
      </c>
      <c r="AH53" s="74">
        <f t="shared" si="10"/>
        <v>-4.7559007512158339E-3</v>
      </c>
      <c r="AI53" s="74">
        <f t="shared" si="11"/>
        <v>-4.116999996767845E-3</v>
      </c>
      <c r="AJ53" s="74">
        <f t="shared" si="12"/>
        <v>-1.5407730312404369E-3</v>
      </c>
      <c r="AK53" s="74">
        <f t="shared" si="13"/>
        <v>2.3739815337978443E-6</v>
      </c>
      <c r="AL53">
        <f t="shared" si="14"/>
        <v>-4.116999996767845E-3</v>
      </c>
      <c r="AM53" s="101">
        <f t="shared" si="23"/>
        <v>2.3739815337978443E-6</v>
      </c>
      <c r="AN53">
        <f t="shared" si="15"/>
        <v>6.3890075444798865E-4</v>
      </c>
      <c r="AO53">
        <f t="shared" si="16"/>
        <v>0.18538664166482111</v>
      </c>
      <c r="AP53">
        <f t="shared" si="17"/>
        <v>-0.22773943835926597</v>
      </c>
      <c r="AQ53">
        <f t="shared" si="18"/>
        <v>-0.24728628816436921</v>
      </c>
      <c r="AR53">
        <f t="shared" si="19"/>
        <v>-2.8468704756573069</v>
      </c>
      <c r="AS53">
        <f t="shared" si="20"/>
        <v>-6.736860293925413</v>
      </c>
      <c r="AT53" s="74">
        <f t="shared" si="31"/>
        <v>10.389772847123101</v>
      </c>
      <c r="AU53" s="74">
        <f t="shared" si="31"/>
        <v>10.395837771206853</v>
      </c>
      <c r="AV53" s="74">
        <f t="shared" si="31"/>
        <v>10.383329899009659</v>
      </c>
      <c r="AW53" s="74">
        <f t="shared" si="31"/>
        <v>10.40938097854947</v>
      </c>
      <c r="AX53" s="74">
        <f t="shared" si="31"/>
        <v>10.356170605782305</v>
      </c>
      <c r="AY53" s="74">
        <f t="shared" si="31"/>
        <v>10.469838899571142</v>
      </c>
      <c r="AZ53" s="74">
        <f t="shared" si="31"/>
        <v>10.245201977769264</v>
      </c>
      <c r="BA53" s="74">
        <f t="shared" si="22"/>
        <v>11.092524042203918</v>
      </c>
    </row>
    <row r="54" spans="1:53">
      <c r="A54" s="7" t="s">
        <v>80</v>
      </c>
      <c r="B54" s="8" t="s">
        <v>78</v>
      </c>
      <c r="C54" s="9">
        <v>51569.457900000001</v>
      </c>
      <c r="D54" s="9">
        <v>1.6000000000000001E-3</v>
      </c>
      <c r="E54">
        <f t="shared" si="4"/>
        <v>-856.51276501384427</v>
      </c>
      <c r="F54">
        <f t="shared" si="24"/>
        <v>-856.5</v>
      </c>
      <c r="G54">
        <f t="shared" si="30"/>
        <v>-4.5764999958919361E-3</v>
      </c>
      <c r="K54">
        <f t="shared" si="29"/>
        <v>-4.5764999958919361E-3</v>
      </c>
      <c r="Q54" s="2">
        <f t="shared" si="7"/>
        <v>36550.957900000001</v>
      </c>
      <c r="S54" s="13">
        <v>1</v>
      </c>
      <c r="T54" s="157"/>
      <c r="U54">
        <v>1.7964250212912483E-9</v>
      </c>
      <c r="V54">
        <v>9.5844256147099501E-18</v>
      </c>
      <c r="W54">
        <v>6.2786153664538373E-27</v>
      </c>
      <c r="X54">
        <v>1.2846310362635256E-10</v>
      </c>
      <c r="Y54">
        <v>7.2266769232507023E-6</v>
      </c>
      <c r="Z54">
        <v>6.9836803467938371E-4</v>
      </c>
      <c r="AA54">
        <v>9.4983670426005973E-2</v>
      </c>
      <c r="AB54">
        <v>352.23557225919404</v>
      </c>
      <c r="AC54">
        <v>3.8564279122296557E-6</v>
      </c>
      <c r="AD54">
        <v>1.0662535127509734E-10</v>
      </c>
      <c r="AE54">
        <v>2.6064907340033103E-20</v>
      </c>
      <c r="AF54">
        <f t="shared" si="8"/>
        <v>-856.5</v>
      </c>
      <c r="AG54" s="74">
        <f t="shared" si="9"/>
        <v>-2.5743526911546906E-3</v>
      </c>
      <c r="AH54" s="74">
        <f t="shared" si="10"/>
        <v>-5.2157001540458197E-3</v>
      </c>
      <c r="AI54" s="74">
        <f t="shared" si="11"/>
        <v>-4.5764999958919361E-3</v>
      </c>
      <c r="AJ54" s="74">
        <f t="shared" si="12"/>
        <v>-2.0021473047372455E-3</v>
      </c>
      <c r="AK54" s="74">
        <f t="shared" si="13"/>
        <v>4.0085938298666168E-6</v>
      </c>
      <c r="AL54">
        <f t="shared" si="14"/>
        <v>-4.5764999958919361E-3</v>
      </c>
      <c r="AM54" s="101">
        <f t="shared" si="23"/>
        <v>4.0085938298666168E-6</v>
      </c>
      <c r="AN54">
        <f t="shared" si="15"/>
        <v>6.3920015815388314E-4</v>
      </c>
      <c r="AO54">
        <f t="shared" si="16"/>
        <v>0.18539202867280413</v>
      </c>
      <c r="AP54">
        <f t="shared" si="17"/>
        <v>-0.22771822701761682</v>
      </c>
      <c r="AQ54">
        <f t="shared" si="18"/>
        <v>-0.24730403341316626</v>
      </c>
      <c r="AR54">
        <f t="shared" si="19"/>
        <v>-2.8468486919395599</v>
      </c>
      <c r="AS54">
        <f t="shared" si="20"/>
        <v>-6.7363551089986435</v>
      </c>
      <c r="AT54" s="74">
        <f t="shared" si="31"/>
        <v>10.389834494488621</v>
      </c>
      <c r="AU54" s="74">
        <f t="shared" si="31"/>
        <v>10.395895094513977</v>
      </c>
      <c r="AV54" s="74">
        <f t="shared" si="31"/>
        <v>10.383395035535568</v>
      </c>
      <c r="AW54" s="74">
        <f t="shared" si="31"/>
        <v>10.409432056315632</v>
      </c>
      <c r="AX54" s="74">
        <f t="shared" si="31"/>
        <v>10.356245634903402</v>
      </c>
      <c r="AY54" s="74">
        <f t="shared" si="31"/>
        <v>10.469872046960132</v>
      </c>
      <c r="AZ54" s="74">
        <f t="shared" si="31"/>
        <v>10.245298521380175</v>
      </c>
      <c r="BA54" s="74">
        <f t="shared" si="22"/>
        <v>11.092613232618188</v>
      </c>
    </row>
    <row r="55" spans="1:53">
      <c r="A55" s="16" t="s">
        <v>117</v>
      </c>
      <c r="B55" s="16" t="s">
        <v>78</v>
      </c>
      <c r="C55" s="50">
        <v>51572.3272</v>
      </c>
      <c r="D55" s="50" t="s">
        <v>111</v>
      </c>
      <c r="E55">
        <f t="shared" si="4"/>
        <v>-848.50956295203309</v>
      </c>
      <c r="F55">
        <f t="shared" si="24"/>
        <v>-848.5</v>
      </c>
      <c r="G55">
        <f t="shared" si="30"/>
        <v>-3.4285000001545995E-3</v>
      </c>
      <c r="K55">
        <f t="shared" si="29"/>
        <v>-3.4285000001545995E-3</v>
      </c>
      <c r="Q55" s="2">
        <f t="shared" si="7"/>
        <v>36553.8272</v>
      </c>
      <c r="S55" s="13">
        <v>1</v>
      </c>
      <c r="T55" s="157"/>
      <c r="AF55">
        <f t="shared" si="8"/>
        <v>-848.5</v>
      </c>
      <c r="AG55" s="74">
        <f t="shared" si="9"/>
        <v>-2.5443664994209319E-3</v>
      </c>
      <c r="AH55" s="74">
        <f t="shared" si="10"/>
        <v>-4.0724908812510927E-3</v>
      </c>
      <c r="AI55" s="74">
        <f t="shared" si="11"/>
        <v>-3.4285000001545995E-3</v>
      </c>
      <c r="AJ55" s="74">
        <f t="shared" si="12"/>
        <v>-8.8413350073366769E-4</v>
      </c>
      <c r="AK55" s="74">
        <f t="shared" si="13"/>
        <v>7.8169204711957037E-7</v>
      </c>
      <c r="AL55">
        <f t="shared" si="14"/>
        <v>-3.4285000001545995E-3</v>
      </c>
      <c r="AM55" s="101">
        <f t="shared" si="23"/>
        <v>7.8169204711957037E-7</v>
      </c>
      <c r="AN55">
        <f t="shared" si="15"/>
        <v>6.4399088109649339E-4</v>
      </c>
      <c r="AO55">
        <f t="shared" si="16"/>
        <v>0.18547830541726418</v>
      </c>
      <c r="AP55">
        <f t="shared" si="17"/>
        <v>-0.22737870481631567</v>
      </c>
      <c r="AQ55">
        <f t="shared" si="18"/>
        <v>-0.24758804685666561</v>
      </c>
      <c r="AR55">
        <f t="shared" si="19"/>
        <v>-2.8465000230195039</v>
      </c>
      <c r="AS55">
        <f t="shared" si="20"/>
        <v>-6.7282792257684703</v>
      </c>
      <c r="AT55" s="74">
        <f t="shared" si="31"/>
        <v>10.390820974822017</v>
      </c>
      <c r="AU55" s="74">
        <f t="shared" si="31"/>
        <v>10.396812666830634</v>
      </c>
      <c r="AV55" s="74">
        <f t="shared" si="31"/>
        <v>10.384437225491665</v>
      </c>
      <c r="AW55" s="74">
        <f t="shared" si="31"/>
        <v>10.410249823916223</v>
      </c>
      <c r="AX55" s="74">
        <f t="shared" si="31"/>
        <v>10.357446100532142</v>
      </c>
      <c r="AY55" s="74">
        <f t="shared" si="31"/>
        <v>10.470402663735564</v>
      </c>
      <c r="AZ55" s="74">
        <f t="shared" si="31"/>
        <v>10.246844135799602</v>
      </c>
      <c r="BA55" s="74">
        <f t="shared" si="22"/>
        <v>11.094040279246521</v>
      </c>
    </row>
    <row r="56" spans="1:53">
      <c r="A56" s="7" t="s">
        <v>80</v>
      </c>
      <c r="B56" s="8" t="s">
        <v>79</v>
      </c>
      <c r="C56" s="9">
        <v>51576.454400000002</v>
      </c>
      <c r="D56" s="9">
        <v>3.3999999999999998E-3</v>
      </c>
      <c r="E56">
        <f t="shared" si="4"/>
        <v>-836.99776023027323</v>
      </c>
      <c r="F56">
        <f t="shared" si="24"/>
        <v>-837</v>
      </c>
      <c r="G56">
        <f t="shared" si="30"/>
        <v>8.0300000263378024E-4</v>
      </c>
      <c r="K56">
        <f t="shared" si="29"/>
        <v>8.0300000263378024E-4</v>
      </c>
      <c r="Q56" s="2">
        <f t="shared" si="7"/>
        <v>36557.954400000002</v>
      </c>
      <c r="S56" s="13">
        <v>1</v>
      </c>
      <c r="T56" s="157"/>
      <c r="AF56">
        <f t="shared" si="8"/>
        <v>-837</v>
      </c>
      <c r="AG56" s="74">
        <f t="shared" si="9"/>
        <v>-2.5012685929527928E-3</v>
      </c>
      <c r="AH56" s="74">
        <f t="shared" si="10"/>
        <v>1.5212158268958502E-4</v>
      </c>
      <c r="AI56" s="74">
        <f t="shared" si="11"/>
        <v>8.0300000263378024E-4</v>
      </c>
      <c r="AJ56" s="74">
        <f t="shared" si="12"/>
        <v>3.3042685955865731E-3</v>
      </c>
      <c r="AK56" s="74">
        <f t="shared" si="13"/>
        <v>1.0918190951779665E-5</v>
      </c>
      <c r="AL56">
        <f t="shared" si="14"/>
        <v>8.0300000263378024E-4</v>
      </c>
      <c r="AM56" s="101">
        <f t="shared" si="23"/>
        <v>1.0918190951779665E-5</v>
      </c>
      <c r="AN56">
        <f t="shared" si="15"/>
        <v>6.5087841994419522E-4</v>
      </c>
      <c r="AO56">
        <f t="shared" si="16"/>
        <v>0.1856026079376546</v>
      </c>
      <c r="AP56">
        <f t="shared" si="17"/>
        <v>-0.22689017608391254</v>
      </c>
      <c r="AQ56">
        <f t="shared" si="18"/>
        <v>-0.24799661226371728</v>
      </c>
      <c r="AR56">
        <f t="shared" si="19"/>
        <v>-2.8459983831261124</v>
      </c>
      <c r="AS56">
        <f t="shared" si="20"/>
        <v>-6.7166934035477706</v>
      </c>
      <c r="AT56" s="74">
        <f t="shared" si="31"/>
        <v>10.392239446828773</v>
      </c>
      <c r="AU56" s="74">
        <f t="shared" si="31"/>
        <v>10.398132994329602</v>
      </c>
      <c r="AV56" s="74">
        <f t="shared" si="31"/>
        <v>10.38593539325354</v>
      </c>
      <c r="AW56" s="74">
        <f t="shared" si="31"/>
        <v>10.41142709381656</v>
      </c>
      <c r="AX56" s="74">
        <f t="shared" si="31"/>
        <v>10.359171765255221</v>
      </c>
      <c r="AY56" s="74">
        <f t="shared" si="31"/>
        <v>10.471166288619006</v>
      </c>
      <c r="AZ56" s="74">
        <f t="shared" si="31"/>
        <v>10.249068979079178</v>
      </c>
      <c r="BA56" s="74">
        <f t="shared" si="22"/>
        <v>11.096091658774744</v>
      </c>
    </row>
    <row r="57" spans="1:53">
      <c r="A57" s="7" t="s">
        <v>80</v>
      </c>
      <c r="B57" s="8" t="s">
        <v>78</v>
      </c>
      <c r="C57" s="9">
        <v>51841.577799999999</v>
      </c>
      <c r="D57" s="9">
        <v>3.3E-3</v>
      </c>
      <c r="E57">
        <f t="shared" si="4"/>
        <v>-97.50166657834184</v>
      </c>
      <c r="F57">
        <f t="shared" si="24"/>
        <v>-97.5</v>
      </c>
      <c r="G57">
        <f t="shared" si="30"/>
        <v>-5.9750000218627974E-4</v>
      </c>
      <c r="K57">
        <f t="shared" si="29"/>
        <v>-5.9750000218627974E-4</v>
      </c>
      <c r="Q57" s="2">
        <f t="shared" si="7"/>
        <v>36823.077799999999</v>
      </c>
      <c r="S57" s="13">
        <v>1</v>
      </c>
      <c r="T57" s="157"/>
      <c r="AF57">
        <f t="shared" si="8"/>
        <v>-97.5</v>
      </c>
      <c r="AG57" s="74">
        <f t="shared" si="9"/>
        <v>2.5268661387418479E-4</v>
      </c>
      <c r="AH57" s="74">
        <f t="shared" si="10"/>
        <v>-1.6939560200712794E-3</v>
      </c>
      <c r="AI57" s="74">
        <f t="shared" si="11"/>
        <v>-5.9750000218627974E-4</v>
      </c>
      <c r="AJ57" s="74">
        <f t="shared" si="12"/>
        <v>-8.5018661606046453E-4</v>
      </c>
      <c r="AK57" s="74">
        <f t="shared" si="13"/>
        <v>7.228172821283437E-7</v>
      </c>
      <c r="AL57">
        <f t="shared" si="14"/>
        <v>-5.9750000218627974E-4</v>
      </c>
      <c r="AM57" s="101">
        <f t="shared" si="23"/>
        <v>7.228172821283437E-7</v>
      </c>
      <c r="AN57">
        <f t="shared" si="15"/>
        <v>1.0964560178849997E-3</v>
      </c>
      <c r="AO57">
        <f t="shared" si="16"/>
        <v>0.19435714946103877</v>
      </c>
      <c r="AP57">
        <f t="shared" si="17"/>
        <v>-0.19417376206181877</v>
      </c>
      <c r="AQ57">
        <f t="shared" si="18"/>
        <v>-0.27510912247267799</v>
      </c>
      <c r="AR57">
        <f t="shared" si="19"/>
        <v>-2.8125301041736899</v>
      </c>
      <c r="AS57">
        <f t="shared" si="20"/>
        <v>-6.0229288410277197</v>
      </c>
      <c r="AT57" s="74">
        <f t="shared" si="31"/>
        <v>10.48471838863084</v>
      </c>
      <c r="AU57" s="74">
        <f t="shared" si="31"/>
        <v>10.486299496463451</v>
      </c>
      <c r="AV57" s="74">
        <f t="shared" si="31"/>
        <v>10.482503009053193</v>
      </c>
      <c r="AW57" s="74">
        <f t="shared" si="31"/>
        <v>10.49166282197876</v>
      </c>
      <c r="AX57" s="74">
        <f t="shared" si="31"/>
        <v>10.469810866631811</v>
      </c>
      <c r="AY57" s="74">
        <f t="shared" si="31"/>
        <v>10.523461353538373</v>
      </c>
      <c r="AZ57" s="74">
        <f t="shared" si="31"/>
        <v>10.399576848017638</v>
      </c>
      <c r="BA57" s="74">
        <f t="shared" si="22"/>
        <v>11.228004281481065</v>
      </c>
    </row>
    <row r="58" spans="1:53">
      <c r="A58" s="7" t="s">
        <v>80</v>
      </c>
      <c r="B58" s="8" t="s">
        <v>79</v>
      </c>
      <c r="C58" s="9">
        <v>51876.5337</v>
      </c>
      <c r="D58" s="9">
        <v>2.0999999999999999E-3</v>
      </c>
      <c r="E58">
        <f t="shared" si="4"/>
        <v>-8.3677573489081519E-4</v>
      </c>
      <c r="F58">
        <f t="shared" si="24"/>
        <v>0</v>
      </c>
      <c r="G58">
        <f t="shared" si="30"/>
        <v>-2.9999999969732016E-4</v>
      </c>
      <c r="K58">
        <f t="shared" si="29"/>
        <v>-2.9999999969732016E-4</v>
      </c>
      <c r="Q58" s="2">
        <f t="shared" si="7"/>
        <v>36858.0337</v>
      </c>
      <c r="S58" s="13">
        <v>1</v>
      </c>
      <c r="T58" s="157"/>
      <c r="AF58">
        <f t="shared" si="8"/>
        <v>0</v>
      </c>
      <c r="AG58" s="74">
        <f t="shared" si="9"/>
        <v>6.1330879791540933E-4</v>
      </c>
      <c r="AH58" s="74">
        <f t="shared" si="10"/>
        <v>-1.4556827377718209E-3</v>
      </c>
      <c r="AI58" s="74">
        <f t="shared" si="11"/>
        <v>-2.9999999969732016E-4</v>
      </c>
      <c r="AJ58" s="74">
        <f t="shared" si="12"/>
        <v>-9.1330879761272949E-4</v>
      </c>
      <c r="AK58" s="74">
        <f t="shared" si="13"/>
        <v>8.3413295979680972E-7</v>
      </c>
      <c r="AL58">
        <f t="shared" si="14"/>
        <v>-2.9999999969732016E-4</v>
      </c>
      <c r="AM58" s="101">
        <f t="shared" si="23"/>
        <v>8.3413295979680972E-7</v>
      </c>
      <c r="AN58">
        <f t="shared" si="15"/>
        <v>1.1556827380745007E-3</v>
      </c>
      <c r="AO58">
        <f t="shared" si="16"/>
        <v>0.19563601459762991</v>
      </c>
      <c r="AP58">
        <f t="shared" si="17"/>
        <v>-0.18964221693332109</v>
      </c>
      <c r="AQ58">
        <f t="shared" si="18"/>
        <v>-0.27882613019558583</v>
      </c>
      <c r="AR58">
        <f t="shared" si="19"/>
        <v>-2.8079127310843304</v>
      </c>
      <c r="AS58">
        <f t="shared" si="20"/>
        <v>-5.9380510781845635</v>
      </c>
      <c r="AT58" s="74">
        <f t="shared" si="31"/>
        <v>10.497141774605462</v>
      </c>
      <c r="AU58" s="74">
        <f t="shared" si="31"/>
        <v>10.498402207821815</v>
      </c>
      <c r="AV58" s="74">
        <f t="shared" si="31"/>
        <v>10.495306746591867</v>
      </c>
      <c r="AW58" s="74">
        <f t="shared" si="31"/>
        <v>10.502940640907285</v>
      </c>
      <c r="AX58" s="74">
        <f t="shared" si="31"/>
        <v>10.484303041370197</v>
      </c>
      <c r="AY58" s="74">
        <f t="shared" si="31"/>
        <v>10.531007632922204</v>
      </c>
      <c r="AZ58" s="74">
        <f t="shared" si="31"/>
        <v>10.420504615084598</v>
      </c>
      <c r="BA58" s="74">
        <f t="shared" si="22"/>
        <v>11.245396412263846</v>
      </c>
    </row>
    <row r="59" spans="1:53">
      <c r="A59" s="7" t="s">
        <v>80</v>
      </c>
      <c r="B59" s="8" t="s">
        <v>79</v>
      </c>
      <c r="C59" s="9">
        <v>51909.517800000001</v>
      </c>
      <c r="D59" s="9">
        <v>2.3E-3</v>
      </c>
      <c r="E59">
        <f t="shared" si="4"/>
        <v>92.000145041132541</v>
      </c>
      <c r="F59">
        <f t="shared" ref="F59:F90" si="32">ROUND(2*E59,0)/2</f>
        <v>92</v>
      </c>
      <c r="G59">
        <f t="shared" si="30"/>
        <v>5.2000003051944077E-5</v>
      </c>
      <c r="K59">
        <f t="shared" si="29"/>
        <v>5.2000003051944077E-5</v>
      </c>
      <c r="Q59" s="2">
        <f t="shared" si="7"/>
        <v>36891.017800000001</v>
      </c>
      <c r="S59" s="13">
        <v>1</v>
      </c>
      <c r="T59" s="157"/>
      <c r="U59">
        <v>4.5181542984502053E-10</v>
      </c>
      <c r="V59">
        <v>1.6066650518182095E-18</v>
      </c>
      <c r="W59">
        <v>1.6322886454099239E-27</v>
      </c>
      <c r="X59">
        <v>2.1797427021084647E-10</v>
      </c>
      <c r="Y59">
        <v>2.0185601442958418E-6</v>
      </c>
      <c r="Z59">
        <v>1.0151729190023293E-3</v>
      </c>
      <c r="AA59">
        <v>0.12444123097079031</v>
      </c>
      <c r="AB59">
        <v>522.12025150699469</v>
      </c>
      <c r="AC59">
        <v>6.5435291228388003E-6</v>
      </c>
      <c r="AD59">
        <v>1.7460391420541078E-10</v>
      </c>
      <c r="AE59">
        <v>6.7762475978540745E-21</v>
      </c>
      <c r="AF59">
        <f t="shared" si="8"/>
        <v>92</v>
      </c>
      <c r="AG59" s="74">
        <f t="shared" si="9"/>
        <v>9.5307861320475498E-4</v>
      </c>
      <c r="AH59" s="74">
        <f t="shared" si="10"/>
        <v>-1.1596900639352604E-3</v>
      </c>
      <c r="AI59" s="74">
        <f t="shared" si="11"/>
        <v>5.2000003051944077E-5</v>
      </c>
      <c r="AJ59" s="74">
        <f t="shared" si="12"/>
        <v>-9.0107861015281091E-4</v>
      </c>
      <c r="AK59" s="74">
        <f t="shared" si="13"/>
        <v>8.1194266167492133E-7</v>
      </c>
      <c r="AL59">
        <f t="shared" si="14"/>
        <v>5.2000003051944077E-5</v>
      </c>
      <c r="AM59" s="101">
        <f t="shared" si="23"/>
        <v>8.1194266167492133E-7</v>
      </c>
      <c r="AN59">
        <f t="shared" si="15"/>
        <v>1.2116900669872045E-3</v>
      </c>
      <c r="AO59">
        <f t="shared" si="16"/>
        <v>0.1968727425391531</v>
      </c>
      <c r="AP59">
        <f t="shared" si="17"/>
        <v>-0.18531289521203437</v>
      </c>
      <c r="AQ59">
        <f t="shared" si="18"/>
        <v>-0.28236862470120228</v>
      </c>
      <c r="AR59">
        <f t="shared" si="19"/>
        <v>-2.8035052560368832</v>
      </c>
      <c r="AS59">
        <f t="shared" si="20"/>
        <v>-5.8591746049799767</v>
      </c>
      <c r="AT59" s="74">
        <f t="shared" si="31"/>
        <v>10.50892440057156</v>
      </c>
      <c r="AU59" s="74">
        <f t="shared" si="31"/>
        <v>10.50992396226731</v>
      </c>
      <c r="AV59" s="74">
        <f t="shared" si="31"/>
        <v>10.507414558335068</v>
      </c>
      <c r="AW59" s="74">
        <f t="shared" si="31"/>
        <v>10.513737218169448</v>
      </c>
      <c r="AX59" s="74">
        <f t="shared" si="31"/>
        <v>10.497948226098881</v>
      </c>
      <c r="AY59" s="74">
        <f t="shared" si="31"/>
        <v>10.538312366093049</v>
      </c>
      <c r="AZ59" s="74">
        <f t="shared" si="31"/>
        <v>10.440480657375497</v>
      </c>
      <c r="BA59" s="74">
        <f t="shared" si="22"/>
        <v>11.261807448489648</v>
      </c>
    </row>
    <row r="60" spans="1:53">
      <c r="A60" s="16" t="s">
        <v>185</v>
      </c>
      <c r="B60" s="16" t="s">
        <v>78</v>
      </c>
      <c r="C60" s="50">
        <v>51923.321830000001</v>
      </c>
      <c r="D60" s="50" t="s">
        <v>111</v>
      </c>
      <c r="E60">
        <f t="shared" si="4"/>
        <v>130.50306957232706</v>
      </c>
      <c r="F60">
        <f t="shared" si="32"/>
        <v>130.5</v>
      </c>
      <c r="G60">
        <f t="shared" si="30"/>
        <v>1.1004999978467822E-3</v>
      </c>
      <c r="K60">
        <f t="shared" si="29"/>
        <v>1.1004999978467822E-3</v>
      </c>
      <c r="Q60" s="2">
        <f t="shared" si="7"/>
        <v>36904.821830000001</v>
      </c>
      <c r="S60" s="13">
        <v>1</v>
      </c>
      <c r="T60" s="157"/>
      <c r="AF60">
        <f t="shared" si="8"/>
        <v>130.5</v>
      </c>
      <c r="AG60" s="74">
        <f t="shared" si="9"/>
        <v>1.095119267149545E-3</v>
      </c>
      <c r="AH60" s="74">
        <f t="shared" si="10"/>
        <v>-1.3466418967776725E-4</v>
      </c>
      <c r="AI60" s="74">
        <f t="shared" si="11"/>
        <v>1.1004999978467822E-3</v>
      </c>
      <c r="AJ60" s="74">
        <f t="shared" si="12"/>
        <v>5.3807306972372335E-6</v>
      </c>
      <c r="AK60" s="74">
        <f t="shared" si="13"/>
        <v>2.8952262836191086E-11</v>
      </c>
      <c r="AL60">
        <f t="shared" si="14"/>
        <v>1.1004999978467822E-3</v>
      </c>
      <c r="AM60" s="101">
        <f t="shared" si="23"/>
        <v>2.8952262836191086E-11</v>
      </c>
      <c r="AN60">
        <f t="shared" si="15"/>
        <v>1.2351641875245495E-3</v>
      </c>
      <c r="AO60">
        <f t="shared" si="16"/>
        <v>0.19739920378391429</v>
      </c>
      <c r="AP60">
        <f t="shared" si="17"/>
        <v>-0.18348525349046071</v>
      </c>
      <c r="AQ60">
        <f t="shared" si="18"/>
        <v>-0.28386157507759874</v>
      </c>
      <c r="AR60">
        <f t="shared" si="19"/>
        <v>-2.801645725784824</v>
      </c>
      <c r="AS60">
        <f t="shared" si="20"/>
        <v>-5.8265040394971175</v>
      </c>
      <c r="AT60" s="74">
        <f t="shared" si="31"/>
        <v>10.513873263241999</v>
      </c>
      <c r="AU60" s="74">
        <f t="shared" si="31"/>
        <v>10.514774872388951</v>
      </c>
      <c r="AV60" s="74">
        <f t="shared" si="31"/>
        <v>10.512489930172627</v>
      </c>
      <c r="AW60" s="74">
        <f t="shared" si="31"/>
        <v>10.518300239942629</v>
      </c>
      <c r="AX60" s="74">
        <f t="shared" si="31"/>
        <v>10.503649463458743</v>
      </c>
      <c r="AY60" s="74">
        <f t="shared" si="31"/>
        <v>10.541425637045124</v>
      </c>
      <c r="AZ60" s="74">
        <f t="shared" si="31"/>
        <v>10.448905905502231</v>
      </c>
      <c r="BA60" s="74">
        <f t="shared" si="22"/>
        <v>11.268675110388489</v>
      </c>
    </row>
    <row r="61" spans="1:53">
      <c r="A61" s="9" t="s">
        <v>81</v>
      </c>
      <c r="B61" s="8" t="s">
        <v>78</v>
      </c>
      <c r="C61" s="9">
        <v>51924.395700000001</v>
      </c>
      <c r="D61" s="9">
        <v>2E-3</v>
      </c>
      <c r="E61">
        <f t="shared" si="4"/>
        <v>133.49836410344025</v>
      </c>
      <c r="F61">
        <f t="shared" si="32"/>
        <v>133.5</v>
      </c>
      <c r="G61">
        <f t="shared" si="30"/>
        <v>-5.8649999846238643E-4</v>
      </c>
      <c r="K61">
        <f t="shared" si="29"/>
        <v>-5.8649999846238643E-4</v>
      </c>
      <c r="Q61" s="2">
        <f t="shared" si="7"/>
        <v>36905.895700000001</v>
      </c>
      <c r="S61" s="13">
        <v>1</v>
      </c>
      <c r="T61" s="157"/>
      <c r="AF61">
        <f t="shared" si="8"/>
        <v>133.5</v>
      </c>
      <c r="AG61" s="74">
        <f t="shared" si="9"/>
        <v>1.1061837785112973E-3</v>
      </c>
      <c r="AH61" s="74">
        <f t="shared" si="10"/>
        <v>-1.8234942541025766E-3</v>
      </c>
      <c r="AI61" s="74">
        <f t="shared" si="11"/>
        <v>-5.8649999846238643E-4</v>
      </c>
      <c r="AJ61" s="74">
        <f t="shared" si="12"/>
        <v>-1.6926837769736837E-3</v>
      </c>
      <c r="AK61" s="74">
        <f t="shared" si="13"/>
        <v>2.8651783688298953E-6</v>
      </c>
      <c r="AL61">
        <f t="shared" si="14"/>
        <v>-5.8649999846238643E-4</v>
      </c>
      <c r="AM61" s="101">
        <f t="shared" si="23"/>
        <v>2.8651783688298953E-6</v>
      </c>
      <c r="AN61">
        <f t="shared" si="15"/>
        <v>1.2369942556401902E-3</v>
      </c>
      <c r="AO61">
        <f t="shared" si="16"/>
        <v>0.19744045175829161</v>
      </c>
      <c r="AP61">
        <f t="shared" si="17"/>
        <v>-0.18334243772262346</v>
      </c>
      <c r="AQ61">
        <f t="shared" si="18"/>
        <v>-0.2839781741935371</v>
      </c>
      <c r="AR61">
        <f t="shared" si="19"/>
        <v>-2.8015004454505124</v>
      </c>
      <c r="AS61">
        <f t="shared" si="20"/>
        <v>-5.8239664740787882</v>
      </c>
      <c r="AT61" s="74">
        <f t="shared" ref="AT61:AZ70" si="33">$BA61+$AH$7*SIN(AU61)</f>
        <v>10.514259348602238</v>
      </c>
      <c r="AU61" s="74">
        <f t="shared" si="33"/>
        <v>10.515153591416908</v>
      </c>
      <c r="AV61" s="74">
        <f t="shared" si="33"/>
        <v>10.51288563862264</v>
      </c>
      <c r="AW61" s="74">
        <f t="shared" si="33"/>
        <v>10.518656915293896</v>
      </c>
      <c r="AX61" s="74">
        <f t="shared" si="33"/>
        <v>10.504093487078357</v>
      </c>
      <c r="AY61" s="74">
        <f t="shared" si="33"/>
        <v>10.541669675940394</v>
      </c>
      <c r="AZ61" s="74">
        <f t="shared" si="33"/>
        <v>10.449564043077855</v>
      </c>
      <c r="BA61" s="74">
        <f t="shared" si="22"/>
        <v>11.269210252874114</v>
      </c>
    </row>
    <row r="62" spans="1:53">
      <c r="A62" s="9" t="s">
        <v>81</v>
      </c>
      <c r="B62" s="8" t="s">
        <v>78</v>
      </c>
      <c r="C62" s="9">
        <v>51924.395700000001</v>
      </c>
      <c r="D62" s="9">
        <v>2E-3</v>
      </c>
      <c r="E62">
        <f t="shared" si="4"/>
        <v>133.49836410344025</v>
      </c>
      <c r="F62">
        <f t="shared" si="32"/>
        <v>133.5</v>
      </c>
      <c r="G62">
        <f t="shared" si="30"/>
        <v>-5.8649999846238643E-4</v>
      </c>
      <c r="K62">
        <f t="shared" si="29"/>
        <v>-5.8649999846238643E-4</v>
      </c>
      <c r="Q62" s="2">
        <f t="shared" si="7"/>
        <v>36905.895700000001</v>
      </c>
      <c r="S62" s="13">
        <v>1</v>
      </c>
      <c r="T62" s="157"/>
      <c r="U62">
        <v>4.1983968495239499E-10</v>
      </c>
      <c r="V62">
        <v>1.5308586636472877E-18</v>
      </c>
      <c r="W62">
        <v>1.5985503266085998E-27</v>
      </c>
      <c r="X62">
        <v>1.1818257306090087E-10</v>
      </c>
      <c r="Y62">
        <v>1.3815030155179497E-6</v>
      </c>
      <c r="Z62">
        <v>1.1566905803095267E-3</v>
      </c>
      <c r="AA62">
        <v>0.11082419306501365</v>
      </c>
      <c r="AB62">
        <v>509.35798120508065</v>
      </c>
      <c r="AC62">
        <v>3.5478091422807682E-6</v>
      </c>
      <c r="AD62">
        <v>1.1531720788479539E-10</v>
      </c>
      <c r="AE62">
        <v>6.6361870746291244E-21</v>
      </c>
      <c r="AF62">
        <f t="shared" si="8"/>
        <v>133.5</v>
      </c>
      <c r="AG62" s="74">
        <f t="shared" si="9"/>
        <v>1.1061837785112973E-3</v>
      </c>
      <c r="AH62" s="74">
        <f t="shared" si="10"/>
        <v>-1.8234942541025766E-3</v>
      </c>
      <c r="AI62" s="74">
        <f t="shared" si="11"/>
        <v>-5.8649999846238643E-4</v>
      </c>
      <c r="AJ62" s="74">
        <f t="shared" si="12"/>
        <v>-1.6926837769736837E-3</v>
      </c>
      <c r="AK62" s="74">
        <f t="shared" si="13"/>
        <v>2.8651783688298953E-6</v>
      </c>
      <c r="AL62">
        <f t="shared" si="14"/>
        <v>-5.8649999846238643E-4</v>
      </c>
      <c r="AM62" s="101">
        <f t="shared" si="23"/>
        <v>2.8651783688298953E-6</v>
      </c>
      <c r="AN62">
        <f t="shared" si="15"/>
        <v>1.2369942556401902E-3</v>
      </c>
      <c r="AO62">
        <f t="shared" si="16"/>
        <v>0.19744045175829161</v>
      </c>
      <c r="AP62">
        <f t="shared" si="17"/>
        <v>-0.18334243772262346</v>
      </c>
      <c r="AQ62">
        <f t="shared" si="18"/>
        <v>-0.2839781741935371</v>
      </c>
      <c r="AR62">
        <f t="shared" si="19"/>
        <v>-2.8015004454505124</v>
      </c>
      <c r="AS62">
        <f t="shared" si="20"/>
        <v>-5.8239664740787882</v>
      </c>
      <c r="AT62" s="74">
        <f t="shared" si="33"/>
        <v>10.514259348602238</v>
      </c>
      <c r="AU62" s="74">
        <f t="shared" si="33"/>
        <v>10.515153591416908</v>
      </c>
      <c r="AV62" s="74">
        <f t="shared" si="33"/>
        <v>10.51288563862264</v>
      </c>
      <c r="AW62" s="74">
        <f t="shared" si="33"/>
        <v>10.518656915293896</v>
      </c>
      <c r="AX62" s="74">
        <f t="shared" si="33"/>
        <v>10.504093487078357</v>
      </c>
      <c r="AY62" s="74">
        <f t="shared" si="33"/>
        <v>10.541669675940394</v>
      </c>
      <c r="AZ62" s="74">
        <f t="shared" si="33"/>
        <v>10.449564043077855</v>
      </c>
      <c r="BA62" s="74">
        <f t="shared" si="22"/>
        <v>11.269210252874114</v>
      </c>
    </row>
    <row r="63" spans="1:53">
      <c r="A63" s="9" t="s">
        <v>81</v>
      </c>
      <c r="B63" s="8" t="s">
        <v>79</v>
      </c>
      <c r="C63" s="9">
        <v>51924.574399999998</v>
      </c>
      <c r="D63" s="9">
        <v>1.4E-3</v>
      </c>
      <c r="E63">
        <f t="shared" si="4"/>
        <v>133.99680351668405</v>
      </c>
      <c r="F63">
        <f t="shared" si="32"/>
        <v>134</v>
      </c>
      <c r="G63">
        <f t="shared" si="30"/>
        <v>-1.1460000023362227E-3</v>
      </c>
      <c r="K63">
        <f t="shared" si="29"/>
        <v>-1.1460000023362227E-3</v>
      </c>
      <c r="Q63" s="2">
        <f t="shared" si="7"/>
        <v>36906.074399999998</v>
      </c>
      <c r="S63" s="13">
        <v>1</v>
      </c>
      <c r="T63" s="157"/>
      <c r="AF63">
        <f t="shared" si="8"/>
        <v>134</v>
      </c>
      <c r="AG63" s="74">
        <f t="shared" si="9"/>
        <v>1.108027813328274E-3</v>
      </c>
      <c r="AH63" s="74">
        <f t="shared" si="10"/>
        <v>-2.3832992822761922E-3</v>
      </c>
      <c r="AI63" s="74">
        <f t="shared" si="11"/>
        <v>-1.1460000023362227E-3</v>
      </c>
      <c r="AJ63" s="74">
        <f t="shared" si="12"/>
        <v>-2.2540278156644965E-3</v>
      </c>
      <c r="AK63" s="74">
        <f t="shared" si="13"/>
        <v>5.0806413937892617E-6</v>
      </c>
      <c r="AL63">
        <f t="shared" si="14"/>
        <v>-1.1460000023362227E-3</v>
      </c>
      <c r="AM63" s="101">
        <f t="shared" si="23"/>
        <v>5.0806413937892617E-6</v>
      </c>
      <c r="AN63">
        <f t="shared" si="15"/>
        <v>1.2372992799399697E-3</v>
      </c>
      <c r="AO63">
        <f t="shared" si="16"/>
        <v>0.19744732960182687</v>
      </c>
      <c r="AP63">
        <f t="shared" si="17"/>
        <v>-0.18331862940754273</v>
      </c>
      <c r="AQ63">
        <f t="shared" si="18"/>
        <v>-0.28399761113254313</v>
      </c>
      <c r="AR63">
        <f t="shared" si="19"/>
        <v>-2.801476226659104</v>
      </c>
      <c r="AS63">
        <f t="shared" si="20"/>
        <v>-5.8235436609284017</v>
      </c>
      <c r="AT63" s="74">
        <f t="shared" si="33"/>
        <v>10.514323702674547</v>
      </c>
      <c r="AU63" s="74">
        <f t="shared" si="33"/>
        <v>10.515216721459716</v>
      </c>
      <c r="AV63" s="74">
        <f t="shared" si="33"/>
        <v>10.512951593255341</v>
      </c>
      <c r="AW63" s="74">
        <f t="shared" si="33"/>
        <v>10.518716376872751</v>
      </c>
      <c r="AX63" s="74">
        <f t="shared" si="33"/>
        <v>10.50416748777557</v>
      </c>
      <c r="AY63" s="74">
        <f t="shared" si="33"/>
        <v>10.5417103696368</v>
      </c>
      <c r="AZ63" s="74">
        <f t="shared" si="33"/>
        <v>10.449673755495542</v>
      </c>
      <c r="BA63" s="74">
        <f t="shared" si="22"/>
        <v>11.269299443288384</v>
      </c>
    </row>
    <row r="64" spans="1:53">
      <c r="A64" s="9" t="s">
        <v>81</v>
      </c>
      <c r="B64" s="8" t="s">
        <v>79</v>
      </c>
      <c r="C64" s="9">
        <v>51924.574399999998</v>
      </c>
      <c r="D64" s="9">
        <v>1.4E-3</v>
      </c>
      <c r="E64">
        <f t="shared" si="4"/>
        <v>133.99680351668405</v>
      </c>
      <c r="F64">
        <f t="shared" si="32"/>
        <v>134</v>
      </c>
      <c r="G64">
        <f t="shared" si="30"/>
        <v>-1.1460000023362227E-3</v>
      </c>
      <c r="K64">
        <f t="shared" si="29"/>
        <v>-1.1460000023362227E-3</v>
      </c>
      <c r="Q64" s="2">
        <f t="shared" si="7"/>
        <v>36906.074399999998</v>
      </c>
      <c r="S64" s="13">
        <v>1</v>
      </c>
      <c r="T64" s="157"/>
      <c r="AF64">
        <f t="shared" si="8"/>
        <v>134</v>
      </c>
      <c r="AG64" s="74">
        <f t="shared" si="9"/>
        <v>1.108027813328274E-3</v>
      </c>
      <c r="AH64" s="74">
        <f t="shared" si="10"/>
        <v>-2.3832992822761922E-3</v>
      </c>
      <c r="AI64" s="74">
        <f t="shared" si="11"/>
        <v>-1.1460000023362227E-3</v>
      </c>
      <c r="AJ64" s="74">
        <f t="shared" si="12"/>
        <v>-2.2540278156644965E-3</v>
      </c>
      <c r="AK64" s="74">
        <f t="shared" si="13"/>
        <v>5.0806413937892617E-6</v>
      </c>
      <c r="AL64">
        <f t="shared" si="14"/>
        <v>-1.1460000023362227E-3</v>
      </c>
      <c r="AM64" s="101">
        <f t="shared" si="23"/>
        <v>5.0806413937892617E-6</v>
      </c>
      <c r="AN64">
        <f t="shared" si="15"/>
        <v>1.2372992799399697E-3</v>
      </c>
      <c r="AO64">
        <f t="shared" si="16"/>
        <v>0.19744732960182687</v>
      </c>
      <c r="AP64">
        <f t="shared" si="17"/>
        <v>-0.18331862940754273</v>
      </c>
      <c r="AQ64">
        <f t="shared" si="18"/>
        <v>-0.28399761113254313</v>
      </c>
      <c r="AR64">
        <f t="shared" si="19"/>
        <v>-2.801476226659104</v>
      </c>
      <c r="AS64">
        <f t="shared" si="20"/>
        <v>-5.8235436609284017</v>
      </c>
      <c r="AT64" s="74">
        <f t="shared" si="33"/>
        <v>10.514323702674547</v>
      </c>
      <c r="AU64" s="74">
        <f t="shared" si="33"/>
        <v>10.515216721459716</v>
      </c>
      <c r="AV64" s="74">
        <f t="shared" si="33"/>
        <v>10.512951593255341</v>
      </c>
      <c r="AW64" s="74">
        <f t="shared" si="33"/>
        <v>10.518716376872751</v>
      </c>
      <c r="AX64" s="74">
        <f t="shared" si="33"/>
        <v>10.50416748777557</v>
      </c>
      <c r="AY64" s="74">
        <f t="shared" si="33"/>
        <v>10.5417103696368</v>
      </c>
      <c r="AZ64" s="74">
        <f t="shared" si="33"/>
        <v>10.449673755495542</v>
      </c>
      <c r="BA64" s="74">
        <f t="shared" si="22"/>
        <v>11.269299443288384</v>
      </c>
    </row>
    <row r="65" spans="1:53">
      <c r="A65" s="9" t="s">
        <v>81</v>
      </c>
      <c r="B65" s="8" t="s">
        <v>78</v>
      </c>
      <c r="C65" s="9">
        <v>51965.269</v>
      </c>
      <c r="D65" s="9">
        <v>6.4999999999999997E-3</v>
      </c>
      <c r="E65">
        <f t="shared" si="4"/>
        <v>247.5043163681718</v>
      </c>
      <c r="F65">
        <f t="shared" si="32"/>
        <v>247.5</v>
      </c>
      <c r="G65">
        <f t="shared" si="30"/>
        <v>1.5475000036531128E-3</v>
      </c>
      <c r="K65">
        <f t="shared" si="29"/>
        <v>1.5475000036531128E-3</v>
      </c>
      <c r="Q65" s="2">
        <f t="shared" si="7"/>
        <v>36946.769</v>
      </c>
      <c r="S65" s="13">
        <v>1</v>
      </c>
      <c r="T65" s="157"/>
      <c r="AF65">
        <f t="shared" si="8"/>
        <v>247.5</v>
      </c>
      <c r="AG65" s="74">
        <f t="shared" si="9"/>
        <v>1.5262524638371433E-3</v>
      </c>
      <c r="AH65" s="74">
        <f t="shared" si="10"/>
        <v>2.4086301590735553E-4</v>
      </c>
      <c r="AI65" s="74">
        <f t="shared" si="11"/>
        <v>1.5475000036531128E-3</v>
      </c>
      <c r="AJ65" s="74">
        <f t="shared" si="12"/>
        <v>2.1247539815969548E-5</v>
      </c>
      <c r="AK65" s="74">
        <f t="shared" si="13"/>
        <v>4.5145794823121124E-10</v>
      </c>
      <c r="AL65">
        <f t="shared" si="14"/>
        <v>1.5475000036531128E-3</v>
      </c>
      <c r="AM65" s="101">
        <f t="shared" si="23"/>
        <v>4.5145794823121124E-10</v>
      </c>
      <c r="AN65">
        <f t="shared" si="15"/>
        <v>1.3066369877457573E-3</v>
      </c>
      <c r="AO65">
        <f t="shared" si="16"/>
        <v>0.19903250301911879</v>
      </c>
      <c r="AP65">
        <f t="shared" si="17"/>
        <v>-0.17787136872608175</v>
      </c>
      <c r="AQ65">
        <f t="shared" si="18"/>
        <v>-0.28843803610552515</v>
      </c>
      <c r="AR65">
        <f t="shared" si="19"/>
        <v>-2.795937894540597</v>
      </c>
      <c r="AS65">
        <f t="shared" si="20"/>
        <v>-5.7283960774436498</v>
      </c>
      <c r="AT65" s="74">
        <f t="shared" si="33"/>
        <v>10.528981272149833</v>
      </c>
      <c r="AU65" s="74">
        <f t="shared" si="33"/>
        <v>10.529622692481306</v>
      </c>
      <c r="AV65" s="74">
        <f t="shared" si="33"/>
        <v>10.527948453806886</v>
      </c>
      <c r="AW65" s="74">
        <f t="shared" si="33"/>
        <v>10.532330339281891</v>
      </c>
      <c r="AX65" s="74">
        <f t="shared" si="33"/>
        <v>10.520941218653864</v>
      </c>
      <c r="AY65" s="74">
        <f t="shared" si="33"/>
        <v>10.551104252506631</v>
      </c>
      <c r="AZ65" s="74">
        <f t="shared" si="33"/>
        <v>10.474746876515637</v>
      </c>
      <c r="BA65" s="74">
        <f t="shared" si="22"/>
        <v>11.289545667327825</v>
      </c>
    </row>
    <row r="66" spans="1:53">
      <c r="A66" s="9" t="s">
        <v>81</v>
      </c>
      <c r="B66" s="8" t="s">
        <v>78</v>
      </c>
      <c r="C66" s="9">
        <v>51965.269</v>
      </c>
      <c r="D66" s="9">
        <v>6.4999999999999997E-3</v>
      </c>
      <c r="E66">
        <f t="shared" si="4"/>
        <v>247.5043163681718</v>
      </c>
      <c r="F66">
        <f t="shared" si="32"/>
        <v>247.5</v>
      </c>
      <c r="G66">
        <f t="shared" si="30"/>
        <v>1.5475000036531128E-3</v>
      </c>
      <c r="K66">
        <f t="shared" si="29"/>
        <v>1.5475000036531128E-3</v>
      </c>
      <c r="Q66" s="2">
        <f t="shared" si="7"/>
        <v>36946.769</v>
      </c>
      <c r="S66" s="13">
        <v>1</v>
      </c>
      <c r="T66" s="157"/>
      <c r="U66">
        <v>4.3996243118976869E-10</v>
      </c>
      <c r="V66">
        <v>1.6791304729359507E-18</v>
      </c>
      <c r="W66">
        <v>1.6360150470441873E-27</v>
      </c>
      <c r="X66">
        <v>9.5349173652641076E-11</v>
      </c>
      <c r="Y66">
        <v>1.3529032754302698E-6</v>
      </c>
      <c r="Z66">
        <v>8.3245182474311116E-4</v>
      </c>
      <c r="AA66">
        <v>9.1428931076438014E-2</v>
      </c>
      <c r="AB66">
        <v>397.40943285026356</v>
      </c>
      <c r="AC66">
        <v>2.8623566168202592E-6</v>
      </c>
      <c r="AD66">
        <v>8.9856345466014381E-11</v>
      </c>
      <c r="AE66">
        <v>6.7917173005909805E-21</v>
      </c>
      <c r="AF66">
        <f t="shared" si="8"/>
        <v>247.5</v>
      </c>
      <c r="AG66" s="74">
        <f t="shared" si="9"/>
        <v>1.5262524638371433E-3</v>
      </c>
      <c r="AH66" s="74">
        <f t="shared" si="10"/>
        <v>2.4086301590735553E-4</v>
      </c>
      <c r="AI66" s="74">
        <f t="shared" si="11"/>
        <v>1.5475000036531128E-3</v>
      </c>
      <c r="AJ66" s="74">
        <f t="shared" si="12"/>
        <v>2.1247539815969548E-5</v>
      </c>
      <c r="AK66" s="74">
        <f t="shared" si="13"/>
        <v>4.5145794823121124E-10</v>
      </c>
      <c r="AL66">
        <f t="shared" si="14"/>
        <v>1.5475000036531128E-3</v>
      </c>
      <c r="AM66" s="101">
        <f t="shared" si="23"/>
        <v>4.5145794823121124E-10</v>
      </c>
      <c r="AN66">
        <f t="shared" si="15"/>
        <v>1.3066369877457573E-3</v>
      </c>
      <c r="AO66">
        <f t="shared" si="16"/>
        <v>0.19903250301911879</v>
      </c>
      <c r="AP66">
        <f t="shared" si="17"/>
        <v>-0.17787136872608175</v>
      </c>
      <c r="AQ66">
        <f t="shared" si="18"/>
        <v>-0.28843803610552515</v>
      </c>
      <c r="AR66">
        <f t="shared" si="19"/>
        <v>-2.795937894540597</v>
      </c>
      <c r="AS66">
        <f t="shared" si="20"/>
        <v>-5.7283960774436498</v>
      </c>
      <c r="AT66" s="74">
        <f t="shared" si="33"/>
        <v>10.528981272149833</v>
      </c>
      <c r="AU66" s="74">
        <f t="shared" si="33"/>
        <v>10.529622692481306</v>
      </c>
      <c r="AV66" s="74">
        <f t="shared" si="33"/>
        <v>10.527948453806886</v>
      </c>
      <c r="AW66" s="74">
        <f t="shared" si="33"/>
        <v>10.532330339281891</v>
      </c>
      <c r="AX66" s="74">
        <f t="shared" si="33"/>
        <v>10.520941218653864</v>
      </c>
      <c r="AY66" s="74">
        <f t="shared" si="33"/>
        <v>10.551104252506631</v>
      </c>
      <c r="AZ66" s="74">
        <f t="shared" si="33"/>
        <v>10.474746876515637</v>
      </c>
      <c r="BA66" s="74">
        <f t="shared" si="22"/>
        <v>11.289545667327825</v>
      </c>
    </row>
    <row r="67" spans="1:53">
      <c r="A67" s="9" t="s">
        <v>81</v>
      </c>
      <c r="B67" s="8" t="s">
        <v>79</v>
      </c>
      <c r="C67" s="9">
        <v>51965.445599999999</v>
      </c>
      <c r="D67" s="9">
        <v>5.4000000000000003E-3</v>
      </c>
      <c r="E67">
        <f t="shared" si="4"/>
        <v>247.99689835127137</v>
      </c>
      <c r="F67">
        <f t="shared" si="32"/>
        <v>248</v>
      </c>
      <c r="G67">
        <f t="shared" si="30"/>
        <v>-1.1119999981019646E-3</v>
      </c>
      <c r="K67">
        <f t="shared" si="29"/>
        <v>-1.1119999981019646E-3</v>
      </c>
      <c r="Q67" s="2">
        <f t="shared" si="7"/>
        <v>36946.945599999999</v>
      </c>
      <c r="S67" s="13">
        <v>1</v>
      </c>
      <c r="T67" s="157"/>
      <c r="AF67">
        <f t="shared" si="8"/>
        <v>248</v>
      </c>
      <c r="AG67" s="74">
        <f t="shared" si="9"/>
        <v>1.52809323384316E-3</v>
      </c>
      <c r="AH67" s="74">
        <f t="shared" si="10"/>
        <v>-2.4189428726026268E-3</v>
      </c>
      <c r="AI67" s="74">
        <f t="shared" si="11"/>
        <v>-1.1119999981019646E-3</v>
      </c>
      <c r="AJ67" s="74">
        <f t="shared" si="12"/>
        <v>-2.6400932319451246E-3</v>
      </c>
      <c r="AK67" s="74">
        <f t="shared" si="13"/>
        <v>6.9700922733624537E-6</v>
      </c>
      <c r="AL67">
        <f t="shared" si="14"/>
        <v>-1.1119999981019646E-3</v>
      </c>
      <c r="AM67" s="101">
        <f t="shared" si="23"/>
        <v>6.9700922733624537E-6</v>
      </c>
      <c r="AN67">
        <f t="shared" si="15"/>
        <v>1.3069428745006622E-3</v>
      </c>
      <c r="AO67">
        <f t="shared" si="16"/>
        <v>0.19903959313521868</v>
      </c>
      <c r="AP67">
        <f t="shared" si="17"/>
        <v>-0.177847180401977</v>
      </c>
      <c r="AQ67">
        <f t="shared" si="18"/>
        <v>-0.28845772398608771</v>
      </c>
      <c r="AR67">
        <f t="shared" si="19"/>
        <v>-2.7959133143075987</v>
      </c>
      <c r="AS67">
        <f t="shared" si="20"/>
        <v>-5.7279805222897409</v>
      </c>
      <c r="AT67" s="74">
        <f t="shared" si="33"/>
        <v>10.529046064170277</v>
      </c>
      <c r="AU67" s="74">
        <f t="shared" si="33"/>
        <v>10.529686487324318</v>
      </c>
      <c r="AV67" s="74">
        <f t="shared" si="33"/>
        <v>10.528014635878312</v>
      </c>
      <c r="AW67" s="74">
        <f t="shared" si="33"/>
        <v>10.532390825257155</v>
      </c>
      <c r="AX67" s="74">
        <f t="shared" si="33"/>
        <v>10.521015002246653</v>
      </c>
      <c r="AY67" s="74">
        <f t="shared" si="33"/>
        <v>10.551146343752556</v>
      </c>
      <c r="AZ67" s="74">
        <f t="shared" si="33"/>
        <v>10.474858071181218</v>
      </c>
      <c r="BA67" s="74">
        <f t="shared" si="22"/>
        <v>11.289634857742097</v>
      </c>
    </row>
    <row r="68" spans="1:53">
      <c r="A68" s="9" t="s">
        <v>81</v>
      </c>
      <c r="B68" s="8" t="s">
        <v>79</v>
      </c>
      <c r="C68" s="9">
        <v>51965.445599999999</v>
      </c>
      <c r="D68" s="9">
        <v>5.4000000000000003E-3</v>
      </c>
      <c r="E68">
        <f t="shared" si="4"/>
        <v>247.99689835127137</v>
      </c>
      <c r="F68">
        <f t="shared" si="32"/>
        <v>248</v>
      </c>
      <c r="G68">
        <f t="shared" si="30"/>
        <v>-1.1119999981019646E-3</v>
      </c>
      <c r="K68">
        <f t="shared" si="29"/>
        <v>-1.1119999981019646E-3</v>
      </c>
      <c r="Q68" s="2">
        <f t="shared" si="7"/>
        <v>36946.945599999999</v>
      </c>
      <c r="S68" s="13">
        <v>1</v>
      </c>
      <c r="T68" s="157"/>
      <c r="AF68">
        <f t="shared" si="8"/>
        <v>248</v>
      </c>
      <c r="AG68" s="74">
        <f t="shared" si="9"/>
        <v>1.52809323384316E-3</v>
      </c>
      <c r="AH68" s="74">
        <f t="shared" si="10"/>
        <v>-2.4189428726026268E-3</v>
      </c>
      <c r="AI68" s="74">
        <f t="shared" si="11"/>
        <v>-1.1119999981019646E-3</v>
      </c>
      <c r="AJ68" s="74">
        <f t="shared" si="12"/>
        <v>-2.6400932319451246E-3</v>
      </c>
      <c r="AK68" s="74">
        <f t="shared" si="13"/>
        <v>6.9700922733624537E-6</v>
      </c>
      <c r="AL68">
        <f t="shared" si="14"/>
        <v>-1.1119999981019646E-3</v>
      </c>
      <c r="AM68" s="101">
        <f t="shared" si="23"/>
        <v>6.9700922733624537E-6</v>
      </c>
      <c r="AN68">
        <f t="shared" si="15"/>
        <v>1.3069428745006622E-3</v>
      </c>
      <c r="AO68">
        <f t="shared" si="16"/>
        <v>0.19903959313521868</v>
      </c>
      <c r="AP68">
        <f t="shared" si="17"/>
        <v>-0.177847180401977</v>
      </c>
      <c r="AQ68">
        <f t="shared" si="18"/>
        <v>-0.28845772398608771</v>
      </c>
      <c r="AR68">
        <f t="shared" si="19"/>
        <v>-2.7959133143075987</v>
      </c>
      <c r="AS68">
        <f t="shared" si="20"/>
        <v>-5.7279805222897409</v>
      </c>
      <c r="AT68" s="74">
        <f t="shared" si="33"/>
        <v>10.529046064170277</v>
      </c>
      <c r="AU68" s="74">
        <f t="shared" si="33"/>
        <v>10.529686487324318</v>
      </c>
      <c r="AV68" s="74">
        <f t="shared" si="33"/>
        <v>10.528014635878312</v>
      </c>
      <c r="AW68" s="74">
        <f t="shared" si="33"/>
        <v>10.532390825257155</v>
      </c>
      <c r="AX68" s="74">
        <f t="shared" si="33"/>
        <v>10.521015002246653</v>
      </c>
      <c r="AY68" s="74">
        <f t="shared" si="33"/>
        <v>10.551146343752556</v>
      </c>
      <c r="AZ68" s="74">
        <f t="shared" si="33"/>
        <v>10.474858071181218</v>
      </c>
      <c r="BA68" s="74">
        <f t="shared" si="22"/>
        <v>11.289634857742097</v>
      </c>
    </row>
    <row r="69" spans="1:53">
      <c r="A69" s="9" t="s">
        <v>81</v>
      </c>
      <c r="B69" s="8" t="s">
        <v>79</v>
      </c>
      <c r="C69" s="9">
        <v>52234.697500000002</v>
      </c>
      <c r="D69" s="9">
        <v>2.8E-3</v>
      </c>
      <c r="E69">
        <f t="shared" si="4"/>
        <v>999.00842075316064</v>
      </c>
      <c r="F69">
        <f t="shared" si="32"/>
        <v>999</v>
      </c>
      <c r="G69">
        <f t="shared" si="30"/>
        <v>3.019000003405381E-3</v>
      </c>
      <c r="K69">
        <f t="shared" si="29"/>
        <v>3.019000003405381E-3</v>
      </c>
      <c r="Q69" s="2">
        <f t="shared" si="7"/>
        <v>37216.197500000002</v>
      </c>
      <c r="S69" s="13">
        <v>1</v>
      </c>
      <c r="T69" s="157"/>
      <c r="AF69">
        <f t="shared" si="8"/>
        <v>999</v>
      </c>
      <c r="AG69" s="74">
        <f t="shared" si="9"/>
        <v>4.2771441906297811E-3</v>
      </c>
      <c r="AH69" s="74">
        <f t="shared" si="10"/>
        <v>1.2479680785541091E-3</v>
      </c>
      <c r="AI69" s="74">
        <f t="shared" si="11"/>
        <v>3.019000003405381E-3</v>
      </c>
      <c r="AJ69" s="74">
        <f t="shared" si="12"/>
        <v>-1.2581441872244001E-3</v>
      </c>
      <c r="AK69" s="74">
        <f t="shared" si="13"/>
        <v>1.5829267958465463E-6</v>
      </c>
      <c r="AL69">
        <f t="shared" si="14"/>
        <v>3.019000003405381E-3</v>
      </c>
      <c r="AM69" s="101">
        <f t="shared" si="23"/>
        <v>1.5829267958465463E-6</v>
      </c>
      <c r="AN69">
        <f t="shared" si="15"/>
        <v>1.7710319248512719E-3</v>
      </c>
      <c r="AO69">
        <f t="shared" si="16"/>
        <v>0.2108884300341477</v>
      </c>
      <c r="AP69">
        <f t="shared" si="17"/>
        <v>-0.13936577377747314</v>
      </c>
      <c r="AQ69">
        <f t="shared" si="18"/>
        <v>-0.31945009318868223</v>
      </c>
      <c r="AR69">
        <f t="shared" si="19"/>
        <v>-2.7569359021891486</v>
      </c>
      <c r="AS69">
        <f t="shared" si="20"/>
        <v>-5.1351726688290391</v>
      </c>
      <c r="AT69" s="74">
        <f t="shared" si="33"/>
        <v>10.62889353803059</v>
      </c>
      <c r="AU69" s="74">
        <f t="shared" si="33"/>
        <v>10.628825125832094</v>
      </c>
      <c r="AV69" s="74">
        <f t="shared" si="33"/>
        <v>10.629049296217859</v>
      </c>
      <c r="AW69" s="74">
        <f t="shared" si="33"/>
        <v>10.628315230892419</v>
      </c>
      <c r="AX69" s="74">
        <f t="shared" si="33"/>
        <v>10.630724242560028</v>
      </c>
      <c r="AY69" s="74">
        <f t="shared" si="33"/>
        <v>10.622874157479732</v>
      </c>
      <c r="AZ69" s="74">
        <f t="shared" si="33"/>
        <v>10.649078753792661</v>
      </c>
      <c r="BA69" s="74">
        <f t="shared" si="22"/>
        <v>11.423598859976643</v>
      </c>
    </row>
    <row r="70" spans="1:53">
      <c r="A70" s="9" t="s">
        <v>81</v>
      </c>
      <c r="B70" s="8" t="s">
        <v>79</v>
      </c>
      <c r="C70" s="9">
        <v>52234.697500000002</v>
      </c>
      <c r="D70" s="9">
        <v>2.8E-3</v>
      </c>
      <c r="E70">
        <f t="shared" si="4"/>
        <v>999.00842075316064</v>
      </c>
      <c r="F70">
        <f t="shared" si="32"/>
        <v>999</v>
      </c>
      <c r="G70">
        <f t="shared" si="30"/>
        <v>3.019000003405381E-3</v>
      </c>
      <c r="K70">
        <f t="shared" si="29"/>
        <v>3.019000003405381E-3</v>
      </c>
      <c r="Q70" s="2">
        <f t="shared" si="7"/>
        <v>37216.197500000002</v>
      </c>
      <c r="S70" s="13">
        <v>1</v>
      </c>
      <c r="T70" s="157"/>
      <c r="AF70">
        <f t="shared" si="8"/>
        <v>999</v>
      </c>
      <c r="AG70" s="74">
        <f t="shared" si="9"/>
        <v>4.2771441906297811E-3</v>
      </c>
      <c r="AH70" s="74">
        <f t="shared" si="10"/>
        <v>1.2479680785541091E-3</v>
      </c>
      <c r="AI70" s="74">
        <f t="shared" si="11"/>
        <v>3.019000003405381E-3</v>
      </c>
      <c r="AJ70" s="74">
        <f t="shared" si="12"/>
        <v>-1.2581441872244001E-3</v>
      </c>
      <c r="AK70" s="74">
        <f t="shared" si="13"/>
        <v>1.5829267958465463E-6</v>
      </c>
      <c r="AL70">
        <f t="shared" si="14"/>
        <v>3.019000003405381E-3</v>
      </c>
      <c r="AM70" s="101">
        <f t="shared" si="23"/>
        <v>1.5829267958465463E-6</v>
      </c>
      <c r="AN70">
        <f t="shared" si="15"/>
        <v>1.7710319248512719E-3</v>
      </c>
      <c r="AO70">
        <f t="shared" si="16"/>
        <v>0.2108884300341477</v>
      </c>
      <c r="AP70">
        <f t="shared" si="17"/>
        <v>-0.13936577377747314</v>
      </c>
      <c r="AQ70">
        <f t="shared" si="18"/>
        <v>-0.31945009318868223</v>
      </c>
      <c r="AR70">
        <f t="shared" si="19"/>
        <v>-2.7569359021891486</v>
      </c>
      <c r="AS70">
        <f t="shared" si="20"/>
        <v>-5.1351726688290391</v>
      </c>
      <c r="AT70" s="74">
        <f t="shared" si="33"/>
        <v>10.62889353803059</v>
      </c>
      <c r="AU70" s="74">
        <f t="shared" si="33"/>
        <v>10.628825125832094</v>
      </c>
      <c r="AV70" s="74">
        <f t="shared" si="33"/>
        <v>10.629049296217859</v>
      </c>
      <c r="AW70" s="74">
        <f t="shared" si="33"/>
        <v>10.628315230892419</v>
      </c>
      <c r="AX70" s="74">
        <f t="shared" si="33"/>
        <v>10.630724242560028</v>
      </c>
      <c r="AY70" s="74">
        <f t="shared" si="33"/>
        <v>10.622874157479732</v>
      </c>
      <c r="AZ70" s="74">
        <f t="shared" si="33"/>
        <v>10.649078753792661</v>
      </c>
      <c r="BA70" s="74">
        <f t="shared" si="22"/>
        <v>11.423598859976643</v>
      </c>
    </row>
    <row r="71" spans="1:53">
      <c r="A71" s="9" t="s">
        <v>81</v>
      </c>
      <c r="B71" s="8" t="s">
        <v>79</v>
      </c>
      <c r="C71" s="9">
        <v>52234.697899999999</v>
      </c>
      <c r="D71" s="9">
        <v>1.6000000000000001E-3</v>
      </c>
      <c r="E71">
        <f t="shared" si="4"/>
        <v>999.00953645413381</v>
      </c>
      <c r="F71">
        <f t="shared" si="32"/>
        <v>999</v>
      </c>
      <c r="G71">
        <f t="shared" si="30"/>
        <v>3.4190000005764887E-3</v>
      </c>
      <c r="K71">
        <f t="shared" si="29"/>
        <v>3.4190000005764887E-3</v>
      </c>
      <c r="Q71" s="2">
        <f t="shared" si="7"/>
        <v>37216.197899999999</v>
      </c>
      <c r="S71" s="13">
        <v>1</v>
      </c>
      <c r="T71" s="157"/>
      <c r="AF71">
        <f t="shared" si="8"/>
        <v>999</v>
      </c>
      <c r="AG71" s="74">
        <f t="shared" si="9"/>
        <v>4.2771441906297811E-3</v>
      </c>
      <c r="AH71" s="74">
        <f t="shared" si="10"/>
        <v>1.6479680757252168E-3</v>
      </c>
      <c r="AI71" s="74">
        <f t="shared" si="11"/>
        <v>3.4190000005764887E-3</v>
      </c>
      <c r="AJ71" s="74">
        <f t="shared" si="12"/>
        <v>-8.5814419005329247E-4</v>
      </c>
      <c r="AK71" s="74">
        <f t="shared" si="13"/>
        <v>7.364114509222214E-7</v>
      </c>
      <c r="AL71">
        <f t="shared" si="14"/>
        <v>3.4190000005764887E-3</v>
      </c>
      <c r="AM71" s="101">
        <f t="shared" si="23"/>
        <v>7.364114509222214E-7</v>
      </c>
      <c r="AN71">
        <f t="shared" si="15"/>
        <v>1.7710319248512719E-3</v>
      </c>
      <c r="AO71">
        <f t="shared" si="16"/>
        <v>0.2108884300341477</v>
      </c>
      <c r="AP71">
        <f t="shared" si="17"/>
        <v>-0.13936577377747314</v>
      </c>
      <c r="AQ71">
        <f t="shared" si="18"/>
        <v>-0.31945009318868223</v>
      </c>
      <c r="AR71">
        <f t="shared" si="19"/>
        <v>-2.7569359021891486</v>
      </c>
      <c r="AS71">
        <f t="shared" si="20"/>
        <v>-5.1351726688290391</v>
      </c>
      <c r="AT71" s="74">
        <f t="shared" ref="AT71:AZ80" si="34">$BA71+$AH$7*SIN(AU71)</f>
        <v>10.62889353803059</v>
      </c>
      <c r="AU71" s="74">
        <f t="shared" si="34"/>
        <v>10.628825125832094</v>
      </c>
      <c r="AV71" s="74">
        <f t="shared" si="34"/>
        <v>10.629049296217859</v>
      </c>
      <c r="AW71" s="74">
        <f t="shared" si="34"/>
        <v>10.628315230892419</v>
      </c>
      <c r="AX71" s="74">
        <f t="shared" si="34"/>
        <v>10.630724242560028</v>
      </c>
      <c r="AY71" s="74">
        <f t="shared" si="34"/>
        <v>10.622874157479732</v>
      </c>
      <c r="AZ71" s="74">
        <f t="shared" si="34"/>
        <v>10.649078753792661</v>
      </c>
      <c r="BA71" s="74">
        <f t="shared" si="22"/>
        <v>11.423598859976643</v>
      </c>
    </row>
    <row r="72" spans="1:53">
      <c r="A72" s="9" t="s">
        <v>81</v>
      </c>
      <c r="B72" s="8" t="s">
        <v>79</v>
      </c>
      <c r="C72" s="9">
        <v>52234.697899999999</v>
      </c>
      <c r="D72" s="9">
        <v>1.6000000000000001E-3</v>
      </c>
      <c r="E72">
        <f t="shared" si="4"/>
        <v>999.00953645413381</v>
      </c>
      <c r="F72">
        <f t="shared" si="32"/>
        <v>999</v>
      </c>
      <c r="G72">
        <f t="shared" si="30"/>
        <v>3.4190000005764887E-3</v>
      </c>
      <c r="K72">
        <f t="shared" si="29"/>
        <v>3.4190000005764887E-3</v>
      </c>
      <c r="Q72" s="2">
        <f t="shared" si="7"/>
        <v>37216.197899999999</v>
      </c>
      <c r="S72" s="13">
        <v>1</v>
      </c>
      <c r="T72" s="157"/>
      <c r="AF72">
        <f t="shared" si="8"/>
        <v>999</v>
      </c>
      <c r="AG72" s="74">
        <f t="shared" si="9"/>
        <v>4.2771441906297811E-3</v>
      </c>
      <c r="AH72" s="74">
        <f t="shared" si="10"/>
        <v>1.6479680757252168E-3</v>
      </c>
      <c r="AI72" s="74">
        <f t="shared" si="11"/>
        <v>3.4190000005764887E-3</v>
      </c>
      <c r="AJ72" s="74">
        <f t="shared" si="12"/>
        <v>-8.5814419005329247E-4</v>
      </c>
      <c r="AK72" s="74">
        <f t="shared" si="13"/>
        <v>7.364114509222214E-7</v>
      </c>
      <c r="AL72">
        <f t="shared" si="14"/>
        <v>3.4190000005764887E-3</v>
      </c>
      <c r="AM72" s="101">
        <f t="shared" si="23"/>
        <v>7.364114509222214E-7</v>
      </c>
      <c r="AN72">
        <f t="shared" si="15"/>
        <v>1.7710319248512719E-3</v>
      </c>
      <c r="AO72">
        <f t="shared" si="16"/>
        <v>0.2108884300341477</v>
      </c>
      <c r="AP72">
        <f t="shared" si="17"/>
        <v>-0.13936577377747314</v>
      </c>
      <c r="AQ72">
        <f t="shared" si="18"/>
        <v>-0.31945009318868223</v>
      </c>
      <c r="AR72">
        <f t="shared" si="19"/>
        <v>-2.7569359021891486</v>
      </c>
      <c r="AS72">
        <f t="shared" si="20"/>
        <v>-5.1351726688290391</v>
      </c>
      <c r="AT72" s="74">
        <f t="shared" si="34"/>
        <v>10.62889353803059</v>
      </c>
      <c r="AU72" s="74">
        <f t="shared" si="34"/>
        <v>10.628825125832094</v>
      </c>
      <c r="AV72" s="74">
        <f t="shared" si="34"/>
        <v>10.629049296217859</v>
      </c>
      <c r="AW72" s="74">
        <f t="shared" si="34"/>
        <v>10.628315230892419</v>
      </c>
      <c r="AX72" s="74">
        <f t="shared" si="34"/>
        <v>10.630724242560028</v>
      </c>
      <c r="AY72" s="74">
        <f t="shared" si="34"/>
        <v>10.622874157479732</v>
      </c>
      <c r="AZ72" s="74">
        <f t="shared" si="34"/>
        <v>10.649078753792661</v>
      </c>
      <c r="BA72" s="74">
        <f t="shared" si="22"/>
        <v>11.423598859976643</v>
      </c>
    </row>
    <row r="73" spans="1:53">
      <c r="A73" s="9" t="s">
        <v>81</v>
      </c>
      <c r="B73" s="8" t="s">
        <v>79</v>
      </c>
      <c r="C73" s="9">
        <v>52234.698199999999</v>
      </c>
      <c r="D73" s="9">
        <v>1.6000000000000001E-3</v>
      </c>
      <c r="E73">
        <f t="shared" si="4"/>
        <v>999.01037322986861</v>
      </c>
      <c r="F73">
        <f t="shared" si="32"/>
        <v>999</v>
      </c>
      <c r="G73">
        <f t="shared" si="30"/>
        <v>3.7190000002738088E-3</v>
      </c>
      <c r="K73">
        <f t="shared" si="29"/>
        <v>3.7190000002738088E-3</v>
      </c>
      <c r="Q73" s="2">
        <f t="shared" si="7"/>
        <v>37216.198199999999</v>
      </c>
      <c r="S73" s="13">
        <v>1</v>
      </c>
      <c r="T73" s="157"/>
      <c r="U73">
        <v>8.0216714353467509E-16</v>
      </c>
      <c r="V73">
        <v>1.4795567629570448E-19</v>
      </c>
      <c r="W73">
        <v>1.9310202336700486E-29</v>
      </c>
      <c r="X73">
        <v>1.224002204027462E-11</v>
      </c>
      <c r="Y73">
        <v>2.6797348774136011E-7</v>
      </c>
      <c r="Z73">
        <v>1.2820665816360424E-3</v>
      </c>
      <c r="AA73">
        <v>9.7056996867642326E-2</v>
      </c>
      <c r="AB73">
        <v>532.97168145153455</v>
      </c>
      <c r="AC73">
        <v>3.6744217841489921E-7</v>
      </c>
      <c r="AD73">
        <v>3.4084959165790957E-11</v>
      </c>
      <c r="AE73">
        <v>8.0163954191573545E-23</v>
      </c>
      <c r="AF73">
        <f t="shared" si="8"/>
        <v>999</v>
      </c>
      <c r="AG73" s="74">
        <f t="shared" si="9"/>
        <v>4.2771441906297811E-3</v>
      </c>
      <c r="AH73" s="74">
        <f t="shared" si="10"/>
        <v>1.9479680754225369E-3</v>
      </c>
      <c r="AI73" s="74">
        <f t="shared" si="11"/>
        <v>3.7190000002738088E-3</v>
      </c>
      <c r="AJ73" s="74">
        <f t="shared" si="12"/>
        <v>-5.5814419035597231E-4</v>
      </c>
      <c r="AK73" s="74">
        <f t="shared" si="13"/>
        <v>3.1152493722812385E-7</v>
      </c>
      <c r="AL73">
        <f t="shared" si="14"/>
        <v>3.7190000002738088E-3</v>
      </c>
      <c r="AM73" s="101">
        <f t="shared" si="23"/>
        <v>3.1152493722812385E-7</v>
      </c>
      <c r="AN73">
        <f t="shared" si="15"/>
        <v>1.7710319248512719E-3</v>
      </c>
      <c r="AO73">
        <f t="shared" si="16"/>
        <v>0.2108884300341477</v>
      </c>
      <c r="AP73">
        <f t="shared" si="17"/>
        <v>-0.13936577377747314</v>
      </c>
      <c r="AQ73">
        <f t="shared" si="18"/>
        <v>-0.31945009318868223</v>
      </c>
      <c r="AR73">
        <f t="shared" si="19"/>
        <v>-2.7569359021891486</v>
      </c>
      <c r="AS73">
        <f t="shared" si="20"/>
        <v>-5.1351726688290391</v>
      </c>
      <c r="AT73" s="74">
        <f t="shared" si="34"/>
        <v>10.62889353803059</v>
      </c>
      <c r="AU73" s="74">
        <f t="shared" si="34"/>
        <v>10.628825125832094</v>
      </c>
      <c r="AV73" s="74">
        <f t="shared" si="34"/>
        <v>10.629049296217859</v>
      </c>
      <c r="AW73" s="74">
        <f t="shared" si="34"/>
        <v>10.628315230892419</v>
      </c>
      <c r="AX73" s="74">
        <f t="shared" si="34"/>
        <v>10.630724242560028</v>
      </c>
      <c r="AY73" s="74">
        <f t="shared" si="34"/>
        <v>10.622874157479732</v>
      </c>
      <c r="AZ73" s="74">
        <f t="shared" si="34"/>
        <v>10.649078753792661</v>
      </c>
      <c r="BA73" s="74">
        <f t="shared" si="22"/>
        <v>11.423598859976643</v>
      </c>
    </row>
    <row r="74" spans="1:53">
      <c r="A74" s="9" t="s">
        <v>81</v>
      </c>
      <c r="B74" s="8" t="s">
        <v>79</v>
      </c>
      <c r="C74" s="9">
        <v>52234.698199999999</v>
      </c>
      <c r="D74" s="9">
        <v>1.6000000000000001E-3</v>
      </c>
      <c r="E74">
        <f t="shared" si="4"/>
        <v>999.01037322986861</v>
      </c>
      <c r="F74">
        <f t="shared" si="32"/>
        <v>999</v>
      </c>
      <c r="G74">
        <f t="shared" si="30"/>
        <v>3.7190000002738088E-3</v>
      </c>
      <c r="K74">
        <f t="shared" ref="K74:K105" si="35">G74</f>
        <v>3.7190000002738088E-3</v>
      </c>
      <c r="Q74" s="2">
        <f t="shared" si="7"/>
        <v>37216.198199999999</v>
      </c>
      <c r="S74" s="13">
        <v>1</v>
      </c>
      <c r="T74" s="157"/>
      <c r="AF74">
        <f t="shared" si="8"/>
        <v>999</v>
      </c>
      <c r="AG74" s="74">
        <f t="shared" si="9"/>
        <v>4.2771441906297811E-3</v>
      </c>
      <c r="AH74" s="74">
        <f t="shared" si="10"/>
        <v>1.9479680754225369E-3</v>
      </c>
      <c r="AI74" s="74">
        <f t="shared" si="11"/>
        <v>3.7190000002738088E-3</v>
      </c>
      <c r="AJ74" s="74">
        <f t="shared" si="12"/>
        <v>-5.5814419035597231E-4</v>
      </c>
      <c r="AK74" s="74">
        <f t="shared" si="13"/>
        <v>3.1152493722812385E-7</v>
      </c>
      <c r="AL74">
        <f t="shared" si="14"/>
        <v>3.7190000002738088E-3</v>
      </c>
      <c r="AM74" s="101">
        <f t="shared" si="23"/>
        <v>3.1152493722812385E-7</v>
      </c>
      <c r="AN74">
        <f t="shared" si="15"/>
        <v>1.7710319248512719E-3</v>
      </c>
      <c r="AO74">
        <f t="shared" si="16"/>
        <v>0.2108884300341477</v>
      </c>
      <c r="AP74">
        <f t="shared" si="17"/>
        <v>-0.13936577377747314</v>
      </c>
      <c r="AQ74">
        <f t="shared" si="18"/>
        <v>-0.31945009318868223</v>
      </c>
      <c r="AR74">
        <f t="shared" si="19"/>
        <v>-2.7569359021891486</v>
      </c>
      <c r="AS74">
        <f t="shared" si="20"/>
        <v>-5.1351726688290391</v>
      </c>
      <c r="AT74" s="74">
        <f t="shared" si="34"/>
        <v>10.62889353803059</v>
      </c>
      <c r="AU74" s="74">
        <f t="shared" si="34"/>
        <v>10.628825125832094</v>
      </c>
      <c r="AV74" s="74">
        <f t="shared" si="34"/>
        <v>10.629049296217859</v>
      </c>
      <c r="AW74" s="74">
        <f t="shared" si="34"/>
        <v>10.628315230892419</v>
      </c>
      <c r="AX74" s="74">
        <f t="shared" si="34"/>
        <v>10.630724242560028</v>
      </c>
      <c r="AY74" s="74">
        <f t="shared" si="34"/>
        <v>10.622874157479732</v>
      </c>
      <c r="AZ74" s="74">
        <f t="shared" si="34"/>
        <v>10.649078753792661</v>
      </c>
      <c r="BA74" s="74">
        <f t="shared" si="22"/>
        <v>11.423598859976643</v>
      </c>
    </row>
    <row r="75" spans="1:53">
      <c r="A75" s="9" t="s">
        <v>81</v>
      </c>
      <c r="B75" s="8" t="s">
        <v>78</v>
      </c>
      <c r="C75" s="9">
        <v>52683.390299999999</v>
      </c>
      <c r="D75" s="9">
        <v>4.1000000000000003E-3</v>
      </c>
      <c r="E75">
        <f t="shared" si="4"/>
        <v>2250.5259135499082</v>
      </c>
      <c r="F75">
        <f t="shared" si="32"/>
        <v>2250.5</v>
      </c>
      <c r="G75">
        <f t="shared" si="30"/>
        <v>9.2904999983147718E-3</v>
      </c>
      <c r="K75">
        <f t="shared" si="35"/>
        <v>9.2904999983147718E-3</v>
      </c>
      <c r="Q75" s="2">
        <f t="shared" si="7"/>
        <v>37664.890299999999</v>
      </c>
      <c r="S75" s="13">
        <v>1</v>
      </c>
      <c r="T75" s="157"/>
      <c r="AF75">
        <f t="shared" si="8"/>
        <v>2250.5</v>
      </c>
      <c r="AG75" s="74">
        <f t="shared" si="9"/>
        <v>8.7883574879493859E-3</v>
      </c>
      <c r="AH75" s="74">
        <f t="shared" si="10"/>
        <v>6.7252854200432243E-3</v>
      </c>
      <c r="AI75" s="74">
        <f t="shared" si="11"/>
        <v>9.2904999983147718E-3</v>
      </c>
      <c r="AJ75" s="74">
        <f t="shared" si="12"/>
        <v>5.0214251036538593E-4</v>
      </c>
      <c r="AK75" s="74">
        <f t="shared" si="13"/>
        <v>2.521471007160517E-7</v>
      </c>
      <c r="AL75">
        <f t="shared" si="14"/>
        <v>9.2904999983147718E-3</v>
      </c>
      <c r="AM75" s="101">
        <f t="shared" si="23"/>
        <v>2.521471007160517E-7</v>
      </c>
      <c r="AN75">
        <f t="shared" si="15"/>
        <v>2.5652145782715475E-3</v>
      </c>
      <c r="AO75">
        <f t="shared" si="16"/>
        <v>0.23790865338334555</v>
      </c>
      <c r="AP75">
        <f t="shared" si="17"/>
        <v>-6.2493590455210919E-2</v>
      </c>
      <c r="AQ75">
        <f t="shared" si="18"/>
        <v>-0.37942352497472304</v>
      </c>
      <c r="AR75">
        <f t="shared" si="19"/>
        <v>-2.679649332742204</v>
      </c>
      <c r="AS75">
        <f t="shared" si="20"/>
        <v>-4.2522697145773893</v>
      </c>
      <c r="AT75" s="74">
        <f t="shared" si="34"/>
        <v>10.810121913451205</v>
      </c>
      <c r="AU75" s="74">
        <f t="shared" si="34"/>
        <v>10.81011153005363</v>
      </c>
      <c r="AV75" s="74">
        <f t="shared" si="34"/>
        <v>10.810177684518113</v>
      </c>
      <c r="AW75" s="74">
        <f t="shared" si="34"/>
        <v>10.809756601067757</v>
      </c>
      <c r="AX75" s="74">
        <f t="shared" si="34"/>
        <v>10.81245320497899</v>
      </c>
      <c r="AY75" s="74">
        <f t="shared" si="34"/>
        <v>10.795805965746254</v>
      </c>
      <c r="AZ75" s="74">
        <f t="shared" si="34"/>
        <v>10.96977447260161</v>
      </c>
      <c r="BA75" s="74">
        <f t="shared" si="22"/>
        <v>11.646842466896127</v>
      </c>
    </row>
    <row r="76" spans="1:53">
      <c r="A76" s="9" t="s">
        <v>81</v>
      </c>
      <c r="B76" s="8" t="s">
        <v>78</v>
      </c>
      <c r="C76" s="9">
        <v>52683.390299999999</v>
      </c>
      <c r="D76" s="9">
        <v>4.1000000000000003E-3</v>
      </c>
      <c r="E76">
        <f t="shared" si="4"/>
        <v>2250.5259135499082</v>
      </c>
      <c r="F76">
        <f t="shared" si="32"/>
        <v>2250.5</v>
      </c>
      <c r="G76">
        <f t="shared" si="30"/>
        <v>9.2904999983147718E-3</v>
      </c>
      <c r="K76">
        <f t="shared" si="35"/>
        <v>9.2904999983147718E-3</v>
      </c>
      <c r="Q76" s="2">
        <f t="shared" si="7"/>
        <v>37664.890299999999</v>
      </c>
      <c r="S76" s="13">
        <v>1</v>
      </c>
      <c r="T76" s="157"/>
      <c r="AF76">
        <f t="shared" si="8"/>
        <v>2250.5</v>
      </c>
      <c r="AG76" s="74">
        <f t="shared" si="9"/>
        <v>8.7883574879493859E-3</v>
      </c>
      <c r="AH76" s="74">
        <f t="shared" si="10"/>
        <v>6.7252854200432243E-3</v>
      </c>
      <c r="AI76" s="74">
        <f t="shared" si="11"/>
        <v>9.2904999983147718E-3</v>
      </c>
      <c r="AJ76" s="74">
        <f t="shared" si="12"/>
        <v>5.0214251036538593E-4</v>
      </c>
      <c r="AK76" s="74">
        <f t="shared" si="13"/>
        <v>2.521471007160517E-7</v>
      </c>
      <c r="AL76">
        <f t="shared" si="14"/>
        <v>9.2904999983147718E-3</v>
      </c>
      <c r="AM76" s="101">
        <f t="shared" si="23"/>
        <v>2.521471007160517E-7</v>
      </c>
      <c r="AN76">
        <f t="shared" si="15"/>
        <v>2.5652145782715475E-3</v>
      </c>
      <c r="AO76">
        <f t="shared" si="16"/>
        <v>0.23790865338334555</v>
      </c>
      <c r="AP76">
        <f t="shared" si="17"/>
        <v>-6.2493590455210919E-2</v>
      </c>
      <c r="AQ76">
        <f t="shared" si="18"/>
        <v>-0.37942352497472304</v>
      </c>
      <c r="AR76">
        <f t="shared" si="19"/>
        <v>-2.679649332742204</v>
      </c>
      <c r="AS76">
        <f t="shared" si="20"/>
        <v>-4.2522697145773893</v>
      </c>
      <c r="AT76" s="74">
        <f t="shared" si="34"/>
        <v>10.810121913451205</v>
      </c>
      <c r="AU76" s="74">
        <f t="shared" si="34"/>
        <v>10.81011153005363</v>
      </c>
      <c r="AV76" s="74">
        <f t="shared" si="34"/>
        <v>10.810177684518113</v>
      </c>
      <c r="AW76" s="74">
        <f t="shared" si="34"/>
        <v>10.809756601067757</v>
      </c>
      <c r="AX76" s="74">
        <f t="shared" si="34"/>
        <v>10.81245320497899</v>
      </c>
      <c r="AY76" s="74">
        <f t="shared" si="34"/>
        <v>10.795805965746254</v>
      </c>
      <c r="AZ76" s="74">
        <f t="shared" si="34"/>
        <v>10.96977447260161</v>
      </c>
      <c r="BA76" s="74">
        <f t="shared" si="22"/>
        <v>11.646842466896127</v>
      </c>
    </row>
    <row r="77" spans="1:53">
      <c r="A77" s="9" t="s">
        <v>81</v>
      </c>
      <c r="B77" s="8" t="s">
        <v>78</v>
      </c>
      <c r="C77" s="9">
        <v>52683.390399999997</v>
      </c>
      <c r="D77" s="9">
        <v>4.0000000000000001E-3</v>
      </c>
      <c r="E77">
        <f t="shared" si="4"/>
        <v>2250.5261924751462</v>
      </c>
      <c r="F77">
        <f t="shared" si="32"/>
        <v>2250.5</v>
      </c>
      <c r="G77">
        <f t="shared" si="30"/>
        <v>9.3904999957885593E-3</v>
      </c>
      <c r="K77">
        <f t="shared" si="35"/>
        <v>9.3904999957885593E-3</v>
      </c>
      <c r="Q77" s="2">
        <f t="shared" si="7"/>
        <v>37664.890399999997</v>
      </c>
      <c r="S77" s="13">
        <v>1</v>
      </c>
      <c r="T77" s="157"/>
      <c r="AF77">
        <f t="shared" si="8"/>
        <v>2250.5</v>
      </c>
      <c r="AG77" s="74">
        <f t="shared" si="9"/>
        <v>8.7883574879493859E-3</v>
      </c>
      <c r="AH77" s="74">
        <f t="shared" si="10"/>
        <v>6.8252854175170118E-3</v>
      </c>
      <c r="AI77" s="74">
        <f t="shared" si="11"/>
        <v>9.3904999957885593E-3</v>
      </c>
      <c r="AJ77" s="74">
        <f t="shared" si="12"/>
        <v>6.0214250783917345E-4</v>
      </c>
      <c r="AK77" s="74">
        <f t="shared" si="13"/>
        <v>3.6257559974684904E-7</v>
      </c>
      <c r="AL77">
        <f t="shared" si="14"/>
        <v>9.3904999957885593E-3</v>
      </c>
      <c r="AM77" s="101">
        <f t="shared" si="23"/>
        <v>3.6257559974684904E-7</v>
      </c>
      <c r="AN77">
        <f t="shared" si="15"/>
        <v>2.5652145782715475E-3</v>
      </c>
      <c r="AO77">
        <f t="shared" si="16"/>
        <v>0.23790865338334555</v>
      </c>
      <c r="AP77">
        <f t="shared" si="17"/>
        <v>-6.2493590455210919E-2</v>
      </c>
      <c r="AQ77">
        <f t="shared" si="18"/>
        <v>-0.37942352497472304</v>
      </c>
      <c r="AR77">
        <f t="shared" si="19"/>
        <v>-2.679649332742204</v>
      </c>
      <c r="AS77">
        <f t="shared" si="20"/>
        <v>-4.2522697145773893</v>
      </c>
      <c r="AT77" s="74">
        <f t="shared" si="34"/>
        <v>10.810121913451205</v>
      </c>
      <c r="AU77" s="74">
        <f t="shared" si="34"/>
        <v>10.81011153005363</v>
      </c>
      <c r="AV77" s="74">
        <f t="shared" si="34"/>
        <v>10.810177684518113</v>
      </c>
      <c r="AW77" s="74">
        <f t="shared" si="34"/>
        <v>10.809756601067757</v>
      </c>
      <c r="AX77" s="74">
        <f t="shared" si="34"/>
        <v>10.81245320497899</v>
      </c>
      <c r="AY77" s="74">
        <f t="shared" si="34"/>
        <v>10.795805965746254</v>
      </c>
      <c r="AZ77" s="74">
        <f t="shared" si="34"/>
        <v>10.96977447260161</v>
      </c>
      <c r="BA77" s="74">
        <f t="shared" si="22"/>
        <v>11.646842466896127</v>
      </c>
    </row>
    <row r="78" spans="1:53">
      <c r="A78" s="9" t="s">
        <v>81</v>
      </c>
      <c r="B78" s="8" t="s">
        <v>78</v>
      </c>
      <c r="C78" s="9">
        <v>52683.390399999997</v>
      </c>
      <c r="D78" s="9">
        <v>4.0000000000000001E-3</v>
      </c>
      <c r="E78">
        <f t="shared" si="4"/>
        <v>2250.5261924751462</v>
      </c>
      <c r="F78">
        <f t="shared" si="32"/>
        <v>2250.5</v>
      </c>
      <c r="G78">
        <f t="shared" si="30"/>
        <v>9.3904999957885593E-3</v>
      </c>
      <c r="K78">
        <f t="shared" si="35"/>
        <v>9.3904999957885593E-3</v>
      </c>
      <c r="Q78" s="2">
        <f t="shared" si="7"/>
        <v>37664.890399999997</v>
      </c>
      <c r="S78" s="13">
        <v>1</v>
      </c>
      <c r="T78" s="157"/>
      <c r="AF78">
        <f t="shared" si="8"/>
        <v>2250.5</v>
      </c>
      <c r="AG78" s="74">
        <f t="shared" si="9"/>
        <v>8.7883574879493859E-3</v>
      </c>
      <c r="AH78" s="74">
        <f t="shared" si="10"/>
        <v>6.8252854175170118E-3</v>
      </c>
      <c r="AI78" s="74">
        <f t="shared" si="11"/>
        <v>9.3904999957885593E-3</v>
      </c>
      <c r="AJ78" s="74">
        <f t="shared" si="12"/>
        <v>6.0214250783917345E-4</v>
      </c>
      <c r="AK78" s="74">
        <f t="shared" si="13"/>
        <v>3.6257559974684904E-7</v>
      </c>
      <c r="AL78">
        <f t="shared" si="14"/>
        <v>9.3904999957885593E-3</v>
      </c>
      <c r="AM78" s="101">
        <f t="shared" si="23"/>
        <v>3.6257559974684904E-7</v>
      </c>
      <c r="AN78">
        <f t="shared" si="15"/>
        <v>2.5652145782715475E-3</v>
      </c>
      <c r="AO78">
        <f t="shared" si="16"/>
        <v>0.23790865338334555</v>
      </c>
      <c r="AP78">
        <f t="shared" si="17"/>
        <v>-6.2493590455210919E-2</v>
      </c>
      <c r="AQ78">
        <f t="shared" si="18"/>
        <v>-0.37942352497472304</v>
      </c>
      <c r="AR78">
        <f t="shared" si="19"/>
        <v>-2.679649332742204</v>
      </c>
      <c r="AS78">
        <f t="shared" si="20"/>
        <v>-4.2522697145773893</v>
      </c>
      <c r="AT78" s="74">
        <f t="shared" si="34"/>
        <v>10.810121913451205</v>
      </c>
      <c r="AU78" s="74">
        <f t="shared" si="34"/>
        <v>10.81011153005363</v>
      </c>
      <c r="AV78" s="74">
        <f t="shared" si="34"/>
        <v>10.810177684518113</v>
      </c>
      <c r="AW78" s="74">
        <f t="shared" si="34"/>
        <v>10.809756601067757</v>
      </c>
      <c r="AX78" s="74">
        <f t="shared" si="34"/>
        <v>10.81245320497899</v>
      </c>
      <c r="AY78" s="74">
        <f t="shared" si="34"/>
        <v>10.795805965746254</v>
      </c>
      <c r="AZ78" s="74">
        <f t="shared" si="34"/>
        <v>10.96977447260161</v>
      </c>
      <c r="BA78" s="74">
        <f t="shared" si="22"/>
        <v>11.646842466896127</v>
      </c>
    </row>
    <row r="79" spans="1:53">
      <c r="A79" s="16" t="s">
        <v>217</v>
      </c>
      <c r="B79" s="16" t="s">
        <v>78</v>
      </c>
      <c r="C79" s="50">
        <v>52690.381000000001</v>
      </c>
      <c r="D79" s="50" t="s">
        <v>111</v>
      </c>
      <c r="E79">
        <f t="shared" si="4"/>
        <v>2270.0247406692579</v>
      </c>
      <c r="F79">
        <f t="shared" si="32"/>
        <v>2270</v>
      </c>
      <c r="G79">
        <f t="shared" si="30"/>
        <v>8.8700000051176175E-3</v>
      </c>
      <c r="K79">
        <f t="shared" si="35"/>
        <v>8.8700000051176175E-3</v>
      </c>
      <c r="Q79" s="2">
        <f t="shared" si="7"/>
        <v>37671.881000000001</v>
      </c>
      <c r="S79" s="13">
        <v>1</v>
      </c>
      <c r="T79" s="157"/>
      <c r="AF79">
        <f t="shared" si="8"/>
        <v>2270</v>
      </c>
      <c r="AG79" s="74">
        <f t="shared" si="9"/>
        <v>8.8579244929748325E-3</v>
      </c>
      <c r="AH79" s="74">
        <f t="shared" si="10"/>
        <v>6.292237300220509E-3</v>
      </c>
      <c r="AI79" s="74">
        <f t="shared" si="11"/>
        <v>8.8700000051176175E-3</v>
      </c>
      <c r="AJ79" s="74">
        <f t="shared" si="12"/>
        <v>1.2075512142785058E-5</v>
      </c>
      <c r="AK79" s="74">
        <f t="shared" si="13"/>
        <v>1.4581799351054939E-10</v>
      </c>
      <c r="AL79">
        <f t="shared" si="14"/>
        <v>8.8700000051176175E-3</v>
      </c>
      <c r="AM79" s="101">
        <f t="shared" si="23"/>
        <v>1.4581799351054939E-10</v>
      </c>
      <c r="AN79">
        <f t="shared" si="15"/>
        <v>2.5777627048971089E-3</v>
      </c>
      <c r="AO79">
        <f t="shared" si="16"/>
        <v>0.23842774755825591</v>
      </c>
      <c r="AP79">
        <f t="shared" si="17"/>
        <v>-6.1129964430716444E-2</v>
      </c>
      <c r="AQ79">
        <f t="shared" si="18"/>
        <v>-0.3804643691635769</v>
      </c>
      <c r="AR79">
        <f t="shared" si="19"/>
        <v>-2.6782830941215621</v>
      </c>
      <c r="AS79">
        <f t="shared" si="20"/>
        <v>-4.2392723229750207</v>
      </c>
      <c r="AT79" s="74">
        <f t="shared" si="34"/>
        <v>10.813131524954034</v>
      </c>
      <c r="AU79" s="74">
        <f t="shared" si="34"/>
        <v>10.813122062667196</v>
      </c>
      <c r="AV79" s="74">
        <f t="shared" si="34"/>
        <v>10.813183331346796</v>
      </c>
      <c r="AW79" s="74">
        <f t="shared" si="34"/>
        <v>10.81278697421279</v>
      </c>
      <c r="AX79" s="74">
        <f t="shared" si="34"/>
        <v>10.815366323030872</v>
      </c>
      <c r="AY79" s="74">
        <f t="shared" si="34"/>
        <v>10.79918034031745</v>
      </c>
      <c r="AZ79" s="74">
        <f t="shared" si="34"/>
        <v>10.975052089512875</v>
      </c>
      <c r="BA79" s="74">
        <f t="shared" si="22"/>
        <v>11.650320893052683</v>
      </c>
    </row>
    <row r="80" spans="1:53">
      <c r="A80" s="16" t="s">
        <v>217</v>
      </c>
      <c r="B80" s="16" t="s">
        <v>78</v>
      </c>
      <c r="C80" s="50">
        <v>52690.5576</v>
      </c>
      <c r="D80" s="50" t="s">
        <v>111</v>
      </c>
      <c r="E80">
        <f t="shared" si="4"/>
        <v>2270.5173226523575</v>
      </c>
      <c r="F80">
        <f t="shared" si="32"/>
        <v>2270.5</v>
      </c>
      <c r="G80">
        <f t="shared" si="30"/>
        <v>6.2105000033625402E-3</v>
      </c>
      <c r="K80">
        <f t="shared" si="35"/>
        <v>6.2105000033625402E-3</v>
      </c>
      <c r="Q80" s="2">
        <f t="shared" si="7"/>
        <v>37672.0576</v>
      </c>
      <c r="S80" s="13">
        <v>1</v>
      </c>
      <c r="T80" s="157"/>
      <c r="AF80">
        <f t="shared" si="8"/>
        <v>2270.5</v>
      </c>
      <c r="AG80" s="74">
        <f t="shared" si="9"/>
        <v>8.8597079540886498E-3</v>
      </c>
      <c r="AH80" s="74">
        <f t="shared" si="10"/>
        <v>3.6324154978338028E-3</v>
      </c>
      <c r="AI80" s="74">
        <f t="shared" si="11"/>
        <v>6.2105000033625402E-3</v>
      </c>
      <c r="AJ80" s="74">
        <f t="shared" si="12"/>
        <v>-2.6492079507261096E-3</v>
      </c>
      <c r="AK80" s="74">
        <f t="shared" si="13"/>
        <v>7.0183027661904328E-6</v>
      </c>
      <c r="AL80">
        <f t="shared" si="14"/>
        <v>6.2105000033625402E-3</v>
      </c>
      <c r="AM80" s="101">
        <f t="shared" si="23"/>
        <v>7.0183027661904328E-6</v>
      </c>
      <c r="AN80">
        <f t="shared" si="15"/>
        <v>2.5780845055287374E-3</v>
      </c>
      <c r="AO80">
        <f t="shared" si="16"/>
        <v>0.23844110623226245</v>
      </c>
      <c r="AP80">
        <f t="shared" si="17"/>
        <v>-6.1094919791320916E-2</v>
      </c>
      <c r="AQ80">
        <f t="shared" si="18"/>
        <v>-0.38049110793222207</v>
      </c>
      <c r="AR80">
        <f t="shared" si="19"/>
        <v>-2.6782479838571454</v>
      </c>
      <c r="AS80">
        <f t="shared" si="20"/>
        <v>-4.2389393017999337</v>
      </c>
      <c r="AT80" s="74">
        <f t="shared" si="34"/>
        <v>10.813208780987379</v>
      </c>
      <c r="AU80" s="74">
        <f t="shared" si="34"/>
        <v>10.813199341606785</v>
      </c>
      <c r="AV80" s="74">
        <f t="shared" si="34"/>
        <v>10.813260487562578</v>
      </c>
      <c r="AW80" s="74">
        <f t="shared" si="34"/>
        <v>10.812864758315174</v>
      </c>
      <c r="AX80" s="74">
        <f t="shared" si="34"/>
        <v>10.815441091899185</v>
      </c>
      <c r="AY80" s="74">
        <f t="shared" si="34"/>
        <v>10.799267172594014</v>
      </c>
      <c r="AZ80" s="74">
        <f t="shared" si="34"/>
        <v>10.975187520550817</v>
      </c>
      <c r="BA80" s="74">
        <f t="shared" si="22"/>
        <v>11.650410083466953</v>
      </c>
    </row>
    <row r="81" spans="1:53">
      <c r="A81" s="16" t="s">
        <v>217</v>
      </c>
      <c r="B81" s="16" t="s">
        <v>79</v>
      </c>
      <c r="C81" s="50">
        <v>52691.275699999998</v>
      </c>
      <c r="D81" s="50" t="s">
        <v>111</v>
      </c>
      <c r="E81">
        <f t="shared" si="4"/>
        <v>2272.520284838457</v>
      </c>
      <c r="F81">
        <f t="shared" si="32"/>
        <v>2272.5</v>
      </c>
      <c r="G81">
        <f t="shared" si="30"/>
        <v>7.2724999990896322E-3</v>
      </c>
      <c r="K81">
        <f t="shared" si="35"/>
        <v>7.2724999990896322E-3</v>
      </c>
      <c r="Q81" s="2">
        <f t="shared" si="7"/>
        <v>37672.775699999998</v>
      </c>
      <c r="S81" s="13">
        <v>1</v>
      </c>
      <c r="T81" s="157"/>
      <c r="AF81">
        <f t="shared" si="8"/>
        <v>2272.5</v>
      </c>
      <c r="AG81" s="74">
        <f t="shared" si="9"/>
        <v>8.8668416442378994E-3</v>
      </c>
      <c r="AH81" s="74">
        <f t="shared" si="10"/>
        <v>4.6931282643199613E-3</v>
      </c>
      <c r="AI81" s="74">
        <f t="shared" si="11"/>
        <v>7.2724999990896322E-3</v>
      </c>
      <c r="AJ81" s="74">
        <f t="shared" si="12"/>
        <v>-1.5943416451482673E-3</v>
      </c>
      <c r="AK81" s="74">
        <f t="shared" si="13"/>
        <v>2.5419252814540832E-6</v>
      </c>
      <c r="AL81">
        <f t="shared" si="14"/>
        <v>7.2724999990896322E-3</v>
      </c>
      <c r="AM81" s="101">
        <f t="shared" si="23"/>
        <v>2.5419252814540832E-6</v>
      </c>
      <c r="AN81">
        <f t="shared" si="15"/>
        <v>2.5793717347696709E-3</v>
      </c>
      <c r="AO81">
        <f t="shared" si="16"/>
        <v>0.23849456530755386</v>
      </c>
      <c r="AP81">
        <f t="shared" si="17"/>
        <v>-6.0954701165060757E-2</v>
      </c>
      <c r="AQ81">
        <f t="shared" si="18"/>
        <v>-0.38059808831114567</v>
      </c>
      <c r="AR81">
        <f t="shared" si="19"/>
        <v>-2.6781075034102613</v>
      </c>
      <c r="AS81">
        <f t="shared" si="20"/>
        <v>-4.237607339229438</v>
      </c>
      <c r="AT81" s="74">
        <f t="shared" ref="AT81:AZ90" si="36">$BA81+$AH$7*SIN(AU81)</f>
        <v>10.813517848489049</v>
      </c>
      <c r="AU81" s="74">
        <f t="shared" si="36"/>
        <v>10.813508500380026</v>
      </c>
      <c r="AV81" s="74">
        <f t="shared" si="36"/>
        <v>10.81356915672213</v>
      </c>
      <c r="AW81" s="74">
        <f t="shared" si="36"/>
        <v>10.813175935878286</v>
      </c>
      <c r="AX81" s="74">
        <f t="shared" si="36"/>
        <v>10.815740204602122</v>
      </c>
      <c r="AY81" s="74">
        <f t="shared" si="36"/>
        <v>10.799614656906298</v>
      </c>
      <c r="AZ81" s="74">
        <f t="shared" si="36"/>
        <v>10.975729298412386</v>
      </c>
      <c r="BA81" s="74">
        <f t="shared" si="22"/>
        <v>11.650766845124036</v>
      </c>
    </row>
    <row r="82" spans="1:53">
      <c r="A82" s="16" t="s">
        <v>217</v>
      </c>
      <c r="B82" s="16" t="s">
        <v>78</v>
      </c>
      <c r="C82" s="50">
        <v>52691.456200000001</v>
      </c>
      <c r="D82" s="50" t="s">
        <v>111</v>
      </c>
      <c r="E82">
        <f t="shared" si="4"/>
        <v>2273.0237449061301</v>
      </c>
      <c r="F82">
        <f t="shared" si="32"/>
        <v>2273</v>
      </c>
      <c r="G82">
        <f t="shared" si="30"/>
        <v>8.5130000006756745E-3</v>
      </c>
      <c r="K82">
        <f t="shared" si="35"/>
        <v>8.5130000006756745E-3</v>
      </c>
      <c r="Q82" s="2">
        <f t="shared" si="7"/>
        <v>37672.956200000001</v>
      </c>
      <c r="S82" s="13">
        <v>1</v>
      </c>
      <c r="T82" s="157"/>
      <c r="AF82">
        <f t="shared" si="8"/>
        <v>2273</v>
      </c>
      <c r="AG82" s="74">
        <f t="shared" si="9"/>
        <v>8.8686250281924447E-3</v>
      </c>
      <c r="AH82" s="74">
        <f t="shared" si="10"/>
        <v>5.9333064519234251E-3</v>
      </c>
      <c r="AI82" s="74">
        <f t="shared" si="11"/>
        <v>8.5130000006756745E-3</v>
      </c>
      <c r="AJ82" s="74">
        <f t="shared" si="12"/>
        <v>-3.5562502751677015E-4</v>
      </c>
      <c r="AK82" s="74">
        <f t="shared" si="13"/>
        <v>1.2646916019630353E-7</v>
      </c>
      <c r="AL82">
        <f t="shared" si="14"/>
        <v>8.5130000006756745E-3</v>
      </c>
      <c r="AM82" s="101">
        <f t="shared" si="23"/>
        <v>1.2646916019630353E-7</v>
      </c>
      <c r="AN82">
        <f t="shared" si="15"/>
        <v>2.579693548752249E-3</v>
      </c>
      <c r="AO82">
        <f t="shared" si="16"/>
        <v>0.23850793617447219</v>
      </c>
      <c r="AP82">
        <f t="shared" si="17"/>
        <v>-6.0919636486743756E-2</v>
      </c>
      <c r="AQ82">
        <f t="shared" si="18"/>
        <v>-0.38062483973457173</v>
      </c>
      <c r="AR82">
        <f t="shared" si="19"/>
        <v>-2.6780723734465557</v>
      </c>
      <c r="AS82">
        <f t="shared" si="20"/>
        <v>-4.2372743791019509</v>
      </c>
      <c r="AT82" s="74">
        <f t="shared" si="36"/>
        <v>10.813595126210453</v>
      </c>
      <c r="AU82" s="74">
        <f t="shared" si="36"/>
        <v>10.813585800831065</v>
      </c>
      <c r="AV82" s="74">
        <f t="shared" si="36"/>
        <v>10.813646335090292</v>
      </c>
      <c r="AW82" s="74">
        <f t="shared" si="36"/>
        <v>10.813253740558864</v>
      </c>
      <c r="AX82" s="74">
        <f t="shared" si="36"/>
        <v>10.815814992101132</v>
      </c>
      <c r="AY82" s="74">
        <f t="shared" si="36"/>
        <v>10.799701566795409</v>
      </c>
      <c r="AZ82" s="74">
        <f t="shared" si="36"/>
        <v>10.975864756303391</v>
      </c>
      <c r="BA82" s="74">
        <f t="shared" si="22"/>
        <v>11.650856035538308</v>
      </c>
    </row>
    <row r="83" spans="1:53">
      <c r="A83" s="16" t="s">
        <v>217</v>
      </c>
      <c r="B83" s="16" t="s">
        <v>78</v>
      </c>
      <c r="C83" s="50">
        <v>52692.351600000002</v>
      </c>
      <c r="D83" s="50" t="s">
        <v>111</v>
      </c>
      <c r="E83">
        <f t="shared" si="4"/>
        <v>2275.5212415520577</v>
      </c>
      <c r="F83">
        <f t="shared" si="32"/>
        <v>2275.5</v>
      </c>
      <c r="G83">
        <f t="shared" si="30"/>
        <v>7.6154999987920746E-3</v>
      </c>
      <c r="K83">
        <f t="shared" si="35"/>
        <v>7.6154999987920746E-3</v>
      </c>
      <c r="Q83" s="2">
        <f t="shared" si="7"/>
        <v>37673.851600000002</v>
      </c>
      <c r="S83" s="13">
        <v>1</v>
      </c>
      <c r="T83" s="157"/>
      <c r="AF83">
        <f t="shared" si="8"/>
        <v>2275.5</v>
      </c>
      <c r="AG83" s="74">
        <f t="shared" si="9"/>
        <v>8.8775417164057655E-3</v>
      </c>
      <c r="AH83" s="74">
        <f t="shared" si="10"/>
        <v>5.0341973401556829E-3</v>
      </c>
      <c r="AI83" s="74">
        <f t="shared" si="11"/>
        <v>7.6154999987920746E-3</v>
      </c>
      <c r="AJ83" s="74">
        <f t="shared" si="12"/>
        <v>-1.2620417176136909E-3</v>
      </c>
      <c r="AK83" s="74">
        <f t="shared" si="13"/>
        <v>1.5927492969973151E-6</v>
      </c>
      <c r="AL83">
        <f t="shared" si="14"/>
        <v>7.6154999987920746E-3</v>
      </c>
      <c r="AM83" s="101">
        <f t="shared" si="23"/>
        <v>1.5927492969973151E-6</v>
      </c>
      <c r="AN83">
        <f t="shared" si="15"/>
        <v>2.5813026586363917E-3</v>
      </c>
      <c r="AO83">
        <f t="shared" si="16"/>
        <v>0.23857482713046008</v>
      </c>
      <c r="AP83">
        <f t="shared" si="17"/>
        <v>-6.0744252918800201E-2</v>
      </c>
      <c r="AQ83">
        <f t="shared" si="18"/>
        <v>-0.38075863484998107</v>
      </c>
      <c r="AR83">
        <f t="shared" si="19"/>
        <v>-2.6778966644692832</v>
      </c>
      <c r="AS83">
        <f t="shared" si="20"/>
        <v>-4.2356097613820882</v>
      </c>
      <c r="AT83" s="74">
        <f t="shared" si="36"/>
        <v>10.813981579932564</v>
      </c>
      <c r="AU83" s="74">
        <f t="shared" si="36"/>
        <v>10.813972367672703</v>
      </c>
      <c r="AV83" s="74">
        <f t="shared" si="36"/>
        <v>10.814032293442407</v>
      </c>
      <c r="AW83" s="74">
        <f t="shared" si="36"/>
        <v>10.81364282571465</v>
      </c>
      <c r="AX83" s="74">
        <f t="shared" si="36"/>
        <v>10.81618898569452</v>
      </c>
      <c r="AY83" s="74">
        <f t="shared" si="36"/>
        <v>10.800136349202454</v>
      </c>
      <c r="AZ83" s="74">
        <f t="shared" si="36"/>
        <v>10.976542126293671</v>
      </c>
      <c r="BA83" s="74">
        <f t="shared" si="22"/>
        <v>11.65130198760966</v>
      </c>
    </row>
    <row r="84" spans="1:53">
      <c r="A84" s="16" t="s">
        <v>217</v>
      </c>
      <c r="B84" s="16" t="s">
        <v>78</v>
      </c>
      <c r="C84" s="50">
        <v>52692.531000000003</v>
      </c>
      <c r="D84" s="50" t="s">
        <v>111</v>
      </c>
      <c r="E84">
        <f t="shared" si="4"/>
        <v>2276.0216334420297</v>
      </c>
      <c r="F84">
        <f t="shared" si="32"/>
        <v>2276</v>
      </c>
      <c r="G84">
        <f t="shared" si="30"/>
        <v>7.7560000063385814E-3</v>
      </c>
      <c r="K84">
        <f t="shared" si="35"/>
        <v>7.7560000063385814E-3</v>
      </c>
      <c r="Q84" s="2">
        <f t="shared" si="7"/>
        <v>37674.031000000003</v>
      </c>
      <c r="S84" s="13">
        <v>1</v>
      </c>
      <c r="T84" s="157"/>
      <c r="U84">
        <v>5.6688361639312914E-16</v>
      </c>
      <c r="V84">
        <v>3.5764170500034844E-19</v>
      </c>
      <c r="W84">
        <v>2.6945870282120879E-32</v>
      </c>
      <c r="X84">
        <v>6.2076715119109715E-12</v>
      </c>
      <c r="Y84">
        <v>6.0811593657050681E-7</v>
      </c>
      <c r="Z84">
        <v>1.5378989679421223E-3</v>
      </c>
      <c r="AA84">
        <v>2.3703526615102284E-2</v>
      </c>
      <c r="AB84">
        <v>245.13315553475712</v>
      </c>
      <c r="AC84">
        <v>1.8635263365683355E-7</v>
      </c>
      <c r="AD84">
        <v>2.9964351699598249E-11</v>
      </c>
      <c r="AE84">
        <v>1.1186250009441338E-25</v>
      </c>
      <c r="AF84">
        <f t="shared" si="8"/>
        <v>2276</v>
      </c>
      <c r="AG84" s="74">
        <f t="shared" si="9"/>
        <v>8.8793250077277772E-3</v>
      </c>
      <c r="AH84" s="74">
        <f t="shared" si="10"/>
        <v>5.1743755177398806E-3</v>
      </c>
      <c r="AI84" s="74">
        <f t="shared" si="11"/>
        <v>7.7560000063385814E-3</v>
      </c>
      <c r="AJ84" s="74">
        <f t="shared" si="12"/>
        <v>-1.1233250013891957E-3</v>
      </c>
      <c r="AK84" s="74">
        <f t="shared" si="13"/>
        <v>1.2618590587460366E-6</v>
      </c>
      <c r="AL84">
        <f t="shared" si="14"/>
        <v>7.7560000063385814E-3</v>
      </c>
      <c r="AM84" s="101">
        <f t="shared" si="23"/>
        <v>1.2618590587460366E-6</v>
      </c>
      <c r="AN84">
        <f t="shared" si="15"/>
        <v>2.5816244885987012E-3</v>
      </c>
      <c r="AO84">
        <f t="shared" si="16"/>
        <v>0.2385882126505372</v>
      </c>
      <c r="AP84">
        <f t="shared" si="17"/>
        <v>-6.0709164163511582E-2</v>
      </c>
      <c r="AQ84">
        <f t="shared" si="18"/>
        <v>-0.38078540147637807</v>
      </c>
      <c r="AR84">
        <f t="shared" si="19"/>
        <v>-2.6778615108355148</v>
      </c>
      <c r="AS84">
        <f t="shared" si="20"/>
        <v>-4.2352768743973694</v>
      </c>
      <c r="AT84" s="74">
        <f t="shared" si="36"/>
        <v>10.814058883705494</v>
      </c>
      <c r="AU84" s="74">
        <f t="shared" si="36"/>
        <v>10.814049693963938</v>
      </c>
      <c r="AV84" s="74">
        <f t="shared" si="36"/>
        <v>10.81410949842093</v>
      </c>
      <c r="AW84" s="74">
        <f t="shared" si="36"/>
        <v>10.813720655098379</v>
      </c>
      <c r="AX84" s="74">
        <f t="shared" si="36"/>
        <v>10.816263795655111</v>
      </c>
      <c r="AY84" s="74">
        <f t="shared" si="36"/>
        <v>10.800223352289491</v>
      </c>
      <c r="AZ84" s="74">
        <f t="shared" si="36"/>
        <v>10.976677616396206</v>
      </c>
      <c r="BA84" s="74">
        <f t="shared" si="22"/>
        <v>11.651391178023932</v>
      </c>
    </row>
    <row r="85" spans="1:53">
      <c r="A85" s="16" t="s">
        <v>217</v>
      </c>
      <c r="B85" s="16" t="s">
        <v>79</v>
      </c>
      <c r="C85" s="50">
        <v>52694.324200000003</v>
      </c>
      <c r="D85" s="50" t="s">
        <v>111</v>
      </c>
      <c r="E85">
        <f t="shared" ref="E85:E148" si="37">+(C85-C$7)/C$8</f>
        <v>2281.0233209397638</v>
      </c>
      <c r="F85">
        <f t="shared" si="32"/>
        <v>2281</v>
      </c>
      <c r="G85">
        <f t="shared" si="30"/>
        <v>8.3610000001499429E-3</v>
      </c>
      <c r="K85">
        <f t="shared" si="35"/>
        <v>8.3610000001499429E-3</v>
      </c>
      <c r="Q85" s="2">
        <f t="shared" ref="Q85:Q148" si="38">+C85-15018.5</f>
        <v>37675.824200000003</v>
      </c>
      <c r="S85" s="13">
        <v>1</v>
      </c>
      <c r="T85" s="157"/>
      <c r="AF85">
        <f t="shared" ref="AF85:AF148" si="39">F85</f>
        <v>2281</v>
      </c>
      <c r="AG85" s="74">
        <f t="shared" ref="AG85:AG148" si="40">AH$3+AH$4*AF85+AH$5*AF85^2+AN85</f>
        <v>8.8971570713664433E-3</v>
      </c>
      <c r="AH85" s="74">
        <f t="shared" ref="AH85:AH148" si="41">IF(S85&lt;&gt;0,G85-AN85, -9999)</f>
        <v>5.7761570658971702E-3</v>
      </c>
      <c r="AI85" s="74">
        <f t="shared" ref="AI85:AI148" si="42">+G85-P85</f>
        <v>8.3610000001499429E-3</v>
      </c>
      <c r="AJ85" s="74">
        <f t="shared" ref="AJ85:AJ148" si="43">IF(S85&lt;&gt;0,G85-AG85, -9999)</f>
        <v>-5.3615707121650036E-4</v>
      </c>
      <c r="AK85" s="74">
        <f t="shared" ref="AK85:AK148" si="44">+(G85-AG85)^2*S85</f>
        <v>2.8746440501545544E-7</v>
      </c>
      <c r="AL85">
        <f t="shared" ref="AL85:AL148" si="45">IF(S85&lt;&gt;0,G85-P85, -9999)</f>
        <v>8.3610000001499429E-3</v>
      </c>
      <c r="AM85" s="101">
        <f t="shared" si="23"/>
        <v>2.8746440501545544E-7</v>
      </c>
      <c r="AN85">
        <f t="shared" ref="AN85:AN148" si="46">$AH$6*($AH$11/AO85*AP85+$AH$12)</f>
        <v>2.5848429342527728E-3</v>
      </c>
      <c r="AO85">
        <f t="shared" ref="AO85:AO148" si="47">1+$AH$7*COS(AR85)</f>
        <v>0.23872220240715281</v>
      </c>
      <c r="AP85">
        <f t="shared" ref="AP85:AP148" si="48">SIN(AR85+RADIANS($AH$9))</f>
        <v>-6.0358055576560231E-2</v>
      </c>
      <c r="AQ85">
        <f t="shared" ref="AQ85:AQ148" si="49">$AH$7*SIN(AR85)</f>
        <v>-0.38105320728792458</v>
      </c>
      <c r="AR85">
        <f t="shared" ref="AR85:AR148" si="50">2*ATAN(AS85)</f>
        <v>-2.6775097571866642</v>
      </c>
      <c r="AS85">
        <f t="shared" ref="AS85:AS148" si="51">SQRT((1+$AH$7)/(1-$AH$7))*TAN(AT85/2)</f>
        <v>-4.2319486737869765</v>
      </c>
      <c r="AT85" s="74">
        <f t="shared" si="36"/>
        <v>10.81483216052095</v>
      </c>
      <c r="AU85" s="74">
        <f t="shared" si="36"/>
        <v>10.814823194031959</v>
      </c>
      <c r="AV85" s="74">
        <f t="shared" si="36"/>
        <v>10.814881792432457</v>
      </c>
      <c r="AW85" s="74">
        <f t="shared" si="36"/>
        <v>10.814499175483581</v>
      </c>
      <c r="AX85" s="74">
        <f t="shared" si="36"/>
        <v>10.817012102296362</v>
      </c>
      <c r="AY85" s="74">
        <f t="shared" si="36"/>
        <v>10.801094238154489</v>
      </c>
      <c r="AZ85" s="74">
        <f t="shared" si="36"/>
        <v>10.978032812562178</v>
      </c>
      <c r="BA85" s="74">
        <f t="shared" ref="BA85:BA148" si="52">RADIANS($AH$9)+$AH$18*(F85-AH$15)</f>
        <v>11.652283082166637</v>
      </c>
    </row>
    <row r="86" spans="1:53">
      <c r="A86" s="16" t="s">
        <v>217</v>
      </c>
      <c r="B86" s="16" t="s">
        <v>78</v>
      </c>
      <c r="C86" s="50">
        <v>52694.502800000002</v>
      </c>
      <c r="D86" s="50" t="s">
        <v>111</v>
      </c>
      <c r="E86">
        <f t="shared" si="37"/>
        <v>2281.5214814277692</v>
      </c>
      <c r="F86">
        <f t="shared" si="32"/>
        <v>2281.5</v>
      </c>
      <c r="G86">
        <f t="shared" si="30"/>
        <v>7.7014999988023192E-3</v>
      </c>
      <c r="K86">
        <f t="shared" si="35"/>
        <v>7.7014999988023192E-3</v>
      </c>
      <c r="Q86" s="2">
        <f t="shared" si="38"/>
        <v>37676.002800000002</v>
      </c>
      <c r="S86" s="13">
        <v>1</v>
      </c>
      <c r="T86" s="157"/>
      <c r="AF86">
        <f t="shared" si="39"/>
        <v>2281.5</v>
      </c>
      <c r="AG86" s="74">
        <f t="shared" si="40"/>
        <v>8.8989401927444655E-3</v>
      </c>
      <c r="AH86" s="74">
        <f t="shared" si="41"/>
        <v>5.1163352054087409E-3</v>
      </c>
      <c r="AI86" s="74">
        <f t="shared" si="42"/>
        <v>7.7014999988023192E-3</v>
      </c>
      <c r="AJ86" s="74">
        <f t="shared" si="43"/>
        <v>-1.1974401939421463E-3</v>
      </c>
      <c r="AK86" s="74">
        <f t="shared" si="44"/>
        <v>1.433863018068205E-6</v>
      </c>
      <c r="AL86">
        <f t="shared" si="45"/>
        <v>7.7014999988023192E-3</v>
      </c>
      <c r="AM86" s="101">
        <f t="shared" ref="AM86:AM149" si="53">+(G86-AG86)^2</f>
        <v>1.433863018068205E-6</v>
      </c>
      <c r="AN86">
        <f t="shared" si="46"/>
        <v>2.5851647933935783E-3</v>
      </c>
      <c r="AO86">
        <f t="shared" si="47"/>
        <v>0.23873561485290185</v>
      </c>
      <c r="AP86">
        <f t="shared" si="48"/>
        <v>-6.0322922594206976E-2</v>
      </c>
      <c r="AQ86">
        <f t="shared" si="49"/>
        <v>-0.38108000183536339</v>
      </c>
      <c r="AR86">
        <f t="shared" si="50"/>
        <v>-2.6774745600699736</v>
      </c>
      <c r="AS86">
        <f t="shared" si="51"/>
        <v>-4.2316159205733781</v>
      </c>
      <c r="AT86" s="74">
        <f t="shared" si="36"/>
        <v>10.814909512128402</v>
      </c>
      <c r="AU86" s="74">
        <f t="shared" si="36"/>
        <v>10.814900567772032</v>
      </c>
      <c r="AV86" s="74">
        <f t="shared" si="36"/>
        <v>10.814959046274584</v>
      </c>
      <c r="AW86" s="74">
        <f t="shared" si="36"/>
        <v>10.814577050183264</v>
      </c>
      <c r="AX86" s="74">
        <f t="shared" si="36"/>
        <v>10.817086953734171</v>
      </c>
      <c r="AY86" s="74">
        <f t="shared" si="36"/>
        <v>10.801181412282277</v>
      </c>
      <c r="AZ86" s="74">
        <f t="shared" si="36"/>
        <v>10.978168361684736</v>
      </c>
      <c r="BA86" s="74">
        <f t="shared" si="52"/>
        <v>11.652372272580909</v>
      </c>
    </row>
    <row r="87" spans="1:53">
      <c r="A87" s="9" t="s">
        <v>81</v>
      </c>
      <c r="B87" s="8" t="s">
        <v>79</v>
      </c>
      <c r="C87" s="9">
        <v>52696.476499999997</v>
      </c>
      <c r="D87" s="9">
        <v>2.8E-3</v>
      </c>
      <c r="E87">
        <f t="shared" si="37"/>
        <v>2287.0266289931565</v>
      </c>
      <c r="F87">
        <f t="shared" si="32"/>
        <v>2287</v>
      </c>
      <c r="G87">
        <f t="shared" si="30"/>
        <v>9.546999994199723E-3</v>
      </c>
      <c r="K87">
        <f t="shared" si="35"/>
        <v>9.546999994199723E-3</v>
      </c>
      <c r="Q87" s="2">
        <f t="shared" si="38"/>
        <v>37677.976499999997</v>
      </c>
      <c r="S87" s="13">
        <v>1</v>
      </c>
      <c r="T87" s="157"/>
      <c r="AF87">
        <f t="shared" si="39"/>
        <v>2287</v>
      </c>
      <c r="AG87" s="74">
        <f t="shared" si="40"/>
        <v>8.9185535074613187E-3</v>
      </c>
      <c r="AH87" s="74">
        <f t="shared" si="41"/>
        <v>6.9582945759637509E-3</v>
      </c>
      <c r="AI87" s="74">
        <f t="shared" si="42"/>
        <v>9.546999994199723E-3</v>
      </c>
      <c r="AJ87" s="74">
        <f t="shared" si="43"/>
        <v>6.2844648673840431E-4</v>
      </c>
      <c r="AK87" s="74">
        <f t="shared" si="44"/>
        <v>3.9494498669384338E-7</v>
      </c>
      <c r="AL87">
        <f t="shared" si="45"/>
        <v>9.546999994199723E-3</v>
      </c>
      <c r="AM87" s="101">
        <f t="shared" si="53"/>
        <v>3.9494498669384338E-7</v>
      </c>
      <c r="AN87">
        <f t="shared" si="46"/>
        <v>2.5887054182359721E-3</v>
      </c>
      <c r="AO87">
        <f t="shared" si="47"/>
        <v>0.23888331371691818</v>
      </c>
      <c r="AP87">
        <f t="shared" si="48"/>
        <v>-5.993619385813416E-2</v>
      </c>
      <c r="AQ87">
        <f t="shared" si="49"/>
        <v>-0.38137490970656546</v>
      </c>
      <c r="AR87">
        <f t="shared" si="50"/>
        <v>-2.6770871303087298</v>
      </c>
      <c r="AS87">
        <f t="shared" si="51"/>
        <v>-4.2279564357164166</v>
      </c>
      <c r="AT87" s="74">
        <f t="shared" si="36"/>
        <v>10.815760667302095</v>
      </c>
      <c r="AU87" s="74">
        <f t="shared" si="36"/>
        <v>10.81575196410223</v>
      </c>
      <c r="AV87" s="74">
        <f t="shared" si="36"/>
        <v>10.815809132233179</v>
      </c>
      <c r="AW87" s="74">
        <f t="shared" si="36"/>
        <v>10.815433943955586</v>
      </c>
      <c r="AX87" s="74">
        <f t="shared" si="36"/>
        <v>10.817910570381009</v>
      </c>
      <c r="AY87" s="74">
        <f t="shared" si="36"/>
        <v>10.802141355102425</v>
      </c>
      <c r="AZ87" s="74">
        <f t="shared" si="36"/>
        <v>10.97965975592585</v>
      </c>
      <c r="BA87" s="74">
        <f t="shared" si="52"/>
        <v>11.653353367137885</v>
      </c>
    </row>
    <row r="88" spans="1:53">
      <c r="A88" s="9" t="s">
        <v>81</v>
      </c>
      <c r="B88" s="8" t="s">
        <v>79</v>
      </c>
      <c r="C88" s="9">
        <v>52696.476499999997</v>
      </c>
      <c r="D88" s="9">
        <v>2.8E-3</v>
      </c>
      <c r="E88">
        <f t="shared" si="37"/>
        <v>2287.0266289931565</v>
      </c>
      <c r="F88">
        <f t="shared" si="32"/>
        <v>2287</v>
      </c>
      <c r="G88">
        <f t="shared" si="30"/>
        <v>9.546999994199723E-3</v>
      </c>
      <c r="K88">
        <f t="shared" si="35"/>
        <v>9.546999994199723E-3</v>
      </c>
      <c r="Q88" s="2">
        <f t="shared" si="38"/>
        <v>37677.976499999997</v>
      </c>
      <c r="S88" s="13">
        <v>1</v>
      </c>
      <c r="T88" s="157"/>
      <c r="AF88">
        <f t="shared" si="39"/>
        <v>2287</v>
      </c>
      <c r="AG88" s="74">
        <f t="shared" si="40"/>
        <v>8.9185535074613187E-3</v>
      </c>
      <c r="AH88" s="74">
        <f t="shared" si="41"/>
        <v>6.9582945759637509E-3</v>
      </c>
      <c r="AI88" s="74">
        <f t="shared" si="42"/>
        <v>9.546999994199723E-3</v>
      </c>
      <c r="AJ88" s="74">
        <f t="shared" si="43"/>
        <v>6.2844648673840431E-4</v>
      </c>
      <c r="AK88" s="74">
        <f t="shared" si="44"/>
        <v>3.9494498669384338E-7</v>
      </c>
      <c r="AL88">
        <f t="shared" si="45"/>
        <v>9.546999994199723E-3</v>
      </c>
      <c r="AM88" s="101">
        <f t="shared" si="53"/>
        <v>3.9494498669384338E-7</v>
      </c>
      <c r="AN88">
        <f t="shared" si="46"/>
        <v>2.5887054182359721E-3</v>
      </c>
      <c r="AO88">
        <f t="shared" si="47"/>
        <v>0.23888331371691818</v>
      </c>
      <c r="AP88">
        <f t="shared" si="48"/>
        <v>-5.993619385813416E-2</v>
      </c>
      <c r="AQ88">
        <f t="shared" si="49"/>
        <v>-0.38137490970656546</v>
      </c>
      <c r="AR88">
        <f t="shared" si="50"/>
        <v>-2.6770871303087298</v>
      </c>
      <c r="AS88">
        <f t="shared" si="51"/>
        <v>-4.2279564357164166</v>
      </c>
      <c r="AT88" s="74">
        <f t="shared" si="36"/>
        <v>10.815760667302095</v>
      </c>
      <c r="AU88" s="74">
        <f t="shared" si="36"/>
        <v>10.81575196410223</v>
      </c>
      <c r="AV88" s="74">
        <f t="shared" si="36"/>
        <v>10.815809132233179</v>
      </c>
      <c r="AW88" s="74">
        <f t="shared" si="36"/>
        <v>10.815433943955586</v>
      </c>
      <c r="AX88" s="74">
        <f t="shared" si="36"/>
        <v>10.817910570381009</v>
      </c>
      <c r="AY88" s="74">
        <f t="shared" si="36"/>
        <v>10.802141355102425</v>
      </c>
      <c r="AZ88" s="74">
        <f t="shared" si="36"/>
        <v>10.97965975592585</v>
      </c>
      <c r="BA88" s="74">
        <f t="shared" si="52"/>
        <v>11.653353367137885</v>
      </c>
    </row>
    <row r="89" spans="1:53">
      <c r="A89" s="9" t="s">
        <v>81</v>
      </c>
      <c r="B89" s="8" t="s">
        <v>79</v>
      </c>
      <c r="C89" s="9">
        <v>52696.477200000001</v>
      </c>
      <c r="D89" s="9">
        <v>2.8999999999999998E-3</v>
      </c>
      <c r="E89">
        <f t="shared" si="37"/>
        <v>2287.0285814698846</v>
      </c>
      <c r="F89">
        <f t="shared" si="32"/>
        <v>2287</v>
      </c>
      <c r="G89">
        <f t="shared" si="30"/>
        <v>1.0246999998344108E-2</v>
      </c>
      <c r="K89">
        <f t="shared" si="35"/>
        <v>1.0246999998344108E-2</v>
      </c>
      <c r="Q89" s="2">
        <f t="shared" si="38"/>
        <v>37677.977200000001</v>
      </c>
      <c r="S89" s="13">
        <v>1</v>
      </c>
      <c r="T89" s="157"/>
      <c r="AF89">
        <f t="shared" si="39"/>
        <v>2287</v>
      </c>
      <c r="AG89" s="74">
        <f t="shared" si="40"/>
        <v>8.9185535074613187E-3</v>
      </c>
      <c r="AH89" s="74">
        <f t="shared" si="41"/>
        <v>7.6582945801081364E-3</v>
      </c>
      <c r="AI89" s="74">
        <f t="shared" si="42"/>
        <v>1.0246999998344108E-2</v>
      </c>
      <c r="AJ89" s="74">
        <f t="shared" si="43"/>
        <v>1.3284464908827898E-3</v>
      </c>
      <c r="AK89" s="74">
        <f t="shared" si="44"/>
        <v>1.764770079138798E-6</v>
      </c>
      <c r="AL89">
        <f t="shared" si="45"/>
        <v>1.0246999998344108E-2</v>
      </c>
      <c r="AM89" s="101">
        <f t="shared" si="53"/>
        <v>1.764770079138798E-6</v>
      </c>
      <c r="AN89">
        <f t="shared" si="46"/>
        <v>2.5887054182359721E-3</v>
      </c>
      <c r="AO89">
        <f t="shared" si="47"/>
        <v>0.23888331371691818</v>
      </c>
      <c r="AP89">
        <f t="shared" si="48"/>
        <v>-5.993619385813416E-2</v>
      </c>
      <c r="AQ89">
        <f t="shared" si="49"/>
        <v>-0.38137490970656546</v>
      </c>
      <c r="AR89">
        <f t="shared" si="50"/>
        <v>-2.6770871303087298</v>
      </c>
      <c r="AS89">
        <f t="shared" si="51"/>
        <v>-4.2279564357164166</v>
      </c>
      <c r="AT89" s="74">
        <f t="shared" si="36"/>
        <v>10.815760667302095</v>
      </c>
      <c r="AU89" s="74">
        <f t="shared" si="36"/>
        <v>10.81575196410223</v>
      </c>
      <c r="AV89" s="74">
        <f t="shared" si="36"/>
        <v>10.815809132233179</v>
      </c>
      <c r="AW89" s="74">
        <f t="shared" si="36"/>
        <v>10.815433943955586</v>
      </c>
      <c r="AX89" s="74">
        <f t="shared" si="36"/>
        <v>10.817910570381009</v>
      </c>
      <c r="AY89" s="74">
        <f t="shared" si="36"/>
        <v>10.802141355102425</v>
      </c>
      <c r="AZ89" s="74">
        <f t="shared" si="36"/>
        <v>10.97965975592585</v>
      </c>
      <c r="BA89" s="74">
        <f t="shared" si="52"/>
        <v>11.653353367137885</v>
      </c>
    </row>
    <row r="90" spans="1:53">
      <c r="A90" s="9" t="s">
        <v>81</v>
      </c>
      <c r="B90" s="8" t="s">
        <v>79</v>
      </c>
      <c r="C90" s="9">
        <v>52696.477200000001</v>
      </c>
      <c r="D90" s="9">
        <v>2.8999999999999998E-3</v>
      </c>
      <c r="E90">
        <f t="shared" si="37"/>
        <v>2287.0285814698846</v>
      </c>
      <c r="F90">
        <f t="shared" si="32"/>
        <v>2287</v>
      </c>
      <c r="G90">
        <f t="shared" si="30"/>
        <v>1.0246999998344108E-2</v>
      </c>
      <c r="K90">
        <f t="shared" si="35"/>
        <v>1.0246999998344108E-2</v>
      </c>
      <c r="Q90" s="2">
        <f t="shared" si="38"/>
        <v>37677.977200000001</v>
      </c>
      <c r="S90" s="13">
        <v>1</v>
      </c>
      <c r="T90" s="157"/>
      <c r="AF90">
        <f t="shared" si="39"/>
        <v>2287</v>
      </c>
      <c r="AG90" s="74">
        <f t="shared" si="40"/>
        <v>8.9185535074613187E-3</v>
      </c>
      <c r="AH90" s="74">
        <f t="shared" si="41"/>
        <v>7.6582945801081364E-3</v>
      </c>
      <c r="AI90" s="74">
        <f t="shared" si="42"/>
        <v>1.0246999998344108E-2</v>
      </c>
      <c r="AJ90" s="74">
        <f t="shared" si="43"/>
        <v>1.3284464908827898E-3</v>
      </c>
      <c r="AK90" s="74">
        <f t="shared" si="44"/>
        <v>1.764770079138798E-6</v>
      </c>
      <c r="AL90">
        <f t="shared" si="45"/>
        <v>1.0246999998344108E-2</v>
      </c>
      <c r="AM90" s="101">
        <f t="shared" si="53"/>
        <v>1.764770079138798E-6</v>
      </c>
      <c r="AN90">
        <f t="shared" si="46"/>
        <v>2.5887054182359721E-3</v>
      </c>
      <c r="AO90">
        <f t="shared" si="47"/>
        <v>0.23888331371691818</v>
      </c>
      <c r="AP90">
        <f t="shared" si="48"/>
        <v>-5.993619385813416E-2</v>
      </c>
      <c r="AQ90">
        <f t="shared" si="49"/>
        <v>-0.38137490970656546</v>
      </c>
      <c r="AR90">
        <f t="shared" si="50"/>
        <v>-2.6770871303087298</v>
      </c>
      <c r="AS90">
        <f t="shared" si="51"/>
        <v>-4.2279564357164166</v>
      </c>
      <c r="AT90" s="74">
        <f t="shared" si="36"/>
        <v>10.815760667302095</v>
      </c>
      <c r="AU90" s="74">
        <f t="shared" si="36"/>
        <v>10.81575196410223</v>
      </c>
      <c r="AV90" s="74">
        <f t="shared" si="36"/>
        <v>10.815809132233179</v>
      </c>
      <c r="AW90" s="74">
        <f t="shared" si="36"/>
        <v>10.815433943955586</v>
      </c>
      <c r="AX90" s="74">
        <f t="shared" si="36"/>
        <v>10.817910570381009</v>
      </c>
      <c r="AY90" s="74">
        <f t="shared" si="36"/>
        <v>10.802141355102425</v>
      </c>
      <c r="AZ90" s="74">
        <f t="shared" si="36"/>
        <v>10.97965975592585</v>
      </c>
      <c r="BA90" s="74">
        <f t="shared" si="52"/>
        <v>11.653353367137885</v>
      </c>
    </row>
    <row r="91" spans="1:53">
      <c r="A91" s="16" t="s">
        <v>217</v>
      </c>
      <c r="B91" s="16" t="s">
        <v>78</v>
      </c>
      <c r="C91" s="50">
        <v>52697.371400000004</v>
      </c>
      <c r="D91" s="50" t="s">
        <v>111</v>
      </c>
      <c r="E91">
        <f t="shared" si="37"/>
        <v>2289.5227310128726</v>
      </c>
      <c r="F91">
        <f t="shared" ref="F91:F122" si="54">ROUND(2*E91,0)/2</f>
        <v>2289.5</v>
      </c>
      <c r="G91">
        <f t="shared" si="30"/>
        <v>8.1495000049471855E-3</v>
      </c>
      <c r="K91">
        <f t="shared" si="35"/>
        <v>8.1495000049471855E-3</v>
      </c>
      <c r="Q91" s="2">
        <f t="shared" si="38"/>
        <v>37678.871400000004</v>
      </c>
      <c r="S91" s="13">
        <v>1</v>
      </c>
      <c r="T91" s="157"/>
      <c r="AF91">
        <f t="shared" si="39"/>
        <v>2289.5</v>
      </c>
      <c r="AG91" s="74">
        <f t="shared" si="40"/>
        <v>8.927468031778199E-3</v>
      </c>
      <c r="AH91" s="74">
        <f t="shared" si="41"/>
        <v>5.5591851064373176E-3</v>
      </c>
      <c r="AI91" s="74">
        <f t="shared" si="42"/>
        <v>8.1495000049471855E-3</v>
      </c>
      <c r="AJ91" s="74">
        <f t="shared" si="43"/>
        <v>-7.7796802683101351E-4</v>
      </c>
      <c r="AK91" s="74">
        <f t="shared" si="44"/>
        <v>6.0523425077134059E-7</v>
      </c>
      <c r="AL91">
        <f t="shared" si="45"/>
        <v>8.1495000049471855E-3</v>
      </c>
      <c r="AM91" s="101">
        <f t="shared" si="53"/>
        <v>6.0523425077134059E-7</v>
      </c>
      <c r="AN91">
        <f t="shared" si="46"/>
        <v>2.5903148985098679E-3</v>
      </c>
      <c r="AO91">
        <f t="shared" si="47"/>
        <v>0.23895054787235692</v>
      </c>
      <c r="AP91">
        <f t="shared" si="48"/>
        <v>-5.9760246689735723E-2</v>
      </c>
      <c r="AQ91">
        <f t="shared" si="49"/>
        <v>-0.38150906058499362</v>
      </c>
      <c r="AR91">
        <f t="shared" si="50"/>
        <v>-2.6769108671864652</v>
      </c>
      <c r="AS91">
        <f t="shared" si="51"/>
        <v>-4.2262935178704444</v>
      </c>
      <c r="AT91" s="74">
        <f t="shared" ref="AT91:AZ100" si="55">$BA91+$AH$7*SIN(AU91)</f>
        <v>10.81614773043353</v>
      </c>
      <c r="AU91" s="74">
        <f t="shared" si="55"/>
        <v>10.816139135459322</v>
      </c>
      <c r="AV91" s="74">
        <f t="shared" si="55"/>
        <v>10.816195713127733</v>
      </c>
      <c r="AW91" s="74">
        <f t="shared" si="55"/>
        <v>10.815823606086683</v>
      </c>
      <c r="AX91" s="74">
        <f t="shared" si="55"/>
        <v>10.818285094329246</v>
      </c>
      <c r="AY91" s="74">
        <f t="shared" si="55"/>
        <v>10.802578315853246</v>
      </c>
      <c r="AZ91" s="74">
        <f t="shared" si="55"/>
        <v>10.98033787679603</v>
      </c>
      <c r="BA91" s="74">
        <f t="shared" si="52"/>
        <v>11.653799319209238</v>
      </c>
    </row>
    <row r="92" spans="1:53">
      <c r="A92" s="9" t="s">
        <v>81</v>
      </c>
      <c r="B92" s="8" t="s">
        <v>78</v>
      </c>
      <c r="C92" s="9">
        <v>52697.372300000003</v>
      </c>
      <c r="D92" s="9">
        <v>3.0000000000000001E-3</v>
      </c>
      <c r="E92">
        <f t="shared" si="37"/>
        <v>2289.5252413400772</v>
      </c>
      <c r="F92">
        <f t="shared" si="54"/>
        <v>2289.5</v>
      </c>
      <c r="G92">
        <f t="shared" si="30"/>
        <v>9.049500004039146E-3</v>
      </c>
      <c r="K92">
        <f t="shared" si="35"/>
        <v>9.049500004039146E-3</v>
      </c>
      <c r="Q92" s="2">
        <f t="shared" si="38"/>
        <v>37678.872300000003</v>
      </c>
      <c r="S92" s="13">
        <v>1</v>
      </c>
      <c r="T92" s="157"/>
      <c r="AF92">
        <f t="shared" si="39"/>
        <v>2289.5</v>
      </c>
      <c r="AG92" s="74">
        <f t="shared" si="40"/>
        <v>8.927468031778199E-3</v>
      </c>
      <c r="AH92" s="74">
        <f t="shared" si="41"/>
        <v>6.4591851055292781E-3</v>
      </c>
      <c r="AI92" s="74">
        <f t="shared" si="42"/>
        <v>9.049500004039146E-3</v>
      </c>
      <c r="AJ92" s="74">
        <f t="shared" si="43"/>
        <v>1.2203197226094697E-4</v>
      </c>
      <c r="AK92" s="74">
        <f t="shared" si="44"/>
        <v>1.4891802253896531E-8</v>
      </c>
      <c r="AL92">
        <f t="shared" si="45"/>
        <v>9.049500004039146E-3</v>
      </c>
      <c r="AM92" s="101">
        <f t="shared" si="53"/>
        <v>1.4891802253896531E-8</v>
      </c>
      <c r="AN92">
        <f t="shared" si="46"/>
        <v>2.5903148985098679E-3</v>
      </c>
      <c r="AO92">
        <f t="shared" si="47"/>
        <v>0.23895054787235692</v>
      </c>
      <c r="AP92">
        <f t="shared" si="48"/>
        <v>-5.9760246689735723E-2</v>
      </c>
      <c r="AQ92">
        <f t="shared" si="49"/>
        <v>-0.38150906058499362</v>
      </c>
      <c r="AR92">
        <f t="shared" si="50"/>
        <v>-2.6769108671864652</v>
      </c>
      <c r="AS92">
        <f t="shared" si="51"/>
        <v>-4.2262935178704444</v>
      </c>
      <c r="AT92" s="74">
        <f t="shared" si="55"/>
        <v>10.81614773043353</v>
      </c>
      <c r="AU92" s="74">
        <f t="shared" si="55"/>
        <v>10.816139135459322</v>
      </c>
      <c r="AV92" s="74">
        <f t="shared" si="55"/>
        <v>10.816195713127733</v>
      </c>
      <c r="AW92" s="74">
        <f t="shared" si="55"/>
        <v>10.815823606086683</v>
      </c>
      <c r="AX92" s="74">
        <f t="shared" si="55"/>
        <v>10.818285094329246</v>
      </c>
      <c r="AY92" s="74">
        <f t="shared" si="55"/>
        <v>10.802578315853246</v>
      </c>
      <c r="AZ92" s="74">
        <f t="shared" si="55"/>
        <v>10.98033787679603</v>
      </c>
      <c r="BA92" s="74">
        <f t="shared" si="52"/>
        <v>11.653799319209238</v>
      </c>
    </row>
    <row r="93" spans="1:53">
      <c r="A93" s="9" t="s">
        <v>81</v>
      </c>
      <c r="B93" s="8" t="s">
        <v>78</v>
      </c>
      <c r="C93" s="9">
        <v>52697.372300000003</v>
      </c>
      <c r="D93" s="9">
        <v>3.0000000000000001E-3</v>
      </c>
      <c r="E93">
        <f t="shared" si="37"/>
        <v>2289.5252413400772</v>
      </c>
      <c r="F93">
        <f t="shared" si="54"/>
        <v>2289.5</v>
      </c>
      <c r="G93">
        <f t="shared" si="30"/>
        <v>9.049500004039146E-3</v>
      </c>
      <c r="K93">
        <f t="shared" si="35"/>
        <v>9.049500004039146E-3</v>
      </c>
      <c r="Q93" s="2">
        <f t="shared" si="38"/>
        <v>37678.872300000003</v>
      </c>
      <c r="S93" s="13">
        <v>1</v>
      </c>
      <c r="T93" s="157"/>
      <c r="AF93">
        <f t="shared" si="39"/>
        <v>2289.5</v>
      </c>
      <c r="AG93" s="74">
        <f t="shared" si="40"/>
        <v>8.927468031778199E-3</v>
      </c>
      <c r="AH93" s="74">
        <f t="shared" si="41"/>
        <v>6.4591851055292781E-3</v>
      </c>
      <c r="AI93" s="74">
        <f t="shared" si="42"/>
        <v>9.049500004039146E-3</v>
      </c>
      <c r="AJ93" s="74">
        <f t="shared" si="43"/>
        <v>1.2203197226094697E-4</v>
      </c>
      <c r="AK93" s="74">
        <f t="shared" si="44"/>
        <v>1.4891802253896531E-8</v>
      </c>
      <c r="AL93">
        <f t="shared" si="45"/>
        <v>9.049500004039146E-3</v>
      </c>
      <c r="AM93" s="101">
        <f t="shared" si="53"/>
        <v>1.4891802253896531E-8</v>
      </c>
      <c r="AN93">
        <f t="shared" si="46"/>
        <v>2.5903148985098679E-3</v>
      </c>
      <c r="AO93">
        <f t="shared" si="47"/>
        <v>0.23895054787235692</v>
      </c>
      <c r="AP93">
        <f t="shared" si="48"/>
        <v>-5.9760246689735723E-2</v>
      </c>
      <c r="AQ93">
        <f t="shared" si="49"/>
        <v>-0.38150906058499362</v>
      </c>
      <c r="AR93">
        <f t="shared" si="50"/>
        <v>-2.6769108671864652</v>
      </c>
      <c r="AS93">
        <f t="shared" si="51"/>
        <v>-4.2262935178704444</v>
      </c>
      <c r="AT93" s="74">
        <f t="shared" si="55"/>
        <v>10.81614773043353</v>
      </c>
      <c r="AU93" s="74">
        <f t="shared" si="55"/>
        <v>10.816139135459322</v>
      </c>
      <c r="AV93" s="74">
        <f t="shared" si="55"/>
        <v>10.816195713127733</v>
      </c>
      <c r="AW93" s="74">
        <f t="shared" si="55"/>
        <v>10.815823606086683</v>
      </c>
      <c r="AX93" s="74">
        <f t="shared" si="55"/>
        <v>10.818285094329246</v>
      </c>
      <c r="AY93" s="74">
        <f t="shared" si="55"/>
        <v>10.802578315853246</v>
      </c>
      <c r="AZ93" s="74">
        <f t="shared" si="55"/>
        <v>10.98033787679603</v>
      </c>
      <c r="BA93" s="74">
        <f t="shared" si="52"/>
        <v>11.653799319209238</v>
      </c>
    </row>
    <row r="94" spans="1:53">
      <c r="A94" s="9" t="s">
        <v>81</v>
      </c>
      <c r="B94" s="8" t="s">
        <v>78</v>
      </c>
      <c r="C94" s="9">
        <v>52697.373</v>
      </c>
      <c r="D94" s="9">
        <v>3.8E-3</v>
      </c>
      <c r="E94">
        <f t="shared" si="37"/>
        <v>2289.5271938167853</v>
      </c>
      <c r="F94">
        <f t="shared" si="54"/>
        <v>2289.5</v>
      </c>
      <c r="G94">
        <f t="shared" si="30"/>
        <v>9.7495000009075738E-3</v>
      </c>
      <c r="K94">
        <f t="shared" si="35"/>
        <v>9.7495000009075738E-3</v>
      </c>
      <c r="Q94" s="2">
        <f t="shared" si="38"/>
        <v>37678.873</v>
      </c>
      <c r="S94" s="13">
        <v>1</v>
      </c>
      <c r="T94" s="157"/>
      <c r="AF94">
        <f t="shared" si="39"/>
        <v>2289.5</v>
      </c>
      <c r="AG94" s="74">
        <f t="shared" si="40"/>
        <v>8.927468031778199E-3</v>
      </c>
      <c r="AH94" s="74">
        <f t="shared" si="41"/>
        <v>7.159185102397706E-3</v>
      </c>
      <c r="AI94" s="74">
        <f t="shared" si="42"/>
        <v>9.7495000009075738E-3</v>
      </c>
      <c r="AJ94" s="74">
        <f t="shared" si="43"/>
        <v>8.2203196912937482E-4</v>
      </c>
      <c r="AK94" s="74">
        <f t="shared" si="44"/>
        <v>6.7573655827071744E-7</v>
      </c>
      <c r="AL94">
        <f t="shared" si="45"/>
        <v>9.7495000009075738E-3</v>
      </c>
      <c r="AM94" s="101">
        <f t="shared" si="53"/>
        <v>6.7573655827071744E-7</v>
      </c>
      <c r="AN94">
        <f t="shared" si="46"/>
        <v>2.5903148985098679E-3</v>
      </c>
      <c r="AO94">
        <f t="shared" si="47"/>
        <v>0.23895054787235692</v>
      </c>
      <c r="AP94">
        <f t="shared" si="48"/>
        <v>-5.9760246689735723E-2</v>
      </c>
      <c r="AQ94">
        <f t="shared" si="49"/>
        <v>-0.38150906058499362</v>
      </c>
      <c r="AR94">
        <f t="shared" si="50"/>
        <v>-2.6769108671864652</v>
      </c>
      <c r="AS94">
        <f t="shared" si="51"/>
        <v>-4.2262935178704444</v>
      </c>
      <c r="AT94" s="74">
        <f t="shared" si="55"/>
        <v>10.81614773043353</v>
      </c>
      <c r="AU94" s="74">
        <f t="shared" si="55"/>
        <v>10.816139135459322</v>
      </c>
      <c r="AV94" s="74">
        <f t="shared" si="55"/>
        <v>10.816195713127733</v>
      </c>
      <c r="AW94" s="74">
        <f t="shared" si="55"/>
        <v>10.815823606086683</v>
      </c>
      <c r="AX94" s="74">
        <f t="shared" si="55"/>
        <v>10.818285094329246</v>
      </c>
      <c r="AY94" s="74">
        <f t="shared" si="55"/>
        <v>10.802578315853246</v>
      </c>
      <c r="AZ94" s="74">
        <f t="shared" si="55"/>
        <v>10.98033787679603</v>
      </c>
      <c r="BA94" s="74">
        <f t="shared" si="52"/>
        <v>11.653799319209238</v>
      </c>
    </row>
    <row r="95" spans="1:53">
      <c r="A95" s="9" t="s">
        <v>81</v>
      </c>
      <c r="B95" s="8" t="s">
        <v>78</v>
      </c>
      <c r="C95" s="9">
        <v>52697.373</v>
      </c>
      <c r="D95" s="9">
        <v>3.8E-3</v>
      </c>
      <c r="E95">
        <f t="shared" si="37"/>
        <v>2289.5271938167853</v>
      </c>
      <c r="F95">
        <f t="shared" si="54"/>
        <v>2289.5</v>
      </c>
      <c r="G95">
        <f t="shared" si="30"/>
        <v>9.7495000009075738E-3</v>
      </c>
      <c r="K95">
        <f t="shared" si="35"/>
        <v>9.7495000009075738E-3</v>
      </c>
      <c r="Q95" s="2">
        <f t="shared" si="38"/>
        <v>37678.873</v>
      </c>
      <c r="S95" s="13">
        <v>1</v>
      </c>
      <c r="T95" s="157"/>
      <c r="AF95">
        <f t="shared" si="39"/>
        <v>2289.5</v>
      </c>
      <c r="AG95" s="74">
        <f t="shared" si="40"/>
        <v>8.927468031778199E-3</v>
      </c>
      <c r="AH95" s="74">
        <f t="shared" si="41"/>
        <v>7.159185102397706E-3</v>
      </c>
      <c r="AI95" s="74">
        <f t="shared" si="42"/>
        <v>9.7495000009075738E-3</v>
      </c>
      <c r="AJ95" s="74">
        <f t="shared" si="43"/>
        <v>8.2203196912937482E-4</v>
      </c>
      <c r="AK95" s="74">
        <f t="shared" si="44"/>
        <v>6.7573655827071744E-7</v>
      </c>
      <c r="AL95">
        <f t="shared" si="45"/>
        <v>9.7495000009075738E-3</v>
      </c>
      <c r="AM95" s="101">
        <f t="shared" si="53"/>
        <v>6.7573655827071744E-7</v>
      </c>
      <c r="AN95">
        <f t="shared" si="46"/>
        <v>2.5903148985098679E-3</v>
      </c>
      <c r="AO95">
        <f t="shared" si="47"/>
        <v>0.23895054787235692</v>
      </c>
      <c r="AP95">
        <f t="shared" si="48"/>
        <v>-5.9760246689735723E-2</v>
      </c>
      <c r="AQ95">
        <f t="shared" si="49"/>
        <v>-0.38150906058499362</v>
      </c>
      <c r="AR95">
        <f t="shared" si="50"/>
        <v>-2.6769108671864652</v>
      </c>
      <c r="AS95">
        <f t="shared" si="51"/>
        <v>-4.2262935178704444</v>
      </c>
      <c r="AT95" s="74">
        <f t="shared" si="55"/>
        <v>10.81614773043353</v>
      </c>
      <c r="AU95" s="74">
        <f t="shared" si="55"/>
        <v>10.816139135459322</v>
      </c>
      <c r="AV95" s="74">
        <f t="shared" si="55"/>
        <v>10.816195713127733</v>
      </c>
      <c r="AW95" s="74">
        <f t="shared" si="55"/>
        <v>10.815823606086683</v>
      </c>
      <c r="AX95" s="74">
        <f t="shared" si="55"/>
        <v>10.818285094329246</v>
      </c>
      <c r="AY95" s="74">
        <f t="shared" si="55"/>
        <v>10.802578315853246</v>
      </c>
      <c r="AZ95" s="74">
        <f t="shared" si="55"/>
        <v>10.98033787679603</v>
      </c>
      <c r="BA95" s="74">
        <f t="shared" si="52"/>
        <v>11.653799319209238</v>
      </c>
    </row>
    <row r="96" spans="1:53">
      <c r="A96" s="9" t="s">
        <v>81</v>
      </c>
      <c r="B96" s="8" t="s">
        <v>78</v>
      </c>
      <c r="C96" s="9">
        <v>52721.394200000002</v>
      </c>
      <c r="D96" s="9">
        <v>2.0999999999999999E-3</v>
      </c>
      <c r="E96">
        <f t="shared" si="37"/>
        <v>2356.5283848275903</v>
      </c>
      <c r="F96">
        <f t="shared" si="54"/>
        <v>2356.5</v>
      </c>
      <c r="G96">
        <f t="shared" si="30"/>
        <v>1.0176499999943189E-2</v>
      </c>
      <c r="K96">
        <f t="shared" si="35"/>
        <v>1.0176499999943189E-2</v>
      </c>
      <c r="Q96" s="2">
        <f t="shared" si="38"/>
        <v>37702.894200000002</v>
      </c>
      <c r="S96" s="13">
        <v>1</v>
      </c>
      <c r="T96" s="157"/>
      <c r="AF96">
        <f t="shared" si="39"/>
        <v>2356.5</v>
      </c>
      <c r="AG96" s="74">
        <f t="shared" si="40"/>
        <v>9.1662326286446327E-3</v>
      </c>
      <c r="AH96" s="74">
        <f t="shared" si="41"/>
        <v>7.5430271005809341E-3</v>
      </c>
      <c r="AI96" s="74">
        <f t="shared" si="42"/>
        <v>1.0176499999943189E-2</v>
      </c>
      <c r="AJ96" s="74">
        <f t="shared" si="43"/>
        <v>1.0102673712985566E-3</v>
      </c>
      <c r="AK96" s="74">
        <f t="shared" si="44"/>
        <v>1.0206401615104957E-6</v>
      </c>
      <c r="AL96">
        <f t="shared" si="45"/>
        <v>1.0176499999943189E-2</v>
      </c>
      <c r="AM96" s="101">
        <f t="shared" si="53"/>
        <v>1.0206401615104957E-6</v>
      </c>
      <c r="AN96">
        <f t="shared" si="46"/>
        <v>2.6334728993622552E-3</v>
      </c>
      <c r="AO96">
        <f t="shared" si="47"/>
        <v>0.24077562458118096</v>
      </c>
      <c r="AP96">
        <f t="shared" si="48"/>
        <v>-5.5006853864226324E-2</v>
      </c>
      <c r="AQ96">
        <f t="shared" si="49"/>
        <v>-0.38512826390974481</v>
      </c>
      <c r="AR96">
        <f t="shared" si="50"/>
        <v>-2.672149624281321</v>
      </c>
      <c r="AS96">
        <f t="shared" si="51"/>
        <v>-4.1818384781746634</v>
      </c>
      <c r="AT96" s="74">
        <f t="shared" si="55"/>
        <v>10.826562001660225</v>
      </c>
      <c r="AU96" s="74">
        <f t="shared" si="55"/>
        <v>10.826555993143728</v>
      </c>
      <c r="AV96" s="74">
        <f t="shared" si="55"/>
        <v>10.82659795589308</v>
      </c>
      <c r="AW96" s="74">
        <f t="shared" si="55"/>
        <v>10.826305108445311</v>
      </c>
      <c r="AX96" s="74">
        <f t="shared" si="55"/>
        <v>10.82835941397048</v>
      </c>
      <c r="AY96" s="74">
        <f t="shared" si="55"/>
        <v>10.814434814827891</v>
      </c>
      <c r="AZ96" s="74">
        <f t="shared" si="55"/>
        <v>10.998561260476977</v>
      </c>
      <c r="BA96" s="74">
        <f t="shared" si="52"/>
        <v>11.665750834721509</v>
      </c>
    </row>
    <row r="97" spans="1:53">
      <c r="A97" s="9" t="s">
        <v>81</v>
      </c>
      <c r="B97" s="8" t="s">
        <v>78</v>
      </c>
      <c r="C97" s="9">
        <v>52721.394200000002</v>
      </c>
      <c r="D97" s="9">
        <v>2.0999999999999999E-3</v>
      </c>
      <c r="E97">
        <f t="shared" si="37"/>
        <v>2356.5283848275903</v>
      </c>
      <c r="F97">
        <f t="shared" si="54"/>
        <v>2356.5</v>
      </c>
      <c r="G97">
        <f t="shared" si="30"/>
        <v>1.0176499999943189E-2</v>
      </c>
      <c r="K97">
        <f t="shared" si="35"/>
        <v>1.0176499999943189E-2</v>
      </c>
      <c r="Q97" s="2">
        <f t="shared" si="38"/>
        <v>37702.894200000002</v>
      </c>
      <c r="S97" s="13">
        <v>1</v>
      </c>
      <c r="T97" s="157"/>
      <c r="AF97">
        <f t="shared" si="39"/>
        <v>2356.5</v>
      </c>
      <c r="AG97" s="74">
        <f t="shared" si="40"/>
        <v>9.1662326286446327E-3</v>
      </c>
      <c r="AH97" s="74">
        <f t="shared" si="41"/>
        <v>7.5430271005809341E-3</v>
      </c>
      <c r="AI97" s="74">
        <f t="shared" si="42"/>
        <v>1.0176499999943189E-2</v>
      </c>
      <c r="AJ97" s="74">
        <f t="shared" si="43"/>
        <v>1.0102673712985566E-3</v>
      </c>
      <c r="AK97" s="74">
        <f t="shared" si="44"/>
        <v>1.0206401615104957E-6</v>
      </c>
      <c r="AL97">
        <f t="shared" si="45"/>
        <v>1.0176499999943189E-2</v>
      </c>
      <c r="AM97" s="101">
        <f t="shared" si="53"/>
        <v>1.0206401615104957E-6</v>
      </c>
      <c r="AN97">
        <f t="shared" si="46"/>
        <v>2.6334728993622552E-3</v>
      </c>
      <c r="AO97">
        <f t="shared" si="47"/>
        <v>0.24077562458118096</v>
      </c>
      <c r="AP97">
        <f t="shared" si="48"/>
        <v>-5.5006853864226324E-2</v>
      </c>
      <c r="AQ97">
        <f t="shared" si="49"/>
        <v>-0.38512826390974481</v>
      </c>
      <c r="AR97">
        <f t="shared" si="50"/>
        <v>-2.672149624281321</v>
      </c>
      <c r="AS97">
        <f t="shared" si="51"/>
        <v>-4.1818384781746634</v>
      </c>
      <c r="AT97" s="74">
        <f t="shared" si="55"/>
        <v>10.826562001660225</v>
      </c>
      <c r="AU97" s="74">
        <f t="shared" si="55"/>
        <v>10.826555993143728</v>
      </c>
      <c r="AV97" s="74">
        <f t="shared" si="55"/>
        <v>10.82659795589308</v>
      </c>
      <c r="AW97" s="74">
        <f t="shared" si="55"/>
        <v>10.826305108445311</v>
      </c>
      <c r="AX97" s="74">
        <f t="shared" si="55"/>
        <v>10.82835941397048</v>
      </c>
      <c r="AY97" s="74">
        <f t="shared" si="55"/>
        <v>10.814434814827891</v>
      </c>
      <c r="AZ97" s="74">
        <f t="shared" si="55"/>
        <v>10.998561260476977</v>
      </c>
      <c r="BA97" s="74">
        <f t="shared" si="52"/>
        <v>11.665750834721509</v>
      </c>
    </row>
    <row r="98" spans="1:53">
      <c r="A98" s="9" t="s">
        <v>81</v>
      </c>
      <c r="B98" s="8" t="s">
        <v>78</v>
      </c>
      <c r="C98" s="9">
        <v>52721.3946</v>
      </c>
      <c r="D98" s="9">
        <v>2.0999999999999999E-3</v>
      </c>
      <c r="E98">
        <f t="shared" si="37"/>
        <v>2356.5295005285634</v>
      </c>
      <c r="F98">
        <f t="shared" si="54"/>
        <v>2356.5</v>
      </c>
      <c r="G98">
        <f t="shared" si="30"/>
        <v>1.0576499997114297E-2</v>
      </c>
      <c r="K98">
        <f t="shared" si="35"/>
        <v>1.0576499997114297E-2</v>
      </c>
      <c r="Q98" s="2">
        <f t="shared" si="38"/>
        <v>37702.8946</v>
      </c>
      <c r="S98" s="13">
        <v>1</v>
      </c>
      <c r="T98" s="157"/>
      <c r="AF98">
        <f t="shared" si="39"/>
        <v>2356.5</v>
      </c>
      <c r="AG98" s="74">
        <f t="shared" si="40"/>
        <v>9.1662326286446327E-3</v>
      </c>
      <c r="AH98" s="74">
        <f t="shared" si="41"/>
        <v>7.9430270977520409E-3</v>
      </c>
      <c r="AI98" s="74">
        <f t="shared" si="42"/>
        <v>1.0576499997114297E-2</v>
      </c>
      <c r="AJ98" s="74">
        <f t="shared" si="43"/>
        <v>1.4102673684696643E-3</v>
      </c>
      <c r="AK98" s="74">
        <f t="shared" si="44"/>
        <v>1.9888540505703519E-6</v>
      </c>
      <c r="AL98">
        <f t="shared" si="45"/>
        <v>1.0576499997114297E-2</v>
      </c>
      <c r="AM98" s="101">
        <f t="shared" si="53"/>
        <v>1.9888540505703519E-6</v>
      </c>
      <c r="AN98">
        <f t="shared" si="46"/>
        <v>2.6334728993622552E-3</v>
      </c>
      <c r="AO98">
        <f t="shared" si="47"/>
        <v>0.24077562458118096</v>
      </c>
      <c r="AP98">
        <f t="shared" si="48"/>
        <v>-5.5006853864226324E-2</v>
      </c>
      <c r="AQ98">
        <f t="shared" si="49"/>
        <v>-0.38512826390974481</v>
      </c>
      <c r="AR98">
        <f t="shared" si="50"/>
        <v>-2.672149624281321</v>
      </c>
      <c r="AS98">
        <f t="shared" si="51"/>
        <v>-4.1818384781746634</v>
      </c>
      <c r="AT98" s="74">
        <f t="shared" si="55"/>
        <v>10.826562001660225</v>
      </c>
      <c r="AU98" s="74">
        <f t="shared" si="55"/>
        <v>10.826555993143728</v>
      </c>
      <c r="AV98" s="74">
        <f t="shared" si="55"/>
        <v>10.82659795589308</v>
      </c>
      <c r="AW98" s="74">
        <f t="shared" si="55"/>
        <v>10.826305108445311</v>
      </c>
      <c r="AX98" s="74">
        <f t="shared" si="55"/>
        <v>10.82835941397048</v>
      </c>
      <c r="AY98" s="74">
        <f t="shared" si="55"/>
        <v>10.814434814827891</v>
      </c>
      <c r="AZ98" s="74">
        <f t="shared" si="55"/>
        <v>10.998561260476977</v>
      </c>
      <c r="BA98" s="74">
        <f t="shared" si="52"/>
        <v>11.665750834721509</v>
      </c>
    </row>
    <row r="99" spans="1:53">
      <c r="A99" s="9" t="s">
        <v>81</v>
      </c>
      <c r="B99" s="8" t="s">
        <v>78</v>
      </c>
      <c r="C99" s="9">
        <v>52721.3946</v>
      </c>
      <c r="D99" s="9">
        <v>2.0999999999999999E-3</v>
      </c>
      <c r="E99">
        <f t="shared" si="37"/>
        <v>2356.5295005285634</v>
      </c>
      <c r="F99">
        <f t="shared" si="54"/>
        <v>2356.5</v>
      </c>
      <c r="G99">
        <f t="shared" si="30"/>
        <v>1.0576499997114297E-2</v>
      </c>
      <c r="K99">
        <f t="shared" si="35"/>
        <v>1.0576499997114297E-2</v>
      </c>
      <c r="Q99" s="2">
        <f t="shared" si="38"/>
        <v>37702.8946</v>
      </c>
      <c r="S99" s="13">
        <v>1</v>
      </c>
      <c r="T99" s="157"/>
      <c r="AF99">
        <f t="shared" si="39"/>
        <v>2356.5</v>
      </c>
      <c r="AG99" s="74">
        <f t="shared" si="40"/>
        <v>9.1662326286446327E-3</v>
      </c>
      <c r="AH99" s="74">
        <f t="shared" si="41"/>
        <v>7.9430270977520409E-3</v>
      </c>
      <c r="AI99" s="74">
        <f t="shared" si="42"/>
        <v>1.0576499997114297E-2</v>
      </c>
      <c r="AJ99" s="74">
        <f t="shared" si="43"/>
        <v>1.4102673684696643E-3</v>
      </c>
      <c r="AK99" s="74">
        <f t="shared" si="44"/>
        <v>1.9888540505703519E-6</v>
      </c>
      <c r="AL99">
        <f t="shared" si="45"/>
        <v>1.0576499997114297E-2</v>
      </c>
      <c r="AM99" s="101">
        <f t="shared" si="53"/>
        <v>1.9888540505703519E-6</v>
      </c>
      <c r="AN99">
        <f t="shared" si="46"/>
        <v>2.6334728993622552E-3</v>
      </c>
      <c r="AO99">
        <f t="shared" si="47"/>
        <v>0.24077562458118096</v>
      </c>
      <c r="AP99">
        <f t="shared" si="48"/>
        <v>-5.5006853864226324E-2</v>
      </c>
      <c r="AQ99">
        <f t="shared" si="49"/>
        <v>-0.38512826390974481</v>
      </c>
      <c r="AR99">
        <f t="shared" si="50"/>
        <v>-2.672149624281321</v>
      </c>
      <c r="AS99">
        <f t="shared" si="51"/>
        <v>-4.1818384781746634</v>
      </c>
      <c r="AT99" s="74">
        <f t="shared" si="55"/>
        <v>10.826562001660225</v>
      </c>
      <c r="AU99" s="74">
        <f t="shared" si="55"/>
        <v>10.826555993143728</v>
      </c>
      <c r="AV99" s="74">
        <f t="shared" si="55"/>
        <v>10.82659795589308</v>
      </c>
      <c r="AW99" s="74">
        <f t="shared" si="55"/>
        <v>10.826305108445311</v>
      </c>
      <c r="AX99" s="74">
        <f t="shared" si="55"/>
        <v>10.82835941397048</v>
      </c>
      <c r="AY99" s="74">
        <f t="shared" si="55"/>
        <v>10.814434814827891</v>
      </c>
      <c r="AZ99" s="74">
        <f t="shared" si="55"/>
        <v>10.998561260476977</v>
      </c>
      <c r="BA99" s="74">
        <f t="shared" si="52"/>
        <v>11.665750834721509</v>
      </c>
    </row>
    <row r="100" spans="1:53">
      <c r="A100" s="9" t="s">
        <v>81</v>
      </c>
      <c r="B100" s="8" t="s">
        <v>79</v>
      </c>
      <c r="C100" s="9">
        <v>52722.289400000001</v>
      </c>
      <c r="D100" s="9">
        <v>1.6999999999999999E-3</v>
      </c>
      <c r="E100">
        <f t="shared" si="37"/>
        <v>2359.025323623021</v>
      </c>
      <c r="F100">
        <f t="shared" si="54"/>
        <v>2359</v>
      </c>
      <c r="G100">
        <f t="shared" si="30"/>
        <v>9.0790000031120144E-3</v>
      </c>
      <c r="K100">
        <f t="shared" si="35"/>
        <v>9.0790000031120144E-3</v>
      </c>
      <c r="Q100" s="2">
        <f t="shared" si="38"/>
        <v>37703.789400000001</v>
      </c>
      <c r="S100" s="13">
        <v>1</v>
      </c>
      <c r="T100" s="157"/>
      <c r="U100">
        <v>6.7128943274982782E-16</v>
      </c>
      <c r="V100">
        <v>3.7150794007130814E-19</v>
      </c>
      <c r="W100">
        <v>4.8208045001374597E-32</v>
      </c>
      <c r="X100">
        <v>5.9055798208752621E-12</v>
      </c>
      <c r="Y100">
        <v>6.3212009832592865E-7</v>
      </c>
      <c r="Z100">
        <v>1.5241218883657924E-3</v>
      </c>
      <c r="AA100">
        <v>2.016103772349145E-2</v>
      </c>
      <c r="AB100">
        <v>224.98689760735499</v>
      </c>
      <c r="AC100">
        <v>1.7728392212438199E-7</v>
      </c>
      <c r="AD100">
        <v>2.9320529327809729E-11</v>
      </c>
      <c r="AE100">
        <v>2.0012983002785401E-25</v>
      </c>
      <c r="AF100">
        <f t="shared" si="39"/>
        <v>2359</v>
      </c>
      <c r="AG100" s="74">
        <f t="shared" si="40"/>
        <v>9.1751363361183818E-3</v>
      </c>
      <c r="AH100" s="74">
        <f t="shared" si="41"/>
        <v>6.4439158593982519E-3</v>
      </c>
      <c r="AI100" s="74">
        <f t="shared" si="42"/>
        <v>9.0790000031120144E-3</v>
      </c>
      <c r="AJ100" s="74">
        <f t="shared" si="43"/>
        <v>-9.6136333006367411E-5</v>
      </c>
      <c r="AK100" s="74">
        <f t="shared" si="44"/>
        <v>9.2421945239111678E-9</v>
      </c>
      <c r="AL100">
        <f t="shared" si="45"/>
        <v>9.0790000031120144E-3</v>
      </c>
      <c r="AM100" s="101">
        <f t="shared" si="53"/>
        <v>9.2421945239111678E-9</v>
      </c>
      <c r="AN100">
        <f t="shared" si="46"/>
        <v>2.635084143713762E-3</v>
      </c>
      <c r="AO100">
        <f t="shared" si="47"/>
        <v>0.24084460154600962</v>
      </c>
      <c r="AP100">
        <f t="shared" si="48"/>
        <v>-5.48280544251286E-2</v>
      </c>
      <c r="AQ100">
        <f t="shared" si="49"/>
        <v>-0.38526421179548082</v>
      </c>
      <c r="AR100">
        <f t="shared" si="50"/>
        <v>-2.6719705546075647</v>
      </c>
      <c r="AS100">
        <f t="shared" si="51"/>
        <v>-4.1801837979710301</v>
      </c>
      <c r="AT100" s="74">
        <f t="shared" si="55"/>
        <v>10.826952136373929</v>
      </c>
      <c r="AU100" s="74">
        <f t="shared" si="55"/>
        <v>10.826946213030819</v>
      </c>
      <c r="AV100" s="74">
        <f t="shared" si="55"/>
        <v>10.826987675707366</v>
      </c>
      <c r="AW100" s="74">
        <f t="shared" si="55"/>
        <v>10.826697653788839</v>
      </c>
      <c r="AX100" s="74">
        <f t="shared" si="55"/>
        <v>10.828736760026283</v>
      </c>
      <c r="AY100" s="74">
        <f t="shared" si="55"/>
        <v>10.814882698576518</v>
      </c>
      <c r="AZ100" s="74">
        <f t="shared" si="55"/>
        <v>10.999243087402352</v>
      </c>
      <c r="BA100" s="74">
        <f t="shared" si="52"/>
        <v>11.666196786792863</v>
      </c>
    </row>
    <row r="101" spans="1:53">
      <c r="A101" s="9" t="s">
        <v>81</v>
      </c>
      <c r="B101" s="8" t="s">
        <v>79</v>
      </c>
      <c r="C101" s="9">
        <v>52722.289400000001</v>
      </c>
      <c r="D101" s="9">
        <v>1.6999999999999999E-3</v>
      </c>
      <c r="E101">
        <f t="shared" si="37"/>
        <v>2359.025323623021</v>
      </c>
      <c r="F101">
        <f t="shared" si="54"/>
        <v>2359</v>
      </c>
      <c r="G101">
        <f t="shared" si="30"/>
        <v>9.0790000031120144E-3</v>
      </c>
      <c r="K101">
        <f t="shared" si="35"/>
        <v>9.0790000031120144E-3</v>
      </c>
      <c r="Q101" s="2">
        <f t="shared" si="38"/>
        <v>37703.789400000001</v>
      </c>
      <c r="S101" s="13">
        <v>1</v>
      </c>
      <c r="T101" s="157"/>
      <c r="AF101">
        <f t="shared" si="39"/>
        <v>2359</v>
      </c>
      <c r="AG101" s="74">
        <f t="shared" si="40"/>
        <v>9.1751363361183818E-3</v>
      </c>
      <c r="AH101" s="74">
        <f t="shared" si="41"/>
        <v>6.4439158593982519E-3</v>
      </c>
      <c r="AI101" s="74">
        <f t="shared" si="42"/>
        <v>9.0790000031120144E-3</v>
      </c>
      <c r="AJ101" s="74">
        <f t="shared" si="43"/>
        <v>-9.6136333006367411E-5</v>
      </c>
      <c r="AK101" s="74">
        <f t="shared" si="44"/>
        <v>9.2421945239111678E-9</v>
      </c>
      <c r="AL101">
        <f t="shared" si="45"/>
        <v>9.0790000031120144E-3</v>
      </c>
      <c r="AM101" s="101">
        <f t="shared" si="53"/>
        <v>9.2421945239111678E-9</v>
      </c>
      <c r="AN101">
        <f t="shared" si="46"/>
        <v>2.635084143713762E-3</v>
      </c>
      <c r="AO101">
        <f t="shared" si="47"/>
        <v>0.24084460154600962</v>
      </c>
      <c r="AP101">
        <f t="shared" si="48"/>
        <v>-5.48280544251286E-2</v>
      </c>
      <c r="AQ101">
        <f t="shared" si="49"/>
        <v>-0.38526421179548082</v>
      </c>
      <c r="AR101">
        <f t="shared" si="50"/>
        <v>-2.6719705546075647</v>
      </c>
      <c r="AS101">
        <f t="shared" si="51"/>
        <v>-4.1801837979710301</v>
      </c>
      <c r="AT101" s="74">
        <f t="shared" ref="AT101:AZ110" si="56">$BA101+$AH$7*SIN(AU101)</f>
        <v>10.826952136373929</v>
      </c>
      <c r="AU101" s="74">
        <f t="shared" si="56"/>
        <v>10.826946213030819</v>
      </c>
      <c r="AV101" s="74">
        <f t="shared" si="56"/>
        <v>10.826987675707366</v>
      </c>
      <c r="AW101" s="74">
        <f t="shared" si="56"/>
        <v>10.826697653788839</v>
      </c>
      <c r="AX101" s="74">
        <f t="shared" si="56"/>
        <v>10.828736760026283</v>
      </c>
      <c r="AY101" s="74">
        <f t="shared" si="56"/>
        <v>10.814882698576518</v>
      </c>
      <c r="AZ101" s="74">
        <f t="shared" si="56"/>
        <v>10.999243087402352</v>
      </c>
      <c r="BA101" s="74">
        <f t="shared" si="52"/>
        <v>11.666196786792863</v>
      </c>
    </row>
    <row r="102" spans="1:53">
      <c r="A102" s="9" t="s">
        <v>81</v>
      </c>
      <c r="B102" s="8" t="s">
        <v>79</v>
      </c>
      <c r="C102" s="9">
        <v>52722.29</v>
      </c>
      <c r="D102" s="9">
        <v>1.6000000000000001E-3</v>
      </c>
      <c r="E102">
        <f t="shared" si="37"/>
        <v>2359.026997174491</v>
      </c>
      <c r="F102">
        <f t="shared" si="54"/>
        <v>2359</v>
      </c>
      <c r="G102">
        <f t="shared" si="30"/>
        <v>9.6790000025066547E-3</v>
      </c>
      <c r="K102">
        <f t="shared" si="35"/>
        <v>9.6790000025066547E-3</v>
      </c>
      <c r="Q102" s="2">
        <f t="shared" si="38"/>
        <v>37703.79</v>
      </c>
      <c r="S102" s="13">
        <v>1</v>
      </c>
      <c r="T102" s="157"/>
      <c r="AF102">
        <f t="shared" si="39"/>
        <v>2359</v>
      </c>
      <c r="AG102" s="74">
        <f t="shared" si="40"/>
        <v>9.1751363361183818E-3</v>
      </c>
      <c r="AH102" s="74">
        <f t="shared" si="41"/>
        <v>7.0439158587928923E-3</v>
      </c>
      <c r="AI102" s="74">
        <f t="shared" si="42"/>
        <v>9.6790000025066547E-3</v>
      </c>
      <c r="AJ102" s="74">
        <f t="shared" si="43"/>
        <v>5.0386366638827292E-4</v>
      </c>
      <c r="AK102" s="74">
        <f t="shared" si="44"/>
        <v>2.5387859430623277E-7</v>
      </c>
      <c r="AL102">
        <f t="shared" si="45"/>
        <v>9.6790000025066547E-3</v>
      </c>
      <c r="AM102" s="101">
        <f t="shared" si="53"/>
        <v>2.5387859430623277E-7</v>
      </c>
      <c r="AN102">
        <f t="shared" si="46"/>
        <v>2.635084143713762E-3</v>
      </c>
      <c r="AO102">
        <f t="shared" si="47"/>
        <v>0.24084460154600962</v>
      </c>
      <c r="AP102">
        <f t="shared" si="48"/>
        <v>-5.48280544251286E-2</v>
      </c>
      <c r="AQ102">
        <f t="shared" si="49"/>
        <v>-0.38526421179548082</v>
      </c>
      <c r="AR102">
        <f t="shared" si="50"/>
        <v>-2.6719705546075647</v>
      </c>
      <c r="AS102">
        <f t="shared" si="51"/>
        <v>-4.1801837979710301</v>
      </c>
      <c r="AT102" s="74">
        <f t="shared" si="56"/>
        <v>10.826952136373929</v>
      </c>
      <c r="AU102" s="74">
        <f t="shared" si="56"/>
        <v>10.826946213030819</v>
      </c>
      <c r="AV102" s="74">
        <f t="shared" si="56"/>
        <v>10.826987675707366</v>
      </c>
      <c r="AW102" s="74">
        <f t="shared" si="56"/>
        <v>10.826697653788839</v>
      </c>
      <c r="AX102" s="74">
        <f t="shared" si="56"/>
        <v>10.828736760026283</v>
      </c>
      <c r="AY102" s="74">
        <f t="shared" si="56"/>
        <v>10.814882698576518</v>
      </c>
      <c r="AZ102" s="74">
        <f t="shared" si="56"/>
        <v>10.999243087402352</v>
      </c>
      <c r="BA102" s="74">
        <f t="shared" si="52"/>
        <v>11.666196786792863</v>
      </c>
    </row>
    <row r="103" spans="1:53">
      <c r="A103" s="9" t="s">
        <v>81</v>
      </c>
      <c r="B103" s="8" t="s">
        <v>79</v>
      </c>
      <c r="C103" s="9">
        <v>52722.29</v>
      </c>
      <c r="D103" s="9">
        <v>1.6000000000000001E-3</v>
      </c>
      <c r="E103">
        <f t="shared" si="37"/>
        <v>2359.026997174491</v>
      </c>
      <c r="F103">
        <f t="shared" si="54"/>
        <v>2359</v>
      </c>
      <c r="G103">
        <f t="shared" si="30"/>
        <v>9.6790000025066547E-3</v>
      </c>
      <c r="K103">
        <f t="shared" si="35"/>
        <v>9.6790000025066547E-3</v>
      </c>
      <c r="Q103" s="2">
        <f t="shared" si="38"/>
        <v>37703.79</v>
      </c>
      <c r="S103" s="13">
        <v>1</v>
      </c>
      <c r="T103" s="157"/>
      <c r="AF103">
        <f t="shared" si="39"/>
        <v>2359</v>
      </c>
      <c r="AG103" s="74">
        <f t="shared" si="40"/>
        <v>9.1751363361183818E-3</v>
      </c>
      <c r="AH103" s="74">
        <f t="shared" si="41"/>
        <v>7.0439158587928923E-3</v>
      </c>
      <c r="AI103" s="74">
        <f t="shared" si="42"/>
        <v>9.6790000025066547E-3</v>
      </c>
      <c r="AJ103" s="74">
        <f t="shared" si="43"/>
        <v>5.0386366638827292E-4</v>
      </c>
      <c r="AK103" s="74">
        <f t="shared" si="44"/>
        <v>2.5387859430623277E-7</v>
      </c>
      <c r="AL103">
        <f t="shared" si="45"/>
        <v>9.6790000025066547E-3</v>
      </c>
      <c r="AM103" s="101">
        <f t="shared" si="53"/>
        <v>2.5387859430623277E-7</v>
      </c>
      <c r="AN103">
        <f t="shared" si="46"/>
        <v>2.635084143713762E-3</v>
      </c>
      <c r="AO103">
        <f t="shared" si="47"/>
        <v>0.24084460154600962</v>
      </c>
      <c r="AP103">
        <f t="shared" si="48"/>
        <v>-5.48280544251286E-2</v>
      </c>
      <c r="AQ103">
        <f t="shared" si="49"/>
        <v>-0.38526421179548082</v>
      </c>
      <c r="AR103">
        <f t="shared" si="50"/>
        <v>-2.6719705546075647</v>
      </c>
      <c r="AS103">
        <f t="shared" si="51"/>
        <v>-4.1801837979710301</v>
      </c>
      <c r="AT103" s="74">
        <f t="shared" si="56"/>
        <v>10.826952136373929</v>
      </c>
      <c r="AU103" s="74">
        <f t="shared" si="56"/>
        <v>10.826946213030819</v>
      </c>
      <c r="AV103" s="74">
        <f t="shared" si="56"/>
        <v>10.826987675707366</v>
      </c>
      <c r="AW103" s="74">
        <f t="shared" si="56"/>
        <v>10.826697653788839</v>
      </c>
      <c r="AX103" s="74">
        <f t="shared" si="56"/>
        <v>10.828736760026283</v>
      </c>
      <c r="AY103" s="74">
        <f t="shared" si="56"/>
        <v>10.814882698576518</v>
      </c>
      <c r="AZ103" s="74">
        <f t="shared" si="56"/>
        <v>10.999243087402352</v>
      </c>
      <c r="BA103" s="74">
        <f t="shared" si="52"/>
        <v>11.666196786792863</v>
      </c>
    </row>
    <row r="104" spans="1:53">
      <c r="A104" s="16" t="s">
        <v>281</v>
      </c>
      <c r="B104" s="16" t="s">
        <v>78</v>
      </c>
      <c r="C104" s="50">
        <v>52722.470300000001</v>
      </c>
      <c r="D104" s="50" t="s">
        <v>111</v>
      </c>
      <c r="E104">
        <f t="shared" si="37"/>
        <v>2359.5298993916676</v>
      </c>
      <c r="F104">
        <f t="shared" si="54"/>
        <v>2359.5</v>
      </c>
      <c r="G104">
        <f t="shared" si="30"/>
        <v>1.0719500001869164E-2</v>
      </c>
      <c r="K104">
        <f t="shared" si="35"/>
        <v>1.0719500001869164E-2</v>
      </c>
      <c r="Q104" s="2">
        <f t="shared" si="38"/>
        <v>37703.970300000001</v>
      </c>
      <c r="S104" s="13">
        <v>1</v>
      </c>
      <c r="T104" s="157"/>
      <c r="AF104">
        <f t="shared" si="39"/>
        <v>2359.5</v>
      </c>
      <c r="AG104" s="74">
        <f t="shared" si="40"/>
        <v>9.1769170306434458E-3</v>
      </c>
      <c r="AH104" s="74">
        <f t="shared" si="41"/>
        <v>8.0840936019486529E-3</v>
      </c>
      <c r="AI104" s="74">
        <f t="shared" si="42"/>
        <v>1.0719500001869164E-2</v>
      </c>
      <c r="AJ104" s="74">
        <f t="shared" si="43"/>
        <v>1.5425829712257186E-3</v>
      </c>
      <c r="AK104" s="74">
        <f t="shared" si="44"/>
        <v>2.3795622231155661E-6</v>
      </c>
      <c r="AL104">
        <f t="shared" si="45"/>
        <v>1.0719500001869164E-2</v>
      </c>
      <c r="AM104" s="101">
        <f t="shared" si="53"/>
        <v>2.3795622231155661E-6</v>
      </c>
      <c r="AN104">
        <f t="shared" si="46"/>
        <v>2.6354063999205111E-3</v>
      </c>
      <c r="AO104">
        <f t="shared" si="47"/>
        <v>0.24085840460765151</v>
      </c>
      <c r="AP104">
        <f t="shared" si="48"/>
        <v>-5.4792282022972476E-2</v>
      </c>
      <c r="AQ104">
        <f t="shared" si="49"/>
        <v>-0.38529140924421063</v>
      </c>
      <c r="AR104">
        <f t="shared" si="50"/>
        <v>-2.6719347283511246</v>
      </c>
      <c r="AS104">
        <f t="shared" si="51"/>
        <v>-4.1798528967541628</v>
      </c>
      <c r="AT104" s="74">
        <f t="shared" si="56"/>
        <v>10.827030176747048</v>
      </c>
      <c r="AU104" s="74">
        <f t="shared" si="56"/>
        <v>10.827024270344133</v>
      </c>
      <c r="AV104" s="74">
        <f t="shared" si="56"/>
        <v>10.827065633396773</v>
      </c>
      <c r="AW104" s="74">
        <f t="shared" si="56"/>
        <v>10.826776175380342</v>
      </c>
      <c r="AX104" s="74">
        <f t="shared" si="56"/>
        <v>10.828812242126187</v>
      </c>
      <c r="AY104" s="74">
        <f t="shared" si="56"/>
        <v>10.814972322869719</v>
      </c>
      <c r="AZ104" s="74">
        <f t="shared" si="56"/>
        <v>10.999379468705637</v>
      </c>
      <c r="BA104" s="74">
        <f t="shared" si="52"/>
        <v>11.666285977207133</v>
      </c>
    </row>
    <row r="105" spans="1:53">
      <c r="A105" s="9" t="s">
        <v>81</v>
      </c>
      <c r="B105" s="8" t="s">
        <v>79</v>
      </c>
      <c r="C105" s="9">
        <v>52723.365299999998</v>
      </c>
      <c r="D105" s="9">
        <v>4.3E-3</v>
      </c>
      <c r="E105">
        <f t="shared" si="37"/>
        <v>2362.0262803366018</v>
      </c>
      <c r="F105">
        <f t="shared" si="54"/>
        <v>2362</v>
      </c>
      <c r="G105">
        <f t="shared" si="30"/>
        <v>9.4219999955384992E-3</v>
      </c>
      <c r="K105">
        <f t="shared" si="35"/>
        <v>9.4219999955384992E-3</v>
      </c>
      <c r="Q105" s="2">
        <f t="shared" si="38"/>
        <v>37704.865299999998</v>
      </c>
      <c r="S105" s="13">
        <v>1</v>
      </c>
      <c r="T105" s="157"/>
      <c r="AF105">
        <f t="shared" si="39"/>
        <v>2362</v>
      </c>
      <c r="AG105" s="74">
        <f t="shared" si="40"/>
        <v>9.1858202683468889E-3</v>
      </c>
      <c r="AH105" s="74">
        <f t="shared" si="41"/>
        <v>6.7849822779754614E-3</v>
      </c>
      <c r="AI105" s="74">
        <f t="shared" si="42"/>
        <v>9.4219999955384992E-3</v>
      </c>
      <c r="AJ105" s="74">
        <f t="shared" si="43"/>
        <v>2.361797271916103E-4</v>
      </c>
      <c r="AK105" s="74">
        <f t="shared" si="44"/>
        <v>5.5780863536303464E-8</v>
      </c>
      <c r="AL105">
        <f t="shared" si="45"/>
        <v>9.4219999955384992E-3</v>
      </c>
      <c r="AM105" s="101">
        <f t="shared" si="53"/>
        <v>5.5780863536303464E-8</v>
      </c>
      <c r="AN105">
        <f t="shared" si="46"/>
        <v>2.6370177175630378E-3</v>
      </c>
      <c r="AO105">
        <f t="shared" si="47"/>
        <v>0.24092745829774931</v>
      </c>
      <c r="AP105">
        <f t="shared" si="48"/>
        <v>-5.4613357387173572E-2</v>
      </c>
      <c r="AQ105">
        <f t="shared" si="49"/>
        <v>-0.38542743587595696</v>
      </c>
      <c r="AR105">
        <f t="shared" si="50"/>
        <v>-2.6717555354058624</v>
      </c>
      <c r="AS105">
        <f t="shared" si="51"/>
        <v>-4.1781985645985138</v>
      </c>
      <c r="AT105" s="74">
        <f t="shared" si="56"/>
        <v>10.827420445809697</v>
      </c>
      <c r="AU105" s="74">
        <f t="shared" si="56"/>
        <v>10.827414623636733</v>
      </c>
      <c r="AV105" s="74">
        <f t="shared" si="56"/>
        <v>10.827455490522622</v>
      </c>
      <c r="AW105" s="74">
        <f t="shared" si="56"/>
        <v>10.827168845973754</v>
      </c>
      <c r="AX105" s="74">
        <f t="shared" si="56"/>
        <v>10.829189717256321</v>
      </c>
      <c r="AY105" s="74">
        <f t="shared" si="56"/>
        <v>10.81542068215423</v>
      </c>
      <c r="AZ105" s="74">
        <f t="shared" si="56"/>
        <v>11.000061454792474</v>
      </c>
      <c r="BA105" s="74">
        <f t="shared" si="52"/>
        <v>11.666731929278486</v>
      </c>
    </row>
    <row r="106" spans="1:53">
      <c r="A106" s="9" t="s">
        <v>81</v>
      </c>
      <c r="B106" s="8" t="s">
        <v>79</v>
      </c>
      <c r="C106" s="9">
        <v>52723.365299999998</v>
      </c>
      <c r="D106" s="9">
        <v>4.3E-3</v>
      </c>
      <c r="E106">
        <f t="shared" si="37"/>
        <v>2362.0262803366018</v>
      </c>
      <c r="F106">
        <f t="shared" si="54"/>
        <v>2362</v>
      </c>
      <c r="G106">
        <f t="shared" si="30"/>
        <v>9.4219999955384992E-3</v>
      </c>
      <c r="K106">
        <f t="shared" ref="K106:K137" si="57">G106</f>
        <v>9.4219999955384992E-3</v>
      </c>
      <c r="Q106" s="2">
        <f t="shared" si="38"/>
        <v>37704.865299999998</v>
      </c>
      <c r="S106" s="13">
        <v>1</v>
      </c>
      <c r="T106" s="157"/>
      <c r="AF106">
        <f t="shared" si="39"/>
        <v>2362</v>
      </c>
      <c r="AG106" s="74">
        <f t="shared" si="40"/>
        <v>9.1858202683468889E-3</v>
      </c>
      <c r="AH106" s="74">
        <f t="shared" si="41"/>
        <v>6.7849822779754614E-3</v>
      </c>
      <c r="AI106" s="74">
        <f t="shared" si="42"/>
        <v>9.4219999955384992E-3</v>
      </c>
      <c r="AJ106" s="74">
        <f t="shared" si="43"/>
        <v>2.361797271916103E-4</v>
      </c>
      <c r="AK106" s="74">
        <f t="shared" si="44"/>
        <v>5.5780863536303464E-8</v>
      </c>
      <c r="AL106">
        <f t="shared" si="45"/>
        <v>9.4219999955384992E-3</v>
      </c>
      <c r="AM106" s="101">
        <f t="shared" si="53"/>
        <v>5.5780863536303464E-8</v>
      </c>
      <c r="AN106">
        <f t="shared" si="46"/>
        <v>2.6370177175630378E-3</v>
      </c>
      <c r="AO106">
        <f t="shared" si="47"/>
        <v>0.24092745829774931</v>
      </c>
      <c r="AP106">
        <f t="shared" si="48"/>
        <v>-5.4613357387173572E-2</v>
      </c>
      <c r="AQ106">
        <f t="shared" si="49"/>
        <v>-0.38542743587595696</v>
      </c>
      <c r="AR106">
        <f t="shared" si="50"/>
        <v>-2.6717555354058624</v>
      </c>
      <c r="AS106">
        <f t="shared" si="51"/>
        <v>-4.1781985645985138</v>
      </c>
      <c r="AT106" s="74">
        <f t="shared" si="56"/>
        <v>10.827420445809697</v>
      </c>
      <c r="AU106" s="74">
        <f t="shared" si="56"/>
        <v>10.827414623636733</v>
      </c>
      <c r="AV106" s="74">
        <f t="shared" si="56"/>
        <v>10.827455490522622</v>
      </c>
      <c r="AW106" s="74">
        <f t="shared" si="56"/>
        <v>10.827168845973754</v>
      </c>
      <c r="AX106" s="74">
        <f t="shared" si="56"/>
        <v>10.829189717256321</v>
      </c>
      <c r="AY106" s="74">
        <f t="shared" si="56"/>
        <v>10.81542068215423</v>
      </c>
      <c r="AZ106" s="74">
        <f t="shared" si="56"/>
        <v>11.000061454792474</v>
      </c>
      <c r="BA106" s="74">
        <f t="shared" si="52"/>
        <v>11.666731929278486</v>
      </c>
    </row>
    <row r="107" spans="1:53">
      <c r="A107" s="9" t="s">
        <v>81</v>
      </c>
      <c r="B107" s="8" t="s">
        <v>79</v>
      </c>
      <c r="C107" s="9">
        <v>52723.366099999999</v>
      </c>
      <c r="D107" s="9">
        <v>4.1000000000000003E-3</v>
      </c>
      <c r="E107">
        <f t="shared" si="37"/>
        <v>2362.0285117385679</v>
      </c>
      <c r="F107">
        <f t="shared" si="54"/>
        <v>2362</v>
      </c>
      <c r="G107">
        <f t="shared" ref="G107:G170" si="58">+C107-(C$7+F107*C$8)+T107*K$9</f>
        <v>1.0221999997156672E-2</v>
      </c>
      <c r="K107">
        <f t="shared" si="57"/>
        <v>1.0221999997156672E-2</v>
      </c>
      <c r="Q107" s="2">
        <f t="shared" si="38"/>
        <v>37704.866099999999</v>
      </c>
      <c r="S107" s="13">
        <v>1</v>
      </c>
      <c r="T107" s="157"/>
      <c r="AF107">
        <f t="shared" si="39"/>
        <v>2362</v>
      </c>
      <c r="AG107" s="74">
        <f t="shared" si="40"/>
        <v>9.1858202683468889E-3</v>
      </c>
      <c r="AH107" s="74">
        <f t="shared" si="41"/>
        <v>7.5849822795936344E-3</v>
      </c>
      <c r="AI107" s="74">
        <f t="shared" si="42"/>
        <v>1.0221999997156672E-2</v>
      </c>
      <c r="AJ107" s="74">
        <f t="shared" si="43"/>
        <v>1.0361797288097833E-3</v>
      </c>
      <c r="AK107" s="74">
        <f t="shared" si="44"/>
        <v>1.0736684303963159E-6</v>
      </c>
      <c r="AL107">
        <f t="shared" si="45"/>
        <v>1.0221999997156672E-2</v>
      </c>
      <c r="AM107" s="101">
        <f t="shared" si="53"/>
        <v>1.0736684303963159E-6</v>
      </c>
      <c r="AN107">
        <f t="shared" si="46"/>
        <v>2.6370177175630378E-3</v>
      </c>
      <c r="AO107">
        <f t="shared" si="47"/>
        <v>0.24092745829774931</v>
      </c>
      <c r="AP107">
        <f t="shared" si="48"/>
        <v>-5.4613357387173572E-2</v>
      </c>
      <c r="AQ107">
        <f t="shared" si="49"/>
        <v>-0.38542743587595696</v>
      </c>
      <c r="AR107">
        <f t="shared" si="50"/>
        <v>-2.6717555354058624</v>
      </c>
      <c r="AS107">
        <f t="shared" si="51"/>
        <v>-4.1781985645985138</v>
      </c>
      <c r="AT107" s="74">
        <f t="shared" si="56"/>
        <v>10.827420445809697</v>
      </c>
      <c r="AU107" s="74">
        <f t="shared" si="56"/>
        <v>10.827414623636733</v>
      </c>
      <c r="AV107" s="74">
        <f t="shared" si="56"/>
        <v>10.827455490522622</v>
      </c>
      <c r="AW107" s="74">
        <f t="shared" si="56"/>
        <v>10.827168845973754</v>
      </c>
      <c r="AX107" s="74">
        <f t="shared" si="56"/>
        <v>10.829189717256321</v>
      </c>
      <c r="AY107" s="74">
        <f t="shared" si="56"/>
        <v>10.81542068215423</v>
      </c>
      <c r="AZ107" s="74">
        <f t="shared" si="56"/>
        <v>11.000061454792474</v>
      </c>
      <c r="BA107" s="74">
        <f t="shared" si="52"/>
        <v>11.666731929278486</v>
      </c>
    </row>
    <row r="108" spans="1:53">
      <c r="A108" s="9" t="s">
        <v>81</v>
      </c>
      <c r="B108" s="8" t="s">
        <v>79</v>
      </c>
      <c r="C108" s="9">
        <v>52723.366099999999</v>
      </c>
      <c r="D108" s="9">
        <v>4.1000000000000003E-3</v>
      </c>
      <c r="E108">
        <f t="shared" si="37"/>
        <v>2362.0285117385679</v>
      </c>
      <c r="F108">
        <f t="shared" si="54"/>
        <v>2362</v>
      </c>
      <c r="G108">
        <f t="shared" si="58"/>
        <v>1.0221999997156672E-2</v>
      </c>
      <c r="K108">
        <f t="shared" si="57"/>
        <v>1.0221999997156672E-2</v>
      </c>
      <c r="Q108" s="2">
        <f t="shared" si="38"/>
        <v>37704.866099999999</v>
      </c>
      <c r="S108" s="13">
        <v>1</v>
      </c>
      <c r="T108" s="157"/>
      <c r="AF108">
        <f t="shared" si="39"/>
        <v>2362</v>
      </c>
      <c r="AG108" s="74">
        <f t="shared" si="40"/>
        <v>9.1858202683468889E-3</v>
      </c>
      <c r="AH108" s="74">
        <f t="shared" si="41"/>
        <v>7.5849822795936344E-3</v>
      </c>
      <c r="AI108" s="74">
        <f t="shared" si="42"/>
        <v>1.0221999997156672E-2</v>
      </c>
      <c r="AJ108" s="74">
        <f t="shared" si="43"/>
        <v>1.0361797288097833E-3</v>
      </c>
      <c r="AK108" s="74">
        <f t="shared" si="44"/>
        <v>1.0736684303963159E-6</v>
      </c>
      <c r="AL108">
        <f t="shared" si="45"/>
        <v>1.0221999997156672E-2</v>
      </c>
      <c r="AM108" s="101">
        <f t="shared" si="53"/>
        <v>1.0736684303963159E-6</v>
      </c>
      <c r="AN108">
        <f t="shared" si="46"/>
        <v>2.6370177175630378E-3</v>
      </c>
      <c r="AO108">
        <f t="shared" si="47"/>
        <v>0.24092745829774931</v>
      </c>
      <c r="AP108">
        <f t="shared" si="48"/>
        <v>-5.4613357387173572E-2</v>
      </c>
      <c r="AQ108">
        <f t="shared" si="49"/>
        <v>-0.38542743587595696</v>
      </c>
      <c r="AR108">
        <f t="shared" si="50"/>
        <v>-2.6717555354058624</v>
      </c>
      <c r="AS108">
        <f t="shared" si="51"/>
        <v>-4.1781985645985138</v>
      </c>
      <c r="AT108" s="74">
        <f t="shared" si="56"/>
        <v>10.827420445809697</v>
      </c>
      <c r="AU108" s="74">
        <f t="shared" si="56"/>
        <v>10.827414623636733</v>
      </c>
      <c r="AV108" s="74">
        <f t="shared" si="56"/>
        <v>10.827455490522622</v>
      </c>
      <c r="AW108" s="74">
        <f t="shared" si="56"/>
        <v>10.827168845973754</v>
      </c>
      <c r="AX108" s="74">
        <f t="shared" si="56"/>
        <v>10.829189717256321</v>
      </c>
      <c r="AY108" s="74">
        <f t="shared" si="56"/>
        <v>10.81542068215423</v>
      </c>
      <c r="AZ108" s="74">
        <f t="shared" si="56"/>
        <v>11.000061454792474</v>
      </c>
      <c r="BA108" s="74">
        <f t="shared" si="52"/>
        <v>11.666731929278486</v>
      </c>
    </row>
    <row r="109" spans="1:53">
      <c r="A109" s="9" t="s">
        <v>81</v>
      </c>
      <c r="B109" s="8" t="s">
        <v>78</v>
      </c>
      <c r="C109" s="9">
        <v>52734.3</v>
      </c>
      <c r="D109" s="9">
        <v>2.2000000000000001E-3</v>
      </c>
      <c r="E109">
        <f t="shared" si="37"/>
        <v>2392.5259191284235</v>
      </c>
      <c r="F109">
        <f t="shared" si="54"/>
        <v>2392.5</v>
      </c>
      <c r="G109">
        <f t="shared" si="58"/>
        <v>9.2925000062678009E-3</v>
      </c>
      <c r="K109">
        <f t="shared" si="57"/>
        <v>9.2925000062678009E-3</v>
      </c>
      <c r="Q109" s="2">
        <f t="shared" si="38"/>
        <v>37715.800000000003</v>
      </c>
      <c r="S109" s="13">
        <v>1</v>
      </c>
      <c r="T109" s="157"/>
      <c r="AF109">
        <f t="shared" si="39"/>
        <v>2392.5</v>
      </c>
      <c r="AG109" s="74">
        <f t="shared" si="40"/>
        <v>9.2944081813847168E-3</v>
      </c>
      <c r="AH109" s="74">
        <f t="shared" si="41"/>
        <v>6.6358193609950657E-3</v>
      </c>
      <c r="AI109" s="74">
        <f t="shared" si="42"/>
        <v>9.2925000062678009E-3</v>
      </c>
      <c r="AJ109" s="74">
        <f t="shared" si="43"/>
        <v>-1.9081751169158778E-6</v>
      </c>
      <c r="AK109" s="74">
        <f t="shared" si="44"/>
        <v>3.641132276816924E-12</v>
      </c>
      <c r="AL109">
        <f t="shared" si="45"/>
        <v>9.2925000062678009E-3</v>
      </c>
      <c r="AM109" s="101">
        <f t="shared" si="53"/>
        <v>3.641132276816924E-12</v>
      </c>
      <c r="AN109">
        <f t="shared" si="46"/>
        <v>2.6566806452727352E-3</v>
      </c>
      <c r="AO109">
        <f t="shared" si="47"/>
        <v>0.24177509585581269</v>
      </c>
      <c r="AP109">
        <f t="shared" si="48"/>
        <v>-5.2422028697883843E-2</v>
      </c>
      <c r="AQ109">
        <f t="shared" si="49"/>
        <v>-0.38709227146478653</v>
      </c>
      <c r="AR109">
        <f t="shared" si="50"/>
        <v>-2.6695610613753784</v>
      </c>
      <c r="AS109">
        <f t="shared" si="51"/>
        <v>-4.158038897767466</v>
      </c>
      <c r="AT109" s="74">
        <f t="shared" si="56"/>
        <v>10.832190783310798</v>
      </c>
      <c r="AU109" s="74">
        <f t="shared" si="56"/>
        <v>10.832185926702824</v>
      </c>
      <c r="AV109" s="74">
        <f t="shared" si="56"/>
        <v>10.832221001843202</v>
      </c>
      <c r="AW109" s="74">
        <f t="shared" si="56"/>
        <v>10.831967851447539</v>
      </c>
      <c r="AX109" s="74">
        <f t="shared" si="56"/>
        <v>10.833803741101175</v>
      </c>
      <c r="AY109" s="74">
        <f t="shared" si="56"/>
        <v>10.820922663004342</v>
      </c>
      <c r="AZ109" s="74">
        <f t="shared" si="56"/>
        <v>11.008392346489854</v>
      </c>
      <c r="BA109" s="74">
        <f t="shared" si="52"/>
        <v>11.672172544548996</v>
      </c>
    </row>
    <row r="110" spans="1:53">
      <c r="A110" s="9" t="s">
        <v>81</v>
      </c>
      <c r="B110" s="8" t="s">
        <v>78</v>
      </c>
      <c r="C110" s="9">
        <v>52734.3</v>
      </c>
      <c r="D110" s="9">
        <v>2.2000000000000001E-3</v>
      </c>
      <c r="E110">
        <f t="shared" si="37"/>
        <v>2392.5259191284235</v>
      </c>
      <c r="F110">
        <f t="shared" si="54"/>
        <v>2392.5</v>
      </c>
      <c r="G110">
        <f t="shared" si="58"/>
        <v>9.2925000062678009E-3</v>
      </c>
      <c r="K110">
        <f t="shared" si="57"/>
        <v>9.2925000062678009E-3</v>
      </c>
      <c r="Q110" s="2">
        <f t="shared" si="38"/>
        <v>37715.800000000003</v>
      </c>
      <c r="S110" s="13">
        <v>1</v>
      </c>
      <c r="T110" s="157"/>
      <c r="AF110">
        <f t="shared" si="39"/>
        <v>2392.5</v>
      </c>
      <c r="AG110" s="74">
        <f t="shared" si="40"/>
        <v>9.2944081813847168E-3</v>
      </c>
      <c r="AH110" s="74">
        <f t="shared" si="41"/>
        <v>6.6358193609950657E-3</v>
      </c>
      <c r="AI110" s="74">
        <f t="shared" si="42"/>
        <v>9.2925000062678009E-3</v>
      </c>
      <c r="AJ110" s="74">
        <f t="shared" si="43"/>
        <v>-1.9081751169158778E-6</v>
      </c>
      <c r="AK110" s="74">
        <f t="shared" si="44"/>
        <v>3.641132276816924E-12</v>
      </c>
      <c r="AL110">
        <f t="shared" si="45"/>
        <v>9.2925000062678009E-3</v>
      </c>
      <c r="AM110" s="101">
        <f t="shared" si="53"/>
        <v>3.641132276816924E-12</v>
      </c>
      <c r="AN110">
        <f t="shared" si="46"/>
        <v>2.6566806452727352E-3</v>
      </c>
      <c r="AO110">
        <f t="shared" si="47"/>
        <v>0.24177509585581269</v>
      </c>
      <c r="AP110">
        <f t="shared" si="48"/>
        <v>-5.2422028697883843E-2</v>
      </c>
      <c r="AQ110">
        <f t="shared" si="49"/>
        <v>-0.38709227146478653</v>
      </c>
      <c r="AR110">
        <f t="shared" si="50"/>
        <v>-2.6695610613753784</v>
      </c>
      <c r="AS110">
        <f t="shared" si="51"/>
        <v>-4.158038897767466</v>
      </c>
      <c r="AT110" s="74">
        <f t="shared" si="56"/>
        <v>10.832190783310798</v>
      </c>
      <c r="AU110" s="74">
        <f t="shared" si="56"/>
        <v>10.832185926702824</v>
      </c>
      <c r="AV110" s="74">
        <f t="shared" si="56"/>
        <v>10.832221001843202</v>
      </c>
      <c r="AW110" s="74">
        <f t="shared" si="56"/>
        <v>10.831967851447539</v>
      </c>
      <c r="AX110" s="74">
        <f t="shared" si="56"/>
        <v>10.833803741101175</v>
      </c>
      <c r="AY110" s="74">
        <f t="shared" si="56"/>
        <v>10.820922663004342</v>
      </c>
      <c r="AZ110" s="74">
        <f t="shared" si="56"/>
        <v>11.008392346489854</v>
      </c>
      <c r="BA110" s="74">
        <f t="shared" si="52"/>
        <v>11.672172544548996</v>
      </c>
    </row>
    <row r="111" spans="1:53">
      <c r="A111" s="9" t="s">
        <v>81</v>
      </c>
      <c r="B111" s="8" t="s">
        <v>78</v>
      </c>
      <c r="C111" s="9">
        <v>52734.300600000002</v>
      </c>
      <c r="D111" s="9">
        <v>4.1999999999999997E-3</v>
      </c>
      <c r="E111">
        <f t="shared" si="37"/>
        <v>2392.5275926798936</v>
      </c>
      <c r="F111">
        <f t="shared" si="54"/>
        <v>2392.5</v>
      </c>
      <c r="G111">
        <f t="shared" si="58"/>
        <v>9.8925000056624413E-3</v>
      </c>
      <c r="K111">
        <f t="shared" si="57"/>
        <v>9.8925000056624413E-3</v>
      </c>
      <c r="Q111" s="2">
        <f t="shared" si="38"/>
        <v>37715.800600000002</v>
      </c>
      <c r="S111" s="13">
        <v>1</v>
      </c>
      <c r="T111" s="157"/>
      <c r="AF111">
        <f t="shared" si="39"/>
        <v>2392.5</v>
      </c>
      <c r="AG111" s="74">
        <f t="shared" si="40"/>
        <v>9.2944081813847168E-3</v>
      </c>
      <c r="AH111" s="74">
        <f t="shared" si="41"/>
        <v>7.235819360389706E-3</v>
      </c>
      <c r="AI111" s="74">
        <f t="shared" si="42"/>
        <v>9.8925000056624413E-3</v>
      </c>
      <c r="AJ111" s="74">
        <f t="shared" si="43"/>
        <v>5.9809182427772445E-4</v>
      </c>
      <c r="AK111" s="74">
        <f t="shared" si="44"/>
        <v>3.577138302678564E-7</v>
      </c>
      <c r="AL111">
        <f t="shared" si="45"/>
        <v>9.8925000056624413E-3</v>
      </c>
      <c r="AM111" s="101">
        <f t="shared" si="53"/>
        <v>3.577138302678564E-7</v>
      </c>
      <c r="AN111">
        <f t="shared" si="46"/>
        <v>2.6566806452727352E-3</v>
      </c>
      <c r="AO111">
        <f t="shared" si="47"/>
        <v>0.24177509585581269</v>
      </c>
      <c r="AP111">
        <f t="shared" si="48"/>
        <v>-5.2422028697883843E-2</v>
      </c>
      <c r="AQ111">
        <f t="shared" si="49"/>
        <v>-0.38709227146478653</v>
      </c>
      <c r="AR111">
        <f t="shared" si="50"/>
        <v>-2.6695610613753784</v>
      </c>
      <c r="AS111">
        <f t="shared" si="51"/>
        <v>-4.158038897767466</v>
      </c>
      <c r="AT111" s="74">
        <f t="shared" ref="AT111:AZ120" si="59">$BA111+$AH$7*SIN(AU111)</f>
        <v>10.832190783310798</v>
      </c>
      <c r="AU111" s="74">
        <f t="shared" si="59"/>
        <v>10.832185926702824</v>
      </c>
      <c r="AV111" s="74">
        <f t="shared" si="59"/>
        <v>10.832221001843202</v>
      </c>
      <c r="AW111" s="74">
        <f t="shared" si="59"/>
        <v>10.831967851447539</v>
      </c>
      <c r="AX111" s="74">
        <f t="shared" si="59"/>
        <v>10.833803741101175</v>
      </c>
      <c r="AY111" s="74">
        <f t="shared" si="59"/>
        <v>10.820922663004342</v>
      </c>
      <c r="AZ111" s="74">
        <f t="shared" si="59"/>
        <v>11.008392346489854</v>
      </c>
      <c r="BA111" s="74">
        <f t="shared" si="52"/>
        <v>11.672172544548996</v>
      </c>
    </row>
    <row r="112" spans="1:53">
      <c r="A112" s="9" t="s">
        <v>81</v>
      </c>
      <c r="B112" s="8" t="s">
        <v>78</v>
      </c>
      <c r="C112" s="9">
        <v>52734.300600000002</v>
      </c>
      <c r="D112" s="9">
        <v>4.1999999999999997E-3</v>
      </c>
      <c r="E112">
        <f t="shared" si="37"/>
        <v>2392.5275926798936</v>
      </c>
      <c r="F112">
        <f t="shared" si="54"/>
        <v>2392.5</v>
      </c>
      <c r="G112">
        <f t="shared" si="58"/>
        <v>9.8925000056624413E-3</v>
      </c>
      <c r="K112">
        <f t="shared" si="57"/>
        <v>9.8925000056624413E-3</v>
      </c>
      <c r="Q112" s="2">
        <f t="shared" si="38"/>
        <v>37715.800600000002</v>
      </c>
      <c r="S112" s="13">
        <v>1</v>
      </c>
      <c r="T112" s="157"/>
      <c r="AF112">
        <f t="shared" si="39"/>
        <v>2392.5</v>
      </c>
      <c r="AG112" s="74">
        <f t="shared" si="40"/>
        <v>9.2944081813847168E-3</v>
      </c>
      <c r="AH112" s="74">
        <f t="shared" si="41"/>
        <v>7.235819360389706E-3</v>
      </c>
      <c r="AI112" s="74">
        <f t="shared" si="42"/>
        <v>9.8925000056624413E-3</v>
      </c>
      <c r="AJ112" s="74">
        <f t="shared" si="43"/>
        <v>5.9809182427772445E-4</v>
      </c>
      <c r="AK112" s="74">
        <f t="shared" si="44"/>
        <v>3.577138302678564E-7</v>
      </c>
      <c r="AL112">
        <f t="shared" si="45"/>
        <v>9.8925000056624413E-3</v>
      </c>
      <c r="AM112" s="101">
        <f t="shared" si="53"/>
        <v>3.577138302678564E-7</v>
      </c>
      <c r="AN112">
        <f t="shared" si="46"/>
        <v>2.6566806452727352E-3</v>
      </c>
      <c r="AO112">
        <f t="shared" si="47"/>
        <v>0.24177509585581269</v>
      </c>
      <c r="AP112">
        <f t="shared" si="48"/>
        <v>-5.2422028697883843E-2</v>
      </c>
      <c r="AQ112">
        <f t="shared" si="49"/>
        <v>-0.38709227146478653</v>
      </c>
      <c r="AR112">
        <f t="shared" si="50"/>
        <v>-2.6695610613753784</v>
      </c>
      <c r="AS112">
        <f t="shared" si="51"/>
        <v>-4.158038897767466</v>
      </c>
      <c r="AT112" s="74">
        <f t="shared" si="59"/>
        <v>10.832190783310798</v>
      </c>
      <c r="AU112" s="74">
        <f t="shared" si="59"/>
        <v>10.832185926702824</v>
      </c>
      <c r="AV112" s="74">
        <f t="shared" si="59"/>
        <v>10.832221001843202</v>
      </c>
      <c r="AW112" s="74">
        <f t="shared" si="59"/>
        <v>10.831967851447539</v>
      </c>
      <c r="AX112" s="74">
        <f t="shared" si="59"/>
        <v>10.833803741101175</v>
      </c>
      <c r="AY112" s="74">
        <f t="shared" si="59"/>
        <v>10.820922663004342</v>
      </c>
      <c r="AZ112" s="74">
        <f t="shared" si="59"/>
        <v>11.008392346489854</v>
      </c>
      <c r="BA112" s="74">
        <f t="shared" si="52"/>
        <v>11.672172544548996</v>
      </c>
    </row>
    <row r="113" spans="1:53">
      <c r="A113" s="9" t="s">
        <v>81</v>
      </c>
      <c r="B113" s="8" t="s">
        <v>78</v>
      </c>
      <c r="C113" s="9">
        <v>52734.301099999997</v>
      </c>
      <c r="D113" s="9">
        <v>4.1999999999999997E-3</v>
      </c>
      <c r="E113">
        <f t="shared" si="37"/>
        <v>2392.5289873061047</v>
      </c>
      <c r="F113">
        <f t="shared" si="54"/>
        <v>2392.5</v>
      </c>
      <c r="G113">
        <f t="shared" si="58"/>
        <v>1.0392500000307336E-2</v>
      </c>
      <c r="K113">
        <f t="shared" si="57"/>
        <v>1.0392500000307336E-2</v>
      </c>
      <c r="Q113" s="2">
        <f t="shared" si="38"/>
        <v>37715.801099999997</v>
      </c>
      <c r="S113" s="13">
        <v>1</v>
      </c>
      <c r="T113" s="157"/>
      <c r="AF113">
        <f t="shared" si="39"/>
        <v>2392.5</v>
      </c>
      <c r="AG113" s="74">
        <f t="shared" si="40"/>
        <v>9.2944081813847168E-3</v>
      </c>
      <c r="AH113" s="74">
        <f t="shared" si="41"/>
        <v>7.7358193550346012E-3</v>
      </c>
      <c r="AI113" s="74">
        <f t="shared" si="42"/>
        <v>1.0392500000307336E-2</v>
      </c>
      <c r="AJ113" s="74">
        <f t="shared" si="43"/>
        <v>1.0980918189226196E-3</v>
      </c>
      <c r="AK113" s="74">
        <f t="shared" si="44"/>
        <v>1.2058056427847873E-6</v>
      </c>
      <c r="AL113">
        <f t="shared" si="45"/>
        <v>1.0392500000307336E-2</v>
      </c>
      <c r="AM113" s="101">
        <f t="shared" si="53"/>
        <v>1.2058056427847873E-6</v>
      </c>
      <c r="AN113">
        <f t="shared" si="46"/>
        <v>2.6566806452727352E-3</v>
      </c>
      <c r="AO113">
        <f t="shared" si="47"/>
        <v>0.24177509585581269</v>
      </c>
      <c r="AP113">
        <f t="shared" si="48"/>
        <v>-5.2422028697883843E-2</v>
      </c>
      <c r="AQ113">
        <f t="shared" si="49"/>
        <v>-0.38709227146478653</v>
      </c>
      <c r="AR113">
        <f t="shared" si="50"/>
        <v>-2.6695610613753784</v>
      </c>
      <c r="AS113">
        <f t="shared" si="51"/>
        <v>-4.158038897767466</v>
      </c>
      <c r="AT113" s="74">
        <f t="shared" si="59"/>
        <v>10.832190783310798</v>
      </c>
      <c r="AU113" s="74">
        <f t="shared" si="59"/>
        <v>10.832185926702824</v>
      </c>
      <c r="AV113" s="74">
        <f t="shared" si="59"/>
        <v>10.832221001843202</v>
      </c>
      <c r="AW113" s="74">
        <f t="shared" si="59"/>
        <v>10.831967851447539</v>
      </c>
      <c r="AX113" s="74">
        <f t="shared" si="59"/>
        <v>10.833803741101175</v>
      </c>
      <c r="AY113" s="74">
        <f t="shared" si="59"/>
        <v>10.820922663004342</v>
      </c>
      <c r="AZ113" s="74">
        <f t="shared" si="59"/>
        <v>11.008392346489854</v>
      </c>
      <c r="BA113" s="74">
        <f t="shared" si="52"/>
        <v>11.672172544548996</v>
      </c>
    </row>
    <row r="114" spans="1:53">
      <c r="A114" s="9" t="s">
        <v>81</v>
      </c>
      <c r="B114" s="8" t="s">
        <v>78</v>
      </c>
      <c r="C114" s="9">
        <v>52734.301099999997</v>
      </c>
      <c r="D114" s="9">
        <v>4.1999999999999997E-3</v>
      </c>
      <c r="E114">
        <f t="shared" si="37"/>
        <v>2392.5289873061047</v>
      </c>
      <c r="F114">
        <f t="shared" si="54"/>
        <v>2392.5</v>
      </c>
      <c r="G114">
        <f t="shared" si="58"/>
        <v>1.0392500000307336E-2</v>
      </c>
      <c r="K114">
        <f t="shared" si="57"/>
        <v>1.0392500000307336E-2</v>
      </c>
      <c r="Q114" s="2">
        <f t="shared" si="38"/>
        <v>37715.801099999997</v>
      </c>
      <c r="S114" s="13">
        <v>1</v>
      </c>
      <c r="T114" s="157"/>
      <c r="AF114">
        <f t="shared" si="39"/>
        <v>2392.5</v>
      </c>
      <c r="AG114" s="74">
        <f t="shared" si="40"/>
        <v>9.2944081813847168E-3</v>
      </c>
      <c r="AH114" s="74">
        <f t="shared" si="41"/>
        <v>7.7358193550346012E-3</v>
      </c>
      <c r="AI114" s="74">
        <f t="shared" si="42"/>
        <v>1.0392500000307336E-2</v>
      </c>
      <c r="AJ114" s="74">
        <f t="shared" si="43"/>
        <v>1.0980918189226196E-3</v>
      </c>
      <c r="AK114" s="74">
        <f t="shared" si="44"/>
        <v>1.2058056427847873E-6</v>
      </c>
      <c r="AL114">
        <f t="shared" si="45"/>
        <v>1.0392500000307336E-2</v>
      </c>
      <c r="AM114" s="101">
        <f t="shared" si="53"/>
        <v>1.2058056427847873E-6</v>
      </c>
      <c r="AN114">
        <f t="shared" si="46"/>
        <v>2.6566806452727352E-3</v>
      </c>
      <c r="AO114">
        <f t="shared" si="47"/>
        <v>0.24177509585581269</v>
      </c>
      <c r="AP114">
        <f t="shared" si="48"/>
        <v>-5.2422028697883843E-2</v>
      </c>
      <c r="AQ114">
        <f t="shared" si="49"/>
        <v>-0.38709227146478653</v>
      </c>
      <c r="AR114">
        <f t="shared" si="50"/>
        <v>-2.6695610613753784</v>
      </c>
      <c r="AS114">
        <f t="shared" si="51"/>
        <v>-4.158038897767466</v>
      </c>
      <c r="AT114" s="74">
        <f t="shared" si="59"/>
        <v>10.832190783310798</v>
      </c>
      <c r="AU114" s="74">
        <f t="shared" si="59"/>
        <v>10.832185926702824</v>
      </c>
      <c r="AV114" s="74">
        <f t="shared" si="59"/>
        <v>10.832221001843202</v>
      </c>
      <c r="AW114" s="74">
        <f t="shared" si="59"/>
        <v>10.831967851447539</v>
      </c>
      <c r="AX114" s="74">
        <f t="shared" si="59"/>
        <v>10.833803741101175</v>
      </c>
      <c r="AY114" s="74">
        <f t="shared" si="59"/>
        <v>10.820922663004342</v>
      </c>
      <c r="AZ114" s="74">
        <f t="shared" si="59"/>
        <v>11.008392346489854</v>
      </c>
      <c r="BA114" s="74">
        <f t="shared" si="52"/>
        <v>11.672172544548996</v>
      </c>
    </row>
    <row r="115" spans="1:53">
      <c r="A115" s="16" t="s">
        <v>281</v>
      </c>
      <c r="B115" s="16" t="s">
        <v>78</v>
      </c>
      <c r="C115" s="50">
        <v>53088.341200000003</v>
      </c>
      <c r="D115" s="50" t="s">
        <v>111</v>
      </c>
      <c r="E115">
        <f t="shared" si="37"/>
        <v>3380.036204496841</v>
      </c>
      <c r="F115">
        <f t="shared" si="54"/>
        <v>3380</v>
      </c>
      <c r="G115">
        <f t="shared" si="58"/>
        <v>1.2979999999515712E-2</v>
      </c>
      <c r="K115">
        <f t="shared" si="57"/>
        <v>1.2979999999515712E-2</v>
      </c>
      <c r="Q115" s="2">
        <f t="shared" si="38"/>
        <v>38069.841200000003</v>
      </c>
      <c r="S115" s="13">
        <v>1</v>
      </c>
      <c r="T115" s="157"/>
      <c r="AF115">
        <f t="shared" si="39"/>
        <v>3380</v>
      </c>
      <c r="AG115" s="74">
        <f t="shared" si="40"/>
        <v>1.2776381200655166E-2</v>
      </c>
      <c r="AH115" s="74">
        <f t="shared" si="41"/>
        <v>9.6840798932685979E-3</v>
      </c>
      <c r="AI115" s="74">
        <f t="shared" si="42"/>
        <v>1.2979999999515712E-2</v>
      </c>
      <c r="AJ115" s="74">
        <f t="shared" si="43"/>
        <v>2.0361879886054632E-4</v>
      </c>
      <c r="AK115" s="74">
        <f t="shared" si="44"/>
        <v>4.146061524941162E-8</v>
      </c>
      <c r="AL115">
        <f t="shared" si="45"/>
        <v>1.2979999999515712E-2</v>
      </c>
      <c r="AM115" s="101">
        <f t="shared" si="53"/>
        <v>4.146061524941162E-8</v>
      </c>
      <c r="AN115">
        <f t="shared" si="46"/>
        <v>3.2959201062471148E-3</v>
      </c>
      <c r="AO115">
        <f t="shared" si="47"/>
        <v>0.27559015674652965</v>
      </c>
      <c r="AP115">
        <f t="shared" si="48"/>
        <v>2.8569867064880457E-2</v>
      </c>
      <c r="AQ115">
        <f t="shared" si="49"/>
        <v>-0.4471865504347291</v>
      </c>
      <c r="AR115">
        <f t="shared" si="50"/>
        <v>-2.5885412379196087</v>
      </c>
      <c r="AS115">
        <f t="shared" si="51"/>
        <v>-3.5236517273455434</v>
      </c>
      <c r="AT115" s="74">
        <f t="shared" si="59"/>
        <v>10.997004665994567</v>
      </c>
      <c r="AU115" s="74">
        <f t="shared" si="59"/>
        <v>10.997004665995881</v>
      </c>
      <c r="AV115" s="74">
        <f t="shared" si="59"/>
        <v>10.997004667074712</v>
      </c>
      <c r="AW115" s="74">
        <f t="shared" si="59"/>
        <v>10.997005552751274</v>
      </c>
      <c r="AX115" s="74">
        <f t="shared" si="59"/>
        <v>10.997606339526605</v>
      </c>
      <c r="AY115" s="74">
        <f t="shared" si="59"/>
        <v>11.033200350787597</v>
      </c>
      <c r="AZ115" s="74">
        <f t="shared" si="59"/>
        <v>11.288227415710441</v>
      </c>
      <c r="BA115" s="74">
        <f t="shared" si="52"/>
        <v>11.848323612733568</v>
      </c>
    </row>
    <row r="116" spans="1:53">
      <c r="A116" s="16" t="s">
        <v>281</v>
      </c>
      <c r="B116" s="16" t="s">
        <v>78</v>
      </c>
      <c r="C116" s="50">
        <v>53096.410499999998</v>
      </c>
      <c r="D116" s="50" t="s">
        <v>111</v>
      </c>
      <c r="E116">
        <f t="shared" si="37"/>
        <v>3402.5435193113854</v>
      </c>
      <c r="F116">
        <f t="shared" si="54"/>
        <v>3402.5</v>
      </c>
      <c r="G116">
        <f t="shared" si="58"/>
        <v>1.5602499996020924E-2</v>
      </c>
      <c r="K116">
        <f t="shared" si="57"/>
        <v>1.5602499996020924E-2</v>
      </c>
      <c r="Q116" s="2">
        <f t="shared" si="38"/>
        <v>38077.910499999998</v>
      </c>
      <c r="S116" s="13">
        <v>1</v>
      </c>
      <c r="T116" s="157"/>
      <c r="U116">
        <v>1.616983991613955E-15</v>
      </c>
      <c r="V116">
        <v>5.3030380335474357E-19</v>
      </c>
      <c r="W116">
        <v>3.5761493803083528E-29</v>
      </c>
      <c r="X116">
        <v>2.8379323304583616E-12</v>
      </c>
      <c r="Y116">
        <v>9.3045396738942701E-7</v>
      </c>
      <c r="Z116">
        <v>1.060504985737019E-3</v>
      </c>
      <c r="AA116">
        <v>7.0560606500122847E-4</v>
      </c>
      <c r="AB116">
        <v>24.022906733309387</v>
      </c>
      <c r="AC116">
        <v>8.5193967320318626E-8</v>
      </c>
      <c r="AD116">
        <v>1.8318677377556428E-11</v>
      </c>
      <c r="AE116">
        <v>1.4845948794713192E-22</v>
      </c>
      <c r="AF116">
        <f t="shared" si="39"/>
        <v>3402.5</v>
      </c>
      <c r="AG116" s="74">
        <f t="shared" si="40"/>
        <v>1.285489057701523E-2</v>
      </c>
      <c r="AH116" s="74">
        <f t="shared" si="41"/>
        <v>1.2292018919869594E-2</v>
      </c>
      <c r="AI116" s="74">
        <f t="shared" si="42"/>
        <v>1.5602499996020924E-2</v>
      </c>
      <c r="AJ116" s="74">
        <f t="shared" si="43"/>
        <v>2.7476094190056945E-3</v>
      </c>
      <c r="AK116" s="74">
        <f t="shared" si="44"/>
        <v>7.5493575194088101E-6</v>
      </c>
      <c r="AL116">
        <f t="shared" si="45"/>
        <v>1.5602499996020924E-2</v>
      </c>
      <c r="AM116" s="101">
        <f t="shared" si="53"/>
        <v>7.5493575194088101E-6</v>
      </c>
      <c r="AN116">
        <f t="shared" si="46"/>
        <v>3.310481076151331E-3</v>
      </c>
      <c r="AO116">
        <f t="shared" si="47"/>
        <v>0.27653897040075359</v>
      </c>
      <c r="AP116">
        <f t="shared" si="48"/>
        <v>3.0687044697286156E-2</v>
      </c>
      <c r="AQ116">
        <f t="shared" si="49"/>
        <v>-0.44871992438873087</v>
      </c>
      <c r="AR116">
        <f t="shared" si="50"/>
        <v>-2.5864231300006262</v>
      </c>
      <c r="AS116">
        <f t="shared" si="51"/>
        <v>-3.509496150357156</v>
      </c>
      <c r="AT116" s="74">
        <f t="shared" si="59"/>
        <v>11.00103003355026</v>
      </c>
      <c r="AU116" s="74">
        <f t="shared" si="59"/>
        <v>11.001030033634137</v>
      </c>
      <c r="AV116" s="74">
        <f t="shared" si="59"/>
        <v>11.001030051693601</v>
      </c>
      <c r="AW116" s="74">
        <f t="shared" si="59"/>
        <v>11.001033938599113</v>
      </c>
      <c r="AX116" s="74">
        <f t="shared" si="59"/>
        <v>11.001814425629178</v>
      </c>
      <c r="AY116" s="74">
        <f t="shared" si="59"/>
        <v>11.038850429603832</v>
      </c>
      <c r="AZ116" s="74">
        <f t="shared" si="59"/>
        <v>11.29481867663673</v>
      </c>
      <c r="BA116" s="74">
        <f t="shared" si="52"/>
        <v>11.852337181375749</v>
      </c>
    </row>
    <row r="117" spans="1:53">
      <c r="A117" s="16" t="s">
        <v>94</v>
      </c>
      <c r="B117" s="16" t="s">
        <v>79</v>
      </c>
      <c r="C117" s="50">
        <v>53329.448199999999</v>
      </c>
      <c r="D117" s="50" t="s">
        <v>111</v>
      </c>
      <c r="E117">
        <f t="shared" si="37"/>
        <v>4052.544495549746</v>
      </c>
      <c r="F117">
        <f t="shared" si="54"/>
        <v>4052.5</v>
      </c>
      <c r="G117">
        <f t="shared" si="58"/>
        <v>1.5952499998093117E-2</v>
      </c>
      <c r="K117">
        <f t="shared" si="57"/>
        <v>1.5952499998093117E-2</v>
      </c>
      <c r="Q117" s="2">
        <f t="shared" si="38"/>
        <v>38310.948199999999</v>
      </c>
      <c r="S117" s="13">
        <v>1</v>
      </c>
      <c r="T117" s="157"/>
      <c r="AF117">
        <f t="shared" si="39"/>
        <v>4052.5</v>
      </c>
      <c r="AG117" s="74">
        <f t="shared" si="40"/>
        <v>1.5104268262497231E-2</v>
      </c>
      <c r="AH117" s="74">
        <f t="shared" si="41"/>
        <v>1.2224213933013539E-2</v>
      </c>
      <c r="AI117" s="74">
        <f t="shared" si="42"/>
        <v>1.5952499998093117E-2</v>
      </c>
      <c r="AJ117" s="74">
        <f t="shared" si="43"/>
        <v>8.4823173559588592E-4</v>
      </c>
      <c r="AK117" s="74">
        <f t="shared" si="44"/>
        <v>7.194970772720089E-7</v>
      </c>
      <c r="AL117">
        <f t="shared" si="45"/>
        <v>1.5952499998093117E-2</v>
      </c>
      <c r="AM117" s="101">
        <f t="shared" si="53"/>
        <v>7.194970772720089E-7</v>
      </c>
      <c r="AN117">
        <f t="shared" si="46"/>
        <v>3.7282860650795779E-3</v>
      </c>
      <c r="AO117">
        <f t="shared" si="47"/>
        <v>0.30893110191950823</v>
      </c>
      <c r="AP117">
        <f t="shared" si="48"/>
        <v>9.8993623004325862E-2</v>
      </c>
      <c r="AQ117">
        <f t="shared" si="49"/>
        <v>-0.49716115093402546</v>
      </c>
      <c r="AR117">
        <f t="shared" si="50"/>
        <v>-2.5179589675888541</v>
      </c>
      <c r="AS117">
        <f t="shared" si="51"/>
        <v>-3.1023918759829439</v>
      </c>
      <c r="AT117" s="74">
        <f t="shared" si="59"/>
        <v>11.123974875572683</v>
      </c>
      <c r="AU117" s="74">
        <f t="shared" si="59"/>
        <v>11.12399209936288</v>
      </c>
      <c r="AV117" s="74">
        <f t="shared" si="59"/>
        <v>11.124149983908374</v>
      </c>
      <c r="AW117" s="74">
        <f t="shared" si="59"/>
        <v>11.125588372586781</v>
      </c>
      <c r="AX117" s="74">
        <f t="shared" si="59"/>
        <v>11.138029040736207</v>
      </c>
      <c r="AY117" s="74">
        <f t="shared" si="59"/>
        <v>11.218489672156492</v>
      </c>
      <c r="AZ117" s="74">
        <f t="shared" si="59"/>
        <v>11.488939169799607</v>
      </c>
      <c r="BA117" s="74">
        <f t="shared" si="52"/>
        <v>11.968284719927619</v>
      </c>
    </row>
    <row r="118" spans="1:53">
      <c r="A118" s="16" t="s">
        <v>94</v>
      </c>
      <c r="B118" s="16" t="s">
        <v>79</v>
      </c>
      <c r="C118" s="50">
        <v>53329.627099999998</v>
      </c>
      <c r="D118" s="50" t="s">
        <v>111</v>
      </c>
      <c r="E118">
        <f t="shared" si="37"/>
        <v>4053.0434928134864</v>
      </c>
      <c r="F118">
        <f t="shared" si="54"/>
        <v>4053</v>
      </c>
      <c r="G118">
        <f t="shared" si="58"/>
        <v>1.5592999996442813E-2</v>
      </c>
      <c r="K118">
        <f t="shared" si="57"/>
        <v>1.5592999996442813E-2</v>
      </c>
      <c r="Q118" s="2">
        <f t="shared" si="38"/>
        <v>38311.127099999998</v>
      </c>
      <c r="S118" s="13">
        <v>1</v>
      </c>
      <c r="T118" s="157"/>
      <c r="AF118">
        <f t="shared" si="39"/>
        <v>4053</v>
      </c>
      <c r="AG118" s="74">
        <f t="shared" si="40"/>
        <v>1.5105983481518339E-2</v>
      </c>
      <c r="AH118" s="74">
        <f t="shared" si="41"/>
        <v>1.1864395839036625E-2</v>
      </c>
      <c r="AI118" s="74">
        <f t="shared" si="42"/>
        <v>1.5592999996442813E-2</v>
      </c>
      <c r="AJ118" s="74">
        <f t="shared" si="43"/>
        <v>4.8701651492447443E-4</v>
      </c>
      <c r="AK118" s="74">
        <f t="shared" si="44"/>
        <v>2.3718508580918082E-7</v>
      </c>
      <c r="AL118">
        <f t="shared" si="45"/>
        <v>1.5592999996442813E-2</v>
      </c>
      <c r="AM118" s="101">
        <f t="shared" si="53"/>
        <v>2.3718508580918082E-7</v>
      </c>
      <c r="AN118">
        <f t="shared" si="46"/>
        <v>3.7286041574061879E-3</v>
      </c>
      <c r="AO118">
        <f t="shared" si="47"/>
        <v>0.3089604132142425</v>
      </c>
      <c r="AP118">
        <f t="shared" si="48"/>
        <v>9.9052288165486571E-2</v>
      </c>
      <c r="AQ118">
        <f t="shared" si="49"/>
        <v>-0.49720189197870068</v>
      </c>
      <c r="AR118">
        <f t="shared" si="50"/>
        <v>-2.517900012673072</v>
      </c>
      <c r="AS118">
        <f t="shared" si="51"/>
        <v>-3.1020787114852486</v>
      </c>
      <c r="AT118" s="74">
        <f t="shared" si="59"/>
        <v>11.124074991933693</v>
      </c>
      <c r="AU118" s="74">
        <f t="shared" si="59"/>
        <v>11.12409227611975</v>
      </c>
      <c r="AV118" s="74">
        <f t="shared" si="59"/>
        <v>11.124250591286957</v>
      </c>
      <c r="AW118" s="74">
        <f t="shared" si="59"/>
        <v>11.125691772464815</v>
      </c>
      <c r="AX118" s="74">
        <f t="shared" si="59"/>
        <v>11.138146557546511</v>
      </c>
      <c r="AY118" s="74">
        <f t="shared" si="59"/>
        <v>11.218640130814292</v>
      </c>
      <c r="AZ118" s="74">
        <f t="shared" si="59"/>
        <v>11.489091111445129</v>
      </c>
      <c r="BA118" s="74">
        <f t="shared" si="52"/>
        <v>11.968373910341889</v>
      </c>
    </row>
    <row r="119" spans="1:53">
      <c r="A119" s="16" t="s">
        <v>281</v>
      </c>
      <c r="B119" s="16" t="s">
        <v>79</v>
      </c>
      <c r="C119" s="50">
        <v>53387.529799999997</v>
      </c>
      <c r="D119" s="50" t="s">
        <v>111</v>
      </c>
      <c r="E119">
        <f t="shared" si="37"/>
        <v>4214.5487407919718</v>
      </c>
      <c r="F119">
        <f t="shared" si="54"/>
        <v>4214.5</v>
      </c>
      <c r="G119">
        <f t="shared" si="58"/>
        <v>1.7474499996751547E-2</v>
      </c>
      <c r="K119">
        <f t="shared" si="57"/>
        <v>1.7474499996751547E-2</v>
      </c>
      <c r="Q119" s="2">
        <f t="shared" si="38"/>
        <v>38369.029799999997</v>
      </c>
      <c r="S119" s="13">
        <v>1</v>
      </c>
      <c r="T119" s="157"/>
      <c r="AF119">
        <f t="shared" si="39"/>
        <v>4214.5</v>
      </c>
      <c r="AG119" s="74">
        <f t="shared" si="40"/>
        <v>1.5658650077800818E-2</v>
      </c>
      <c r="AH119" s="74">
        <f t="shared" si="41"/>
        <v>1.3643553957819366E-2</v>
      </c>
      <c r="AI119" s="74">
        <f t="shared" si="42"/>
        <v>1.7474499996751547E-2</v>
      </c>
      <c r="AJ119" s="74">
        <f t="shared" si="43"/>
        <v>1.8158499189507293E-3</v>
      </c>
      <c r="AK119" s="74">
        <f t="shared" si="44"/>
        <v>3.2973109281533701E-6</v>
      </c>
      <c r="AL119">
        <f t="shared" si="45"/>
        <v>1.7474499996751547E-2</v>
      </c>
      <c r="AM119" s="101">
        <f t="shared" si="53"/>
        <v>3.2973109281533701E-6</v>
      </c>
      <c r="AN119">
        <f t="shared" si="46"/>
        <v>3.8309460389321808E-3</v>
      </c>
      <c r="AO119">
        <f t="shared" si="47"/>
        <v>0.31886496922544805</v>
      </c>
      <c r="AP119">
        <f t="shared" si="48"/>
        <v>0.11858869299567705</v>
      </c>
      <c r="AQ119">
        <f t="shared" si="49"/>
        <v>-0.51068630463718157</v>
      </c>
      <c r="AR119">
        <f t="shared" si="50"/>
        <v>-2.498246568505321</v>
      </c>
      <c r="AS119">
        <f t="shared" si="51"/>
        <v>-3.0007752988301646</v>
      </c>
      <c r="AT119" s="74">
        <f t="shared" si="59"/>
        <v>11.156927131096003</v>
      </c>
      <c r="AU119" s="74">
        <f t="shared" si="59"/>
        <v>11.156975465630875</v>
      </c>
      <c r="AV119" s="74">
        <f t="shared" si="59"/>
        <v>11.157328384523446</v>
      </c>
      <c r="AW119" s="74">
        <f t="shared" si="59"/>
        <v>11.159882480860116</v>
      </c>
      <c r="AX119" s="74">
        <f t="shared" si="59"/>
        <v>11.177309323396683</v>
      </c>
      <c r="AY119" s="74">
        <f t="shared" si="59"/>
        <v>11.268222312940434</v>
      </c>
      <c r="AZ119" s="74">
        <f t="shared" si="59"/>
        <v>11.538364946964668</v>
      </c>
      <c r="BA119" s="74">
        <f t="shared" si="52"/>
        <v>11.997182414151315</v>
      </c>
    </row>
    <row r="120" spans="1:53">
      <c r="A120" s="16" t="s">
        <v>281</v>
      </c>
      <c r="B120" s="16" t="s">
        <v>79</v>
      </c>
      <c r="C120" s="50">
        <v>53407.432500000003</v>
      </c>
      <c r="D120" s="50" t="s">
        <v>111</v>
      </c>
      <c r="E120">
        <f t="shared" si="37"/>
        <v>4270.0623955773699</v>
      </c>
      <c r="F120">
        <f t="shared" si="54"/>
        <v>4270</v>
      </c>
      <c r="G120">
        <f t="shared" si="58"/>
        <v>2.237000000604894E-2</v>
      </c>
      <c r="K120">
        <f t="shared" si="57"/>
        <v>2.237000000604894E-2</v>
      </c>
      <c r="Q120" s="2">
        <f t="shared" si="38"/>
        <v>38388.932500000003</v>
      </c>
      <c r="S120" s="13">
        <v>1</v>
      </c>
      <c r="T120" s="157"/>
      <c r="AF120">
        <f t="shared" si="39"/>
        <v>4270</v>
      </c>
      <c r="AG120" s="74">
        <f t="shared" si="40"/>
        <v>1.5847934609855702E-2</v>
      </c>
      <c r="AH120" s="74">
        <f t="shared" si="41"/>
        <v>1.8504088963252372E-2</v>
      </c>
      <c r="AI120" s="74">
        <f t="shared" si="42"/>
        <v>2.237000000604894E-2</v>
      </c>
      <c r="AJ120" s="74">
        <f t="shared" si="43"/>
        <v>6.5220653961932384E-3</v>
      </c>
      <c r="AK120" s="74">
        <f t="shared" si="44"/>
        <v>4.2537337032221267E-5</v>
      </c>
      <c r="AL120">
        <f t="shared" si="45"/>
        <v>2.237000000604894E-2</v>
      </c>
      <c r="AM120" s="101">
        <f t="shared" si="53"/>
        <v>4.2537337032221267E-5</v>
      </c>
      <c r="AN120">
        <f t="shared" si="46"/>
        <v>3.8659110427965667E-3</v>
      </c>
      <c r="AO120">
        <f t="shared" si="47"/>
        <v>0.32248296797887599</v>
      </c>
      <c r="AP120">
        <f t="shared" si="48"/>
        <v>0.12558740810220498</v>
      </c>
      <c r="AQ120">
        <f t="shared" si="49"/>
        <v>-0.51547657872450159</v>
      </c>
      <c r="AR120">
        <f t="shared" si="50"/>
        <v>-2.4911950880425504</v>
      </c>
      <c r="AS120">
        <f t="shared" si="51"/>
        <v>-2.9658706384597449</v>
      </c>
      <c r="AT120" s="74">
        <f t="shared" si="59"/>
        <v>11.168464115015833</v>
      </c>
      <c r="AU120" s="74">
        <f t="shared" si="59"/>
        <v>11.168530261223198</v>
      </c>
      <c r="AV120" s="74">
        <f t="shared" si="59"/>
        <v>11.168981165081806</v>
      </c>
      <c r="AW120" s="74">
        <f t="shared" si="59"/>
        <v>11.17202448685819</v>
      </c>
      <c r="AX120" s="74">
        <f t="shared" si="59"/>
        <v>11.191344258332979</v>
      </c>
      <c r="AY120" s="74">
        <f t="shared" si="59"/>
        <v>11.285712728953339</v>
      </c>
      <c r="AZ120" s="74">
        <f t="shared" si="59"/>
        <v>11.555386836195032</v>
      </c>
      <c r="BA120" s="74">
        <f t="shared" si="52"/>
        <v>12.007082550135358</v>
      </c>
    </row>
    <row r="121" spans="1:53">
      <c r="A121" s="16" t="s">
        <v>362</v>
      </c>
      <c r="B121" s="16" t="s">
        <v>79</v>
      </c>
      <c r="C121" s="50">
        <v>53408.501400000001</v>
      </c>
      <c r="D121" s="50" t="s">
        <v>111</v>
      </c>
      <c r="E121">
        <f t="shared" si="37"/>
        <v>4273.0438275237893</v>
      </c>
      <c r="F121">
        <f t="shared" si="54"/>
        <v>4273</v>
      </c>
      <c r="G121">
        <f t="shared" si="58"/>
        <v>1.5713000000687316E-2</v>
      </c>
      <c r="K121">
        <f t="shared" si="57"/>
        <v>1.5713000000687316E-2</v>
      </c>
      <c r="Q121" s="2">
        <f t="shared" si="38"/>
        <v>38390.001400000001</v>
      </c>
      <c r="S121" s="13">
        <v>1</v>
      </c>
      <c r="T121" s="157"/>
      <c r="AF121">
        <f t="shared" si="39"/>
        <v>4273</v>
      </c>
      <c r="AG121" s="74">
        <f t="shared" si="40"/>
        <v>1.5858156553722622E-2</v>
      </c>
      <c r="AH121" s="74">
        <f t="shared" si="41"/>
        <v>1.1845202256324707E-2</v>
      </c>
      <c r="AI121" s="74">
        <f t="shared" si="42"/>
        <v>1.5713000000687316E-2</v>
      </c>
      <c r="AJ121" s="74">
        <f t="shared" si="43"/>
        <v>-1.451565530353055E-4</v>
      </c>
      <c r="AK121" s="74">
        <f t="shared" si="44"/>
        <v>2.1070424889091461E-8</v>
      </c>
      <c r="AL121">
        <f t="shared" si="45"/>
        <v>1.5713000000687316E-2</v>
      </c>
      <c r="AM121" s="101">
        <f t="shared" si="53"/>
        <v>2.1070424889091461E-8</v>
      </c>
      <c r="AN121">
        <f t="shared" si="46"/>
        <v>3.8677977443626098E-3</v>
      </c>
      <c r="AO121">
        <f t="shared" si="47"/>
        <v>0.32268186452059022</v>
      </c>
      <c r="AP121">
        <f t="shared" si="48"/>
        <v>0.12597009661181194</v>
      </c>
      <c r="AQ121">
        <f t="shared" si="49"/>
        <v>-0.51573789393734282</v>
      </c>
      <c r="AR121">
        <f t="shared" si="50"/>
        <v>-2.4908093360103192</v>
      </c>
      <c r="AS121">
        <f t="shared" si="51"/>
        <v>-2.9639822302773871</v>
      </c>
      <c r="AT121" s="74">
        <f t="shared" ref="AT121:AZ130" si="60">$BA121+$AH$7*SIN(AU121)</f>
        <v>11.169091501018027</v>
      </c>
      <c r="AU121" s="74">
        <f t="shared" si="60"/>
        <v>11.169158745595748</v>
      </c>
      <c r="AV121" s="74">
        <f t="shared" si="60"/>
        <v>11.169615488328542</v>
      </c>
      <c r="AW121" s="74">
        <f t="shared" si="60"/>
        <v>11.172686951171451</v>
      </c>
      <c r="AX121" s="74">
        <f t="shared" si="60"/>
        <v>11.192111623912012</v>
      </c>
      <c r="AY121" s="74">
        <f t="shared" si="60"/>
        <v>11.286664704934942</v>
      </c>
      <c r="AZ121" s="74">
        <f t="shared" si="60"/>
        <v>11.556308205811426</v>
      </c>
      <c r="BA121" s="74">
        <f t="shared" si="52"/>
        <v>12.007617692620983</v>
      </c>
    </row>
    <row r="122" spans="1:53">
      <c r="A122" s="16" t="s">
        <v>281</v>
      </c>
      <c r="B122" s="16" t="s">
        <v>79</v>
      </c>
      <c r="C122" s="50">
        <v>53409.398200000003</v>
      </c>
      <c r="D122" s="50" t="s">
        <v>111</v>
      </c>
      <c r="E122">
        <f t="shared" si="37"/>
        <v>4275.5452291231531</v>
      </c>
      <c r="F122">
        <f t="shared" si="54"/>
        <v>4275.5</v>
      </c>
      <c r="G122">
        <f t="shared" si="58"/>
        <v>1.6215500007092487E-2</v>
      </c>
      <c r="K122">
        <f t="shared" si="57"/>
        <v>1.6215500007092487E-2</v>
      </c>
      <c r="Q122" s="2">
        <f t="shared" si="38"/>
        <v>38390.898200000003</v>
      </c>
      <c r="S122" s="13">
        <v>1</v>
      </c>
      <c r="T122" s="157"/>
      <c r="AF122">
        <f t="shared" si="39"/>
        <v>4275.5</v>
      </c>
      <c r="AG122" s="74">
        <f t="shared" si="40"/>
        <v>1.5866674076999883E-2</v>
      </c>
      <c r="AH122" s="74">
        <f t="shared" si="41"/>
        <v>1.2346130276897136E-2</v>
      </c>
      <c r="AI122" s="74">
        <f t="shared" si="42"/>
        <v>1.6215500007092487E-2</v>
      </c>
      <c r="AJ122" s="74">
        <f t="shared" si="43"/>
        <v>3.4882593009260415E-4</v>
      </c>
      <c r="AK122" s="74">
        <f t="shared" si="44"/>
        <v>1.2167952950497037E-7</v>
      </c>
      <c r="AL122">
        <f t="shared" si="45"/>
        <v>1.6215500007092487E-2</v>
      </c>
      <c r="AM122" s="101">
        <f t="shared" si="53"/>
        <v>1.2167952950497037E-7</v>
      </c>
      <c r="AN122">
        <f t="shared" si="46"/>
        <v>3.8693697301953513E-3</v>
      </c>
      <c r="AO122">
        <f t="shared" si="47"/>
        <v>0.32284787727398245</v>
      </c>
      <c r="AP122">
        <f t="shared" si="48"/>
        <v>0.12628935207805769</v>
      </c>
      <c r="AQ122">
        <f t="shared" si="49"/>
        <v>-0.51595584557196206</v>
      </c>
      <c r="AR122">
        <f t="shared" si="50"/>
        <v>-2.4904875103645838</v>
      </c>
      <c r="AS122">
        <f t="shared" si="51"/>
        <v>-2.9624084182304209</v>
      </c>
      <c r="AT122" s="74">
        <f t="shared" si="60"/>
        <v>11.169614621438615</v>
      </c>
      <c r="AU122" s="74">
        <f t="shared" si="60"/>
        <v>11.16968279274011</v>
      </c>
      <c r="AV122" s="74">
        <f t="shared" si="60"/>
        <v>11.170144445788953</v>
      </c>
      <c r="AW122" s="74">
        <f t="shared" si="60"/>
        <v>11.173239495420155</v>
      </c>
      <c r="AX122" s="74">
        <f t="shared" si="60"/>
        <v>11.192751785294448</v>
      </c>
      <c r="AY122" s="74">
        <f t="shared" si="60"/>
        <v>11.287458530548095</v>
      </c>
      <c r="AZ122" s="74">
        <f t="shared" si="60"/>
        <v>11.557076112558503</v>
      </c>
      <c r="BA122" s="74">
        <f t="shared" si="52"/>
        <v>12.008063644692337</v>
      </c>
    </row>
    <row r="123" spans="1:53">
      <c r="A123" s="16" t="s">
        <v>362</v>
      </c>
      <c r="B123" s="16" t="s">
        <v>79</v>
      </c>
      <c r="C123" s="50">
        <v>53410.473599999998</v>
      </c>
      <c r="D123" s="50" t="s">
        <v>111</v>
      </c>
      <c r="E123">
        <f t="shared" si="37"/>
        <v>4278.5447912105019</v>
      </c>
      <c r="F123">
        <f t="shared" ref="F123:F154" si="61">ROUND(2*E123,0)/2</f>
        <v>4278.5</v>
      </c>
      <c r="G123">
        <f t="shared" si="58"/>
        <v>1.6058499997598119E-2</v>
      </c>
      <c r="K123">
        <f t="shared" si="57"/>
        <v>1.6058499997598119E-2</v>
      </c>
      <c r="Q123" s="2">
        <f t="shared" si="38"/>
        <v>38391.973599999998</v>
      </c>
      <c r="S123" s="13">
        <v>1</v>
      </c>
      <c r="T123" s="157"/>
      <c r="AF123">
        <f t="shared" si="39"/>
        <v>4278.5</v>
      </c>
      <c r="AG123" s="74">
        <f t="shared" si="40"/>
        <v>1.5876894187807449E-2</v>
      </c>
      <c r="AH123" s="74">
        <f t="shared" si="41"/>
        <v>1.218724420416116E-2</v>
      </c>
      <c r="AI123" s="74">
        <f t="shared" si="42"/>
        <v>1.6058499997598119E-2</v>
      </c>
      <c r="AJ123" s="74">
        <f t="shared" si="43"/>
        <v>1.816058097906699E-4</v>
      </c>
      <c r="AK123" s="74">
        <f t="shared" si="44"/>
        <v>3.2980670149724975E-8</v>
      </c>
      <c r="AL123">
        <f t="shared" si="45"/>
        <v>1.6058499997598119E-2</v>
      </c>
      <c r="AM123" s="101">
        <f t="shared" si="53"/>
        <v>3.2980670149724975E-8</v>
      </c>
      <c r="AN123">
        <f t="shared" si="46"/>
        <v>3.8712557934369595E-3</v>
      </c>
      <c r="AO123">
        <f t="shared" si="47"/>
        <v>0.323047412161928</v>
      </c>
      <c r="AP123">
        <f t="shared" si="48"/>
        <v>0.12667287758070664</v>
      </c>
      <c r="AQ123">
        <f t="shared" si="49"/>
        <v>-0.51621761468548077</v>
      </c>
      <c r="AR123">
        <f t="shared" si="50"/>
        <v>-2.4901008798356217</v>
      </c>
      <c r="AS123">
        <f t="shared" si="51"/>
        <v>-2.9605196761849575</v>
      </c>
      <c r="AT123" s="74">
        <f t="shared" si="60"/>
        <v>11.170242725085282</v>
      </c>
      <c r="AU123" s="74">
        <f t="shared" si="60"/>
        <v>11.170312022291688</v>
      </c>
      <c r="AV123" s="74">
        <f t="shared" si="60"/>
        <v>11.170779621582327</v>
      </c>
      <c r="AW123" s="74">
        <f t="shared" si="60"/>
        <v>11.173903138933797</v>
      </c>
      <c r="AX123" s="74">
        <f t="shared" si="60"/>
        <v>11.193520808171813</v>
      </c>
      <c r="AY123" s="74">
        <f t="shared" si="60"/>
        <v>11.288411735910659</v>
      </c>
      <c r="AZ123" s="74">
        <f t="shared" si="60"/>
        <v>11.557997719039308</v>
      </c>
      <c r="BA123" s="74">
        <f t="shared" si="52"/>
        <v>12.008598787177961</v>
      </c>
    </row>
    <row r="124" spans="1:53">
      <c r="A124" s="16" t="s">
        <v>376</v>
      </c>
      <c r="B124" s="16" t="s">
        <v>79</v>
      </c>
      <c r="C124" s="50">
        <v>53422.663500000002</v>
      </c>
      <c r="D124" s="50" t="s">
        <v>111</v>
      </c>
      <c r="E124">
        <f t="shared" si="37"/>
        <v>4312.5454996806384</v>
      </c>
      <c r="F124">
        <f t="shared" si="61"/>
        <v>4312.5</v>
      </c>
      <c r="G124">
        <f t="shared" si="58"/>
        <v>1.6312500003550667E-2</v>
      </c>
      <c r="K124">
        <f t="shared" si="57"/>
        <v>1.6312500003550667E-2</v>
      </c>
      <c r="Q124" s="2">
        <f t="shared" si="38"/>
        <v>38404.163500000002</v>
      </c>
      <c r="S124" s="13">
        <v>1</v>
      </c>
      <c r="T124" s="157"/>
      <c r="AF124">
        <f t="shared" si="39"/>
        <v>4312.5</v>
      </c>
      <c r="AG124" s="74">
        <f t="shared" si="40"/>
        <v>1.5992651760875727E-2</v>
      </c>
      <c r="AH124" s="74">
        <f t="shared" si="41"/>
        <v>1.2419893631383017E-2</v>
      </c>
      <c r="AI124" s="74">
        <f t="shared" si="42"/>
        <v>1.6312500003550667E-2</v>
      </c>
      <c r="AJ124" s="74">
        <f t="shared" si="43"/>
        <v>3.1984824267494022E-4</v>
      </c>
      <c r="AK124" s="74">
        <f t="shared" si="44"/>
        <v>1.0230289834224745E-7</v>
      </c>
      <c r="AL124">
        <f t="shared" si="45"/>
        <v>1.6312500003550667E-2</v>
      </c>
      <c r="AM124" s="101">
        <f t="shared" si="53"/>
        <v>1.0230289834224745E-7</v>
      </c>
      <c r="AN124">
        <f t="shared" si="46"/>
        <v>3.8926063721676498E-3</v>
      </c>
      <c r="AO124">
        <f t="shared" si="47"/>
        <v>0.3253334685499496</v>
      </c>
      <c r="AP124">
        <f t="shared" si="48"/>
        <v>0.13105176161831555</v>
      </c>
      <c r="AQ124">
        <f t="shared" si="49"/>
        <v>-0.51920179432797431</v>
      </c>
      <c r="AR124">
        <f t="shared" si="50"/>
        <v>-2.4856851761051804</v>
      </c>
      <c r="AS124">
        <f t="shared" si="51"/>
        <v>-2.9391006844588432</v>
      </c>
      <c r="AT124" s="74">
        <f t="shared" si="60"/>
        <v>11.177388844363273</v>
      </c>
      <c r="AU124" s="74">
        <f t="shared" si="60"/>
        <v>11.177472007072875</v>
      </c>
      <c r="AV124" s="74">
        <f t="shared" si="60"/>
        <v>11.178011232128101</v>
      </c>
      <c r="AW124" s="74">
        <f t="shared" si="60"/>
        <v>11.181470029065032</v>
      </c>
      <c r="AX124" s="74">
        <f t="shared" si="60"/>
        <v>11.202300024477298</v>
      </c>
      <c r="AY124" s="74">
        <f t="shared" si="60"/>
        <v>11.29926154432961</v>
      </c>
      <c r="AZ124" s="74">
        <f t="shared" si="60"/>
        <v>11.568451584417971</v>
      </c>
      <c r="BA124" s="74">
        <f t="shared" si="52"/>
        <v>12.014663735348366</v>
      </c>
    </row>
    <row r="125" spans="1:53">
      <c r="A125" s="16" t="s">
        <v>376</v>
      </c>
      <c r="B125" s="16" t="s">
        <v>79</v>
      </c>
      <c r="C125" s="50">
        <v>53443.636500000001</v>
      </c>
      <c r="D125" s="50" t="s">
        <v>105</v>
      </c>
      <c r="E125">
        <f t="shared" si="37"/>
        <v>4371.0444913658721</v>
      </c>
      <c r="F125">
        <f t="shared" si="61"/>
        <v>4371</v>
      </c>
      <c r="G125">
        <f t="shared" si="58"/>
        <v>1.5951000001223292E-2</v>
      </c>
      <c r="K125">
        <f t="shared" si="57"/>
        <v>1.5951000001223292E-2</v>
      </c>
      <c r="Q125" s="2">
        <f t="shared" si="38"/>
        <v>38425.136500000001</v>
      </c>
      <c r="S125" s="13">
        <v>1</v>
      </c>
      <c r="T125" s="157"/>
      <c r="AF125">
        <f t="shared" si="39"/>
        <v>4371</v>
      </c>
      <c r="AG125" s="74">
        <f t="shared" si="40"/>
        <v>1.619151575909198E-2</v>
      </c>
      <c r="AH125" s="74">
        <f t="shared" si="41"/>
        <v>1.2021769285252417E-2</v>
      </c>
      <c r="AI125" s="74">
        <f t="shared" si="42"/>
        <v>1.5951000001223292E-2</v>
      </c>
      <c r="AJ125" s="74">
        <f t="shared" si="43"/>
        <v>-2.4051575786868812E-4</v>
      </c>
      <c r="AK125" s="74">
        <f t="shared" si="44"/>
        <v>5.7847829783149409E-8</v>
      </c>
      <c r="AL125">
        <f t="shared" si="45"/>
        <v>1.5951000001223292E-2</v>
      </c>
      <c r="AM125" s="101">
        <f t="shared" si="53"/>
        <v>5.7847829783149409E-8</v>
      </c>
      <c r="AN125">
        <f t="shared" si="46"/>
        <v>3.9292307159708752E-3</v>
      </c>
      <c r="AO125">
        <f t="shared" si="47"/>
        <v>0.32937607955426729</v>
      </c>
      <c r="AP125">
        <f t="shared" si="48"/>
        <v>0.13872822101448085</v>
      </c>
      <c r="AQ125">
        <f t="shared" si="49"/>
        <v>-0.52441299489832005</v>
      </c>
      <c r="AR125">
        <f t="shared" si="50"/>
        <v>-2.4779378907541232</v>
      </c>
      <c r="AS125">
        <f t="shared" si="51"/>
        <v>-2.9021854013598296</v>
      </c>
      <c r="AT125" s="74">
        <f t="shared" si="60"/>
        <v>11.189805599709093</v>
      </c>
      <c r="AU125" s="74">
        <f t="shared" si="60"/>
        <v>11.189917930467477</v>
      </c>
      <c r="AV125" s="74">
        <f t="shared" si="60"/>
        <v>11.190599988170746</v>
      </c>
      <c r="AW125" s="74">
        <f t="shared" si="60"/>
        <v>11.19469183494761</v>
      </c>
      <c r="AX125" s="74">
        <f t="shared" si="60"/>
        <v>11.217683264023904</v>
      </c>
      <c r="AY125" s="74">
        <f t="shared" si="60"/>
        <v>11.31813045711592</v>
      </c>
      <c r="AZ125" s="74">
        <f t="shared" si="60"/>
        <v>11.586476706409092</v>
      </c>
      <c r="BA125" s="74">
        <f t="shared" si="52"/>
        <v>12.025099013818034</v>
      </c>
    </row>
    <row r="126" spans="1:53">
      <c r="A126" s="16" t="s">
        <v>94</v>
      </c>
      <c r="B126" s="16" t="s">
        <v>79</v>
      </c>
      <c r="C126" s="50">
        <v>53451.346400000002</v>
      </c>
      <c r="D126" s="50" t="s">
        <v>105</v>
      </c>
      <c r="E126">
        <f t="shared" si="37"/>
        <v>4392.549348849022</v>
      </c>
      <c r="F126">
        <f t="shared" si="61"/>
        <v>4392.5</v>
      </c>
      <c r="G126">
        <f t="shared" si="58"/>
        <v>1.7692500005068723E-2</v>
      </c>
      <c r="K126">
        <f t="shared" si="57"/>
        <v>1.7692500005068723E-2</v>
      </c>
      <c r="Q126" s="2">
        <f t="shared" si="38"/>
        <v>38432.846400000002</v>
      </c>
      <c r="S126" s="13">
        <v>1</v>
      </c>
      <c r="T126" s="157"/>
      <c r="AF126">
        <f t="shared" si="39"/>
        <v>4392.5</v>
      </c>
      <c r="AG126" s="74">
        <f t="shared" si="40"/>
        <v>1.6264503153884731E-2</v>
      </c>
      <c r="AH126" s="74">
        <f t="shared" si="41"/>
        <v>1.3749846162929E-2</v>
      </c>
      <c r="AI126" s="74">
        <f t="shared" si="42"/>
        <v>1.7692500005068723E-2</v>
      </c>
      <c r="AJ126" s="74">
        <f t="shared" si="43"/>
        <v>1.4279968511839922E-3</v>
      </c>
      <c r="AK126" s="74">
        <f t="shared" si="44"/>
        <v>2.0391750069913967E-6</v>
      </c>
      <c r="AL126">
        <f t="shared" si="45"/>
        <v>1.7692500005068723E-2</v>
      </c>
      <c r="AM126" s="101">
        <f t="shared" si="53"/>
        <v>2.0391750069913967E-6</v>
      </c>
      <c r="AN126">
        <f t="shared" si="46"/>
        <v>3.9426538421397225E-3</v>
      </c>
      <c r="AO126">
        <f t="shared" si="47"/>
        <v>0.33089780207587915</v>
      </c>
      <c r="AP126">
        <f t="shared" si="48"/>
        <v>0.14159603185388336</v>
      </c>
      <c r="AQ126">
        <f t="shared" si="49"/>
        <v>-0.52635319000205605</v>
      </c>
      <c r="AR126">
        <f t="shared" si="50"/>
        <v>-2.4750414871970832</v>
      </c>
      <c r="AS126">
        <f t="shared" si="51"/>
        <v>-2.8885965629841444</v>
      </c>
      <c r="AT126" s="74">
        <f t="shared" si="60"/>
        <v>11.194408521567372</v>
      </c>
      <c r="AU126" s="74">
        <f t="shared" si="60"/>
        <v>11.194533487543353</v>
      </c>
      <c r="AV126" s="74">
        <f t="shared" si="60"/>
        <v>11.195274808767211</v>
      </c>
      <c r="AW126" s="74">
        <f t="shared" si="60"/>
        <v>11.199617826969272</v>
      </c>
      <c r="AX126" s="74">
        <f t="shared" si="60"/>
        <v>11.223426798654804</v>
      </c>
      <c r="AY126" s="74">
        <f t="shared" si="60"/>
        <v>11.325128823807258</v>
      </c>
      <c r="AZ126" s="74">
        <f t="shared" si="60"/>
        <v>11.593113370616964</v>
      </c>
      <c r="BA126" s="74">
        <f t="shared" si="52"/>
        <v>12.028934201631673</v>
      </c>
    </row>
    <row r="127" spans="1:53">
      <c r="A127" s="16" t="s">
        <v>94</v>
      </c>
      <c r="B127" s="16" t="s">
        <v>79</v>
      </c>
      <c r="C127" s="50">
        <v>53465.328099999999</v>
      </c>
      <c r="D127" s="50" t="s">
        <v>105</v>
      </c>
      <c r="E127">
        <f t="shared" si="37"/>
        <v>4431.5478398634359</v>
      </c>
      <c r="F127">
        <f t="shared" si="61"/>
        <v>4431.5</v>
      </c>
      <c r="G127">
        <f t="shared" si="58"/>
        <v>1.7151499996543862E-2</v>
      </c>
      <c r="K127">
        <f t="shared" si="57"/>
        <v>1.7151499996543862E-2</v>
      </c>
      <c r="Q127" s="2">
        <f t="shared" si="38"/>
        <v>38446.828099999999</v>
      </c>
      <c r="S127" s="13">
        <v>1</v>
      </c>
      <c r="T127" s="157"/>
      <c r="U127">
        <v>6.6380684267298478E-16</v>
      </c>
      <c r="V127">
        <v>4.8155774880048521E-19</v>
      </c>
      <c r="W127">
        <v>2.235744647593446E-28</v>
      </c>
      <c r="X127">
        <v>8.8288253374451292E-12</v>
      </c>
      <c r="Y127">
        <v>7.9274927040341114E-7</v>
      </c>
      <c r="Z127">
        <v>3.1232276767639687E-6</v>
      </c>
      <c r="AA127">
        <v>5.5232410838547803E-2</v>
      </c>
      <c r="AB127">
        <v>175.40254085675554</v>
      </c>
      <c r="AC127">
        <v>2.6503896840741847E-7</v>
      </c>
      <c r="AD127">
        <v>3.4891148655914686E-12</v>
      </c>
      <c r="AE127">
        <v>9.2814217266598231E-22</v>
      </c>
      <c r="AF127">
        <f t="shared" si="39"/>
        <v>4431.5</v>
      </c>
      <c r="AG127" s="74">
        <f t="shared" si="40"/>
        <v>1.6396759982012277E-2</v>
      </c>
      <c r="AH127" s="74">
        <f t="shared" si="41"/>
        <v>1.3184550715582527E-2</v>
      </c>
      <c r="AI127" s="74">
        <f t="shared" si="42"/>
        <v>1.7151499996543862E-2</v>
      </c>
      <c r="AJ127" s="74">
        <f t="shared" si="43"/>
        <v>7.5474001453158454E-4</v>
      </c>
      <c r="AK127" s="74">
        <f t="shared" si="44"/>
        <v>5.6963248953513649E-7</v>
      </c>
      <c r="AL127">
        <f t="shared" si="45"/>
        <v>1.7151499996543862E-2</v>
      </c>
      <c r="AM127" s="101">
        <f t="shared" si="53"/>
        <v>5.6963248953513649E-7</v>
      </c>
      <c r="AN127">
        <f t="shared" si="46"/>
        <v>3.9669492809613341E-3</v>
      </c>
      <c r="AO127">
        <f t="shared" si="47"/>
        <v>0.3337093752242698</v>
      </c>
      <c r="AP127">
        <f t="shared" si="48"/>
        <v>0.14686398350296148</v>
      </c>
      <c r="AQ127">
        <f t="shared" si="49"/>
        <v>-0.5299077610567684</v>
      </c>
      <c r="AR127">
        <f t="shared" si="50"/>
        <v>-2.4697178661631898</v>
      </c>
      <c r="AS127">
        <f t="shared" si="51"/>
        <v>-2.8639143525295689</v>
      </c>
      <c r="AT127" s="74">
        <f t="shared" si="60"/>
        <v>11.202813643542335</v>
      </c>
      <c r="AU127" s="74">
        <f t="shared" si="60"/>
        <v>11.202964512750462</v>
      </c>
      <c r="AV127" s="74">
        <f t="shared" si="60"/>
        <v>11.203823431016202</v>
      </c>
      <c r="AW127" s="74">
        <f t="shared" si="60"/>
        <v>11.208648361876312</v>
      </c>
      <c r="AX127" s="74">
        <f t="shared" si="60"/>
        <v>11.233970778131775</v>
      </c>
      <c r="AY127" s="74">
        <f t="shared" si="60"/>
        <v>11.33791051418893</v>
      </c>
      <c r="AZ127" s="74">
        <f t="shared" si="60"/>
        <v>11.605168302607737</v>
      </c>
      <c r="BA127" s="74">
        <f t="shared" si="52"/>
        <v>12.035891053944786</v>
      </c>
    </row>
    <row r="128" spans="1:53">
      <c r="A128" s="16" t="s">
        <v>376</v>
      </c>
      <c r="B128" s="16" t="s">
        <v>79</v>
      </c>
      <c r="C128" s="50">
        <v>53684.921600000001</v>
      </c>
      <c r="D128" s="50" t="s">
        <v>105</v>
      </c>
      <c r="E128">
        <f t="shared" si="37"/>
        <v>5044.0495482805709</v>
      </c>
      <c r="F128">
        <f t="shared" si="61"/>
        <v>5044</v>
      </c>
      <c r="G128">
        <f t="shared" si="58"/>
        <v>1.7764000003808178E-2</v>
      </c>
      <c r="K128">
        <f t="shared" si="57"/>
        <v>1.7764000003808178E-2</v>
      </c>
      <c r="Q128" s="2">
        <f t="shared" si="38"/>
        <v>38666.421600000001</v>
      </c>
      <c r="S128" s="13">
        <v>1</v>
      </c>
      <c r="T128" s="157"/>
      <c r="AF128">
        <f t="shared" si="39"/>
        <v>5044</v>
      </c>
      <c r="AG128" s="74">
        <f t="shared" si="40"/>
        <v>1.8447448717963777E-2</v>
      </c>
      <c r="AH128" s="74">
        <f t="shared" si="41"/>
        <v>1.3427462431921933E-2</v>
      </c>
      <c r="AI128" s="74">
        <f t="shared" si="42"/>
        <v>1.7764000003808178E-2</v>
      </c>
      <c r="AJ128" s="74">
        <f t="shared" si="43"/>
        <v>-6.8344871415559894E-4</v>
      </c>
      <c r="AK128" s="74">
        <f t="shared" si="44"/>
        <v>4.6710214488094157E-7</v>
      </c>
      <c r="AL128">
        <f t="shared" si="45"/>
        <v>1.7764000003808178E-2</v>
      </c>
      <c r="AM128" s="101">
        <f t="shared" si="53"/>
        <v>4.6710214488094157E-7</v>
      </c>
      <c r="AN128">
        <f t="shared" si="46"/>
        <v>4.3365375718862438E-3</v>
      </c>
      <c r="AO128">
        <f t="shared" si="47"/>
        <v>0.38893455028853308</v>
      </c>
      <c r="AP128">
        <f t="shared" si="48"/>
        <v>0.24323672511957778</v>
      </c>
      <c r="AQ128">
        <f t="shared" si="49"/>
        <v>-0.59274315522083665</v>
      </c>
      <c r="AR128">
        <f t="shared" si="50"/>
        <v>-2.3714135871358866</v>
      </c>
      <c r="AS128">
        <f t="shared" si="51"/>
        <v>-2.4671482993307419</v>
      </c>
      <c r="AT128" s="74">
        <f t="shared" si="60"/>
        <v>11.346036916974635</v>
      </c>
      <c r="AU128" s="74">
        <f t="shared" si="60"/>
        <v>11.347604205533717</v>
      </c>
      <c r="AV128" s="74">
        <f t="shared" si="60"/>
        <v>11.352905275583868</v>
      </c>
      <c r="AW128" s="74">
        <f t="shared" si="60"/>
        <v>11.370303338723174</v>
      </c>
      <c r="AX128" s="74">
        <f t="shared" si="60"/>
        <v>11.422675734560732</v>
      </c>
      <c r="AY128" s="74">
        <f t="shared" si="60"/>
        <v>11.552940522127857</v>
      </c>
      <c r="AZ128" s="74">
        <f t="shared" si="60"/>
        <v>11.797065659739848</v>
      </c>
      <c r="BA128" s="74">
        <f t="shared" si="52"/>
        <v>12.145149311426355</v>
      </c>
    </row>
    <row r="129" spans="1:53">
      <c r="A129" s="16" t="s">
        <v>376</v>
      </c>
      <c r="B129" s="16" t="s">
        <v>79</v>
      </c>
      <c r="C129" s="50">
        <v>53700.875800000002</v>
      </c>
      <c r="D129" s="50" t="s">
        <v>105</v>
      </c>
      <c r="E129">
        <f t="shared" si="37"/>
        <v>5088.549839757452</v>
      </c>
      <c r="F129">
        <f t="shared" si="61"/>
        <v>5088.5</v>
      </c>
      <c r="G129">
        <f t="shared" si="58"/>
        <v>1.7868499999167398E-2</v>
      </c>
      <c r="K129">
        <f t="shared" si="57"/>
        <v>1.7868499999167398E-2</v>
      </c>
      <c r="Q129" s="2">
        <f t="shared" si="38"/>
        <v>38682.375800000002</v>
      </c>
      <c r="S129" s="13">
        <v>1</v>
      </c>
      <c r="T129" s="157"/>
      <c r="AF129">
        <f t="shared" si="39"/>
        <v>5088.5</v>
      </c>
      <c r="AG129" s="74">
        <f t="shared" si="40"/>
        <v>1.8594233974742677E-2</v>
      </c>
      <c r="AH129" s="74">
        <f t="shared" si="41"/>
        <v>1.3506255783226846E-2</v>
      </c>
      <c r="AI129" s="74">
        <f t="shared" si="42"/>
        <v>1.7868499999167398E-2</v>
      </c>
      <c r="AJ129" s="74">
        <f t="shared" si="43"/>
        <v>-7.2573397557527952E-4</v>
      </c>
      <c r="AK129" s="74">
        <f t="shared" si="44"/>
        <v>5.2668980330430044E-7</v>
      </c>
      <c r="AL129">
        <f t="shared" si="45"/>
        <v>1.7868499999167398E-2</v>
      </c>
      <c r="AM129" s="101">
        <f t="shared" si="53"/>
        <v>5.2668980330430044E-7</v>
      </c>
      <c r="AN129">
        <f t="shared" si="46"/>
        <v>4.3622442159405505E-3</v>
      </c>
      <c r="AO129">
        <f t="shared" si="47"/>
        <v>0.39400179847681682</v>
      </c>
      <c r="AP129">
        <f t="shared" si="48"/>
        <v>0.25148375546669982</v>
      </c>
      <c r="AQ129">
        <f t="shared" si="49"/>
        <v>-0.59792274721982064</v>
      </c>
      <c r="AR129">
        <f t="shared" si="50"/>
        <v>-2.3629020179615345</v>
      </c>
      <c r="AS129">
        <f t="shared" si="51"/>
        <v>-2.4373015175135531</v>
      </c>
      <c r="AT129" s="74">
        <f t="shared" si="60"/>
        <v>11.357444419670431</v>
      </c>
      <c r="AU129" s="74">
        <f t="shared" si="60"/>
        <v>11.359239947198626</v>
      </c>
      <c r="AV129" s="74">
        <f t="shared" si="60"/>
        <v>11.365123920210781</v>
      </c>
      <c r="AW129" s="74">
        <f t="shared" si="60"/>
        <v>11.383809630871117</v>
      </c>
      <c r="AX129" s="74">
        <f t="shared" si="60"/>
        <v>11.438201722352673</v>
      </c>
      <c r="AY129" s="74">
        <f t="shared" si="60"/>
        <v>11.569570224835422</v>
      </c>
      <c r="AZ129" s="74">
        <f t="shared" si="60"/>
        <v>11.811181548269788</v>
      </c>
      <c r="BA129" s="74">
        <f t="shared" si="52"/>
        <v>12.153087258296445</v>
      </c>
    </row>
    <row r="130" spans="1:53">
      <c r="A130" s="16" t="s">
        <v>87</v>
      </c>
      <c r="B130" s="16" t="s">
        <v>79</v>
      </c>
      <c r="C130" s="50">
        <v>53704.819799999997</v>
      </c>
      <c r="D130" s="50" t="s">
        <v>111</v>
      </c>
      <c r="E130">
        <f t="shared" si="37"/>
        <v>5099.550651429905</v>
      </c>
      <c r="F130">
        <f t="shared" si="61"/>
        <v>5099.5</v>
      </c>
      <c r="G130">
        <f t="shared" si="58"/>
        <v>1.8159499995817896E-2</v>
      </c>
      <c r="K130">
        <f t="shared" si="57"/>
        <v>1.8159499995817896E-2</v>
      </c>
      <c r="Q130" s="2">
        <f t="shared" si="38"/>
        <v>38686.319799999997</v>
      </c>
      <c r="S130" s="13">
        <v>1</v>
      </c>
      <c r="T130" s="157"/>
      <c r="AF130">
        <f t="shared" si="39"/>
        <v>5099.5</v>
      </c>
      <c r="AG130" s="74">
        <f t="shared" si="40"/>
        <v>1.8630465302173757E-2</v>
      </c>
      <c r="AH130" s="74">
        <f t="shared" si="41"/>
        <v>1.3790931894568694E-2</v>
      </c>
      <c r="AI130" s="74">
        <f t="shared" si="42"/>
        <v>1.8159499995817896E-2</v>
      </c>
      <c r="AJ130" s="74">
        <f t="shared" si="43"/>
        <v>-4.7096530635586109E-4</v>
      </c>
      <c r="AK130" s="74">
        <f t="shared" si="44"/>
        <v>2.218083197908701E-7</v>
      </c>
      <c r="AL130">
        <f t="shared" si="45"/>
        <v>1.8159499995817896E-2</v>
      </c>
      <c r="AM130" s="101">
        <f t="shared" si="53"/>
        <v>2.218083197908701E-7</v>
      </c>
      <c r="AN130">
        <f t="shared" si="46"/>
        <v>4.3685681012492015E-3</v>
      </c>
      <c r="AO130">
        <f t="shared" si="47"/>
        <v>0.39528296196250956</v>
      </c>
      <c r="AP130">
        <f t="shared" si="48"/>
        <v>0.25355476033875601</v>
      </c>
      <c r="AQ130">
        <f t="shared" si="49"/>
        <v>-0.59921843746616665</v>
      </c>
      <c r="AR130">
        <f t="shared" si="50"/>
        <v>-2.36076164719662</v>
      </c>
      <c r="AS130">
        <f t="shared" si="51"/>
        <v>-2.4298932820324981</v>
      </c>
      <c r="AT130" s="74">
        <f t="shared" si="60"/>
        <v>11.360289884302549</v>
      </c>
      <c r="AU130" s="74">
        <f t="shared" si="60"/>
        <v>11.362145724751409</v>
      </c>
      <c r="AV130" s="74">
        <f t="shared" si="60"/>
        <v>11.368180516184504</v>
      </c>
      <c r="AW130" s="74">
        <f t="shared" si="60"/>
        <v>11.38719156585714</v>
      </c>
      <c r="AX130" s="74">
        <f t="shared" si="60"/>
        <v>11.442079497581796</v>
      </c>
      <c r="AY130" s="74">
        <f t="shared" si="60"/>
        <v>11.573701002556039</v>
      </c>
      <c r="AZ130" s="74">
        <f t="shared" si="60"/>
        <v>11.814674205019633</v>
      </c>
      <c r="BA130" s="74">
        <f t="shared" si="52"/>
        <v>12.155049447410398</v>
      </c>
    </row>
    <row r="131" spans="1:53">
      <c r="A131" s="16" t="s">
        <v>94</v>
      </c>
      <c r="B131" s="16" t="s">
        <v>78</v>
      </c>
      <c r="C131" s="50">
        <v>53715.397400000002</v>
      </c>
      <c r="D131" s="50" t="s">
        <v>111</v>
      </c>
      <c r="E131">
        <f t="shared" si="37"/>
        <v>5129.0542481709535</v>
      </c>
      <c r="F131">
        <f t="shared" si="61"/>
        <v>5129</v>
      </c>
      <c r="G131">
        <f t="shared" si="58"/>
        <v>1.9448999999440275E-2</v>
      </c>
      <c r="K131">
        <f t="shared" si="57"/>
        <v>1.9448999999440275E-2</v>
      </c>
      <c r="Q131" s="2">
        <f t="shared" si="38"/>
        <v>38696.897400000002</v>
      </c>
      <c r="S131" s="13">
        <v>1</v>
      </c>
      <c r="T131" s="157"/>
      <c r="AF131">
        <f t="shared" si="39"/>
        <v>5129</v>
      </c>
      <c r="AG131" s="74">
        <f t="shared" si="40"/>
        <v>1.872752593533163E-2</v>
      </c>
      <c r="AH131" s="74">
        <f t="shared" si="41"/>
        <v>1.5063534332254117E-2</v>
      </c>
      <c r="AI131" s="74">
        <f t="shared" si="42"/>
        <v>1.9448999999440275E-2</v>
      </c>
      <c r="AJ131" s="74">
        <f t="shared" si="43"/>
        <v>7.214740641086452E-4</v>
      </c>
      <c r="AK131" s="74">
        <f t="shared" si="44"/>
        <v>5.2052482518144545E-7</v>
      </c>
      <c r="AL131">
        <f t="shared" si="45"/>
        <v>1.9448999999440275E-2</v>
      </c>
      <c r="AM131" s="101">
        <f t="shared" si="53"/>
        <v>5.2052482518144545E-7</v>
      </c>
      <c r="AN131">
        <f t="shared" si="46"/>
        <v>4.3854656671861586E-3</v>
      </c>
      <c r="AO131">
        <f t="shared" si="47"/>
        <v>0.39877694296374022</v>
      </c>
      <c r="AP131">
        <f t="shared" si="48"/>
        <v>0.25917432622479608</v>
      </c>
      <c r="AQ131">
        <f t="shared" si="49"/>
        <v>-0.60272403932496699</v>
      </c>
      <c r="AR131">
        <f t="shared" si="50"/>
        <v>-2.3549477730271282</v>
      </c>
      <c r="AS131">
        <f t="shared" si="51"/>
        <v>-2.4099633993271996</v>
      </c>
      <c r="AT131" s="74">
        <f t="shared" ref="AT131:AZ140" si="62">$BA131+$AH$7*SIN(AU131)</f>
        <v>11.3679725915514</v>
      </c>
      <c r="AU131" s="74">
        <f t="shared" si="62"/>
        <v>11.369998167916403</v>
      </c>
      <c r="AV131" s="74">
        <f t="shared" si="62"/>
        <v>11.376450839708651</v>
      </c>
      <c r="AW131" s="74">
        <f t="shared" si="62"/>
        <v>11.396347698383421</v>
      </c>
      <c r="AX131" s="74">
        <f t="shared" si="62"/>
        <v>11.452557400236136</v>
      </c>
      <c r="AY131" s="74">
        <f t="shared" si="62"/>
        <v>11.58481798385453</v>
      </c>
      <c r="AZ131" s="74">
        <f t="shared" si="62"/>
        <v>11.824047329023392</v>
      </c>
      <c r="BA131" s="74">
        <f t="shared" si="52"/>
        <v>12.160311681852368</v>
      </c>
    </row>
    <row r="132" spans="1:53">
      <c r="A132" s="16" t="s">
        <v>94</v>
      </c>
      <c r="B132" s="16" t="s">
        <v>78</v>
      </c>
      <c r="C132" s="50">
        <v>53715.575900000003</v>
      </c>
      <c r="D132" s="50" t="s">
        <v>111</v>
      </c>
      <c r="E132">
        <f t="shared" si="37"/>
        <v>5129.5521297337209</v>
      </c>
      <c r="F132">
        <f t="shared" si="61"/>
        <v>5129.5</v>
      </c>
      <c r="G132">
        <f t="shared" si="58"/>
        <v>1.8689500000618864E-2</v>
      </c>
      <c r="K132">
        <f t="shared" si="57"/>
        <v>1.8689500000618864E-2</v>
      </c>
      <c r="Q132" s="2">
        <f t="shared" si="38"/>
        <v>38697.075900000003</v>
      </c>
      <c r="S132" s="13">
        <v>1</v>
      </c>
      <c r="T132" s="157"/>
      <c r="AF132">
        <f t="shared" si="39"/>
        <v>5129.5</v>
      </c>
      <c r="AG132" s="74">
        <f t="shared" si="40"/>
        <v>1.8729169696644413E-2</v>
      </c>
      <c r="AH132" s="74">
        <f t="shared" si="41"/>
        <v>1.4303748725113192E-2</v>
      </c>
      <c r="AI132" s="74">
        <f t="shared" si="42"/>
        <v>1.8689500000618864E-2</v>
      </c>
      <c r="AJ132" s="74">
        <f t="shared" si="43"/>
        <v>-3.9669696025548817E-5</v>
      </c>
      <c r="AK132" s="74">
        <f t="shared" si="44"/>
        <v>1.5736847827594436E-9</v>
      </c>
      <c r="AL132">
        <f t="shared" si="45"/>
        <v>1.8689500000618864E-2</v>
      </c>
      <c r="AM132" s="101">
        <f t="shared" si="53"/>
        <v>1.5736847827594436E-9</v>
      </c>
      <c r="AN132">
        <f t="shared" si="46"/>
        <v>4.3857512755056723E-3</v>
      </c>
      <c r="AO132">
        <f t="shared" si="47"/>
        <v>0.39883690667348559</v>
      </c>
      <c r="AP132">
        <f t="shared" si="48"/>
        <v>0.2592704085660949</v>
      </c>
      <c r="AQ132">
        <f t="shared" si="49"/>
        <v>-0.60278384775500282</v>
      </c>
      <c r="AR132">
        <f t="shared" si="50"/>
        <v>-2.3548482901281136</v>
      </c>
      <c r="AS132">
        <f t="shared" si="51"/>
        <v>-2.4096248039287604</v>
      </c>
      <c r="AT132" s="74">
        <f t="shared" si="62"/>
        <v>11.368103465441243</v>
      </c>
      <c r="AU132" s="74">
        <f t="shared" si="62"/>
        <v>11.370132021207525</v>
      </c>
      <c r="AV132" s="74">
        <f t="shared" si="62"/>
        <v>11.376591945469658</v>
      </c>
      <c r="AW132" s="74">
        <f t="shared" si="62"/>
        <v>11.396503981812593</v>
      </c>
      <c r="AX132" s="74">
        <f t="shared" si="62"/>
        <v>11.45273597828589</v>
      </c>
      <c r="AY132" s="74">
        <f t="shared" si="62"/>
        <v>11.585006895013457</v>
      </c>
      <c r="AZ132" s="74">
        <f t="shared" si="62"/>
        <v>11.82420627610237</v>
      </c>
      <c r="BA132" s="74">
        <f t="shared" si="52"/>
        <v>12.160400872266639</v>
      </c>
    </row>
    <row r="133" spans="1:53">
      <c r="A133" s="16" t="s">
        <v>376</v>
      </c>
      <c r="B133" s="16" t="s">
        <v>79</v>
      </c>
      <c r="C133" s="50">
        <v>53728.841</v>
      </c>
      <c r="D133" s="50" t="s">
        <v>111</v>
      </c>
      <c r="E133">
        <f t="shared" si="37"/>
        <v>5166.5518424407101</v>
      </c>
      <c r="F133">
        <f t="shared" si="61"/>
        <v>5166.5</v>
      </c>
      <c r="G133">
        <f t="shared" si="58"/>
        <v>1.8586500002129469E-2</v>
      </c>
      <c r="K133">
        <f t="shared" si="57"/>
        <v>1.8586500002129469E-2</v>
      </c>
      <c r="Q133" s="2">
        <f t="shared" si="38"/>
        <v>38710.341</v>
      </c>
      <c r="S133" s="13">
        <v>1</v>
      </c>
      <c r="T133" s="157"/>
      <c r="U133">
        <v>2.580907268481497E-10</v>
      </c>
      <c r="V133">
        <v>1.9243854967680948E-19</v>
      </c>
      <c r="W133">
        <v>6.8550305044897512E-29</v>
      </c>
      <c r="X133">
        <v>4.6227545146903347E-12</v>
      </c>
      <c r="Y133">
        <v>3.4111448457022781E-10</v>
      </c>
      <c r="Z133">
        <v>2.6606306647938764E-5</v>
      </c>
      <c r="AA133">
        <v>0.22030495266660091</v>
      </c>
      <c r="AB133">
        <v>711.68731416206185</v>
      </c>
      <c r="AC133">
        <v>1.3877385053435813E-7</v>
      </c>
      <c r="AD133">
        <v>9.5995820069974396E-13</v>
      </c>
      <c r="AE133">
        <v>2.8457824613203025E-22</v>
      </c>
      <c r="AF133">
        <f t="shared" si="39"/>
        <v>5166.5</v>
      </c>
      <c r="AG133" s="74">
        <f t="shared" si="40"/>
        <v>1.8850682522704616E-2</v>
      </c>
      <c r="AH133" s="74">
        <f t="shared" si="41"/>
        <v>1.4179688988892434E-2</v>
      </c>
      <c r="AI133" s="74">
        <f t="shared" si="42"/>
        <v>1.8586500002129469E-2</v>
      </c>
      <c r="AJ133" s="74">
        <f t="shared" si="43"/>
        <v>-2.6418252057514718E-4</v>
      </c>
      <c r="AK133" s="74">
        <f t="shared" si="44"/>
        <v>6.9792404177438067E-8</v>
      </c>
      <c r="AL133">
        <f t="shared" si="45"/>
        <v>1.8586500002129469E-2</v>
      </c>
      <c r="AM133" s="101">
        <f t="shared" si="53"/>
        <v>6.9792404177438067E-8</v>
      </c>
      <c r="AN133">
        <f t="shared" si="46"/>
        <v>4.4068110132370348E-3</v>
      </c>
      <c r="AO133">
        <f t="shared" si="47"/>
        <v>0.40334518481091663</v>
      </c>
      <c r="AP133">
        <f t="shared" si="48"/>
        <v>0.26645981635969679</v>
      </c>
      <c r="AQ133">
        <f t="shared" si="49"/>
        <v>-0.60724662486004055</v>
      </c>
      <c r="AR133">
        <f t="shared" si="50"/>
        <v>-2.3473968128646145</v>
      </c>
      <c r="AS133">
        <f t="shared" si="51"/>
        <v>-2.3844918580722854</v>
      </c>
      <c r="AT133" s="74">
        <f t="shared" si="62"/>
        <v>11.377850539250019</v>
      </c>
      <c r="AU133" s="74">
        <f t="shared" si="62"/>
        <v>11.380109393843583</v>
      </c>
      <c r="AV133" s="74">
        <f t="shared" si="62"/>
        <v>11.387121891100151</v>
      </c>
      <c r="AW133" s="74">
        <f t="shared" si="62"/>
        <v>11.408171731310553</v>
      </c>
      <c r="AX133" s="74">
        <f t="shared" si="62"/>
        <v>11.466042287267889</v>
      </c>
      <c r="AY133" s="74">
        <f t="shared" si="62"/>
        <v>11.599031172540249</v>
      </c>
      <c r="AZ133" s="74">
        <f t="shared" si="62"/>
        <v>11.835975743921745</v>
      </c>
      <c r="BA133" s="74">
        <f t="shared" si="52"/>
        <v>12.167000962922669</v>
      </c>
    </row>
    <row r="134" spans="1:53">
      <c r="A134" s="16" t="s">
        <v>362</v>
      </c>
      <c r="B134" s="16" t="s">
        <v>79</v>
      </c>
      <c r="C134" s="50">
        <v>53745.510900000001</v>
      </c>
      <c r="D134" s="50" t="s">
        <v>111</v>
      </c>
      <c r="E134">
        <f t="shared" si="37"/>
        <v>5213.0484018978123</v>
      </c>
      <c r="F134">
        <f t="shared" si="61"/>
        <v>5213</v>
      </c>
      <c r="G134">
        <f t="shared" si="58"/>
        <v>1.7353000002913177E-2</v>
      </c>
      <c r="K134">
        <f t="shared" si="57"/>
        <v>1.7353000002913177E-2</v>
      </c>
      <c r="Q134" s="2">
        <f t="shared" si="38"/>
        <v>38727.010900000001</v>
      </c>
      <c r="S134" s="13">
        <v>1</v>
      </c>
      <c r="T134" s="157"/>
      <c r="AF134">
        <f t="shared" si="39"/>
        <v>5213</v>
      </c>
      <c r="AG134" s="74">
        <f t="shared" si="40"/>
        <v>1.9003035565529989E-2</v>
      </c>
      <c r="AH134" s="74">
        <f t="shared" si="41"/>
        <v>1.2919940472920641E-2</v>
      </c>
      <c r="AI134" s="74">
        <f t="shared" si="42"/>
        <v>1.7353000002913177E-2</v>
      </c>
      <c r="AJ134" s="74">
        <f t="shared" si="43"/>
        <v>-1.6500355626168119E-3</v>
      </c>
      <c r="AK134" s="74">
        <f t="shared" si="44"/>
        <v>2.7226173579001789E-6</v>
      </c>
      <c r="AL134">
        <f t="shared" si="45"/>
        <v>1.7353000002913177E-2</v>
      </c>
      <c r="AM134" s="101">
        <f t="shared" si="53"/>
        <v>2.7226173579001789E-6</v>
      </c>
      <c r="AN134">
        <f t="shared" si="46"/>
        <v>4.4330595299925347E-3</v>
      </c>
      <c r="AO134">
        <f t="shared" si="47"/>
        <v>0.40921763790254895</v>
      </c>
      <c r="AP134">
        <f t="shared" si="48"/>
        <v>0.27572459579972386</v>
      </c>
      <c r="AQ134">
        <f t="shared" si="49"/>
        <v>-0.61296136299671145</v>
      </c>
      <c r="AR134">
        <f t="shared" si="50"/>
        <v>-2.3377715558396841</v>
      </c>
      <c r="AS134">
        <f t="shared" si="51"/>
        <v>-2.3526803919234078</v>
      </c>
      <c r="AT134" s="74">
        <f t="shared" si="62"/>
        <v>11.390280367044618</v>
      </c>
      <c r="AU134" s="74">
        <f t="shared" si="62"/>
        <v>11.392857337174839</v>
      </c>
      <c r="AV134" s="74">
        <f t="shared" si="62"/>
        <v>11.400609317750494</v>
      </c>
      <c r="AW134" s="74">
        <f t="shared" si="62"/>
        <v>11.423128142207457</v>
      </c>
      <c r="AX134" s="74">
        <f t="shared" si="62"/>
        <v>11.483022133972717</v>
      </c>
      <c r="AY134" s="74">
        <f t="shared" si="62"/>
        <v>11.616780840808826</v>
      </c>
      <c r="AZ134" s="74">
        <f t="shared" si="62"/>
        <v>11.850787523415333</v>
      </c>
      <c r="BA134" s="74">
        <f t="shared" si="52"/>
        <v>12.175295671449842</v>
      </c>
    </row>
    <row r="135" spans="1:53">
      <c r="A135" s="16" t="s">
        <v>362</v>
      </c>
      <c r="B135" s="16" t="s">
        <v>79</v>
      </c>
      <c r="C135" s="50">
        <v>53752.505499999999</v>
      </c>
      <c r="D135" s="50" t="s">
        <v>111</v>
      </c>
      <c r="E135">
        <f t="shared" si="37"/>
        <v>5232.558107101715</v>
      </c>
      <c r="F135">
        <f t="shared" si="61"/>
        <v>5232.5</v>
      </c>
      <c r="G135">
        <f t="shared" si="58"/>
        <v>2.0832499998505227E-2</v>
      </c>
      <c r="K135">
        <f t="shared" si="57"/>
        <v>2.0832499998505227E-2</v>
      </c>
      <c r="Q135" s="2">
        <f t="shared" si="38"/>
        <v>38734.005499999999</v>
      </c>
      <c r="S135" s="13">
        <v>1</v>
      </c>
      <c r="T135" s="157"/>
      <c r="AF135">
        <f t="shared" si="39"/>
        <v>5232.5</v>
      </c>
      <c r="AG135" s="74">
        <f t="shared" si="40"/>
        <v>1.9066803207730045E-2</v>
      </c>
      <c r="AH135" s="74">
        <f t="shared" si="41"/>
        <v>1.6388508774841371E-2</v>
      </c>
      <c r="AI135" s="74">
        <f t="shared" si="42"/>
        <v>2.0832499998505227E-2</v>
      </c>
      <c r="AJ135" s="74">
        <f t="shared" si="43"/>
        <v>1.7656967907751821E-3</v>
      </c>
      <c r="AK135" s="74">
        <f t="shared" si="44"/>
        <v>3.1176851569537771E-6</v>
      </c>
      <c r="AL135">
        <f t="shared" si="45"/>
        <v>2.0832499998505227E-2</v>
      </c>
      <c r="AM135" s="101">
        <f t="shared" si="53"/>
        <v>3.1176851569537771E-6</v>
      </c>
      <c r="AN135">
        <f t="shared" si="46"/>
        <v>4.4439912236638552E-3</v>
      </c>
      <c r="AO135">
        <f t="shared" si="47"/>
        <v>0.41175222540039469</v>
      </c>
      <c r="AP135">
        <f t="shared" si="48"/>
        <v>0.27968906051988007</v>
      </c>
      <c r="AQ135">
        <f t="shared" si="49"/>
        <v>-0.61539417251940398</v>
      </c>
      <c r="AR135">
        <f t="shared" si="50"/>
        <v>-2.3336447638361122</v>
      </c>
      <c r="AS135">
        <f t="shared" si="51"/>
        <v>-2.3392610078474103</v>
      </c>
      <c r="AT135" s="74">
        <f t="shared" si="62"/>
        <v>11.395554910729246</v>
      </c>
      <c r="AU135" s="74">
        <f t="shared" si="62"/>
        <v>11.398275278930125</v>
      </c>
      <c r="AV135" s="74">
        <f t="shared" si="62"/>
        <v>11.406352484760449</v>
      </c>
      <c r="AW135" s="74">
        <f t="shared" si="62"/>
        <v>11.429499403974994</v>
      </c>
      <c r="AX135" s="74">
        <f t="shared" si="62"/>
        <v>11.49022825499784</v>
      </c>
      <c r="AY135" s="74">
        <f t="shared" si="62"/>
        <v>11.624265144998061</v>
      </c>
      <c r="AZ135" s="74">
        <f t="shared" si="62"/>
        <v>11.857005585284785</v>
      </c>
      <c r="BA135" s="74">
        <f t="shared" si="52"/>
        <v>12.178774097606397</v>
      </c>
    </row>
    <row r="136" spans="1:53">
      <c r="A136" s="16" t="s">
        <v>362</v>
      </c>
      <c r="B136" s="16" t="s">
        <v>78</v>
      </c>
      <c r="C136" s="50">
        <v>53760.391000000003</v>
      </c>
      <c r="D136" s="50" t="s">
        <v>111</v>
      </c>
      <c r="E136">
        <f t="shared" si="37"/>
        <v>5254.5527573155223</v>
      </c>
      <c r="F136">
        <f t="shared" si="61"/>
        <v>5254.5</v>
      </c>
      <c r="G136">
        <f t="shared" si="58"/>
        <v>1.8914500004029833E-2</v>
      </c>
      <c r="K136">
        <f t="shared" si="57"/>
        <v>1.8914500004029833E-2</v>
      </c>
      <c r="Q136" s="2">
        <f t="shared" si="38"/>
        <v>38741.891000000003</v>
      </c>
      <c r="S136" s="13">
        <v>1</v>
      </c>
      <c r="T136" s="157"/>
      <c r="AF136">
        <f t="shared" si="39"/>
        <v>5254.5</v>
      </c>
      <c r="AG136" s="74">
        <f t="shared" si="40"/>
        <v>1.9138657237289625E-2</v>
      </c>
      <c r="AH136" s="74">
        <f t="shared" si="41"/>
        <v>1.4458231484557327E-2</v>
      </c>
      <c r="AI136" s="74">
        <f t="shared" si="42"/>
        <v>1.8914500004029833E-2</v>
      </c>
      <c r="AJ136" s="74">
        <f t="shared" si="43"/>
        <v>-2.2415723325979256E-4</v>
      </c>
      <c r="AK136" s="74">
        <f t="shared" si="44"/>
        <v>5.0246465222685053E-8</v>
      </c>
      <c r="AL136">
        <f t="shared" si="45"/>
        <v>1.8914500004029833E-2</v>
      </c>
      <c r="AM136" s="101">
        <f t="shared" si="53"/>
        <v>5.0246465222685053E-8</v>
      </c>
      <c r="AN136">
        <f t="shared" si="46"/>
        <v>4.4562685194725069E-3</v>
      </c>
      <c r="AO136">
        <f t="shared" si="47"/>
        <v>0.41466502510183545</v>
      </c>
      <c r="AP136">
        <f t="shared" si="48"/>
        <v>0.28422003351292363</v>
      </c>
      <c r="AQ136">
        <f t="shared" si="49"/>
        <v>-0.61816534928220868</v>
      </c>
      <c r="AR136">
        <f t="shared" si="50"/>
        <v>-2.3289221797429636</v>
      </c>
      <c r="AS136">
        <f t="shared" si="51"/>
        <v>-2.3240623147154964</v>
      </c>
      <c r="AT136" s="74">
        <f t="shared" si="62"/>
        <v>11.401551171808347</v>
      </c>
      <c r="AU136" s="74">
        <f t="shared" si="62"/>
        <v>11.404440706001232</v>
      </c>
      <c r="AV136" s="74">
        <f t="shared" si="62"/>
        <v>11.412895644638073</v>
      </c>
      <c r="AW136" s="74">
        <f t="shared" si="62"/>
        <v>11.43675916476543</v>
      </c>
      <c r="AX136" s="74">
        <f t="shared" si="62"/>
        <v>11.498419098695591</v>
      </c>
      <c r="AY136" s="74">
        <f t="shared" si="62"/>
        <v>11.632737742384101</v>
      </c>
      <c r="AZ136" s="74">
        <f t="shared" si="62"/>
        <v>11.864025506779733</v>
      </c>
      <c r="BA136" s="74">
        <f t="shared" si="52"/>
        <v>12.182698475834307</v>
      </c>
    </row>
    <row r="137" spans="1:53">
      <c r="A137" s="16" t="s">
        <v>362</v>
      </c>
      <c r="B137" s="16" t="s">
        <v>78</v>
      </c>
      <c r="C137" s="50">
        <v>53760.570800000001</v>
      </c>
      <c r="D137" s="50" t="s">
        <v>111</v>
      </c>
      <c r="E137">
        <f t="shared" si="37"/>
        <v>5255.0542649064673</v>
      </c>
      <c r="F137">
        <f t="shared" si="61"/>
        <v>5255</v>
      </c>
      <c r="G137">
        <f t="shared" si="58"/>
        <v>1.945500000147149E-2</v>
      </c>
      <c r="K137">
        <f t="shared" si="57"/>
        <v>1.945500000147149E-2</v>
      </c>
      <c r="Q137" s="2">
        <f t="shared" si="38"/>
        <v>38742.070800000001</v>
      </c>
      <c r="S137" s="13">
        <v>1</v>
      </c>
      <c r="T137" s="157"/>
      <c r="AF137">
        <f t="shared" si="39"/>
        <v>5255</v>
      </c>
      <c r="AG137" s="74">
        <f t="shared" si="40"/>
        <v>1.9140289174031794E-2</v>
      </c>
      <c r="AH137" s="74">
        <f t="shared" si="41"/>
        <v>1.4998453154636979E-2</v>
      </c>
      <c r="AI137" s="74">
        <f t="shared" si="42"/>
        <v>1.945500000147149E-2</v>
      </c>
      <c r="AJ137" s="74">
        <f t="shared" si="43"/>
        <v>3.1471082743969592E-4</v>
      </c>
      <c r="AK137" s="74">
        <f t="shared" si="44"/>
        <v>9.9042904907778065E-8</v>
      </c>
      <c r="AL137">
        <f t="shared" si="45"/>
        <v>1.945500000147149E-2</v>
      </c>
      <c r="AM137" s="101">
        <f t="shared" si="53"/>
        <v>9.9042904907778065E-8</v>
      </c>
      <c r="AN137">
        <f t="shared" si="46"/>
        <v>4.4565468468345118E-3</v>
      </c>
      <c r="AO137">
        <f t="shared" si="47"/>
        <v>0.41473189512087494</v>
      </c>
      <c r="AP137">
        <f t="shared" si="48"/>
        <v>0.28432374027509982</v>
      </c>
      <c r="AQ137">
        <f t="shared" si="49"/>
        <v>-0.61822866101744867</v>
      </c>
      <c r="AR137">
        <f t="shared" si="50"/>
        <v>-2.3288140103108614</v>
      </c>
      <c r="AS137">
        <f t="shared" si="51"/>
        <v>-2.3237161475924157</v>
      </c>
      <c r="AT137" s="74">
        <f t="shared" si="62"/>
        <v>11.401688020104983</v>
      </c>
      <c r="AU137" s="74">
        <f t="shared" si="62"/>
        <v>11.404581491671507</v>
      </c>
      <c r="AV137" s="74">
        <f t="shared" si="62"/>
        <v>11.413045148742146</v>
      </c>
      <c r="AW137" s="74">
        <f t="shared" si="62"/>
        <v>11.436925049962191</v>
      </c>
      <c r="AX137" s="74">
        <f t="shared" si="62"/>
        <v>11.498606005109814</v>
      </c>
      <c r="AY137" s="74">
        <f t="shared" si="62"/>
        <v>11.632930654426206</v>
      </c>
      <c r="AZ137" s="74">
        <f t="shared" si="62"/>
        <v>11.864185107668607</v>
      </c>
      <c r="BA137" s="74">
        <f t="shared" si="52"/>
        <v>12.182787666248577</v>
      </c>
    </row>
    <row r="138" spans="1:53">
      <c r="A138" s="16" t="s">
        <v>185</v>
      </c>
      <c r="B138" s="16" t="s">
        <v>78</v>
      </c>
      <c r="C138" s="50">
        <v>53791.402779999997</v>
      </c>
      <c r="D138" s="50" t="s">
        <v>111</v>
      </c>
      <c r="E138">
        <f t="shared" si="37"/>
        <v>5341.0524407353505</v>
      </c>
      <c r="F138">
        <f t="shared" si="61"/>
        <v>5341</v>
      </c>
      <c r="G138">
        <f t="shared" si="58"/>
        <v>1.8800999998347834E-2</v>
      </c>
      <c r="K138">
        <f t="shared" ref="K138:K169" si="63">G138</f>
        <v>1.8800999998347834E-2</v>
      </c>
      <c r="Q138" s="2">
        <f t="shared" si="38"/>
        <v>38772.902779999997</v>
      </c>
      <c r="S138" s="13">
        <v>1</v>
      </c>
      <c r="T138" s="157"/>
      <c r="AF138">
        <f t="shared" si="39"/>
        <v>5341</v>
      </c>
      <c r="AG138" s="74">
        <f t="shared" si="40"/>
        <v>1.9420224247903094E-2</v>
      </c>
      <c r="AH138" s="74">
        <f t="shared" si="41"/>
        <v>1.4297069568815837E-2</v>
      </c>
      <c r="AI138" s="74">
        <f t="shared" si="42"/>
        <v>1.8800999998347834E-2</v>
      </c>
      <c r="AJ138" s="74">
        <f t="shared" si="43"/>
        <v>-6.1922424955525995E-4</v>
      </c>
      <c r="AK138" s="74">
        <f t="shared" si="44"/>
        <v>3.8343867123727483E-7</v>
      </c>
      <c r="AL138">
        <f t="shared" si="45"/>
        <v>1.8800999998347834E-2</v>
      </c>
      <c r="AM138" s="101">
        <f t="shared" si="53"/>
        <v>3.8343867123727483E-7</v>
      </c>
      <c r="AN138">
        <f t="shared" si="46"/>
        <v>4.5039304295319974E-3</v>
      </c>
      <c r="AO138">
        <f t="shared" si="47"/>
        <v>0.4267015884961215</v>
      </c>
      <c r="AP138">
        <f t="shared" si="48"/>
        <v>0.30266651964364216</v>
      </c>
      <c r="AQ138">
        <f t="shared" si="49"/>
        <v>-0.62934439161667244</v>
      </c>
      <c r="AR138">
        <f t="shared" si="50"/>
        <v>-2.3096258335680768</v>
      </c>
      <c r="AS138">
        <f t="shared" si="51"/>
        <v>-2.2636544443906925</v>
      </c>
      <c r="AT138" s="74">
        <f t="shared" si="62"/>
        <v>11.425618908996618</v>
      </c>
      <c r="AU138" s="74">
        <f t="shared" si="62"/>
        <v>11.429253768795649</v>
      </c>
      <c r="AV138" s="74">
        <f t="shared" si="62"/>
        <v>11.43930559909928</v>
      </c>
      <c r="AW138" s="74">
        <f t="shared" si="62"/>
        <v>11.466058905562049</v>
      </c>
      <c r="AX138" s="74">
        <f t="shared" si="62"/>
        <v>11.531251769138921</v>
      </c>
      <c r="AY138" s="74">
        <f t="shared" si="62"/>
        <v>11.666342407456177</v>
      </c>
      <c r="AZ138" s="74">
        <f t="shared" si="62"/>
        <v>11.891673692529292</v>
      </c>
      <c r="BA138" s="74">
        <f t="shared" si="52"/>
        <v>12.198128417503133</v>
      </c>
    </row>
    <row r="139" spans="1:53">
      <c r="A139" s="16" t="s">
        <v>185</v>
      </c>
      <c r="B139" s="16" t="s">
        <v>78</v>
      </c>
      <c r="C139" s="50">
        <v>53791.402779999997</v>
      </c>
      <c r="D139" s="50" t="s">
        <v>111</v>
      </c>
      <c r="E139">
        <f t="shared" si="37"/>
        <v>5341.0524407353505</v>
      </c>
      <c r="F139">
        <f t="shared" si="61"/>
        <v>5341</v>
      </c>
      <c r="G139">
        <f t="shared" si="58"/>
        <v>1.8800999998347834E-2</v>
      </c>
      <c r="K139">
        <f t="shared" si="63"/>
        <v>1.8800999998347834E-2</v>
      </c>
      <c r="Q139" s="2">
        <f t="shared" si="38"/>
        <v>38772.902779999997</v>
      </c>
      <c r="S139" s="13">
        <v>1</v>
      </c>
      <c r="T139" s="157"/>
      <c r="AF139">
        <f t="shared" si="39"/>
        <v>5341</v>
      </c>
      <c r="AG139" s="74">
        <f t="shared" si="40"/>
        <v>1.9420224247903094E-2</v>
      </c>
      <c r="AH139" s="74">
        <f t="shared" si="41"/>
        <v>1.4297069568815837E-2</v>
      </c>
      <c r="AI139" s="74">
        <f t="shared" si="42"/>
        <v>1.8800999998347834E-2</v>
      </c>
      <c r="AJ139" s="74">
        <f t="shared" si="43"/>
        <v>-6.1922424955525995E-4</v>
      </c>
      <c r="AK139" s="74">
        <f t="shared" si="44"/>
        <v>3.8343867123727483E-7</v>
      </c>
      <c r="AL139">
        <f t="shared" si="45"/>
        <v>1.8800999998347834E-2</v>
      </c>
      <c r="AM139" s="101">
        <f t="shared" si="53"/>
        <v>3.8343867123727483E-7</v>
      </c>
      <c r="AN139">
        <f t="shared" si="46"/>
        <v>4.5039304295319974E-3</v>
      </c>
      <c r="AO139">
        <f t="shared" si="47"/>
        <v>0.4267015884961215</v>
      </c>
      <c r="AP139">
        <f t="shared" si="48"/>
        <v>0.30266651964364216</v>
      </c>
      <c r="AQ139">
        <f t="shared" si="49"/>
        <v>-0.62934439161667244</v>
      </c>
      <c r="AR139">
        <f t="shared" si="50"/>
        <v>-2.3096258335680768</v>
      </c>
      <c r="AS139">
        <f t="shared" si="51"/>
        <v>-2.2636544443906925</v>
      </c>
      <c r="AT139" s="74">
        <f t="shared" si="62"/>
        <v>11.425618908996618</v>
      </c>
      <c r="AU139" s="74">
        <f t="shared" si="62"/>
        <v>11.429253768795649</v>
      </c>
      <c r="AV139" s="74">
        <f t="shared" si="62"/>
        <v>11.43930559909928</v>
      </c>
      <c r="AW139" s="74">
        <f t="shared" si="62"/>
        <v>11.466058905562049</v>
      </c>
      <c r="AX139" s="74">
        <f t="shared" si="62"/>
        <v>11.531251769138921</v>
      </c>
      <c r="AY139" s="74">
        <f t="shared" si="62"/>
        <v>11.666342407456177</v>
      </c>
      <c r="AZ139" s="74">
        <f t="shared" si="62"/>
        <v>11.891673692529292</v>
      </c>
      <c r="BA139" s="74">
        <f t="shared" si="52"/>
        <v>12.198128417503133</v>
      </c>
    </row>
    <row r="140" spans="1:53">
      <c r="A140" t="s">
        <v>61</v>
      </c>
      <c r="C140" s="18">
        <f>+C123</f>
        <v>53410.473599999998</v>
      </c>
      <c r="D140" s="18" t="s">
        <v>63</v>
      </c>
      <c r="E140">
        <f t="shared" si="37"/>
        <v>4278.5447912105019</v>
      </c>
      <c r="F140">
        <f t="shared" si="61"/>
        <v>4278.5</v>
      </c>
      <c r="G140">
        <f t="shared" si="58"/>
        <v>1.6058499997598119E-2</v>
      </c>
      <c r="K140">
        <f t="shared" si="63"/>
        <v>1.6058499997598119E-2</v>
      </c>
      <c r="Q140" s="2">
        <f t="shared" si="38"/>
        <v>38391.973599999998</v>
      </c>
      <c r="S140" s="13">
        <v>1</v>
      </c>
      <c r="T140" s="157"/>
      <c r="AF140">
        <f t="shared" si="39"/>
        <v>4278.5</v>
      </c>
      <c r="AG140" s="74">
        <f t="shared" si="40"/>
        <v>1.5876894187807449E-2</v>
      </c>
      <c r="AH140" s="74">
        <f t="shared" si="41"/>
        <v>1.218724420416116E-2</v>
      </c>
      <c r="AI140" s="74">
        <f t="shared" si="42"/>
        <v>1.6058499997598119E-2</v>
      </c>
      <c r="AJ140" s="74">
        <f t="shared" si="43"/>
        <v>1.816058097906699E-4</v>
      </c>
      <c r="AK140" s="74">
        <f t="shared" si="44"/>
        <v>3.2980670149724975E-8</v>
      </c>
      <c r="AL140">
        <f t="shared" si="45"/>
        <v>1.6058499997598119E-2</v>
      </c>
      <c r="AM140" s="101">
        <f t="shared" si="53"/>
        <v>3.2980670149724975E-8</v>
      </c>
      <c r="AN140">
        <f t="shared" si="46"/>
        <v>3.8712557934369595E-3</v>
      </c>
      <c r="AO140">
        <f t="shared" si="47"/>
        <v>0.323047412161928</v>
      </c>
      <c r="AP140">
        <f t="shared" si="48"/>
        <v>0.12667287758070664</v>
      </c>
      <c r="AQ140">
        <f t="shared" si="49"/>
        <v>-0.51621761468548077</v>
      </c>
      <c r="AR140">
        <f t="shared" si="50"/>
        <v>-2.4901008798356217</v>
      </c>
      <c r="AS140">
        <f t="shared" si="51"/>
        <v>-2.9605196761849575</v>
      </c>
      <c r="AT140" s="74">
        <f t="shared" si="62"/>
        <v>11.170242725085282</v>
      </c>
      <c r="AU140" s="74">
        <f t="shared" si="62"/>
        <v>11.170312022291688</v>
      </c>
      <c r="AV140" s="74">
        <f t="shared" si="62"/>
        <v>11.170779621582327</v>
      </c>
      <c r="AW140" s="74">
        <f t="shared" si="62"/>
        <v>11.173903138933797</v>
      </c>
      <c r="AX140" s="74">
        <f t="shared" si="62"/>
        <v>11.193520808171813</v>
      </c>
      <c r="AY140" s="74">
        <f t="shared" si="62"/>
        <v>11.288411735910659</v>
      </c>
      <c r="AZ140" s="74">
        <f t="shared" si="62"/>
        <v>11.557997719039308</v>
      </c>
      <c r="BA140" s="74">
        <f t="shared" si="52"/>
        <v>12.008598787177961</v>
      </c>
    </row>
    <row r="141" spans="1:53">
      <c r="A141" s="16" t="s">
        <v>185</v>
      </c>
      <c r="B141" s="16" t="s">
        <v>78</v>
      </c>
      <c r="C141" s="50">
        <v>53791.403469999997</v>
      </c>
      <c r="D141" s="50" t="s">
        <v>111</v>
      </c>
      <c r="E141">
        <f t="shared" si="37"/>
        <v>5341.0543653195446</v>
      </c>
      <c r="F141">
        <f t="shared" si="61"/>
        <v>5341</v>
      </c>
      <c r="G141">
        <f t="shared" si="58"/>
        <v>1.9490999999106862E-2</v>
      </c>
      <c r="K141">
        <f t="shared" si="63"/>
        <v>1.9490999999106862E-2</v>
      </c>
      <c r="Q141" s="2">
        <f t="shared" si="38"/>
        <v>38772.903469999997</v>
      </c>
      <c r="S141" s="13">
        <v>1</v>
      </c>
      <c r="T141" s="157"/>
      <c r="AF141">
        <f t="shared" si="39"/>
        <v>5341</v>
      </c>
      <c r="AG141" s="74">
        <f t="shared" si="40"/>
        <v>1.9420224247903094E-2</v>
      </c>
      <c r="AH141" s="74">
        <f t="shared" si="41"/>
        <v>1.4987069569574865E-2</v>
      </c>
      <c r="AI141" s="74">
        <f t="shared" si="42"/>
        <v>1.9490999999106862E-2</v>
      </c>
      <c r="AJ141" s="74">
        <f t="shared" si="43"/>
        <v>7.0775751203767945E-5</v>
      </c>
      <c r="AK141" s="74">
        <f t="shared" si="44"/>
        <v>5.0092069584576597E-9</v>
      </c>
      <c r="AL141">
        <f t="shared" si="45"/>
        <v>1.9490999999106862E-2</v>
      </c>
      <c r="AM141" s="101">
        <f t="shared" si="53"/>
        <v>5.0092069584576597E-9</v>
      </c>
      <c r="AN141">
        <f t="shared" si="46"/>
        <v>4.5039304295319974E-3</v>
      </c>
      <c r="AO141">
        <f t="shared" si="47"/>
        <v>0.4267015884961215</v>
      </c>
      <c r="AP141">
        <f t="shared" si="48"/>
        <v>0.30266651964364216</v>
      </c>
      <c r="AQ141">
        <f t="shared" si="49"/>
        <v>-0.62934439161667244</v>
      </c>
      <c r="AR141">
        <f t="shared" si="50"/>
        <v>-2.3096258335680768</v>
      </c>
      <c r="AS141">
        <f t="shared" si="51"/>
        <v>-2.2636544443906925</v>
      </c>
      <c r="AT141" s="74">
        <f t="shared" ref="AT141:AZ150" si="64">$BA141+$AH$7*SIN(AU141)</f>
        <v>11.425618908996618</v>
      </c>
      <c r="AU141" s="74">
        <f t="shared" si="64"/>
        <v>11.429253768795649</v>
      </c>
      <c r="AV141" s="74">
        <f t="shared" si="64"/>
        <v>11.43930559909928</v>
      </c>
      <c r="AW141" s="74">
        <f t="shared" si="64"/>
        <v>11.466058905562049</v>
      </c>
      <c r="AX141" s="74">
        <f t="shared" si="64"/>
        <v>11.531251769138921</v>
      </c>
      <c r="AY141" s="74">
        <f t="shared" si="64"/>
        <v>11.666342407456177</v>
      </c>
      <c r="AZ141" s="74">
        <f t="shared" si="64"/>
        <v>11.891673692529292</v>
      </c>
      <c r="BA141" s="74">
        <f t="shared" si="52"/>
        <v>12.198128417503133</v>
      </c>
    </row>
    <row r="142" spans="1:53">
      <c r="A142" s="16" t="s">
        <v>185</v>
      </c>
      <c r="B142" s="16" t="s">
        <v>78</v>
      </c>
      <c r="C142" s="50">
        <v>53791.404159999998</v>
      </c>
      <c r="D142" s="50" t="s">
        <v>111</v>
      </c>
      <c r="E142">
        <f t="shared" si="37"/>
        <v>5341.0562899037395</v>
      </c>
      <c r="F142">
        <f t="shared" si="61"/>
        <v>5341</v>
      </c>
      <c r="G142">
        <f t="shared" si="58"/>
        <v>2.018099999986589E-2</v>
      </c>
      <c r="K142">
        <f t="shared" si="63"/>
        <v>2.018099999986589E-2</v>
      </c>
      <c r="Q142" s="2">
        <f t="shared" si="38"/>
        <v>38772.904159999998</v>
      </c>
      <c r="S142" s="13">
        <v>1</v>
      </c>
      <c r="T142" s="157"/>
      <c r="AF142">
        <f t="shared" si="39"/>
        <v>5341</v>
      </c>
      <c r="AG142" s="74">
        <f t="shared" si="40"/>
        <v>1.9420224247903094E-2</v>
      </c>
      <c r="AH142" s="74">
        <f t="shared" si="41"/>
        <v>1.5677069570333893E-2</v>
      </c>
      <c r="AI142" s="74">
        <f t="shared" si="42"/>
        <v>2.018099999986589E-2</v>
      </c>
      <c r="AJ142" s="74">
        <f t="shared" si="43"/>
        <v>7.6077575196279584E-4</v>
      </c>
      <c r="AK142" s="74">
        <f t="shared" si="44"/>
        <v>5.787797447745575E-7</v>
      </c>
      <c r="AL142">
        <f t="shared" si="45"/>
        <v>2.018099999986589E-2</v>
      </c>
      <c r="AM142" s="101">
        <f t="shared" si="53"/>
        <v>5.787797447745575E-7</v>
      </c>
      <c r="AN142">
        <f t="shared" si="46"/>
        <v>4.5039304295319974E-3</v>
      </c>
      <c r="AO142">
        <f t="shared" si="47"/>
        <v>0.4267015884961215</v>
      </c>
      <c r="AP142">
        <f t="shared" si="48"/>
        <v>0.30266651964364216</v>
      </c>
      <c r="AQ142">
        <f t="shared" si="49"/>
        <v>-0.62934439161667244</v>
      </c>
      <c r="AR142">
        <f t="shared" si="50"/>
        <v>-2.3096258335680768</v>
      </c>
      <c r="AS142">
        <f t="shared" si="51"/>
        <v>-2.2636544443906925</v>
      </c>
      <c r="AT142" s="74">
        <f t="shared" si="64"/>
        <v>11.425618908996618</v>
      </c>
      <c r="AU142" s="74">
        <f t="shared" si="64"/>
        <v>11.429253768795649</v>
      </c>
      <c r="AV142" s="74">
        <f t="shared" si="64"/>
        <v>11.43930559909928</v>
      </c>
      <c r="AW142" s="74">
        <f t="shared" si="64"/>
        <v>11.466058905562049</v>
      </c>
      <c r="AX142" s="74">
        <f t="shared" si="64"/>
        <v>11.531251769138921</v>
      </c>
      <c r="AY142" s="74">
        <f t="shared" si="64"/>
        <v>11.666342407456177</v>
      </c>
      <c r="AZ142" s="74">
        <f t="shared" si="64"/>
        <v>11.891673692529292</v>
      </c>
      <c r="BA142" s="74">
        <f t="shared" si="52"/>
        <v>12.198128417503133</v>
      </c>
    </row>
    <row r="143" spans="1:53">
      <c r="A143" s="16" t="s">
        <v>447</v>
      </c>
      <c r="B143" s="16" t="s">
        <v>78</v>
      </c>
      <c r="C143" s="50">
        <v>54092.384100000003</v>
      </c>
      <c r="D143" s="50" t="s">
        <v>111</v>
      </c>
      <c r="E143">
        <f t="shared" si="37"/>
        <v>6180.5653256870719</v>
      </c>
      <c r="F143">
        <f t="shared" si="61"/>
        <v>6180.5</v>
      </c>
      <c r="G143">
        <f t="shared" si="58"/>
        <v>2.342050000152085E-2</v>
      </c>
      <c r="K143">
        <f t="shared" si="63"/>
        <v>2.342050000152085E-2</v>
      </c>
      <c r="Q143" s="2">
        <f t="shared" si="38"/>
        <v>39073.884100000003</v>
      </c>
      <c r="S143" s="13">
        <v>1</v>
      </c>
      <c r="T143" s="157"/>
      <c r="AF143">
        <f t="shared" si="39"/>
        <v>6180.5</v>
      </c>
      <c r="AG143" s="74">
        <f t="shared" si="40"/>
        <v>2.2028321514879056E-2</v>
      </c>
      <c r="AH143" s="74">
        <f t="shared" si="41"/>
        <v>1.8550424402050892E-2</v>
      </c>
      <c r="AI143" s="74">
        <f t="shared" si="42"/>
        <v>2.342050000152085E-2</v>
      </c>
      <c r="AJ143" s="74">
        <f t="shared" si="43"/>
        <v>1.3921784866417937E-3</v>
      </c>
      <c r="AK143" s="74">
        <f t="shared" si="44"/>
        <v>1.9381609386682348E-6</v>
      </c>
      <c r="AL143">
        <f t="shared" si="45"/>
        <v>2.342050000152085E-2</v>
      </c>
      <c r="AM143" s="101">
        <f t="shared" si="53"/>
        <v>1.9381609386682348E-6</v>
      </c>
      <c r="AN143">
        <f t="shared" si="46"/>
        <v>4.8700755994699578E-3</v>
      </c>
      <c r="AO143">
        <f t="shared" si="47"/>
        <v>0.63327609702905474</v>
      </c>
      <c r="AP143">
        <f t="shared" si="48"/>
        <v>0.56544419774723176</v>
      </c>
      <c r="AQ143">
        <f t="shared" si="49"/>
        <v>-0.76828315801010938</v>
      </c>
      <c r="AR143">
        <f t="shared" si="50"/>
        <v>-2.016143277974888</v>
      </c>
      <c r="AS143">
        <f t="shared" si="51"/>
        <v>-1.5854098946504254</v>
      </c>
      <c r="AT143" s="74">
        <f t="shared" si="64"/>
        <v>11.721842865478752</v>
      </c>
      <c r="AU143" s="74">
        <f t="shared" si="64"/>
        <v>11.740156017411147</v>
      </c>
      <c r="AV143" s="74">
        <f t="shared" si="64"/>
        <v>11.771375861731093</v>
      </c>
      <c r="AW143" s="74">
        <f t="shared" si="64"/>
        <v>11.822436856265119</v>
      </c>
      <c r="AX143" s="74">
        <f t="shared" si="64"/>
        <v>11.901180131322015</v>
      </c>
      <c r="AY143" s="74">
        <f t="shared" si="64"/>
        <v>12.013992101593097</v>
      </c>
      <c r="AZ143" s="74">
        <f t="shared" si="64"/>
        <v>12.163349401345849</v>
      </c>
      <c r="BA143" s="74">
        <f t="shared" si="52"/>
        <v>12.347879123063585</v>
      </c>
    </row>
    <row r="144" spans="1:53">
      <c r="A144" s="16" t="s">
        <v>447</v>
      </c>
      <c r="B144" s="16" t="s">
        <v>78</v>
      </c>
      <c r="C144" s="50">
        <v>54092.562299999998</v>
      </c>
      <c r="D144" s="50" t="s">
        <v>111</v>
      </c>
      <c r="E144">
        <f t="shared" si="37"/>
        <v>6181.0623704740847</v>
      </c>
      <c r="F144">
        <f t="shared" si="61"/>
        <v>6181</v>
      </c>
      <c r="G144">
        <f t="shared" si="58"/>
        <v>2.2360999995726161E-2</v>
      </c>
      <c r="K144">
        <f t="shared" si="63"/>
        <v>2.2360999995726161E-2</v>
      </c>
      <c r="Q144" s="2">
        <f t="shared" si="38"/>
        <v>39074.062299999998</v>
      </c>
      <c r="S144" s="13">
        <v>1</v>
      </c>
      <c r="T144" s="157"/>
      <c r="U144">
        <v>6.1047724899496523E-9</v>
      </c>
      <c r="V144">
        <v>2.0991933501049029E-17</v>
      </c>
      <c r="W144">
        <v>9.2635700560458744E-27</v>
      </c>
      <c r="X144">
        <v>3.2852821921297664E-9</v>
      </c>
      <c r="Y144">
        <v>4.0173100007388428E-5</v>
      </c>
      <c r="Z144">
        <v>1.3098724027737413E-3</v>
      </c>
      <c r="AA144">
        <v>0.469977809438823</v>
      </c>
      <c r="AB144">
        <v>2493.3435302125699</v>
      </c>
      <c r="AC144">
        <v>9.8623290171584332E-5</v>
      </c>
      <c r="AD144">
        <v>1.2998179895839692E-9</v>
      </c>
      <c r="AE144">
        <v>3.8456583347788447E-20</v>
      </c>
      <c r="AF144">
        <f t="shared" si="39"/>
        <v>6181</v>
      </c>
      <c r="AG144" s="74">
        <f t="shared" si="40"/>
        <v>2.2029760807250286E-2</v>
      </c>
      <c r="AH144" s="74">
        <f t="shared" si="41"/>
        <v>1.7490805188279213E-2</v>
      </c>
      <c r="AI144" s="74">
        <f t="shared" si="42"/>
        <v>2.2360999995726161E-2</v>
      </c>
      <c r="AJ144" s="74">
        <f t="shared" si="43"/>
        <v>3.3123918847587433E-4</v>
      </c>
      <c r="AK144" s="74">
        <f t="shared" si="44"/>
        <v>1.0971939998215579E-7</v>
      </c>
      <c r="AL144">
        <f t="shared" si="45"/>
        <v>2.2360999995726161E-2</v>
      </c>
      <c r="AM144" s="101">
        <f t="shared" si="53"/>
        <v>1.0971939998215579E-7</v>
      </c>
      <c r="AN144">
        <f t="shared" si="46"/>
        <v>4.8701948074469483E-3</v>
      </c>
      <c r="AO144">
        <f t="shared" si="47"/>
        <v>0.63348586817478503</v>
      </c>
      <c r="AP144">
        <f t="shared" si="48"/>
        <v>0.56566936076750174</v>
      </c>
      <c r="AQ144">
        <f t="shared" si="49"/>
        <v>-0.7683832527226494</v>
      </c>
      <c r="AR144">
        <f t="shared" si="50"/>
        <v>-2.0158702569171463</v>
      </c>
      <c r="AS144">
        <f t="shared" si="51"/>
        <v>-1.5849303653373024</v>
      </c>
      <c r="AT144" s="74">
        <f t="shared" si="64"/>
        <v>11.722069016419447</v>
      </c>
      <c r="AU144" s="74">
        <f t="shared" si="64"/>
        <v>11.740393390864744</v>
      </c>
      <c r="AV144" s="74">
        <f t="shared" si="64"/>
        <v>11.771624388828734</v>
      </c>
      <c r="AW144" s="74">
        <f t="shared" si="64"/>
        <v>11.822691191369362</v>
      </c>
      <c r="AX144" s="74">
        <f t="shared" si="64"/>
        <v>11.901426659153696</v>
      </c>
      <c r="AY144" s="74">
        <f t="shared" si="64"/>
        <v>12.014209190862037</v>
      </c>
      <c r="AZ144" s="74">
        <f t="shared" si="64"/>
        <v>12.163512716876747</v>
      </c>
      <c r="BA144" s="74">
        <f t="shared" si="52"/>
        <v>12.347968313477857</v>
      </c>
    </row>
    <row r="145" spans="1:53">
      <c r="A145" s="16" t="s">
        <v>455</v>
      </c>
      <c r="B145" s="16" t="s">
        <v>78</v>
      </c>
      <c r="C145" s="50">
        <v>54150.284299999999</v>
      </c>
      <c r="D145" s="50" t="s">
        <v>111</v>
      </c>
      <c r="E145">
        <f t="shared" si="37"/>
        <v>6342.0636005344204</v>
      </c>
      <c r="F145">
        <f t="shared" si="61"/>
        <v>6342</v>
      </c>
      <c r="G145">
        <f t="shared" si="58"/>
        <v>2.2801999999501277E-2</v>
      </c>
      <c r="K145">
        <f t="shared" si="63"/>
        <v>2.2801999999501277E-2</v>
      </c>
      <c r="Q145" s="2">
        <f t="shared" si="38"/>
        <v>39131.784299999999</v>
      </c>
      <c r="S145" s="13">
        <v>1</v>
      </c>
      <c r="T145" s="157"/>
      <c r="AF145">
        <f t="shared" si="39"/>
        <v>6342</v>
      </c>
      <c r="AG145" s="74">
        <f t="shared" si="40"/>
        <v>2.2480000700492761E-2</v>
      </c>
      <c r="AH145" s="74">
        <f t="shared" si="41"/>
        <v>1.7905691113151753E-2</v>
      </c>
      <c r="AI145" s="74">
        <f t="shared" si="42"/>
        <v>2.2801999999501277E-2</v>
      </c>
      <c r="AJ145" s="74">
        <f t="shared" si="43"/>
        <v>3.2199929900851576E-4</v>
      </c>
      <c r="AK145" s="74">
        <f t="shared" si="44"/>
        <v>1.0368354856197554E-7</v>
      </c>
      <c r="AL145">
        <f t="shared" si="45"/>
        <v>2.2801999999501277E-2</v>
      </c>
      <c r="AM145" s="101">
        <f t="shared" si="53"/>
        <v>1.0368354856197554E-7</v>
      </c>
      <c r="AN145">
        <f t="shared" si="46"/>
        <v>4.8963088863495218E-3</v>
      </c>
      <c r="AO145">
        <f t="shared" si="47"/>
        <v>0.71111028086302119</v>
      </c>
      <c r="AP145">
        <f t="shared" si="48"/>
        <v>0.64429411324866304</v>
      </c>
      <c r="AQ145">
        <f t="shared" si="49"/>
        <v>-0.80080469658287323</v>
      </c>
      <c r="AR145">
        <f t="shared" si="50"/>
        <v>-1.9170150649433633</v>
      </c>
      <c r="AS145">
        <f t="shared" si="51"/>
        <v>-1.4238297323104423</v>
      </c>
      <c r="AT145" s="74">
        <f t="shared" si="64"/>
        <v>11.799330132824634</v>
      </c>
      <c r="AU145" s="74">
        <f t="shared" si="64"/>
        <v>11.82107230304973</v>
      </c>
      <c r="AV145" s="74">
        <f t="shared" si="64"/>
        <v>11.855291570404747</v>
      </c>
      <c r="AW145" s="74">
        <f t="shared" si="64"/>
        <v>11.907206685204962</v>
      </c>
      <c r="AX145" s="74">
        <f t="shared" si="64"/>
        <v>11.982240150484211</v>
      </c>
      <c r="AY145" s="74">
        <f t="shared" si="64"/>
        <v>12.084614169856719</v>
      </c>
      <c r="AZ145" s="74">
        <f t="shared" si="64"/>
        <v>12.216173337273796</v>
      </c>
      <c r="BA145" s="74">
        <f t="shared" si="52"/>
        <v>12.376687626873013</v>
      </c>
    </row>
    <row r="146" spans="1:53">
      <c r="A146" s="52" t="s">
        <v>712</v>
      </c>
      <c r="B146" s="118" t="s">
        <v>79</v>
      </c>
      <c r="C146" s="119">
        <v>54159.605900000002</v>
      </c>
      <c r="D146" s="18">
        <v>2.0000000000000001E-4</v>
      </c>
      <c r="E146">
        <f t="shared" si="37"/>
        <v>6368.0638961951881</v>
      </c>
      <c r="F146">
        <f t="shared" si="61"/>
        <v>6368</v>
      </c>
      <c r="G146">
        <f t="shared" si="58"/>
        <v>2.2908000006282236E-2</v>
      </c>
      <c r="K146">
        <f t="shared" si="63"/>
        <v>2.2908000006282236E-2</v>
      </c>
      <c r="O146">
        <f ca="1">+C$11+C$12*$F146</f>
        <v>1.8941030233859422E-2</v>
      </c>
      <c r="Q146" s="2">
        <f t="shared" si="38"/>
        <v>39141.105900000002</v>
      </c>
      <c r="S146" s="13">
        <v>1</v>
      </c>
      <c r="T146" s="157"/>
      <c r="AF146">
        <f t="shared" si="39"/>
        <v>6368</v>
      </c>
      <c r="AG146" s="74">
        <f t="shared" si="40"/>
        <v>2.2549871838110618E-2</v>
      </c>
      <c r="AH146" s="74">
        <f t="shared" si="41"/>
        <v>1.8010136325569883E-2</v>
      </c>
      <c r="AI146" s="74">
        <f t="shared" si="42"/>
        <v>2.2908000006282236E-2</v>
      </c>
      <c r="AJ146" s="74">
        <f t="shared" si="43"/>
        <v>3.5812816817161822E-4</v>
      </c>
      <c r="AK146" s="74">
        <f t="shared" si="44"/>
        <v>1.2825578483795886E-7</v>
      </c>
      <c r="AL146">
        <f t="shared" si="45"/>
        <v>2.2908000006282236E-2</v>
      </c>
      <c r="AM146" s="101">
        <f t="shared" si="53"/>
        <v>1.2825578483795886E-7</v>
      </c>
      <c r="AN146">
        <f t="shared" si="46"/>
        <v>4.8978636807123542E-3</v>
      </c>
      <c r="AO146">
        <f t="shared" si="47"/>
        <v>0.72580730562046392</v>
      </c>
      <c r="AP146">
        <f t="shared" si="48"/>
        <v>0.65817597632422109</v>
      </c>
      <c r="AQ146">
        <f t="shared" si="49"/>
        <v>-0.80595520858241276</v>
      </c>
      <c r="AR146">
        <f t="shared" si="50"/>
        <v>-1.8987215851982973</v>
      </c>
      <c r="AS146">
        <f t="shared" si="51"/>
        <v>-1.396495115393259</v>
      </c>
      <c r="AT146" s="74">
        <f t="shared" si="64"/>
        <v>11.812689368727552</v>
      </c>
      <c r="AU146" s="74">
        <f t="shared" si="64"/>
        <v>11.834924454172713</v>
      </c>
      <c r="AV146" s="74">
        <f t="shared" si="64"/>
        <v>11.869490664531492</v>
      </c>
      <c r="AW146" s="74">
        <f t="shared" si="64"/>
        <v>11.921337218086064</v>
      </c>
      <c r="AX146" s="74">
        <f t="shared" si="64"/>
        <v>11.99554881160646</v>
      </c>
      <c r="AY146" s="74">
        <f t="shared" si="64"/>
        <v>12.096073300688385</v>
      </c>
      <c r="AZ146" s="74">
        <f t="shared" si="64"/>
        <v>12.224690471589858</v>
      </c>
      <c r="BA146" s="74">
        <f t="shared" si="52"/>
        <v>12.381325528415086</v>
      </c>
    </row>
    <row r="147" spans="1:53">
      <c r="A147" s="52" t="s">
        <v>712</v>
      </c>
      <c r="B147" s="118" t="s">
        <v>78</v>
      </c>
      <c r="C147" s="119">
        <v>54159.787499999999</v>
      </c>
      <c r="D147" s="18">
        <v>8.0000000000000004E-4</v>
      </c>
      <c r="E147">
        <f t="shared" si="37"/>
        <v>6368.5704244405433</v>
      </c>
      <c r="F147">
        <f t="shared" si="61"/>
        <v>6368.5</v>
      </c>
      <c r="G147">
        <f t="shared" si="58"/>
        <v>2.5248500001907814E-2</v>
      </c>
      <c r="K147">
        <f t="shared" si="63"/>
        <v>2.5248500001907814E-2</v>
      </c>
      <c r="O147">
        <f ca="1">+C$11+C$12*$F147</f>
        <v>1.8941837361216581E-2</v>
      </c>
      <c r="Q147" s="2">
        <f t="shared" si="38"/>
        <v>39141.287499999999</v>
      </c>
      <c r="S147" s="13">
        <v>1</v>
      </c>
      <c r="T147" s="157"/>
      <c r="AF147">
        <f t="shared" si="39"/>
        <v>6368.5</v>
      </c>
      <c r="AG147" s="74">
        <f t="shared" si="40"/>
        <v>2.2551206677778053E-2</v>
      </c>
      <c r="AH147" s="74">
        <f t="shared" si="41"/>
        <v>2.0350614777655686E-2</v>
      </c>
      <c r="AI147" s="74">
        <f t="shared" si="42"/>
        <v>2.5248500001907814E-2</v>
      </c>
      <c r="AJ147" s="74">
        <f t="shared" si="43"/>
        <v>2.6972933241297611E-3</v>
      </c>
      <c r="AK147" s="74">
        <f t="shared" si="44"/>
        <v>7.2753912763949765E-6</v>
      </c>
      <c r="AL147">
        <f t="shared" si="45"/>
        <v>2.5248500001907814E-2</v>
      </c>
      <c r="AM147" s="101">
        <f t="shared" si="53"/>
        <v>7.2753912763949765E-6</v>
      </c>
      <c r="AN147">
        <f t="shared" si="46"/>
        <v>4.8978852242521301E-3</v>
      </c>
      <c r="AO147">
        <f t="shared" si="47"/>
        <v>0.72609666180235988</v>
      </c>
      <c r="AP147">
        <f t="shared" si="48"/>
        <v>0.65844621268395231</v>
      </c>
      <c r="AQ147">
        <f t="shared" si="49"/>
        <v>-0.8060535920250087</v>
      </c>
      <c r="AR147">
        <f t="shared" si="50"/>
        <v>-1.8983625844550269</v>
      </c>
      <c r="AS147">
        <f t="shared" si="51"/>
        <v>-1.3959656863538763</v>
      </c>
      <c r="AT147" s="74">
        <f t="shared" si="64"/>
        <v>11.81294881935573</v>
      </c>
      <c r="AU147" s="74">
        <f t="shared" si="64"/>
        <v>11.835193157486708</v>
      </c>
      <c r="AV147" s="74">
        <f t="shared" si="64"/>
        <v>11.869765608003005</v>
      </c>
      <c r="AW147" s="74">
        <f t="shared" si="64"/>
        <v>11.9216102469332</v>
      </c>
      <c r="AX147" s="74">
        <f t="shared" si="64"/>
        <v>11.995805422890649</v>
      </c>
      <c r="AY147" s="74">
        <f t="shared" si="64"/>
        <v>12.096293899670933</v>
      </c>
      <c r="AZ147" s="74">
        <f t="shared" si="64"/>
        <v>12.224854295921359</v>
      </c>
      <c r="BA147" s="74">
        <f t="shared" si="52"/>
        <v>12.381414718829358</v>
      </c>
    </row>
    <row r="148" spans="1:53">
      <c r="A148" s="16" t="s">
        <v>459</v>
      </c>
      <c r="B148" s="16" t="s">
        <v>78</v>
      </c>
      <c r="C148" s="50">
        <v>54454.308599999997</v>
      </c>
      <c r="D148" s="50" t="s">
        <v>111</v>
      </c>
      <c r="E148">
        <f t="shared" si="37"/>
        <v>7190.0641249138744</v>
      </c>
      <c r="F148">
        <f t="shared" si="61"/>
        <v>7190</v>
      </c>
      <c r="G148">
        <f t="shared" si="58"/>
        <v>2.298999999766238E-2</v>
      </c>
      <c r="K148">
        <f t="shared" si="63"/>
        <v>2.298999999766238E-2</v>
      </c>
      <c r="Q148" s="2">
        <f t="shared" si="38"/>
        <v>39435.808599999997</v>
      </c>
      <c r="S148" s="13">
        <v>1</v>
      </c>
      <c r="T148" s="157"/>
      <c r="AF148">
        <f t="shared" si="39"/>
        <v>7190</v>
      </c>
      <c r="AG148" s="74">
        <f t="shared" si="40"/>
        <v>2.395947982882576E-2</v>
      </c>
      <c r="AH148" s="74">
        <f t="shared" si="41"/>
        <v>1.8817139516669447E-2</v>
      </c>
      <c r="AI148" s="74">
        <f t="shared" si="42"/>
        <v>2.298999999766238E-2</v>
      </c>
      <c r="AJ148" s="74">
        <f t="shared" si="43"/>
        <v>-9.6947983116337996E-4</v>
      </c>
      <c r="AK148" s="74">
        <f t="shared" si="44"/>
        <v>9.3989114303257567E-7</v>
      </c>
      <c r="AL148">
        <f t="shared" si="45"/>
        <v>2.298999999766238E-2</v>
      </c>
      <c r="AM148" s="101">
        <f t="shared" si="53"/>
        <v>9.3989114303257567E-7</v>
      </c>
      <c r="AN148">
        <f t="shared" si="46"/>
        <v>4.1728604809929334E-3</v>
      </c>
      <c r="AO148">
        <f t="shared" si="47"/>
        <v>1.6860304876744936</v>
      </c>
      <c r="AP148">
        <f t="shared" si="48"/>
        <v>0.91607298099109036</v>
      </c>
      <c r="AQ148">
        <f t="shared" si="49"/>
        <v>-0.50409086668310765</v>
      </c>
      <c r="AR148">
        <f t="shared" si="50"/>
        <v>-0.63369782128402274</v>
      </c>
      <c r="AS148">
        <f t="shared" si="51"/>
        <v>-0.32789590306339089</v>
      </c>
      <c r="AT148" s="74">
        <f t="shared" si="64"/>
        <v>12.381057367401944</v>
      </c>
      <c r="AU148" s="74">
        <f t="shared" si="64"/>
        <v>12.39295035224891</v>
      </c>
      <c r="AV148" s="74">
        <f t="shared" si="64"/>
        <v>12.407116041949051</v>
      </c>
      <c r="AW148" s="74">
        <f t="shared" si="64"/>
        <v>12.423947028918393</v>
      </c>
      <c r="AX148" s="74">
        <f t="shared" si="64"/>
        <v>12.443892518135083</v>
      </c>
      <c r="AY148" s="74">
        <f t="shared" si="64"/>
        <v>12.467466235066327</v>
      </c>
      <c r="AZ148" s="74">
        <f t="shared" si="64"/>
        <v>12.495258272695223</v>
      </c>
      <c r="BA148" s="74">
        <f t="shared" si="52"/>
        <v>12.527954569476067</v>
      </c>
    </row>
    <row r="149" spans="1:53">
      <c r="A149" s="16" t="s">
        <v>459</v>
      </c>
      <c r="B149" s="16" t="s">
        <v>78</v>
      </c>
      <c r="C149" s="50">
        <v>54454.489699999998</v>
      </c>
      <c r="D149" s="50" t="s">
        <v>111</v>
      </c>
      <c r="E149">
        <f t="shared" ref="E149:E212" si="65">+(C149-C$7)/C$8</f>
        <v>7190.5692585330171</v>
      </c>
      <c r="F149">
        <f t="shared" si="61"/>
        <v>7190.5</v>
      </c>
      <c r="G149">
        <f t="shared" si="58"/>
        <v>2.4830499998643063E-2</v>
      </c>
      <c r="K149">
        <f t="shared" si="63"/>
        <v>2.4830499998643063E-2</v>
      </c>
      <c r="Q149" s="2">
        <f t="shared" ref="Q149:Q212" si="66">+C149-15018.5</f>
        <v>39435.989699999998</v>
      </c>
      <c r="S149" s="13">
        <v>1</v>
      </c>
      <c r="T149" s="157"/>
      <c r="AF149">
        <f t="shared" ref="AF149:AF212" si="67">F149</f>
        <v>7190.5</v>
      </c>
      <c r="AG149" s="74">
        <f t="shared" ref="AG149:AG212" si="68">AH$3+AH$4*AF149+AH$5*AF149^2+AN149</f>
        <v>2.395967990253306E-2</v>
      </c>
      <c r="AH149" s="74">
        <f t="shared" ref="AH149:AH212" si="69">IF(S149&lt;&gt;0,G149-AN149, -9999)</f>
        <v>2.0658722980309768E-2</v>
      </c>
      <c r="AI149" s="74">
        <f t="shared" ref="AI149:AI212" si="70">+G149-P149</f>
        <v>2.4830499998643063E-2</v>
      </c>
      <c r="AJ149" s="74">
        <f t="shared" ref="AJ149:AJ212" si="71">IF(S149&lt;&gt;0,G149-AG149, -9999)</f>
        <v>8.7082009611000322E-4</v>
      </c>
      <c r="AK149" s="74">
        <f t="shared" ref="AK149:AK212" si="72">+(G149-AG149)^2*S149</f>
        <v>7.5832763978903522E-7</v>
      </c>
      <c r="AL149">
        <f t="shared" ref="AL149:AL212" si="73">IF(S149&lt;&gt;0,G149-P149, -9999)</f>
        <v>2.4830499998643063E-2</v>
      </c>
      <c r="AM149" s="101">
        <f t="shared" si="53"/>
        <v>7.5832763978903522E-7</v>
      </c>
      <c r="AN149">
        <f t="shared" ref="AN149:AN212" si="74">$AH$6*($AH$11/AO149*AP149+$AH$12)</f>
        <v>4.1717770183332939E-3</v>
      </c>
      <c r="AO149">
        <f t="shared" ref="AO149:AO212" si="75">1+$AH$7*COS(AR149)</f>
        <v>1.686713827354646</v>
      </c>
      <c r="AP149">
        <f t="shared" ref="AP149:AP212" si="76">SIN(AR149+RADIANS($AH$9))</f>
        <v>0.91552802875631001</v>
      </c>
      <c r="AQ149">
        <f t="shared" ref="AQ149:AQ212" si="77">$AH$7*SIN(AR149)</f>
        <v>-0.50315956834006792</v>
      </c>
      <c r="AR149">
        <f t="shared" ref="AR149:AR212" si="78">2*ATAN(AS149)</f>
        <v>-0.63234097982423232</v>
      </c>
      <c r="AS149">
        <f t="shared" ref="AS149:AS212" si="79">SQRT((1+$AH$7)/(1-$AH$7))*TAN(AT149/2)</f>
        <v>-0.32714470842709104</v>
      </c>
      <c r="AT149" s="74">
        <f t="shared" si="64"/>
        <v>12.38147949420496</v>
      </c>
      <c r="AU149" s="74">
        <f t="shared" si="64"/>
        <v>12.393347376507149</v>
      </c>
      <c r="AV149" s="74">
        <f t="shared" si="64"/>
        <v>12.407482261553989</v>
      </c>
      <c r="AW149" s="74">
        <f t="shared" si="64"/>
        <v>12.424275761123186</v>
      </c>
      <c r="AX149" s="74">
        <f t="shared" si="64"/>
        <v>12.444176013885752</v>
      </c>
      <c r="AY149" s="74">
        <f t="shared" si="64"/>
        <v>12.467695593476586</v>
      </c>
      <c r="AZ149" s="74">
        <f t="shared" si="64"/>
        <v>12.495423336785398</v>
      </c>
      <c r="BA149" s="74">
        <f t="shared" ref="BA149:BA212" si="80">RADIANS($AH$9)+$AH$18*(F149-AH$15)</f>
        <v>12.528043759890338</v>
      </c>
    </row>
    <row r="150" spans="1:53">
      <c r="A150" s="16" t="s">
        <v>459</v>
      </c>
      <c r="B150" s="16" t="s">
        <v>78</v>
      </c>
      <c r="C150" s="50">
        <v>54505.398999999998</v>
      </c>
      <c r="D150" s="50" t="s">
        <v>111</v>
      </c>
      <c r="E150">
        <f t="shared" si="65"/>
        <v>7332.5681484105389</v>
      </c>
      <c r="F150">
        <f t="shared" si="61"/>
        <v>7332.5</v>
      </c>
      <c r="G150">
        <f t="shared" si="58"/>
        <v>2.4432499994873069E-2</v>
      </c>
      <c r="K150">
        <f t="shared" si="63"/>
        <v>2.4432499994873069E-2</v>
      </c>
      <c r="Q150" s="2">
        <f t="shared" si="66"/>
        <v>39486.898999999998</v>
      </c>
      <c r="S150" s="13">
        <v>1</v>
      </c>
      <c r="T150" s="157"/>
      <c r="U150">
        <v>4.5631373300891235E-14</v>
      </c>
      <c r="V150">
        <v>4.2929938949097876E-18</v>
      </c>
      <c r="W150">
        <v>1.56827859107972E-27</v>
      </c>
      <c r="X150">
        <v>3.2491107732664369E-8</v>
      </c>
      <c r="Y150">
        <v>4.4448070173504626E-5</v>
      </c>
      <c r="Z150">
        <v>7.9938716467894792E-4</v>
      </c>
      <c r="AA150">
        <v>1.1697586486642169</v>
      </c>
      <c r="AB150">
        <v>3592.6000407464194</v>
      </c>
      <c r="AC150">
        <v>9.7537433879841672E-4</v>
      </c>
      <c r="AD150">
        <v>1.6785799575896243E-8</v>
      </c>
      <c r="AE150">
        <v>6.5105176498410285E-21</v>
      </c>
      <c r="AF150">
        <f t="shared" si="67"/>
        <v>7332.5</v>
      </c>
      <c r="AG150" s="74">
        <f t="shared" si="68"/>
        <v>2.3981025507840436E-2</v>
      </c>
      <c r="AH150" s="74">
        <f t="shared" si="69"/>
        <v>2.0603169109712164E-2</v>
      </c>
      <c r="AI150" s="74">
        <f t="shared" si="70"/>
        <v>2.4432499994873069E-2</v>
      </c>
      <c r="AJ150" s="74">
        <f t="shared" si="71"/>
        <v>4.5147448703263329E-4</v>
      </c>
      <c r="AK150" s="74">
        <f t="shared" si="72"/>
        <v>2.0382921244137936E-7</v>
      </c>
      <c r="AL150">
        <f t="shared" si="73"/>
        <v>2.4432499994873069E-2</v>
      </c>
      <c r="AM150" s="101">
        <f t="shared" ref="AM150:AM213" si="81">+(G150-AG150)^2</f>
        <v>2.0382921244137936E-7</v>
      </c>
      <c r="AN150">
        <f t="shared" si="74"/>
        <v>3.8293308851609061E-3</v>
      </c>
      <c r="AO150">
        <f t="shared" si="75"/>
        <v>1.8303779794448798</v>
      </c>
      <c r="AP150">
        <f t="shared" si="76"/>
        <v>0.67925151315413701</v>
      </c>
      <c r="AQ150">
        <f t="shared" si="77"/>
        <v>-0.18766417651024583</v>
      </c>
      <c r="AR150">
        <f t="shared" si="78"/>
        <v>-0.22226462408854394</v>
      </c>
      <c r="AS150">
        <f t="shared" si="79"/>
        <v>-0.11159209272705964</v>
      </c>
      <c r="AT150" s="74">
        <f t="shared" si="64"/>
        <v>12.503143331267303</v>
      </c>
      <c r="AU150" s="74">
        <f t="shared" si="64"/>
        <v>12.507333227804235</v>
      </c>
      <c r="AV150" s="74">
        <f t="shared" si="64"/>
        <v>12.51226276715245</v>
      </c>
      <c r="AW150" s="74">
        <f t="shared" si="64"/>
        <v>12.518060842915819</v>
      </c>
      <c r="AX150" s="74">
        <f t="shared" si="64"/>
        <v>12.524878417865519</v>
      </c>
      <c r="AY150" s="74">
        <f t="shared" si="64"/>
        <v>12.532892310773647</v>
      </c>
      <c r="AZ150" s="74">
        <f t="shared" si="64"/>
        <v>12.542309735364942</v>
      </c>
      <c r="BA150" s="74">
        <f t="shared" si="80"/>
        <v>12.553373837543207</v>
      </c>
    </row>
    <row r="151" spans="1:53">
      <c r="A151" s="16" t="s">
        <v>459</v>
      </c>
      <c r="B151" s="16" t="s">
        <v>78</v>
      </c>
      <c r="C151" s="50">
        <v>54507.369599999998</v>
      </c>
      <c r="D151" s="50" t="s">
        <v>111</v>
      </c>
      <c r="E151">
        <f t="shared" si="65"/>
        <v>7338.0646492933392</v>
      </c>
      <c r="F151">
        <f t="shared" si="61"/>
        <v>7338</v>
      </c>
      <c r="G151">
        <f t="shared" si="58"/>
        <v>2.3177999995823484E-2</v>
      </c>
      <c r="K151">
        <f t="shared" si="63"/>
        <v>2.3177999995823484E-2</v>
      </c>
      <c r="Q151" s="2">
        <f t="shared" si="66"/>
        <v>39488.869599999998</v>
      </c>
      <c r="S151" s="13">
        <v>1</v>
      </c>
      <c r="T151" s="157"/>
      <c r="AF151">
        <f t="shared" si="67"/>
        <v>7338</v>
      </c>
      <c r="AG151" s="74">
        <f t="shared" si="68"/>
        <v>2.3980491383428205E-2</v>
      </c>
      <c r="AH151" s="74">
        <f t="shared" si="69"/>
        <v>1.9363264389590001E-2</v>
      </c>
      <c r="AI151" s="74">
        <f t="shared" si="70"/>
        <v>2.3177999995823484E-2</v>
      </c>
      <c r="AJ151" s="74">
        <f t="shared" si="71"/>
        <v>-8.0249138760472155E-4</v>
      </c>
      <c r="AK151" s="74">
        <f t="shared" si="72"/>
        <v>6.4399242717975146E-7</v>
      </c>
      <c r="AL151">
        <f t="shared" si="73"/>
        <v>2.3177999995823484E-2</v>
      </c>
      <c r="AM151" s="101">
        <f t="shared" si="81"/>
        <v>6.4399242717975146E-7</v>
      </c>
      <c r="AN151">
        <f t="shared" si="74"/>
        <v>3.8147356062334819E-3</v>
      </c>
      <c r="AO151">
        <f t="shared" si="75"/>
        <v>1.833384318622576</v>
      </c>
      <c r="AP151">
        <f t="shared" si="76"/>
        <v>0.66695137996732812</v>
      </c>
      <c r="AQ151">
        <f t="shared" si="77"/>
        <v>-0.17382752764224368</v>
      </c>
      <c r="AR151">
        <f t="shared" si="78"/>
        <v>-0.20563204394342888</v>
      </c>
      <c r="AS151">
        <f t="shared" si="79"/>
        <v>-0.10317985449287348</v>
      </c>
      <c r="AT151" s="74">
        <f t="shared" ref="AT151:AZ160" si="82">$BA151+$AH$7*SIN(AU151)</f>
        <v>12.507906820080377</v>
      </c>
      <c r="AU151" s="74">
        <f t="shared" si="82"/>
        <v>12.511783388159563</v>
      </c>
      <c r="AV151" s="74">
        <f t="shared" si="82"/>
        <v>12.516343226501025</v>
      </c>
      <c r="AW151" s="74">
        <f t="shared" si="82"/>
        <v>12.52170544093687</v>
      </c>
      <c r="AX151" s="74">
        <f t="shared" si="82"/>
        <v>12.528009590075843</v>
      </c>
      <c r="AY151" s="74">
        <f t="shared" si="82"/>
        <v>12.53541920411717</v>
      </c>
      <c r="AZ151" s="74">
        <f t="shared" si="82"/>
        <v>12.544125989811578</v>
      </c>
      <c r="BA151" s="74">
        <f t="shared" si="80"/>
        <v>12.554354932100185</v>
      </c>
    </row>
    <row r="152" spans="1:53">
      <c r="A152" s="16" t="s">
        <v>459</v>
      </c>
      <c r="B152" s="16" t="s">
        <v>78</v>
      </c>
      <c r="C152" s="50">
        <v>54509.343699999998</v>
      </c>
      <c r="D152" s="50" t="s">
        <v>111</v>
      </c>
      <c r="E152">
        <f t="shared" si="65"/>
        <v>7343.5709125597195</v>
      </c>
      <c r="F152">
        <f t="shared" si="61"/>
        <v>7343.5</v>
      </c>
      <c r="G152">
        <f t="shared" si="58"/>
        <v>2.5423499995667953E-2</v>
      </c>
      <c r="K152">
        <f t="shared" si="63"/>
        <v>2.5423499995667953E-2</v>
      </c>
      <c r="Q152" s="2">
        <f t="shared" si="66"/>
        <v>39490.843699999998</v>
      </c>
      <c r="S152" s="13">
        <v>1</v>
      </c>
      <c r="T152" s="157"/>
      <c r="AF152">
        <f t="shared" si="67"/>
        <v>7343.5</v>
      </c>
      <c r="AG152" s="74">
        <f t="shared" si="68"/>
        <v>2.3979861696057821E-2</v>
      </c>
      <c r="AH152" s="74">
        <f t="shared" si="69"/>
        <v>2.1623453040972702E-2</v>
      </c>
      <c r="AI152" s="74">
        <f t="shared" si="70"/>
        <v>2.5423499995667953E-2</v>
      </c>
      <c r="AJ152" s="74">
        <f t="shared" si="71"/>
        <v>1.4436382996101324E-3</v>
      </c>
      <c r="AK152" s="74">
        <f t="shared" si="72"/>
        <v>2.0840915401012343E-6</v>
      </c>
      <c r="AL152">
        <f t="shared" si="73"/>
        <v>2.5423499995667953E-2</v>
      </c>
      <c r="AM152" s="101">
        <f t="shared" si="81"/>
        <v>2.0840915401012343E-6</v>
      </c>
      <c r="AN152">
        <f t="shared" si="74"/>
        <v>3.8000469546952509E-3</v>
      </c>
      <c r="AO152">
        <f t="shared" si="75"/>
        <v>1.8361655483882768</v>
      </c>
      <c r="AP152">
        <f t="shared" si="76"/>
        <v>0.65444104857886343</v>
      </c>
      <c r="AQ152">
        <f t="shared" si="77"/>
        <v>-0.15991437577892145</v>
      </c>
      <c r="AR152">
        <f t="shared" si="78"/>
        <v>-0.18896548000663513</v>
      </c>
      <c r="AS152">
        <f t="shared" si="79"/>
        <v>-9.4764896335724283E-2</v>
      </c>
      <c r="AT152" s="74">
        <f t="shared" si="82"/>
        <v>12.512672512960975</v>
      </c>
      <c r="AU152" s="74">
        <f t="shared" si="82"/>
        <v>12.51623505891053</v>
      </c>
      <c r="AV152" s="74">
        <f t="shared" si="82"/>
        <v>12.520424628410689</v>
      </c>
      <c r="AW152" s="74">
        <f t="shared" si="82"/>
        <v>12.525350553473171</v>
      </c>
      <c r="AX152" s="74">
        <f t="shared" si="82"/>
        <v>12.531140990793467</v>
      </c>
      <c r="AY152" s="74">
        <f t="shared" si="82"/>
        <v>12.537946168305679</v>
      </c>
      <c r="AZ152" s="74">
        <f t="shared" si="82"/>
        <v>12.545942254104041</v>
      </c>
      <c r="BA152" s="74">
        <f t="shared" si="80"/>
        <v>12.555336026657162</v>
      </c>
    </row>
    <row r="153" spans="1:53">
      <c r="A153" s="16" t="s">
        <v>459</v>
      </c>
      <c r="B153" s="16" t="s">
        <v>78</v>
      </c>
      <c r="C153" s="50">
        <v>54509.520299999996</v>
      </c>
      <c r="D153" s="50" t="s">
        <v>111</v>
      </c>
      <c r="E153">
        <f t="shared" si="65"/>
        <v>7344.0634945428192</v>
      </c>
      <c r="F153">
        <f t="shared" si="61"/>
        <v>7344</v>
      </c>
      <c r="G153">
        <f t="shared" si="58"/>
        <v>2.2763999993912876E-2</v>
      </c>
      <c r="K153">
        <f t="shared" si="63"/>
        <v>2.2763999993912876E-2</v>
      </c>
      <c r="Q153" s="2">
        <f t="shared" si="66"/>
        <v>39491.020299999996</v>
      </c>
      <c r="S153" s="13">
        <v>1</v>
      </c>
      <c r="T153" s="157"/>
      <c r="AF153">
        <f t="shared" si="67"/>
        <v>7344</v>
      </c>
      <c r="AG153" s="74">
        <f t="shared" si="68"/>
        <v>2.3979799739502271E-2</v>
      </c>
      <c r="AH153" s="74">
        <f t="shared" si="69"/>
        <v>1.8965292974812527E-2</v>
      </c>
      <c r="AI153" s="74">
        <f t="shared" si="70"/>
        <v>2.2763999993912876E-2</v>
      </c>
      <c r="AJ153" s="74">
        <f t="shared" si="71"/>
        <v>-1.2157997455893958E-3</v>
      </c>
      <c r="AK153" s="74">
        <f t="shared" si="72"/>
        <v>1.4781690213752397E-6</v>
      </c>
      <c r="AL153">
        <f t="shared" si="73"/>
        <v>2.2763999993912876E-2</v>
      </c>
      <c r="AM153" s="101">
        <f t="shared" si="81"/>
        <v>1.4781690213752397E-6</v>
      </c>
      <c r="AN153">
        <f t="shared" si="74"/>
        <v>3.7987070191003473E-3</v>
      </c>
      <c r="AO153">
        <f t="shared" si="75"/>
        <v>1.8364071343450992</v>
      </c>
      <c r="AP153">
        <f t="shared" si="76"/>
        <v>0.65329347262163584</v>
      </c>
      <c r="AQ153">
        <f t="shared" si="77"/>
        <v>-0.1586459501810536</v>
      </c>
      <c r="AR153">
        <f t="shared" si="78"/>
        <v>-0.1874487443002639</v>
      </c>
      <c r="AS153">
        <f t="shared" si="79"/>
        <v>-9.399977288698759E-2</v>
      </c>
      <c r="AT153" s="74">
        <f t="shared" si="82"/>
        <v>12.513105860901891</v>
      </c>
      <c r="AU153" s="74">
        <f t="shared" si="82"/>
        <v>12.516639826913982</v>
      </c>
      <c r="AV153" s="74">
        <f t="shared" si="82"/>
        <v>12.520795709038229</v>
      </c>
      <c r="AW153" s="74">
        <f t="shared" si="82"/>
        <v>12.52568195140487</v>
      </c>
      <c r="AX153" s="74">
        <f t="shared" si="82"/>
        <v>12.531425674272795</v>
      </c>
      <c r="AY153" s="74">
        <f t="shared" si="82"/>
        <v>12.538175895635936</v>
      </c>
      <c r="AZ153" s="74">
        <f t="shared" si="82"/>
        <v>12.546107369500159</v>
      </c>
      <c r="BA153" s="74">
        <f t="shared" si="80"/>
        <v>12.555425217071432</v>
      </c>
    </row>
    <row r="154" spans="1:53">
      <c r="A154" s="16" t="s">
        <v>459</v>
      </c>
      <c r="B154" s="16" t="s">
        <v>78</v>
      </c>
      <c r="C154" s="50">
        <v>54515.437400000003</v>
      </c>
      <c r="D154" s="50" t="s">
        <v>111</v>
      </c>
      <c r="E154">
        <f t="shared" si="65"/>
        <v>7360.5677802292294</v>
      </c>
      <c r="F154">
        <f t="shared" si="61"/>
        <v>7360.5</v>
      </c>
      <c r="G154">
        <f t="shared" si="58"/>
        <v>2.4300500001118053E-2</v>
      </c>
      <c r="K154">
        <f t="shared" si="63"/>
        <v>2.4300500001118053E-2</v>
      </c>
      <c r="Q154" s="2">
        <f t="shared" si="66"/>
        <v>39496.937400000003</v>
      </c>
      <c r="S154" s="13">
        <v>1</v>
      </c>
      <c r="T154" s="157"/>
      <c r="AF154">
        <f t="shared" si="67"/>
        <v>7360.5</v>
      </c>
      <c r="AG154" s="74">
        <f t="shared" si="68"/>
        <v>2.3977319545947146E-2</v>
      </c>
      <c r="AH154" s="74">
        <f t="shared" si="69"/>
        <v>2.0546436328624788E-2</v>
      </c>
      <c r="AI154" s="74">
        <f t="shared" si="70"/>
        <v>2.4300500001118053E-2</v>
      </c>
      <c r="AJ154" s="74">
        <f t="shared" si="71"/>
        <v>3.2318045517090721E-4</v>
      </c>
      <c r="AK154" s="74">
        <f t="shared" si="72"/>
        <v>1.0444560660447476E-7</v>
      </c>
      <c r="AL154">
        <f t="shared" si="73"/>
        <v>2.4300500001118053E-2</v>
      </c>
      <c r="AM154" s="101">
        <f t="shared" si="81"/>
        <v>1.0444560660447476E-7</v>
      </c>
      <c r="AN154">
        <f t="shared" si="74"/>
        <v>3.7540636724932661E-3</v>
      </c>
      <c r="AO154">
        <f t="shared" si="75"/>
        <v>1.8433123167642096</v>
      </c>
      <c r="AP154">
        <f t="shared" si="76"/>
        <v>0.61449218754604451</v>
      </c>
      <c r="AQ154">
        <f t="shared" si="77"/>
        <v>-0.11648934838006213</v>
      </c>
      <c r="AR154">
        <f t="shared" si="78"/>
        <v>-0.13726446630156708</v>
      </c>
      <c r="AS154">
        <f t="shared" si="79"/>
        <v>-6.874019795546786E-2</v>
      </c>
      <c r="AT154" s="74">
        <f t="shared" si="82"/>
        <v>12.527414855864523</v>
      </c>
      <c r="AU154" s="74">
        <f t="shared" si="82"/>
        <v>12.530003001951455</v>
      </c>
      <c r="AV154" s="74">
        <f t="shared" si="82"/>
        <v>12.53304500708551</v>
      </c>
      <c r="AW154" s="74">
        <f t="shared" si="82"/>
        <v>12.536620068049338</v>
      </c>
      <c r="AX154" s="74">
        <f t="shared" si="82"/>
        <v>12.540821110436656</v>
      </c>
      <c r="AY154" s="74">
        <f t="shared" si="82"/>
        <v>12.545757170747653</v>
      </c>
      <c r="AZ154" s="74">
        <f t="shared" si="82"/>
        <v>12.551556215540757</v>
      </c>
      <c r="BA154" s="74">
        <f t="shared" si="80"/>
        <v>12.558368500742365</v>
      </c>
    </row>
    <row r="155" spans="1:53">
      <c r="A155" s="16" t="s">
        <v>459</v>
      </c>
      <c r="B155" s="16" t="s">
        <v>78</v>
      </c>
      <c r="C155" s="50">
        <v>54516.333299999998</v>
      </c>
      <c r="D155" s="50" t="s">
        <v>111</v>
      </c>
      <c r="E155">
        <f t="shared" si="65"/>
        <v>7363.0666715013676</v>
      </c>
      <c r="F155">
        <f t="shared" ref="F155:F186" si="83">ROUND(2*E155,0)/2</f>
        <v>7363</v>
      </c>
      <c r="G155">
        <f t="shared" si="58"/>
        <v>2.3903000001155306E-2</v>
      </c>
      <c r="K155">
        <f t="shared" si="63"/>
        <v>2.3903000001155306E-2</v>
      </c>
      <c r="Q155" s="2">
        <f t="shared" si="66"/>
        <v>39497.833299999998</v>
      </c>
      <c r="S155" s="13">
        <v>1</v>
      </c>
      <c r="T155" s="157"/>
      <c r="AF155">
        <f t="shared" si="67"/>
        <v>7363</v>
      </c>
      <c r="AG155" s="74">
        <f t="shared" si="68"/>
        <v>2.3976870736553205E-2</v>
      </c>
      <c r="AH155" s="74">
        <f t="shared" si="69"/>
        <v>2.0155771774884798E-2</v>
      </c>
      <c r="AI155" s="74">
        <f t="shared" si="70"/>
        <v>2.3903000001155306E-2</v>
      </c>
      <c r="AJ155" s="74">
        <f t="shared" si="71"/>
        <v>-7.3870735397899012E-5</v>
      </c>
      <c r="AK155" s="74">
        <f t="shared" si="72"/>
        <v>5.4568855482264102E-9</v>
      </c>
      <c r="AL155">
        <f t="shared" si="73"/>
        <v>2.3903000001155306E-2</v>
      </c>
      <c r="AM155" s="101">
        <f t="shared" si="81"/>
        <v>5.4568855482264102E-9</v>
      </c>
      <c r="AN155">
        <f t="shared" si="74"/>
        <v>3.747228226270508E-3</v>
      </c>
      <c r="AO155">
        <f t="shared" si="75"/>
        <v>1.8441758601132974</v>
      </c>
      <c r="AP155">
        <f t="shared" si="76"/>
        <v>0.60846002850260428</v>
      </c>
      <c r="AQ155">
        <f t="shared" si="77"/>
        <v>-0.11005702655534899</v>
      </c>
      <c r="AR155">
        <f t="shared" si="78"/>
        <v>-0.12964095727783273</v>
      </c>
      <c r="AS155">
        <f t="shared" si="79"/>
        <v>-6.4911416761459173E-2</v>
      </c>
      <c r="AT155" s="74">
        <f t="shared" si="82"/>
        <v>12.529584160732595</v>
      </c>
      <c r="AU155" s="74">
        <f t="shared" si="82"/>
        <v>12.532028598772483</v>
      </c>
      <c r="AV155" s="74">
        <f t="shared" si="82"/>
        <v>12.534901506012609</v>
      </c>
      <c r="AW155" s="74">
        <f t="shared" si="82"/>
        <v>12.53827765563539</v>
      </c>
      <c r="AX155" s="74">
        <f t="shared" si="82"/>
        <v>12.542244793314421</v>
      </c>
      <c r="AY155" s="74">
        <f t="shared" si="82"/>
        <v>12.546905889694351</v>
      </c>
      <c r="AZ155" s="74">
        <f t="shared" si="82"/>
        <v>12.552381803957889</v>
      </c>
      <c r="BA155" s="74">
        <f t="shared" si="80"/>
        <v>12.558814452813719</v>
      </c>
    </row>
    <row r="156" spans="1:53">
      <c r="A156" s="16" t="s">
        <v>459</v>
      </c>
      <c r="B156" s="16" t="s">
        <v>78</v>
      </c>
      <c r="C156" s="50">
        <v>54516.512799999997</v>
      </c>
      <c r="D156" s="50" t="s">
        <v>111</v>
      </c>
      <c r="E156">
        <f t="shared" si="65"/>
        <v>7363.5673423165781</v>
      </c>
      <c r="F156">
        <f t="shared" si="83"/>
        <v>7363.5</v>
      </c>
      <c r="G156">
        <f t="shared" si="58"/>
        <v>2.4143499998899642E-2</v>
      </c>
      <c r="K156">
        <f t="shared" si="63"/>
        <v>2.4143499998899642E-2</v>
      </c>
      <c r="Q156" s="2">
        <f t="shared" si="66"/>
        <v>39498.012799999997</v>
      </c>
      <c r="S156" s="13">
        <v>1</v>
      </c>
      <c r="T156" s="157"/>
      <c r="AF156">
        <f t="shared" si="67"/>
        <v>7363.5</v>
      </c>
      <c r="AG156" s="74">
        <f t="shared" si="68"/>
        <v>2.3976778692727217E-2</v>
      </c>
      <c r="AH156" s="74">
        <f t="shared" si="69"/>
        <v>2.0397641089514754E-2</v>
      </c>
      <c r="AI156" s="74">
        <f t="shared" si="70"/>
        <v>2.4143499998899642E-2</v>
      </c>
      <c r="AJ156" s="74">
        <f t="shared" si="71"/>
        <v>1.6672130617242584E-4</v>
      </c>
      <c r="AK156" s="74">
        <f t="shared" si="72"/>
        <v>2.7795993931839756E-8</v>
      </c>
      <c r="AL156">
        <f t="shared" si="73"/>
        <v>2.4143499998899642E-2</v>
      </c>
      <c r="AM156" s="101">
        <f t="shared" si="81"/>
        <v>2.7795993931839756E-8</v>
      </c>
      <c r="AN156">
        <f t="shared" si="74"/>
        <v>3.7458589093848876E-3</v>
      </c>
      <c r="AO156">
        <f t="shared" si="75"/>
        <v>1.8443427423411718</v>
      </c>
      <c r="AP156">
        <f t="shared" si="76"/>
        <v>0.60724890822609845</v>
      </c>
      <c r="AQ156">
        <f t="shared" si="77"/>
        <v>-0.10876932172271572</v>
      </c>
      <c r="AR156">
        <f t="shared" si="78"/>
        <v>-0.12811570954751994</v>
      </c>
      <c r="AS156">
        <f t="shared" si="79"/>
        <v>-6.4145617347631328E-2</v>
      </c>
      <c r="AT156" s="74">
        <f t="shared" si="82"/>
        <v>12.53001805672047</v>
      </c>
      <c r="AU156" s="74">
        <f t="shared" si="82"/>
        <v>12.532433742108598</v>
      </c>
      <c r="AV156" s="74">
        <f t="shared" si="82"/>
        <v>12.535272820745952</v>
      </c>
      <c r="AW156" s="74">
        <f t="shared" si="82"/>
        <v>12.538609181307235</v>
      </c>
      <c r="AX156" s="74">
        <f t="shared" si="82"/>
        <v>12.542529533510079</v>
      </c>
      <c r="AY156" s="74">
        <f t="shared" si="82"/>
        <v>12.54713563460577</v>
      </c>
      <c r="AZ156" s="74">
        <f t="shared" si="82"/>
        <v>12.552546921797244</v>
      </c>
      <c r="BA156" s="74">
        <f t="shared" si="80"/>
        <v>12.558903643227989</v>
      </c>
    </row>
    <row r="157" spans="1:53">
      <c r="A157" s="16" t="s">
        <v>459</v>
      </c>
      <c r="B157" s="16" t="s">
        <v>78</v>
      </c>
      <c r="C157" s="50">
        <v>54520.456599999998</v>
      </c>
      <c r="D157" s="50" t="s">
        <v>111</v>
      </c>
      <c r="E157">
        <f t="shared" si="65"/>
        <v>7374.5675961385541</v>
      </c>
      <c r="F157">
        <f t="shared" si="83"/>
        <v>7374.5</v>
      </c>
      <c r="G157">
        <f t="shared" si="58"/>
        <v>2.4234500000602566E-2</v>
      </c>
      <c r="K157">
        <f t="shared" si="63"/>
        <v>2.4234500000602566E-2</v>
      </c>
      <c r="Q157" s="2">
        <f t="shared" si="66"/>
        <v>39501.956599999998</v>
      </c>
      <c r="S157" s="13">
        <v>1</v>
      </c>
      <c r="T157" s="157"/>
      <c r="U157">
        <v>3.9122117276717372E-10</v>
      </c>
      <c r="V157">
        <v>1.1561390418085811E-17</v>
      </c>
      <c r="W157">
        <v>5.1747389966433657E-27</v>
      </c>
      <c r="X157">
        <v>3.0139312093297982E-8</v>
      </c>
      <c r="Y157">
        <v>2.7741427870465835E-5</v>
      </c>
      <c r="Z157">
        <v>4.6795506872822953E-4</v>
      </c>
      <c r="AA157">
        <v>1.3662994053441171</v>
      </c>
      <c r="AB157">
        <v>4192.9716974514395</v>
      </c>
      <c r="AC157">
        <v>9.0477406454462031E-4</v>
      </c>
      <c r="AD157">
        <v>1.5397730044398899E-8</v>
      </c>
      <c r="AE157">
        <v>2.1482298975829228E-20</v>
      </c>
      <c r="AF157">
        <f t="shared" si="67"/>
        <v>7374.5</v>
      </c>
      <c r="AG157" s="74">
        <f t="shared" si="68"/>
        <v>2.3974562779319284E-2</v>
      </c>
      <c r="AH157" s="74">
        <f t="shared" si="69"/>
        <v>2.0518952432120315E-2</v>
      </c>
      <c r="AI157" s="74">
        <f t="shared" si="70"/>
        <v>2.4234500000602566E-2</v>
      </c>
      <c r="AJ157" s="74">
        <f t="shared" si="71"/>
        <v>2.5993722128328164E-4</v>
      </c>
      <c r="AK157" s="74">
        <f t="shared" si="72"/>
        <v>6.7567359008473722E-8</v>
      </c>
      <c r="AL157">
        <f t="shared" si="73"/>
        <v>2.4234500000602566E-2</v>
      </c>
      <c r="AM157" s="101">
        <f t="shared" si="81"/>
        <v>6.7567359008473722E-8</v>
      </c>
      <c r="AN157">
        <f t="shared" si="74"/>
        <v>3.7155475684822492E-3</v>
      </c>
      <c r="AO157">
        <f t="shared" si="75"/>
        <v>1.8475198589807738</v>
      </c>
      <c r="AP157">
        <f t="shared" si="76"/>
        <v>0.58021838159580308</v>
      </c>
      <c r="AQ157">
        <f t="shared" si="77"/>
        <v>-8.0346253960216593E-2</v>
      </c>
      <c r="AR157">
        <f t="shared" si="78"/>
        <v>-9.4519134751267483E-2</v>
      </c>
      <c r="AS157">
        <f t="shared" si="79"/>
        <v>-4.7294783060656799E-2</v>
      </c>
      <c r="AT157" s="74">
        <f t="shared" si="82"/>
        <v>12.539566402146079</v>
      </c>
      <c r="AU157" s="74">
        <f t="shared" si="82"/>
        <v>12.54134869838896</v>
      </c>
      <c r="AV157" s="74">
        <f t="shared" si="82"/>
        <v>12.543442868969393</v>
      </c>
      <c r="AW157" s="74">
        <f t="shared" si="82"/>
        <v>12.54590335926992</v>
      </c>
      <c r="AX157" s="74">
        <f t="shared" si="82"/>
        <v>12.548794090010526</v>
      </c>
      <c r="AY157" s="74">
        <f t="shared" si="82"/>
        <v>12.552190107023543</v>
      </c>
      <c r="AZ157" s="74">
        <f t="shared" si="82"/>
        <v>12.556179525986913</v>
      </c>
      <c r="BA157" s="74">
        <f t="shared" si="80"/>
        <v>12.560865832341943</v>
      </c>
    </row>
    <row r="158" spans="1:53">
      <c r="A158" s="16" t="s">
        <v>459</v>
      </c>
      <c r="B158" s="16" t="s">
        <v>78</v>
      </c>
      <c r="C158" s="50">
        <v>54531.391499999998</v>
      </c>
      <c r="D158" s="50" t="s">
        <v>111</v>
      </c>
      <c r="E158">
        <f t="shared" si="65"/>
        <v>7405.0677927808529</v>
      </c>
      <c r="F158">
        <f t="shared" si="83"/>
        <v>7405</v>
      </c>
      <c r="G158">
        <f t="shared" si="58"/>
        <v>2.4304999999003485E-2</v>
      </c>
      <c r="K158">
        <f t="shared" si="63"/>
        <v>2.4304999999003485E-2</v>
      </c>
      <c r="Q158" s="2">
        <f t="shared" si="66"/>
        <v>39512.891499999998</v>
      </c>
      <c r="S158" s="13">
        <v>1</v>
      </c>
      <c r="T158" s="157"/>
      <c r="AF158">
        <f t="shared" si="67"/>
        <v>7405</v>
      </c>
      <c r="AG158" s="74">
        <f t="shared" si="68"/>
        <v>2.3966554617997994E-2</v>
      </c>
      <c r="AH158" s="74">
        <f t="shared" si="69"/>
        <v>2.0675315724571045E-2</v>
      </c>
      <c r="AI158" s="74">
        <f t="shared" si="70"/>
        <v>2.4304999999003485E-2</v>
      </c>
      <c r="AJ158" s="74">
        <f t="shared" si="71"/>
        <v>3.3844538100549076E-4</v>
      </c>
      <c r="AK158" s="74">
        <f t="shared" si="72"/>
        <v>1.1454527592395181E-7</v>
      </c>
      <c r="AL158">
        <f t="shared" si="73"/>
        <v>2.4304999999003485E-2</v>
      </c>
      <c r="AM158" s="101">
        <f t="shared" si="81"/>
        <v>1.1454527592395181E-7</v>
      </c>
      <c r="AN158">
        <f t="shared" si="74"/>
        <v>3.629684274432441E-3</v>
      </c>
      <c r="AO158">
        <f t="shared" si="75"/>
        <v>1.8513193000135666</v>
      </c>
      <c r="AP158">
        <f t="shared" si="76"/>
        <v>0.50171515515587484</v>
      </c>
      <c r="AQ158">
        <f t="shared" si="77"/>
        <v>-9.3878466173580495E-4</v>
      </c>
      <c r="AR158">
        <f t="shared" si="78"/>
        <v>-1.1027405125064501E-3</v>
      </c>
      <c r="AS158">
        <f t="shared" si="79"/>
        <v>-5.5137031212710121E-4</v>
      </c>
      <c r="AT158" s="74">
        <f t="shared" si="82"/>
        <v>12.566058107763427</v>
      </c>
      <c r="AU158" s="74">
        <f t="shared" si="82"/>
        <v>12.566078902775105</v>
      </c>
      <c r="AV158" s="74">
        <f t="shared" si="82"/>
        <v>12.566103329567552</v>
      </c>
      <c r="AW158" s="74">
        <f t="shared" si="82"/>
        <v>12.566132022419195</v>
      </c>
      <c r="AX158" s="74">
        <f t="shared" si="82"/>
        <v>12.566165726383035</v>
      </c>
      <c r="AY158" s="74">
        <f t="shared" si="82"/>
        <v>12.566205316633047</v>
      </c>
      <c r="AZ158" s="74">
        <f t="shared" si="82"/>
        <v>12.566251821189377</v>
      </c>
      <c r="BA158" s="74">
        <f t="shared" si="80"/>
        <v>12.566306447612455</v>
      </c>
    </row>
    <row r="159" spans="1:53">
      <c r="A159" s="16" t="s">
        <v>493</v>
      </c>
      <c r="B159" s="16" t="s">
        <v>78</v>
      </c>
      <c r="C159" s="50">
        <v>54809.602099999996</v>
      </c>
      <c r="D159" s="50" t="s">
        <v>111</v>
      </c>
      <c r="E159">
        <f t="shared" si="65"/>
        <v>8181.0673911284948</v>
      </c>
      <c r="F159">
        <f t="shared" si="83"/>
        <v>8181</v>
      </c>
      <c r="G159">
        <f t="shared" si="58"/>
        <v>2.4160999993910082E-2</v>
      </c>
      <c r="K159">
        <f t="shared" si="63"/>
        <v>2.4160999993910082E-2</v>
      </c>
      <c r="Q159" s="2">
        <f t="shared" si="66"/>
        <v>39791.102099999996</v>
      </c>
      <c r="S159" s="13">
        <v>1</v>
      </c>
      <c r="T159" s="157"/>
      <c r="AF159">
        <f t="shared" si="67"/>
        <v>8181</v>
      </c>
      <c r="AG159" s="74">
        <f t="shared" si="68"/>
        <v>2.34135758837236E-2</v>
      </c>
      <c r="AH159" s="74">
        <f t="shared" si="69"/>
        <v>2.3042475129007797E-2</v>
      </c>
      <c r="AI159" s="74">
        <f t="shared" si="70"/>
        <v>2.4160999993910082E-2</v>
      </c>
      <c r="AJ159" s="74">
        <f t="shared" si="71"/>
        <v>7.4742411018648147E-4</v>
      </c>
      <c r="AK159" s="74">
        <f t="shared" si="72"/>
        <v>5.5864280048805358E-7</v>
      </c>
      <c r="AL159">
        <f t="shared" si="73"/>
        <v>2.4160999993910082E-2</v>
      </c>
      <c r="AM159" s="101">
        <f t="shared" si="81"/>
        <v>5.5864280048805358E-7</v>
      </c>
      <c r="AN159">
        <f t="shared" si="74"/>
        <v>1.1185248649022862E-3</v>
      </c>
      <c r="AO159">
        <f t="shared" si="75"/>
        <v>0.91990544054350643</v>
      </c>
      <c r="AP159">
        <f t="shared" si="76"/>
        <v>-0.90885920979920343</v>
      </c>
      <c r="AQ159">
        <f t="shared" si="77"/>
        <v>0.84754368231832178</v>
      </c>
      <c r="AR159">
        <f t="shared" si="78"/>
        <v>1.6650184880159797</v>
      </c>
      <c r="AS159">
        <f t="shared" si="79"/>
        <v>1.098957371188604</v>
      </c>
      <c r="AT159" s="74">
        <f t="shared" si="82"/>
        <v>13.170198278626925</v>
      </c>
      <c r="AU159" s="74">
        <f t="shared" si="82"/>
        <v>13.144861271529553</v>
      </c>
      <c r="AV159" s="74">
        <f t="shared" si="82"/>
        <v>13.109711674206043</v>
      </c>
      <c r="AW159" s="74">
        <f t="shared" si="82"/>
        <v>13.062142124811958</v>
      </c>
      <c r="AX159" s="74">
        <f t="shared" si="82"/>
        <v>12.999631926737401</v>
      </c>
      <c r="AY159" s="74">
        <f t="shared" si="82"/>
        <v>12.920107362619692</v>
      </c>
      <c r="AZ159" s="74">
        <f t="shared" si="82"/>
        <v>12.822142583071342</v>
      </c>
      <c r="BA159" s="74">
        <f t="shared" si="80"/>
        <v>12.704729970560534</v>
      </c>
    </row>
    <row r="160" spans="1:53">
      <c r="A160" s="16" t="s">
        <v>497</v>
      </c>
      <c r="B160" s="16" t="s">
        <v>79</v>
      </c>
      <c r="C160" s="50">
        <v>54843.302900000002</v>
      </c>
      <c r="D160" s="50" t="s">
        <v>111</v>
      </c>
      <c r="E160">
        <f t="shared" si="65"/>
        <v>8275.0674301780455</v>
      </c>
      <c r="F160">
        <f t="shared" si="83"/>
        <v>8275</v>
      </c>
      <c r="G160">
        <f t="shared" si="58"/>
        <v>2.417500000592554E-2</v>
      </c>
      <c r="K160">
        <f t="shared" si="63"/>
        <v>2.417500000592554E-2</v>
      </c>
      <c r="Q160" s="2">
        <f t="shared" si="66"/>
        <v>39824.802900000002</v>
      </c>
      <c r="S160" s="13">
        <v>1</v>
      </c>
      <c r="T160" s="157"/>
      <c r="AF160">
        <f t="shared" si="67"/>
        <v>8275</v>
      </c>
      <c r="AG160" s="74">
        <f t="shared" si="68"/>
        <v>2.3373476242809037E-2</v>
      </c>
      <c r="AH160" s="74">
        <f t="shared" si="69"/>
        <v>2.3330816309874353E-2</v>
      </c>
      <c r="AI160" s="74">
        <f t="shared" si="70"/>
        <v>2.417500000592554E-2</v>
      </c>
      <c r="AJ160" s="74">
        <f t="shared" si="71"/>
        <v>8.0152376311650245E-4</v>
      </c>
      <c r="AK160" s="74">
        <f t="shared" si="72"/>
        <v>6.4244034284043911E-7</v>
      </c>
      <c r="AL160">
        <f t="shared" si="73"/>
        <v>2.417500000592554E-2</v>
      </c>
      <c r="AM160" s="101">
        <f t="shared" si="81"/>
        <v>6.4244034284043911E-7</v>
      </c>
      <c r="AN160">
        <f t="shared" si="74"/>
        <v>8.4418369605118737E-4</v>
      </c>
      <c r="AO160">
        <f t="shared" si="75"/>
        <v>0.8392265928432262</v>
      </c>
      <c r="AP160">
        <f t="shared" si="76"/>
        <v>-0.94457958804116327</v>
      </c>
      <c r="AQ160">
        <f t="shared" si="77"/>
        <v>0.83600080349448957</v>
      </c>
      <c r="AR160">
        <f t="shared" si="78"/>
        <v>1.7607892539826278</v>
      </c>
      <c r="AS160">
        <f t="shared" si="79"/>
        <v>1.2106366651297162</v>
      </c>
      <c r="AT160" s="74">
        <f t="shared" si="82"/>
        <v>13.227370119894575</v>
      </c>
      <c r="AU160" s="74">
        <f t="shared" si="82"/>
        <v>13.20266772197081</v>
      </c>
      <c r="AV160" s="74">
        <f t="shared" si="82"/>
        <v>13.167051970648258</v>
      </c>
      <c r="AW160" s="74">
        <f t="shared" si="82"/>
        <v>13.117170244130122</v>
      </c>
      <c r="AX160" s="74">
        <f t="shared" si="82"/>
        <v>13.049751502338022</v>
      </c>
      <c r="AY160" s="74">
        <f t="shared" si="82"/>
        <v>12.962209302571871</v>
      </c>
      <c r="AZ160" s="74">
        <f t="shared" si="82"/>
        <v>12.853031556409645</v>
      </c>
      <c r="BA160" s="74">
        <f t="shared" si="80"/>
        <v>12.721497768443419</v>
      </c>
    </row>
    <row r="161" spans="1:54">
      <c r="A161" s="16" t="s">
        <v>497</v>
      </c>
      <c r="B161" s="16" t="s">
        <v>78</v>
      </c>
      <c r="C161" s="50">
        <v>54843.480900000002</v>
      </c>
      <c r="D161" s="50" t="s">
        <v>111</v>
      </c>
      <c r="E161">
        <f t="shared" si="65"/>
        <v>8275.5639171145813</v>
      </c>
      <c r="F161">
        <f t="shared" si="83"/>
        <v>8275.5</v>
      </c>
      <c r="G161">
        <f t="shared" si="58"/>
        <v>2.2915500005183276E-2</v>
      </c>
      <c r="K161">
        <f t="shared" si="63"/>
        <v>2.2915500005183276E-2</v>
      </c>
      <c r="Q161" s="2">
        <f t="shared" si="66"/>
        <v>39824.980900000002</v>
      </c>
      <c r="S161" s="13">
        <v>1</v>
      </c>
      <c r="T161" s="157"/>
      <c r="AF161">
        <f t="shared" si="67"/>
        <v>8275.5</v>
      </c>
      <c r="AG161" s="74">
        <f t="shared" si="68"/>
        <v>2.3373302900058759E-2</v>
      </c>
      <c r="AH161" s="74">
        <f t="shared" si="69"/>
        <v>2.207273390681332E-2</v>
      </c>
      <c r="AI161" s="74">
        <f t="shared" si="70"/>
        <v>2.2915500005183276E-2</v>
      </c>
      <c r="AJ161" s="74">
        <f t="shared" si="71"/>
        <v>-4.5780289487548295E-4</v>
      </c>
      <c r="AK161" s="74">
        <f t="shared" si="72"/>
        <v>2.0958349055637249E-7</v>
      </c>
      <c r="AL161">
        <f t="shared" si="73"/>
        <v>2.2915500005183276E-2</v>
      </c>
      <c r="AM161" s="101">
        <f t="shared" si="81"/>
        <v>2.0958349055637249E-7</v>
      </c>
      <c r="AN161">
        <f t="shared" si="74"/>
        <v>8.4276609836995487E-4</v>
      </c>
      <c r="AO161">
        <f t="shared" si="75"/>
        <v>0.8388338431926835</v>
      </c>
      <c r="AP161">
        <f t="shared" si="76"/>
        <v>-0.94473371649616067</v>
      </c>
      <c r="AQ161">
        <f t="shared" si="77"/>
        <v>0.83592517714936032</v>
      </c>
      <c r="AR161">
        <f t="shared" si="78"/>
        <v>1.761259071005469</v>
      </c>
      <c r="AS161">
        <f t="shared" si="79"/>
        <v>1.2112160299939947</v>
      </c>
      <c r="AT161" s="74">
        <f t="shared" ref="AT161:AZ170" si="84">$BA161+$AH$7*SIN(AU161)</f>
        <v>13.227663897321804</v>
      </c>
      <c r="AU161" s="74">
        <f t="shared" si="84"/>
        <v>13.202966545184678</v>
      </c>
      <c r="AV161" s="74">
        <f t="shared" si="84"/>
        <v>13.167350497167655</v>
      </c>
      <c r="AW161" s="74">
        <f t="shared" si="84"/>
        <v>13.117458843994417</v>
      </c>
      <c r="AX161" s="74">
        <f t="shared" si="84"/>
        <v>13.050016065634029</v>
      </c>
      <c r="AY161" s="74">
        <f t="shared" si="84"/>
        <v>12.962432578503519</v>
      </c>
      <c r="AZ161" s="74">
        <f t="shared" si="84"/>
        <v>12.853195764097467</v>
      </c>
      <c r="BA161" s="74">
        <f t="shared" si="80"/>
        <v>12.721586958857689</v>
      </c>
    </row>
    <row r="162" spans="1:54">
      <c r="A162" s="16" t="s">
        <v>497</v>
      </c>
      <c r="B162" s="16" t="s">
        <v>78</v>
      </c>
      <c r="C162" s="50">
        <v>54856.387699999999</v>
      </c>
      <c r="D162" s="50" t="s">
        <v>111</v>
      </c>
      <c r="E162">
        <f t="shared" si="65"/>
        <v>8311.564240667858</v>
      </c>
      <c r="F162">
        <f t="shared" si="83"/>
        <v>8311.5</v>
      </c>
      <c r="G162">
        <f t="shared" si="58"/>
        <v>2.3031500000797678E-2</v>
      </c>
      <c r="K162">
        <f t="shared" si="63"/>
        <v>2.3031500000797678E-2</v>
      </c>
      <c r="Q162" s="2">
        <f t="shared" si="66"/>
        <v>39837.887699999999</v>
      </c>
      <c r="S162" s="13">
        <v>1</v>
      </c>
      <c r="T162" s="157"/>
      <c r="AF162">
        <f t="shared" si="67"/>
        <v>8311.5</v>
      </c>
      <c r="AG162" s="74">
        <f t="shared" si="68"/>
        <v>2.3361955593129903E-2</v>
      </c>
      <c r="AH162" s="74">
        <f t="shared" si="69"/>
        <v>2.2289619992212767E-2</v>
      </c>
      <c r="AI162" s="74">
        <f t="shared" si="70"/>
        <v>2.3031500000797678E-2</v>
      </c>
      <c r="AJ162" s="74">
        <f t="shared" si="71"/>
        <v>-3.3045559233222527E-4</v>
      </c>
      <c r="AK162" s="74">
        <f t="shared" si="72"/>
        <v>1.0920089850364186E-7</v>
      </c>
      <c r="AL162">
        <f t="shared" si="73"/>
        <v>2.3031500000797678E-2</v>
      </c>
      <c r="AM162" s="101">
        <f t="shared" si="81"/>
        <v>1.0920089850364186E-7</v>
      </c>
      <c r="AN162">
        <f t="shared" si="74"/>
        <v>7.4188000858491034E-4</v>
      </c>
      <c r="AO162">
        <f t="shared" si="75"/>
        <v>0.81148977046876314</v>
      </c>
      <c r="AP162">
        <f t="shared" si="76"/>
        <v>-0.95498294465627187</v>
      </c>
      <c r="AQ162">
        <f t="shared" si="77"/>
        <v>0.83018631960199774</v>
      </c>
      <c r="AR162">
        <f t="shared" si="78"/>
        <v>1.7940799453882224</v>
      </c>
      <c r="AS162">
        <f t="shared" si="79"/>
        <v>1.2525261168616988</v>
      </c>
      <c r="AT162" s="74">
        <f t="shared" si="84"/>
        <v>13.248534082700282</v>
      </c>
      <c r="AU162" s="74">
        <f t="shared" si="84"/>
        <v>13.224241463662501</v>
      </c>
      <c r="AV162" s="74">
        <f t="shared" si="84"/>
        <v>13.188661586085439</v>
      </c>
      <c r="AW162" s="74">
        <f t="shared" si="84"/>
        <v>13.138120463443617</v>
      </c>
      <c r="AX162" s="74">
        <f t="shared" si="84"/>
        <v>13.069005794425093</v>
      </c>
      <c r="AY162" s="74">
        <f t="shared" si="84"/>
        <v>12.978488885361056</v>
      </c>
      <c r="AZ162" s="74">
        <f t="shared" si="84"/>
        <v>12.865015929159245</v>
      </c>
      <c r="BA162" s="74">
        <f t="shared" si="80"/>
        <v>12.728008668685177</v>
      </c>
    </row>
    <row r="163" spans="1:54">
      <c r="A163" s="16" t="s">
        <v>96</v>
      </c>
      <c r="B163" s="16" t="s">
        <v>79</v>
      </c>
      <c r="C163" s="50">
        <v>54884.708700000003</v>
      </c>
      <c r="D163" s="50" t="s">
        <v>111</v>
      </c>
      <c r="E163">
        <f t="shared" si="65"/>
        <v>8390.5586593737116</v>
      </c>
      <c r="F163">
        <f t="shared" si="83"/>
        <v>8390.5</v>
      </c>
      <c r="G163">
        <f t="shared" si="58"/>
        <v>2.1030500000051688E-2</v>
      </c>
      <c r="K163">
        <f t="shared" si="63"/>
        <v>2.1030500000051688E-2</v>
      </c>
      <c r="Q163" s="2">
        <f t="shared" si="66"/>
        <v>39866.208700000003</v>
      </c>
      <c r="S163" s="13">
        <v>1</v>
      </c>
      <c r="T163" s="157"/>
      <c r="AF163">
        <f t="shared" si="67"/>
        <v>8390.5</v>
      </c>
      <c r="AG163" s="74">
        <f t="shared" si="68"/>
        <v>2.3344940938486946E-2</v>
      </c>
      <c r="AH163" s="74">
        <f t="shared" si="69"/>
        <v>2.0501793616567104E-2</v>
      </c>
      <c r="AI163" s="74">
        <f t="shared" si="70"/>
        <v>2.1030500000051688E-2</v>
      </c>
      <c r="AJ163" s="74">
        <f t="shared" si="71"/>
        <v>-2.3144409384352575E-3</v>
      </c>
      <c r="AK163" s="74">
        <f t="shared" si="72"/>
        <v>5.3566368575050754E-6</v>
      </c>
      <c r="AL163">
        <f t="shared" si="73"/>
        <v>2.1030500000051688E-2</v>
      </c>
      <c r="AM163" s="101">
        <f t="shared" si="81"/>
        <v>5.3566368575050754E-6</v>
      </c>
      <c r="AN163">
        <f t="shared" si="74"/>
        <v>5.2870638348458305E-4</v>
      </c>
      <c r="AO163">
        <f t="shared" si="75"/>
        <v>0.75747636497107385</v>
      </c>
      <c r="AP163">
        <f t="shared" si="76"/>
        <v>-0.97237519423953533</v>
      </c>
      <c r="AQ163">
        <f t="shared" si="77"/>
        <v>0.81604394388083434</v>
      </c>
      <c r="AR163">
        <f t="shared" si="78"/>
        <v>1.8596771307164273</v>
      </c>
      <c r="AS163">
        <f t="shared" si="79"/>
        <v>1.3404222417956171</v>
      </c>
      <c r="AT163" s="74">
        <f t="shared" si="84"/>
        <v>13.292425883356367</v>
      </c>
      <c r="AU163" s="74">
        <f t="shared" si="84"/>
        <v>13.269276604247001</v>
      </c>
      <c r="AV163" s="74">
        <f t="shared" si="84"/>
        <v>13.234151874653435</v>
      </c>
      <c r="AW163" s="74">
        <f t="shared" si="84"/>
        <v>13.182629411042662</v>
      </c>
      <c r="AX163" s="74">
        <f t="shared" si="84"/>
        <v>13.110257044880905</v>
      </c>
      <c r="AY163" s="74">
        <f t="shared" si="84"/>
        <v>13.013582797802577</v>
      </c>
      <c r="AZ163" s="74">
        <f t="shared" si="84"/>
        <v>12.890934511270526</v>
      </c>
      <c r="BA163" s="74">
        <f t="shared" si="80"/>
        <v>12.742100754139944</v>
      </c>
    </row>
    <row r="164" spans="1:54">
      <c r="A164" s="16" t="s">
        <v>512</v>
      </c>
      <c r="B164" s="16" t="s">
        <v>78</v>
      </c>
      <c r="C164" s="50">
        <v>54910.3465</v>
      </c>
      <c r="D164" s="50" t="s">
        <v>111</v>
      </c>
      <c r="E164">
        <f t="shared" si="65"/>
        <v>8462.0689558991307</v>
      </c>
      <c r="F164">
        <f t="shared" si="83"/>
        <v>8462</v>
      </c>
      <c r="G164">
        <f t="shared" si="58"/>
        <v>2.47220000019297E-2</v>
      </c>
      <c r="K164">
        <f t="shared" si="63"/>
        <v>2.47220000019297E-2</v>
      </c>
      <c r="Q164" s="2">
        <f t="shared" si="66"/>
        <v>39891.8465</v>
      </c>
      <c r="S164" s="13">
        <v>1</v>
      </c>
      <c r="T164" s="157"/>
      <c r="AF164">
        <f t="shared" si="67"/>
        <v>8462</v>
      </c>
      <c r="AG164" s="74">
        <f t="shared" si="68"/>
        <v>2.3338854774296241E-2</v>
      </c>
      <c r="AH164" s="74">
        <f t="shared" si="69"/>
        <v>2.4376526482879492E-2</v>
      </c>
      <c r="AI164" s="74">
        <f t="shared" si="70"/>
        <v>2.47220000019297E-2</v>
      </c>
      <c r="AJ164" s="74">
        <f t="shared" si="71"/>
        <v>1.3831452276334595E-3</v>
      </c>
      <c r="AK164" s="74">
        <f t="shared" si="72"/>
        <v>1.9130907207252145E-6</v>
      </c>
      <c r="AL164">
        <f t="shared" si="73"/>
        <v>2.47220000019297E-2</v>
      </c>
      <c r="AM164" s="101">
        <f t="shared" si="81"/>
        <v>1.9130907207252145E-6</v>
      </c>
      <c r="AN164">
        <f t="shared" si="74"/>
        <v>3.4547351905020777E-4</v>
      </c>
      <c r="AO164">
        <f t="shared" si="75"/>
        <v>0.71484378914388569</v>
      </c>
      <c r="AP164">
        <f t="shared" si="76"/>
        <v>-0.98331723836670248</v>
      </c>
      <c r="AQ164">
        <f t="shared" si="77"/>
        <v>0.80214173766387031</v>
      </c>
      <c r="AR164">
        <f t="shared" si="78"/>
        <v>1.9123567663879681</v>
      </c>
      <c r="AS164">
        <f t="shared" si="79"/>
        <v>1.4168020128182162</v>
      </c>
      <c r="AT164" s="74">
        <f t="shared" si="84"/>
        <v>13.329983257378412</v>
      </c>
      <c r="AU164" s="74">
        <f t="shared" si="84"/>
        <v>13.308111555432399</v>
      </c>
      <c r="AV164" s="74">
        <f t="shared" si="84"/>
        <v>13.273798465433357</v>
      </c>
      <c r="AW164" s="74">
        <f t="shared" si="84"/>
        <v>13.221895274221749</v>
      </c>
      <c r="AX164" s="74">
        <f t="shared" si="84"/>
        <v>13.147068224821361</v>
      </c>
      <c r="AY164" s="74">
        <f t="shared" si="84"/>
        <v>13.045167835583191</v>
      </c>
      <c r="AZ164" s="74">
        <f t="shared" si="84"/>
        <v>12.914367052236837</v>
      </c>
      <c r="BA164" s="74">
        <f t="shared" si="80"/>
        <v>12.75485498338065</v>
      </c>
    </row>
    <row r="165" spans="1:54">
      <c r="A165" s="16" t="s">
        <v>519</v>
      </c>
      <c r="B165" s="16" t="s">
        <v>78</v>
      </c>
      <c r="C165" s="50">
        <v>55201.283799999997</v>
      </c>
      <c r="D165" s="50" t="s">
        <v>111</v>
      </c>
      <c r="E165">
        <f t="shared" si="65"/>
        <v>9273.566533433368</v>
      </c>
      <c r="F165">
        <f t="shared" si="83"/>
        <v>9273.5</v>
      </c>
      <c r="G165">
        <f t="shared" si="58"/>
        <v>2.3853499995311722E-2</v>
      </c>
      <c r="K165">
        <f t="shared" si="63"/>
        <v>2.3853499995311722E-2</v>
      </c>
      <c r="Q165" s="2">
        <f t="shared" si="66"/>
        <v>40182.783799999997</v>
      </c>
      <c r="S165" s="13">
        <v>1</v>
      </c>
      <c r="T165" s="157"/>
      <c r="AF165">
        <f t="shared" si="67"/>
        <v>9273.5</v>
      </c>
      <c r="AG165" s="74">
        <f t="shared" si="68"/>
        <v>2.3772379922813044E-2</v>
      </c>
      <c r="AH165" s="74">
        <f t="shared" si="69"/>
        <v>2.5059112233595922E-2</v>
      </c>
      <c r="AI165" s="74">
        <f t="shared" si="70"/>
        <v>2.3853499995311722E-2</v>
      </c>
      <c r="AJ165" s="74">
        <f t="shared" si="71"/>
        <v>8.1120072498677698E-5</v>
      </c>
      <c r="AK165" s="74">
        <f t="shared" si="72"/>
        <v>6.5804661621907254E-9</v>
      </c>
      <c r="AL165">
        <f t="shared" si="73"/>
        <v>2.3853499995311722E-2</v>
      </c>
      <c r="AM165" s="101">
        <f t="shared" si="81"/>
        <v>6.5804661621907254E-9</v>
      </c>
      <c r="AN165">
        <f t="shared" si="74"/>
        <v>-1.2056122382841992E-3</v>
      </c>
      <c r="AO165">
        <f t="shared" si="75"/>
        <v>0.45806865239605432</v>
      </c>
      <c r="AP165">
        <f t="shared" si="76"/>
        <v>-0.98632373344533031</v>
      </c>
      <c r="AQ165">
        <f t="shared" si="77"/>
        <v>0.65654843414359121</v>
      </c>
      <c r="AR165">
        <f t="shared" si="78"/>
        <v>2.2608490707562598</v>
      </c>
      <c r="AS165">
        <f t="shared" si="79"/>
        <v>2.1220843623713392</v>
      </c>
      <c r="AT165" s="74">
        <f t="shared" si="84"/>
        <v>13.649236737266339</v>
      </c>
      <c r="AU165" s="74">
        <f t="shared" si="84"/>
        <v>13.643382219531427</v>
      </c>
      <c r="AV165" s="74">
        <f t="shared" si="84"/>
        <v>13.629062618995755</v>
      </c>
      <c r="AW165" s="74">
        <f t="shared" si="84"/>
        <v>13.595495032270048</v>
      </c>
      <c r="AX165" s="74">
        <f t="shared" si="84"/>
        <v>13.523284705265066</v>
      </c>
      <c r="AY165" s="74">
        <f t="shared" si="84"/>
        <v>13.388499024332916</v>
      </c>
      <c r="AZ165" s="74">
        <f t="shared" si="84"/>
        <v>13.178083602100212</v>
      </c>
      <c r="BA165" s="74">
        <f t="shared" si="80"/>
        <v>12.899611025741946</v>
      </c>
    </row>
    <row r="166" spans="1:54">
      <c r="A166" s="16" t="s">
        <v>519</v>
      </c>
      <c r="B166" s="16" t="s">
        <v>78</v>
      </c>
      <c r="C166" s="50">
        <v>55244.307399999998</v>
      </c>
      <c r="D166" s="50" t="s">
        <v>111</v>
      </c>
      <c r="E166">
        <f t="shared" si="65"/>
        <v>9393.5702152466074</v>
      </c>
      <c r="F166">
        <f t="shared" si="83"/>
        <v>9393.5</v>
      </c>
      <c r="G166">
        <f t="shared" si="58"/>
        <v>2.5173499998345505E-2</v>
      </c>
      <c r="K166">
        <f t="shared" si="63"/>
        <v>2.5173499998345505E-2</v>
      </c>
      <c r="O166">
        <f t="shared" ref="O166:O197" ca="1" si="85">+C$11+C$12*$F166</f>
        <v>2.3824957872005281E-2</v>
      </c>
      <c r="Q166" s="2">
        <f t="shared" si="66"/>
        <v>40225.807399999998</v>
      </c>
      <c r="S166" s="13">
        <v>1</v>
      </c>
      <c r="T166" s="157"/>
      <c r="U166">
        <v>3.4824770719898629E-9</v>
      </c>
      <c r="V166">
        <v>4.0122683886668355E-17</v>
      </c>
      <c r="W166">
        <v>2.0738617042617517E-26</v>
      </c>
      <c r="X166">
        <v>3.328671379486711E-8</v>
      </c>
      <c r="Y166">
        <v>2.9700672319215213E-5</v>
      </c>
      <c r="Z166">
        <v>1.0650153096995255E-3</v>
      </c>
      <c r="AA166">
        <v>2.4419857546876771</v>
      </c>
      <c r="AB166">
        <v>5527.3683639916007</v>
      </c>
      <c r="AC166">
        <v>9.9925821937429482E-4</v>
      </c>
      <c r="AD166">
        <v>1.5578912035358148E-8</v>
      </c>
      <c r="AE166">
        <v>8.6093843949157288E-20</v>
      </c>
      <c r="AF166">
        <f t="shared" si="67"/>
        <v>9393.5</v>
      </c>
      <c r="AG166" s="74">
        <f t="shared" si="68"/>
        <v>2.3891797116258679E-2</v>
      </c>
      <c r="AH166" s="74">
        <f t="shared" si="69"/>
        <v>2.6549121112223569E-2</v>
      </c>
      <c r="AI166" s="74">
        <f t="shared" si="70"/>
        <v>2.5173499998345505E-2</v>
      </c>
      <c r="AJ166" s="74">
        <f t="shared" si="71"/>
        <v>1.2817028820868263E-3</v>
      </c>
      <c r="AK166" s="74">
        <f t="shared" si="72"/>
        <v>1.6427622779496771E-6</v>
      </c>
      <c r="AL166">
        <f t="shared" si="73"/>
        <v>2.5173499998345505E-2</v>
      </c>
      <c r="AM166" s="101">
        <f t="shared" si="81"/>
        <v>1.6427622779496771E-6</v>
      </c>
      <c r="AN166">
        <f t="shared" si="74"/>
        <v>-1.3756211138780635E-3</v>
      </c>
      <c r="AO166">
        <f t="shared" si="75"/>
        <v>0.43815665989270014</v>
      </c>
      <c r="AP166">
        <f t="shared" si="76"/>
        <v>-0.98079538711381531</v>
      </c>
      <c r="AQ166">
        <f t="shared" si="77"/>
        <v>0.63959166119431476</v>
      </c>
      <c r="AR166">
        <f t="shared" si="78"/>
        <v>2.2915717161520992</v>
      </c>
      <c r="AS166">
        <f t="shared" si="79"/>
        <v>2.2094771453086914</v>
      </c>
      <c r="AT166" s="74">
        <f t="shared" si="84"/>
        <v>13.68521599720294</v>
      </c>
      <c r="AU166" s="74">
        <f t="shared" si="84"/>
        <v>13.680810597274062</v>
      </c>
      <c r="AV166" s="74">
        <f t="shared" si="84"/>
        <v>13.669204793524818</v>
      </c>
      <c r="AW166" s="74">
        <f t="shared" si="84"/>
        <v>13.63983093452581</v>
      </c>
      <c r="AX166" s="74">
        <f t="shared" si="84"/>
        <v>13.571726551149839</v>
      </c>
      <c r="AY166" s="74">
        <f t="shared" si="84"/>
        <v>13.436409698172655</v>
      </c>
      <c r="AZ166" s="74">
        <f t="shared" si="84"/>
        <v>13.216644785525691</v>
      </c>
      <c r="BA166" s="74">
        <f t="shared" si="80"/>
        <v>12.921016725166906</v>
      </c>
      <c r="BB166" s="74"/>
    </row>
    <row r="167" spans="1:54">
      <c r="A167" s="16" t="s">
        <v>527</v>
      </c>
      <c r="B167" s="16" t="s">
        <v>78</v>
      </c>
      <c r="C167" s="50">
        <v>55249.325299999997</v>
      </c>
      <c r="D167" s="50" t="s">
        <v>111</v>
      </c>
      <c r="E167">
        <f t="shared" si="65"/>
        <v>9407.5664051277545</v>
      </c>
      <c r="F167">
        <f t="shared" si="83"/>
        <v>9407.5</v>
      </c>
      <c r="G167">
        <f t="shared" si="58"/>
        <v>2.3807499994290993E-2</v>
      </c>
      <c r="K167">
        <f t="shared" si="63"/>
        <v>2.3807499994290993E-2</v>
      </c>
      <c r="O167">
        <f t="shared" ca="1" si="85"/>
        <v>2.3847557438005623E-2</v>
      </c>
      <c r="Q167" s="2">
        <f t="shared" si="66"/>
        <v>40230.825299999997</v>
      </c>
      <c r="S167" s="13">
        <v>1</v>
      </c>
      <c r="T167" s="157"/>
      <c r="AF167">
        <f t="shared" si="67"/>
        <v>9407.5</v>
      </c>
      <c r="AG167" s="74">
        <f t="shared" si="68"/>
        <v>2.3906344590921183E-2</v>
      </c>
      <c r="AH167" s="74">
        <f t="shared" si="69"/>
        <v>2.5202272089357863E-2</v>
      </c>
      <c r="AI167" s="74">
        <f t="shared" si="70"/>
        <v>2.3807499994290993E-2</v>
      </c>
      <c r="AJ167" s="74">
        <f t="shared" si="71"/>
        <v>-9.8844596630190407E-5</v>
      </c>
      <c r="AK167" s="74">
        <f t="shared" si="72"/>
        <v>9.7702542829850495E-9</v>
      </c>
      <c r="AL167">
        <f t="shared" si="73"/>
        <v>2.3807499994290993E-2</v>
      </c>
      <c r="AM167" s="101">
        <f t="shared" si="81"/>
        <v>9.7702542829850495E-9</v>
      </c>
      <c r="AN167">
        <f t="shared" si="74"/>
        <v>-1.3947720950668715E-3</v>
      </c>
      <c r="AO167">
        <f t="shared" si="75"/>
        <v>0.43598817243499743</v>
      </c>
      <c r="AP167">
        <f t="shared" si="76"/>
        <v>-0.98012747868190175</v>
      </c>
      <c r="AQ167">
        <f t="shared" si="77"/>
        <v>0.63768024138984891</v>
      </c>
      <c r="AR167">
        <f t="shared" si="78"/>
        <v>2.294967211457164</v>
      </c>
      <c r="AS167">
        <f t="shared" si="79"/>
        <v>2.2195005479733712</v>
      </c>
      <c r="AT167" s="74">
        <f t="shared" si="84"/>
        <v>13.689291849443158</v>
      </c>
      <c r="AU167" s="74">
        <f t="shared" si="84"/>
        <v>13.685036392443472</v>
      </c>
      <c r="AV167" s="74">
        <f t="shared" si="84"/>
        <v>13.673726199330618</v>
      </c>
      <c r="AW167" s="74">
        <f t="shared" si="84"/>
        <v>13.644837572902835</v>
      </c>
      <c r="AX167" s="74">
        <f t="shared" si="84"/>
        <v>13.577251972898175</v>
      </c>
      <c r="AY167" s="74">
        <f t="shared" si="84"/>
        <v>13.441944250304729</v>
      </c>
      <c r="AZ167" s="74">
        <f t="shared" si="84"/>
        <v>13.221134917160004</v>
      </c>
      <c r="BA167" s="74">
        <f t="shared" si="80"/>
        <v>12.923514056766486</v>
      </c>
    </row>
    <row r="168" spans="1:54">
      <c r="A168" s="16" t="s">
        <v>97</v>
      </c>
      <c r="B168" s="16" t="s">
        <v>79</v>
      </c>
      <c r="C168" s="50">
        <v>55259.720999999998</v>
      </c>
      <c r="D168" s="50" t="s">
        <v>111</v>
      </c>
      <c r="E168">
        <f t="shared" si="65"/>
        <v>9436.5626368476933</v>
      </c>
      <c r="F168">
        <f t="shared" si="83"/>
        <v>9436.5</v>
      </c>
      <c r="G168">
        <f t="shared" si="58"/>
        <v>2.2456499995314516E-2</v>
      </c>
      <c r="K168">
        <f t="shared" si="63"/>
        <v>2.2456499995314516E-2</v>
      </c>
      <c r="O168">
        <f t="shared" ca="1" si="85"/>
        <v>2.3894370824720623E-2</v>
      </c>
      <c r="Q168" s="2">
        <f t="shared" si="66"/>
        <v>40241.220999999998</v>
      </c>
      <c r="S168" s="13">
        <v>1</v>
      </c>
      <c r="T168" s="157"/>
      <c r="AF168">
        <f t="shared" si="67"/>
        <v>9436.5</v>
      </c>
      <c r="AG168" s="74">
        <f t="shared" si="68"/>
        <v>2.3936861591071355E-2</v>
      </c>
      <c r="AH168" s="74">
        <f t="shared" si="69"/>
        <v>2.3890513887996328E-2</v>
      </c>
      <c r="AI168" s="74">
        <f t="shared" si="70"/>
        <v>2.2456499995314516E-2</v>
      </c>
      <c r="AJ168" s="74">
        <f t="shared" si="71"/>
        <v>-1.4803615957568392E-3</v>
      </c>
      <c r="AK168" s="74">
        <f t="shared" si="72"/>
        <v>2.1914704541917355E-6</v>
      </c>
      <c r="AL168">
        <f t="shared" si="73"/>
        <v>2.2456499995314516E-2</v>
      </c>
      <c r="AM168" s="101">
        <f t="shared" si="81"/>
        <v>2.1914704541917355E-6</v>
      </c>
      <c r="AN168">
        <f t="shared" si="74"/>
        <v>-1.4340138926818124E-3</v>
      </c>
      <c r="AO168">
        <f t="shared" si="75"/>
        <v>0.43159015267694123</v>
      </c>
      <c r="AP168">
        <f t="shared" si="76"/>
        <v>-0.9787316957925325</v>
      </c>
      <c r="AQ168">
        <f t="shared" si="77"/>
        <v>0.63376310823398907</v>
      </c>
      <c r="AR168">
        <f t="shared" si="78"/>
        <v>2.3018853367804932</v>
      </c>
      <c r="AS168">
        <f t="shared" si="79"/>
        <v>2.2401582649876248</v>
      </c>
      <c r="AT168" s="74">
        <f t="shared" si="84"/>
        <v>13.697659103891226</v>
      </c>
      <c r="AU168" s="74">
        <f t="shared" si="84"/>
        <v>13.693702076781671</v>
      </c>
      <c r="AV168" s="74">
        <f t="shared" si="84"/>
        <v>13.682989719187832</v>
      </c>
      <c r="AW168" s="74">
        <f t="shared" si="84"/>
        <v>13.655101100854802</v>
      </c>
      <c r="AX168" s="74">
        <f t="shared" si="84"/>
        <v>13.588613630468052</v>
      </c>
      <c r="AY168" s="74">
        <f t="shared" si="84"/>
        <v>13.453371392657511</v>
      </c>
      <c r="AZ168" s="74">
        <f t="shared" si="84"/>
        <v>13.230429985335672</v>
      </c>
      <c r="BA168" s="74">
        <f t="shared" si="80"/>
        <v>12.928687100794182</v>
      </c>
      <c r="BB168" s="74"/>
    </row>
    <row r="169" spans="1:54">
      <c r="A169" s="52" t="s">
        <v>719</v>
      </c>
      <c r="B169" s="118" t="s">
        <v>79</v>
      </c>
      <c r="C169" s="119">
        <v>55282.129399999998</v>
      </c>
      <c r="D169" s="18">
        <v>4.0000000000000002E-4</v>
      </c>
      <c r="E169">
        <f t="shared" si="65"/>
        <v>9499.0653215031798</v>
      </c>
      <c r="F169">
        <f t="shared" si="83"/>
        <v>9499</v>
      </c>
      <c r="G169">
        <f t="shared" si="58"/>
        <v>2.3418999997375067E-2</v>
      </c>
      <c r="K169">
        <f t="shared" si="63"/>
        <v>2.3418999997375067E-2</v>
      </c>
      <c r="O169">
        <f t="shared" ca="1" si="85"/>
        <v>2.3995261744365018E-2</v>
      </c>
      <c r="Q169" s="2">
        <f t="shared" si="66"/>
        <v>40263.629399999998</v>
      </c>
      <c r="S169" s="13">
        <v>1</v>
      </c>
      <c r="T169" s="157"/>
      <c r="AF169">
        <f t="shared" si="67"/>
        <v>9499</v>
      </c>
      <c r="AG169" s="74">
        <f t="shared" si="68"/>
        <v>2.4004315914027935E-2</v>
      </c>
      <c r="AH169" s="74">
        <f t="shared" si="69"/>
        <v>2.4935694761532137E-2</v>
      </c>
      <c r="AI169" s="74">
        <f t="shared" si="70"/>
        <v>2.3418999997375067E-2</v>
      </c>
      <c r="AJ169" s="74">
        <f t="shared" si="71"/>
        <v>-5.8531591665286764E-4</v>
      </c>
      <c r="AK169" s="74">
        <f t="shared" si="72"/>
        <v>3.4259472228718671E-7</v>
      </c>
      <c r="AL169">
        <f t="shared" si="73"/>
        <v>2.3418999997375067E-2</v>
      </c>
      <c r="AM169" s="101">
        <f t="shared" si="81"/>
        <v>3.4259472228718671E-7</v>
      </c>
      <c r="AN169">
        <f t="shared" si="74"/>
        <v>-1.5166947641570689E-3</v>
      </c>
      <c r="AO169">
        <f t="shared" si="75"/>
        <v>0.42251868706054996</v>
      </c>
      <c r="AP169">
        <f t="shared" si="76"/>
        <v>-0.97567465837692147</v>
      </c>
      <c r="AQ169">
        <f t="shared" si="77"/>
        <v>0.62550840529760976</v>
      </c>
      <c r="AR169">
        <f t="shared" si="78"/>
        <v>2.3162925692255145</v>
      </c>
      <c r="AS169">
        <f t="shared" si="79"/>
        <v>2.2842237106169674</v>
      </c>
      <c r="AT169" s="74">
        <f t="shared" si="84"/>
        <v>13.715359827466422</v>
      </c>
      <c r="AU169" s="74">
        <f t="shared" si="84"/>
        <v>13.711992045723305</v>
      </c>
      <c r="AV169" s="74">
        <f t="shared" si="84"/>
        <v>13.702500726384406</v>
      </c>
      <c r="AW169" s="74">
        <f t="shared" si="84"/>
        <v>13.676737365523978</v>
      </c>
      <c r="AX169" s="74">
        <f t="shared" si="84"/>
        <v>13.61271570558975</v>
      </c>
      <c r="AY169" s="74">
        <f t="shared" si="84"/>
        <v>13.477825818345995</v>
      </c>
      <c r="AZ169" s="74">
        <f t="shared" si="84"/>
        <v>13.250434861866603</v>
      </c>
      <c r="BA169" s="74">
        <f t="shared" si="80"/>
        <v>12.939835902578018</v>
      </c>
    </row>
    <row r="170" spans="1:54">
      <c r="A170" s="52" t="s">
        <v>719</v>
      </c>
      <c r="B170" s="118" t="s">
        <v>78</v>
      </c>
      <c r="C170" s="119">
        <v>55284.102299999999</v>
      </c>
      <c r="D170" s="18">
        <v>4.0000000000000002E-4</v>
      </c>
      <c r="E170">
        <f t="shared" si="65"/>
        <v>9504.5682376666209</v>
      </c>
      <c r="F170">
        <f t="shared" si="83"/>
        <v>9504.5</v>
      </c>
      <c r="G170">
        <f t="shared" si="58"/>
        <v>2.4464499998430256E-2</v>
      </c>
      <c r="K170">
        <f t="shared" ref="K170:K201" si="86">G170</f>
        <v>2.4464499998430256E-2</v>
      </c>
      <c r="O170">
        <f t="shared" ca="1" si="85"/>
        <v>2.4004140145293722E-2</v>
      </c>
      <c r="Q170" s="2">
        <f t="shared" si="66"/>
        <v>40265.602299999999</v>
      </c>
      <c r="S170" s="13">
        <v>1</v>
      </c>
      <c r="T170" s="157"/>
      <c r="AF170">
        <f t="shared" si="67"/>
        <v>9504.5</v>
      </c>
      <c r="AG170" s="74">
        <f t="shared" si="68"/>
        <v>2.4010357981364455E-2</v>
      </c>
      <c r="AH170" s="74">
        <f t="shared" si="69"/>
        <v>2.5988351052031719E-2</v>
      </c>
      <c r="AI170" s="74">
        <f t="shared" si="70"/>
        <v>2.4464499998430256E-2</v>
      </c>
      <c r="AJ170" s="74">
        <f t="shared" si="71"/>
        <v>4.5414201706580129E-4</v>
      </c>
      <c r="AK170" s="74">
        <f t="shared" si="72"/>
        <v>2.0624497166459455E-7</v>
      </c>
      <c r="AL170">
        <f t="shared" si="73"/>
        <v>2.4464499998430256E-2</v>
      </c>
      <c r="AM170" s="101">
        <f t="shared" si="81"/>
        <v>2.0624497166459455E-7</v>
      </c>
      <c r="AN170">
        <f t="shared" si="74"/>
        <v>-1.5238510536014647E-3</v>
      </c>
      <c r="AO170">
        <f t="shared" si="75"/>
        <v>0.4217456933927376</v>
      </c>
      <c r="AP170">
        <f t="shared" si="76"/>
        <v>-0.97540284471820671</v>
      </c>
      <c r="AQ170">
        <f t="shared" si="77"/>
        <v>0.62479387703656653</v>
      </c>
      <c r="AR170">
        <f t="shared" si="78"/>
        <v>2.317529059921001</v>
      </c>
      <c r="AS170">
        <f t="shared" si="79"/>
        <v>2.2880731978670692</v>
      </c>
      <c r="AT170" s="74">
        <f t="shared" si="84"/>
        <v>13.716896600907377</v>
      </c>
      <c r="AU170" s="74">
        <f t="shared" si="84"/>
        <v>13.713577264513383</v>
      </c>
      <c r="AV170" s="74">
        <f t="shared" si="84"/>
        <v>13.704188953508774</v>
      </c>
      <c r="AW170" s="74">
        <f t="shared" si="84"/>
        <v>13.678610291251617</v>
      </c>
      <c r="AX170" s="74">
        <f t="shared" si="84"/>
        <v>13.614811588698775</v>
      </c>
      <c r="AY170" s="74">
        <f t="shared" si="84"/>
        <v>13.479966371022863</v>
      </c>
      <c r="AZ170" s="74">
        <f t="shared" si="84"/>
        <v>13.252193458850739</v>
      </c>
      <c r="BA170" s="74">
        <f t="shared" si="80"/>
        <v>12.940816997134995</v>
      </c>
    </row>
    <row r="171" spans="1:54">
      <c r="A171" s="16" t="s">
        <v>100</v>
      </c>
      <c r="B171" s="16" t="s">
        <v>79</v>
      </c>
      <c r="C171" s="50">
        <v>55544.924200000001</v>
      </c>
      <c r="D171" s="50" t="s">
        <v>111</v>
      </c>
      <c r="E171">
        <f t="shared" si="65"/>
        <v>10232.066361894354</v>
      </c>
      <c r="F171">
        <f t="shared" si="83"/>
        <v>10232</v>
      </c>
      <c r="G171">
        <f t="shared" ref="G171:G225" si="87">+C171-(C$7+F171*C$8)+T171*K$9</f>
        <v>2.3791999999957625E-2</v>
      </c>
      <c r="K171">
        <f t="shared" si="86"/>
        <v>2.3791999999957625E-2</v>
      </c>
      <c r="O171">
        <f t="shared" ca="1" si="85"/>
        <v>2.5178510449954478E-2</v>
      </c>
      <c r="Q171" s="2">
        <f t="shared" si="66"/>
        <v>40526.424200000001</v>
      </c>
      <c r="S171" s="13">
        <v>1</v>
      </c>
      <c r="T171" s="157"/>
      <c r="AF171">
        <f t="shared" si="67"/>
        <v>10232</v>
      </c>
      <c r="AG171" s="74">
        <f t="shared" si="68"/>
        <v>2.4925288236664723E-2</v>
      </c>
      <c r="AH171" s="74">
        <f t="shared" si="69"/>
        <v>2.6127397343483752E-2</v>
      </c>
      <c r="AI171" s="74">
        <f t="shared" si="70"/>
        <v>2.3791999999957625E-2</v>
      </c>
      <c r="AJ171" s="74">
        <f t="shared" si="71"/>
        <v>-1.133288236707098E-3</v>
      </c>
      <c r="AK171" s="74">
        <f t="shared" si="72"/>
        <v>1.2843422274586835E-6</v>
      </c>
      <c r="AL171">
        <f t="shared" si="73"/>
        <v>2.3791999999957625E-2</v>
      </c>
      <c r="AM171" s="101">
        <f t="shared" si="81"/>
        <v>1.2843422274586835E-6</v>
      </c>
      <c r="AN171">
        <f t="shared" si="74"/>
        <v>-2.335397343526128E-3</v>
      </c>
      <c r="AO171">
        <f t="shared" si="75"/>
        <v>0.34496003334409364</v>
      </c>
      <c r="AP171">
        <f t="shared" si="76"/>
        <v>-0.93817128732261779</v>
      </c>
      <c r="AQ171">
        <f t="shared" si="77"/>
        <v>0.54375368870073804</v>
      </c>
      <c r="AR171">
        <f t="shared" si="78"/>
        <v>2.4487610806558324</v>
      </c>
      <c r="AS171">
        <f t="shared" si="79"/>
        <v>2.7702980514703417</v>
      </c>
      <c r="AT171" s="74">
        <f t="shared" ref="AT171:AZ180" si="88">$BA171+$AH$7*SIN(AU171)</f>
        <v>13.897520915812771</v>
      </c>
      <c r="AU171" s="74">
        <f t="shared" si="88"/>
        <v>13.897229205671236</v>
      </c>
      <c r="AV171" s="74">
        <f t="shared" si="88"/>
        <v>13.895791528802988</v>
      </c>
      <c r="AW171" s="74">
        <f t="shared" si="88"/>
        <v>13.888825222519843</v>
      </c>
      <c r="AX171" s="74">
        <f t="shared" si="88"/>
        <v>13.857467319208492</v>
      </c>
      <c r="AY171" s="74">
        <f t="shared" si="88"/>
        <v>13.74557840217949</v>
      </c>
      <c r="AZ171" s="74">
        <f t="shared" si="88"/>
        <v>13.481881478789894</v>
      </c>
      <c r="BA171" s="74">
        <f t="shared" si="80"/>
        <v>13.070589049898818</v>
      </c>
    </row>
    <row r="172" spans="1:54">
      <c r="A172" s="16" t="s">
        <v>527</v>
      </c>
      <c r="B172" s="16" t="s">
        <v>78</v>
      </c>
      <c r="C172" s="50">
        <v>55578.266300000003</v>
      </c>
      <c r="D172" s="50" t="s">
        <v>111</v>
      </c>
      <c r="E172">
        <f t="shared" si="65"/>
        <v>10325.0658960892</v>
      </c>
      <c r="F172">
        <f t="shared" si="83"/>
        <v>10325</v>
      </c>
      <c r="G172">
        <f t="shared" si="87"/>
        <v>2.3625000001629815E-2</v>
      </c>
      <c r="K172">
        <f t="shared" si="86"/>
        <v>2.3625000001629815E-2</v>
      </c>
      <c r="O172">
        <f t="shared" ca="1" si="85"/>
        <v>2.5328636138385336E-2</v>
      </c>
      <c r="Q172" s="2">
        <f t="shared" si="66"/>
        <v>40559.766300000003</v>
      </c>
      <c r="S172" s="13">
        <v>1</v>
      </c>
      <c r="T172" s="157"/>
      <c r="AF172">
        <f t="shared" si="67"/>
        <v>10325</v>
      </c>
      <c r="AG172" s="74">
        <f t="shared" si="68"/>
        <v>2.5055030711683114E-2</v>
      </c>
      <c r="AH172" s="74">
        <f t="shared" si="69"/>
        <v>2.6048596481013479E-2</v>
      </c>
      <c r="AI172" s="74">
        <f t="shared" si="70"/>
        <v>2.3625000001629815E-2</v>
      </c>
      <c r="AJ172" s="74">
        <f t="shared" si="71"/>
        <v>-1.4300307100532997E-3</v>
      </c>
      <c r="AK172" s="74">
        <f t="shared" si="72"/>
        <v>2.0449878316955444E-6</v>
      </c>
      <c r="AL172">
        <f t="shared" si="73"/>
        <v>2.3625000001629815E-2</v>
      </c>
      <c r="AM172" s="101">
        <f t="shared" si="81"/>
        <v>2.0449878316955444E-6</v>
      </c>
      <c r="AN172">
        <f t="shared" si="74"/>
        <v>-2.4235964793836631E-3</v>
      </c>
      <c r="AO172">
        <f t="shared" si="75"/>
        <v>0.33773203795766471</v>
      </c>
      <c r="AP172">
        <f t="shared" si="76"/>
        <v>-0.93344801709879621</v>
      </c>
      <c r="AQ172">
        <f t="shared" si="77"/>
        <v>0.53492670371231421</v>
      </c>
      <c r="AR172">
        <f t="shared" si="78"/>
        <v>2.4621624315290491</v>
      </c>
      <c r="AS172">
        <f t="shared" si="79"/>
        <v>2.8295236883292847</v>
      </c>
      <c r="AT172" s="74">
        <f t="shared" si="88"/>
        <v>13.918120087308097</v>
      </c>
      <c r="AU172" s="74">
        <f t="shared" si="88"/>
        <v>13.917926003969832</v>
      </c>
      <c r="AV172" s="74">
        <f t="shared" si="88"/>
        <v>13.916880222949745</v>
      </c>
      <c r="AW172" s="74">
        <f t="shared" si="88"/>
        <v>13.911327216991735</v>
      </c>
      <c r="AX172" s="74">
        <f t="shared" si="88"/>
        <v>13.883838535584665</v>
      </c>
      <c r="AY172" s="74">
        <f t="shared" si="88"/>
        <v>13.776875472817077</v>
      </c>
      <c r="AZ172" s="74">
        <f t="shared" si="88"/>
        <v>13.510779071954108</v>
      </c>
      <c r="BA172" s="74">
        <f t="shared" si="80"/>
        <v>13.087178466953162</v>
      </c>
    </row>
    <row r="173" spans="1:54">
      <c r="A173" s="16" t="s">
        <v>527</v>
      </c>
      <c r="B173" s="16" t="s">
        <v>78</v>
      </c>
      <c r="C173" s="50">
        <v>55578.266300000003</v>
      </c>
      <c r="D173" s="50" t="s">
        <v>111</v>
      </c>
      <c r="E173">
        <f t="shared" si="65"/>
        <v>10325.0658960892</v>
      </c>
      <c r="F173">
        <f t="shared" si="83"/>
        <v>10325</v>
      </c>
      <c r="G173">
        <f t="shared" si="87"/>
        <v>2.3625000001629815E-2</v>
      </c>
      <c r="K173">
        <f t="shared" si="86"/>
        <v>2.3625000001629815E-2</v>
      </c>
      <c r="O173">
        <f t="shared" ca="1" si="85"/>
        <v>2.5328636138385336E-2</v>
      </c>
      <c r="Q173" s="2">
        <f t="shared" si="66"/>
        <v>40559.766300000003</v>
      </c>
      <c r="S173" s="13">
        <v>1</v>
      </c>
      <c r="T173" s="157"/>
      <c r="AF173">
        <f t="shared" si="67"/>
        <v>10325</v>
      </c>
      <c r="AG173" s="74">
        <f t="shared" si="68"/>
        <v>2.5055030711683114E-2</v>
      </c>
      <c r="AH173" s="74">
        <f t="shared" si="69"/>
        <v>2.6048596481013479E-2</v>
      </c>
      <c r="AI173" s="74">
        <f t="shared" si="70"/>
        <v>2.3625000001629815E-2</v>
      </c>
      <c r="AJ173" s="74">
        <f t="shared" si="71"/>
        <v>-1.4300307100532997E-3</v>
      </c>
      <c r="AK173" s="74">
        <f t="shared" si="72"/>
        <v>2.0449878316955444E-6</v>
      </c>
      <c r="AL173">
        <f t="shared" si="73"/>
        <v>2.3625000001629815E-2</v>
      </c>
      <c r="AM173" s="101">
        <f t="shared" si="81"/>
        <v>2.0449878316955444E-6</v>
      </c>
      <c r="AN173">
        <f t="shared" si="74"/>
        <v>-2.4235964793836631E-3</v>
      </c>
      <c r="AO173">
        <f t="shared" si="75"/>
        <v>0.33773203795766471</v>
      </c>
      <c r="AP173">
        <f t="shared" si="76"/>
        <v>-0.93344801709879621</v>
      </c>
      <c r="AQ173">
        <f t="shared" si="77"/>
        <v>0.53492670371231421</v>
      </c>
      <c r="AR173">
        <f t="shared" si="78"/>
        <v>2.4621624315290491</v>
      </c>
      <c r="AS173">
        <f t="shared" si="79"/>
        <v>2.8295236883292847</v>
      </c>
      <c r="AT173" s="74">
        <f t="shared" si="88"/>
        <v>13.918120087308097</v>
      </c>
      <c r="AU173" s="74">
        <f t="shared" si="88"/>
        <v>13.917926003969832</v>
      </c>
      <c r="AV173" s="74">
        <f t="shared" si="88"/>
        <v>13.916880222949745</v>
      </c>
      <c r="AW173" s="74">
        <f t="shared" si="88"/>
        <v>13.911327216991735</v>
      </c>
      <c r="AX173" s="74">
        <f t="shared" si="88"/>
        <v>13.883838535584665</v>
      </c>
      <c r="AY173" s="74">
        <f t="shared" si="88"/>
        <v>13.776875472817077</v>
      </c>
      <c r="AZ173" s="74">
        <f t="shared" si="88"/>
        <v>13.510779071954108</v>
      </c>
      <c r="BA173" s="74">
        <f t="shared" si="80"/>
        <v>13.087178466953162</v>
      </c>
    </row>
    <row r="174" spans="1:54">
      <c r="A174" s="52" t="s">
        <v>728</v>
      </c>
      <c r="B174" s="118" t="s">
        <v>79</v>
      </c>
      <c r="C174" s="119">
        <v>55578.267</v>
      </c>
      <c r="D174" s="18">
        <v>2.9999999999999997E-4</v>
      </c>
      <c r="E174">
        <f t="shared" si="65"/>
        <v>10325.067848565906</v>
      </c>
      <c r="F174">
        <f t="shared" si="83"/>
        <v>10325</v>
      </c>
      <c r="G174">
        <f t="shared" si="87"/>
        <v>2.4324999998498242E-2</v>
      </c>
      <c r="K174">
        <f t="shared" si="86"/>
        <v>2.4324999998498242E-2</v>
      </c>
      <c r="O174">
        <f t="shared" ca="1" si="85"/>
        <v>2.5328636138385336E-2</v>
      </c>
      <c r="Q174" s="2">
        <f t="shared" si="66"/>
        <v>40559.767</v>
      </c>
      <c r="S174" s="13">
        <v>1</v>
      </c>
      <c r="T174" s="157"/>
      <c r="AF174">
        <f t="shared" si="67"/>
        <v>10325</v>
      </c>
      <c r="AG174" s="74">
        <f t="shared" si="68"/>
        <v>2.5055030711683114E-2</v>
      </c>
      <c r="AH174" s="74">
        <f t="shared" si="69"/>
        <v>2.6748596477881907E-2</v>
      </c>
      <c r="AI174" s="74">
        <f t="shared" si="70"/>
        <v>2.4324999998498242E-2</v>
      </c>
      <c r="AJ174" s="74">
        <f t="shared" si="71"/>
        <v>-7.3003071318487184E-4</v>
      </c>
      <c r="AK174" s="74">
        <f t="shared" si="72"/>
        <v>5.329448421932126E-7</v>
      </c>
      <c r="AL174">
        <f t="shared" si="73"/>
        <v>2.4324999998498242E-2</v>
      </c>
      <c r="AM174" s="101">
        <f t="shared" si="81"/>
        <v>5.329448421932126E-7</v>
      </c>
      <c r="AN174">
        <f t="shared" si="74"/>
        <v>-2.4235964793836631E-3</v>
      </c>
      <c r="AO174">
        <f t="shared" si="75"/>
        <v>0.33773203795766471</v>
      </c>
      <c r="AP174">
        <f t="shared" si="76"/>
        <v>-0.93344801709879621</v>
      </c>
      <c r="AQ174">
        <f t="shared" si="77"/>
        <v>0.53492670371231421</v>
      </c>
      <c r="AR174">
        <f t="shared" si="78"/>
        <v>2.4621624315290491</v>
      </c>
      <c r="AS174">
        <f t="shared" si="79"/>
        <v>2.8295236883292847</v>
      </c>
      <c r="AT174" s="74">
        <f t="shared" si="88"/>
        <v>13.918120087308097</v>
      </c>
      <c r="AU174" s="74">
        <f t="shared" si="88"/>
        <v>13.917926003969832</v>
      </c>
      <c r="AV174" s="74">
        <f t="shared" si="88"/>
        <v>13.916880222949745</v>
      </c>
      <c r="AW174" s="74">
        <f t="shared" si="88"/>
        <v>13.911327216991735</v>
      </c>
      <c r="AX174" s="74">
        <f t="shared" si="88"/>
        <v>13.883838535584665</v>
      </c>
      <c r="AY174" s="74">
        <f t="shared" si="88"/>
        <v>13.776875472817077</v>
      </c>
      <c r="AZ174" s="74">
        <f t="shared" si="88"/>
        <v>13.510779071954108</v>
      </c>
      <c r="BA174" s="74">
        <f t="shared" si="80"/>
        <v>13.087178466953162</v>
      </c>
    </row>
    <row r="175" spans="1:54">
      <c r="A175" s="16" t="s">
        <v>542</v>
      </c>
      <c r="B175" s="16" t="s">
        <v>78</v>
      </c>
      <c r="C175" s="50">
        <v>55578.267599999999</v>
      </c>
      <c r="D175" s="50" t="s">
        <v>111</v>
      </c>
      <c r="E175">
        <f t="shared" si="65"/>
        <v>10325.069522117377</v>
      </c>
      <c r="F175">
        <f t="shared" si="83"/>
        <v>10325</v>
      </c>
      <c r="G175">
        <f t="shared" si="87"/>
        <v>2.4924999997892883E-2</v>
      </c>
      <c r="K175">
        <f t="shared" si="86"/>
        <v>2.4924999997892883E-2</v>
      </c>
      <c r="O175">
        <f t="shared" ca="1" si="85"/>
        <v>2.5328636138385336E-2</v>
      </c>
      <c r="Q175" s="2">
        <f t="shared" si="66"/>
        <v>40559.767599999999</v>
      </c>
      <c r="S175" s="13">
        <v>1</v>
      </c>
      <c r="T175" s="157"/>
      <c r="AF175">
        <f t="shared" si="67"/>
        <v>10325</v>
      </c>
      <c r="AG175" s="74">
        <f t="shared" si="68"/>
        <v>2.5055030711683114E-2</v>
      </c>
      <c r="AH175" s="74">
        <f t="shared" si="69"/>
        <v>2.7348596477276547E-2</v>
      </c>
      <c r="AI175" s="74">
        <f t="shared" si="70"/>
        <v>2.4924999997892883E-2</v>
      </c>
      <c r="AJ175" s="74">
        <f t="shared" si="71"/>
        <v>-1.3003071379023151E-4</v>
      </c>
      <c r="AK175" s="74">
        <f t="shared" si="72"/>
        <v>1.6907986528797104E-8</v>
      </c>
      <c r="AL175">
        <f t="shared" si="73"/>
        <v>2.4924999997892883E-2</v>
      </c>
      <c r="AM175" s="101">
        <f t="shared" si="81"/>
        <v>1.6907986528797104E-8</v>
      </c>
      <c r="AN175">
        <f t="shared" si="74"/>
        <v>-2.4235964793836631E-3</v>
      </c>
      <c r="AO175">
        <f t="shared" si="75"/>
        <v>0.33773203795766471</v>
      </c>
      <c r="AP175">
        <f t="shared" si="76"/>
        <v>-0.93344801709879621</v>
      </c>
      <c r="AQ175">
        <f t="shared" si="77"/>
        <v>0.53492670371231421</v>
      </c>
      <c r="AR175">
        <f t="shared" si="78"/>
        <v>2.4621624315290491</v>
      </c>
      <c r="AS175">
        <f t="shared" si="79"/>
        <v>2.8295236883292847</v>
      </c>
      <c r="AT175" s="74">
        <f t="shared" si="88"/>
        <v>13.918120087308097</v>
      </c>
      <c r="AU175" s="74">
        <f t="shared" si="88"/>
        <v>13.917926003969832</v>
      </c>
      <c r="AV175" s="74">
        <f t="shared" si="88"/>
        <v>13.916880222949745</v>
      </c>
      <c r="AW175" s="74">
        <f t="shared" si="88"/>
        <v>13.911327216991735</v>
      </c>
      <c r="AX175" s="74">
        <f t="shared" si="88"/>
        <v>13.883838535584665</v>
      </c>
      <c r="AY175" s="74">
        <f t="shared" si="88"/>
        <v>13.776875472817077</v>
      </c>
      <c r="AZ175" s="74">
        <f t="shared" si="88"/>
        <v>13.510779071954108</v>
      </c>
      <c r="BA175" s="74">
        <f t="shared" si="80"/>
        <v>13.087178466953162</v>
      </c>
      <c r="BB175" s="74"/>
    </row>
    <row r="176" spans="1:54">
      <c r="A176" s="106" t="s">
        <v>595</v>
      </c>
      <c r="B176" s="106"/>
      <c r="C176" s="26">
        <v>55578.267599999999</v>
      </c>
      <c r="D176" s="26">
        <v>8.9999999999999998E-4</v>
      </c>
      <c r="E176">
        <f t="shared" si="65"/>
        <v>10325.069522117377</v>
      </c>
      <c r="F176">
        <f t="shared" si="83"/>
        <v>10325</v>
      </c>
      <c r="G176">
        <f t="shared" si="87"/>
        <v>2.4924999997892883E-2</v>
      </c>
      <c r="K176">
        <f t="shared" si="86"/>
        <v>2.4924999997892883E-2</v>
      </c>
      <c r="O176">
        <f t="shared" ca="1" si="85"/>
        <v>2.5328636138385336E-2</v>
      </c>
      <c r="Q176" s="2">
        <f t="shared" si="66"/>
        <v>40559.767599999999</v>
      </c>
      <c r="S176" s="13">
        <v>1</v>
      </c>
      <c r="T176" s="157"/>
      <c r="AF176">
        <f t="shared" si="67"/>
        <v>10325</v>
      </c>
      <c r="AG176" s="74">
        <f t="shared" si="68"/>
        <v>2.5055030711683114E-2</v>
      </c>
      <c r="AH176" s="74">
        <f t="shared" si="69"/>
        <v>2.7348596477276547E-2</v>
      </c>
      <c r="AI176" s="74">
        <f t="shared" si="70"/>
        <v>2.4924999997892883E-2</v>
      </c>
      <c r="AJ176" s="74">
        <f t="shared" si="71"/>
        <v>-1.3003071379023151E-4</v>
      </c>
      <c r="AK176" s="74">
        <f t="shared" si="72"/>
        <v>1.6907986528797104E-8</v>
      </c>
      <c r="AL176">
        <f t="shared" si="73"/>
        <v>2.4924999997892883E-2</v>
      </c>
      <c r="AM176" s="101">
        <f t="shared" si="81"/>
        <v>1.6907986528797104E-8</v>
      </c>
      <c r="AN176">
        <f t="shared" si="74"/>
        <v>-2.4235964793836631E-3</v>
      </c>
      <c r="AO176">
        <f t="shared" si="75"/>
        <v>0.33773203795766471</v>
      </c>
      <c r="AP176">
        <f t="shared" si="76"/>
        <v>-0.93344801709879621</v>
      </c>
      <c r="AQ176">
        <f t="shared" si="77"/>
        <v>0.53492670371231421</v>
      </c>
      <c r="AR176">
        <f t="shared" si="78"/>
        <v>2.4621624315290491</v>
      </c>
      <c r="AS176">
        <f t="shared" si="79"/>
        <v>2.8295236883292847</v>
      </c>
      <c r="AT176" s="74">
        <f t="shared" si="88"/>
        <v>13.918120087308097</v>
      </c>
      <c r="AU176" s="74">
        <f t="shared" si="88"/>
        <v>13.917926003969832</v>
      </c>
      <c r="AV176" s="74">
        <f t="shared" si="88"/>
        <v>13.916880222949745</v>
      </c>
      <c r="AW176" s="74">
        <f t="shared" si="88"/>
        <v>13.911327216991735</v>
      </c>
      <c r="AX176" s="74">
        <f t="shared" si="88"/>
        <v>13.883838535584665</v>
      </c>
      <c r="AY176" s="74">
        <f t="shared" si="88"/>
        <v>13.776875472817077</v>
      </c>
      <c r="AZ176" s="74">
        <f t="shared" si="88"/>
        <v>13.510779071954108</v>
      </c>
      <c r="BA176" s="74">
        <f t="shared" si="80"/>
        <v>13.087178466953162</v>
      </c>
    </row>
    <row r="177" spans="1:54">
      <c r="A177" s="16" t="s">
        <v>542</v>
      </c>
      <c r="B177" s="16" t="s">
        <v>78</v>
      </c>
      <c r="C177" s="50">
        <v>55578.447800000002</v>
      </c>
      <c r="D177" s="50" t="s">
        <v>111</v>
      </c>
      <c r="E177">
        <f t="shared" si="65"/>
        <v>10325.572145409315</v>
      </c>
      <c r="F177">
        <f t="shared" si="83"/>
        <v>10325.5</v>
      </c>
      <c r="G177">
        <f t="shared" si="87"/>
        <v>2.5865499999781605E-2</v>
      </c>
      <c r="K177">
        <f t="shared" si="86"/>
        <v>2.5865499999781605E-2</v>
      </c>
      <c r="O177">
        <f t="shared" ca="1" si="85"/>
        <v>2.5329443265742491E-2</v>
      </c>
      <c r="Q177" s="2">
        <f t="shared" si="66"/>
        <v>40559.947800000002</v>
      </c>
      <c r="S177" s="13">
        <v>1</v>
      </c>
      <c r="T177" s="157"/>
      <c r="AF177">
        <f t="shared" si="67"/>
        <v>10325.5</v>
      </c>
      <c r="AG177" s="74">
        <f t="shared" si="68"/>
        <v>2.5055734403730035E-2</v>
      </c>
      <c r="AH177" s="74">
        <f t="shared" si="69"/>
        <v>2.8289562823667947E-2</v>
      </c>
      <c r="AI177" s="74">
        <f t="shared" si="70"/>
        <v>2.5865499999781605E-2</v>
      </c>
      <c r="AJ177" s="74">
        <f t="shared" si="71"/>
        <v>8.097655960515697E-4</v>
      </c>
      <c r="AK177" s="74">
        <f t="shared" si="72"/>
        <v>6.5572032054875394E-7</v>
      </c>
      <c r="AL177">
        <f t="shared" si="73"/>
        <v>2.5865499999781605E-2</v>
      </c>
      <c r="AM177" s="101">
        <f t="shared" si="81"/>
        <v>6.5572032054875394E-7</v>
      </c>
      <c r="AN177">
        <f t="shared" si="74"/>
        <v>-2.4240628238863409E-3</v>
      </c>
      <c r="AO177">
        <f t="shared" si="75"/>
        <v>0.33769431806811101</v>
      </c>
      <c r="AP177">
        <f t="shared" si="76"/>
        <v>-0.93342271936099919</v>
      </c>
      <c r="AQ177">
        <f t="shared" si="77"/>
        <v>0.53488000109647549</v>
      </c>
      <c r="AR177">
        <f t="shared" si="78"/>
        <v>2.4622329487343881</v>
      </c>
      <c r="AS177">
        <f t="shared" si="79"/>
        <v>2.8298412661916608</v>
      </c>
      <c r="AT177" s="74">
        <f t="shared" si="88"/>
        <v>13.918229637805354</v>
      </c>
      <c r="AU177" s="74">
        <f t="shared" si="88"/>
        <v>13.918035994962459</v>
      </c>
      <c r="AV177" s="74">
        <f t="shared" si="88"/>
        <v>13.916992069083722</v>
      </c>
      <c r="AW177" s="74">
        <f t="shared" si="88"/>
        <v>13.911446093272922</v>
      </c>
      <c r="AX177" s="74">
        <f t="shared" si="88"/>
        <v>13.883977705380353</v>
      </c>
      <c r="AY177" s="74">
        <f t="shared" si="88"/>
        <v>13.777042035276359</v>
      </c>
      <c r="AZ177" s="74">
        <f t="shared" si="88"/>
        <v>13.510934123318092</v>
      </c>
      <c r="BA177" s="74">
        <f t="shared" si="80"/>
        <v>13.087267657367434</v>
      </c>
    </row>
    <row r="178" spans="1:54">
      <c r="A178" s="106" t="s">
        <v>595</v>
      </c>
      <c r="B178" s="106"/>
      <c r="C178" s="26">
        <v>55578.447800000002</v>
      </c>
      <c r="D178" s="26">
        <v>2.9999999999999997E-4</v>
      </c>
      <c r="E178">
        <f t="shared" si="65"/>
        <v>10325.572145409315</v>
      </c>
      <c r="F178">
        <f t="shared" si="83"/>
        <v>10325.5</v>
      </c>
      <c r="G178">
        <f t="shared" si="87"/>
        <v>2.5865499999781605E-2</v>
      </c>
      <c r="K178">
        <f t="shared" si="86"/>
        <v>2.5865499999781605E-2</v>
      </c>
      <c r="O178">
        <f t="shared" ca="1" si="85"/>
        <v>2.5329443265742491E-2</v>
      </c>
      <c r="Q178" s="2">
        <f t="shared" si="66"/>
        <v>40559.947800000002</v>
      </c>
      <c r="S178" s="13">
        <v>1</v>
      </c>
      <c r="T178" s="157"/>
      <c r="U178">
        <v>7.1672010232791472E-9</v>
      </c>
      <c r="V178">
        <v>5.5070354020575326E-17</v>
      </c>
      <c r="W178">
        <v>3.0106128154400342E-26</v>
      </c>
      <c r="X178">
        <v>2.0394443271198267E-8</v>
      </c>
      <c r="Y178">
        <v>2.1439296484325673E-6</v>
      </c>
      <c r="Z178">
        <v>5.612331073063736E-4</v>
      </c>
      <c r="AA178">
        <v>1.9883345201112563</v>
      </c>
      <c r="AB178">
        <v>4977.4004435631814</v>
      </c>
      <c r="AC178">
        <v>6.1223571644522187E-4</v>
      </c>
      <c r="AD178">
        <v>9.6232662952836759E-9</v>
      </c>
      <c r="AE178">
        <v>1.2498192593613283E-19</v>
      </c>
      <c r="AF178">
        <f t="shared" si="67"/>
        <v>10325.5</v>
      </c>
      <c r="AG178" s="74">
        <f t="shared" si="68"/>
        <v>2.5055734403730035E-2</v>
      </c>
      <c r="AH178" s="74">
        <f t="shared" si="69"/>
        <v>2.8289562823667947E-2</v>
      </c>
      <c r="AI178" s="74">
        <f t="shared" si="70"/>
        <v>2.5865499999781605E-2</v>
      </c>
      <c r="AJ178" s="74">
        <f t="shared" si="71"/>
        <v>8.097655960515697E-4</v>
      </c>
      <c r="AK178" s="74">
        <f t="shared" si="72"/>
        <v>6.5572032054875394E-7</v>
      </c>
      <c r="AL178">
        <f t="shared" si="73"/>
        <v>2.5865499999781605E-2</v>
      </c>
      <c r="AM178" s="101">
        <f t="shared" si="81"/>
        <v>6.5572032054875394E-7</v>
      </c>
      <c r="AN178">
        <f t="shared" si="74"/>
        <v>-2.4240628238863409E-3</v>
      </c>
      <c r="AO178">
        <f t="shared" si="75"/>
        <v>0.33769431806811101</v>
      </c>
      <c r="AP178">
        <f t="shared" si="76"/>
        <v>-0.93342271936099919</v>
      </c>
      <c r="AQ178">
        <f t="shared" si="77"/>
        <v>0.53488000109647549</v>
      </c>
      <c r="AR178">
        <f t="shared" si="78"/>
        <v>2.4622329487343881</v>
      </c>
      <c r="AS178">
        <f t="shared" si="79"/>
        <v>2.8298412661916608</v>
      </c>
      <c r="AT178" s="74">
        <f t="shared" si="88"/>
        <v>13.918229637805354</v>
      </c>
      <c r="AU178" s="74">
        <f t="shared" si="88"/>
        <v>13.918035994962459</v>
      </c>
      <c r="AV178" s="74">
        <f t="shared" si="88"/>
        <v>13.916992069083722</v>
      </c>
      <c r="AW178" s="74">
        <f t="shared" si="88"/>
        <v>13.911446093272922</v>
      </c>
      <c r="AX178" s="74">
        <f t="shared" si="88"/>
        <v>13.883977705380353</v>
      </c>
      <c r="AY178" s="74">
        <f t="shared" si="88"/>
        <v>13.777042035276359</v>
      </c>
      <c r="AZ178" s="74">
        <f t="shared" si="88"/>
        <v>13.510934123318092</v>
      </c>
      <c r="BA178" s="74">
        <f t="shared" si="80"/>
        <v>13.087267657367434</v>
      </c>
    </row>
    <row r="179" spans="1:54">
      <c r="A179" s="16" t="s">
        <v>542</v>
      </c>
      <c r="B179" s="16" t="s">
        <v>78</v>
      </c>
      <c r="C179" s="50">
        <v>55578.625399999997</v>
      </c>
      <c r="D179" s="50" t="s">
        <v>111</v>
      </c>
      <c r="E179">
        <f t="shared" si="65"/>
        <v>10326.067516644858</v>
      </c>
      <c r="F179">
        <f t="shared" si="83"/>
        <v>10326</v>
      </c>
      <c r="G179">
        <f t="shared" si="87"/>
        <v>2.4205999994592275E-2</v>
      </c>
      <c r="K179">
        <f t="shared" si="86"/>
        <v>2.4205999994592275E-2</v>
      </c>
      <c r="O179">
        <f t="shared" ca="1" si="85"/>
        <v>2.5330250393099645E-2</v>
      </c>
      <c r="Q179" s="2">
        <f t="shared" si="66"/>
        <v>40560.125399999997</v>
      </c>
      <c r="S179" s="13">
        <v>1</v>
      </c>
      <c r="T179" s="157"/>
      <c r="AF179">
        <f t="shared" si="67"/>
        <v>10326</v>
      </c>
      <c r="AG179" s="74">
        <f t="shared" si="68"/>
        <v>2.505643816006374E-2</v>
      </c>
      <c r="AH179" s="74">
        <f t="shared" si="69"/>
        <v>2.6630529080592463E-2</v>
      </c>
      <c r="AI179" s="74">
        <f t="shared" si="70"/>
        <v>2.4205999994592275E-2</v>
      </c>
      <c r="AJ179" s="74">
        <f t="shared" si="71"/>
        <v>-8.5043816547146489E-4</v>
      </c>
      <c r="AK179" s="74">
        <f t="shared" si="72"/>
        <v>7.2324507329047072E-7</v>
      </c>
      <c r="AL179">
        <f t="shared" si="73"/>
        <v>2.4205999994592275E-2</v>
      </c>
      <c r="AM179" s="101">
        <f t="shared" si="81"/>
        <v>7.2324507329047072E-7</v>
      </c>
      <c r="AN179">
        <f t="shared" si="74"/>
        <v>-2.4245290860001865E-3</v>
      </c>
      <c r="AO179">
        <f t="shared" si="75"/>
        <v>0.33765660999402414</v>
      </c>
      <c r="AP179">
        <f t="shared" si="76"/>
        <v>-0.93339742269942039</v>
      </c>
      <c r="AQ179">
        <f t="shared" si="77"/>
        <v>0.53483330637463267</v>
      </c>
      <c r="AR179">
        <f t="shared" si="78"/>
        <v>2.462303450005725</v>
      </c>
      <c r="AS179">
        <f t="shared" si="79"/>
        <v>2.8301588356527381</v>
      </c>
      <c r="AT179" s="74">
        <f t="shared" si="88"/>
        <v>13.918339175781291</v>
      </c>
      <c r="AU179" s="74">
        <f t="shared" si="88"/>
        <v>13.91814597261061</v>
      </c>
      <c r="AV179" s="74">
        <f t="shared" si="88"/>
        <v>13.917103899333087</v>
      </c>
      <c r="AW179" s="74">
        <f t="shared" si="88"/>
        <v>13.911564947712984</v>
      </c>
      <c r="AX179" s="74">
        <f t="shared" si="88"/>
        <v>13.88411684759612</v>
      </c>
      <c r="AY179" s="74">
        <f t="shared" si="88"/>
        <v>13.777208579471585</v>
      </c>
      <c r="AZ179" s="74">
        <f t="shared" si="88"/>
        <v>13.511089171311834</v>
      </c>
      <c r="BA179" s="74">
        <f t="shared" si="80"/>
        <v>13.087356847781702</v>
      </c>
    </row>
    <row r="180" spans="1:54">
      <c r="A180" s="106" t="s">
        <v>595</v>
      </c>
      <c r="B180" s="106"/>
      <c r="C180" s="26">
        <v>55578.625399999997</v>
      </c>
      <c r="D180" s="26">
        <v>3.0000000000000001E-3</v>
      </c>
      <c r="E180">
        <f t="shared" si="65"/>
        <v>10326.067516644858</v>
      </c>
      <c r="F180">
        <f t="shared" si="83"/>
        <v>10326</v>
      </c>
      <c r="G180">
        <f t="shared" si="87"/>
        <v>2.4205999994592275E-2</v>
      </c>
      <c r="K180">
        <f t="shared" si="86"/>
        <v>2.4205999994592275E-2</v>
      </c>
      <c r="O180">
        <f t="shared" ca="1" si="85"/>
        <v>2.5330250393099645E-2</v>
      </c>
      <c r="Q180" s="2">
        <f t="shared" si="66"/>
        <v>40560.125399999997</v>
      </c>
      <c r="S180" s="13">
        <v>1</v>
      </c>
      <c r="T180" s="157"/>
      <c r="AF180">
        <f t="shared" si="67"/>
        <v>10326</v>
      </c>
      <c r="AG180" s="74">
        <f t="shared" si="68"/>
        <v>2.505643816006374E-2</v>
      </c>
      <c r="AH180" s="74">
        <f t="shared" si="69"/>
        <v>2.6630529080592463E-2</v>
      </c>
      <c r="AI180" s="74">
        <f t="shared" si="70"/>
        <v>2.4205999994592275E-2</v>
      </c>
      <c r="AJ180" s="74">
        <f t="shared" si="71"/>
        <v>-8.5043816547146489E-4</v>
      </c>
      <c r="AK180" s="74">
        <f t="shared" si="72"/>
        <v>7.2324507329047072E-7</v>
      </c>
      <c r="AL180">
        <f t="shared" si="73"/>
        <v>2.4205999994592275E-2</v>
      </c>
      <c r="AM180" s="101">
        <f t="shared" si="81"/>
        <v>7.2324507329047072E-7</v>
      </c>
      <c r="AN180">
        <f t="shared" si="74"/>
        <v>-2.4245290860001865E-3</v>
      </c>
      <c r="AO180">
        <f t="shared" si="75"/>
        <v>0.33765660999402414</v>
      </c>
      <c r="AP180">
        <f t="shared" si="76"/>
        <v>-0.93339742269942039</v>
      </c>
      <c r="AQ180">
        <f t="shared" si="77"/>
        <v>0.53483330637463267</v>
      </c>
      <c r="AR180">
        <f t="shared" si="78"/>
        <v>2.462303450005725</v>
      </c>
      <c r="AS180">
        <f t="shared" si="79"/>
        <v>2.8301588356527381</v>
      </c>
      <c r="AT180" s="74">
        <f t="shared" si="88"/>
        <v>13.918339175781291</v>
      </c>
      <c r="AU180" s="74">
        <f t="shared" si="88"/>
        <v>13.91814597261061</v>
      </c>
      <c r="AV180" s="74">
        <f t="shared" si="88"/>
        <v>13.917103899333087</v>
      </c>
      <c r="AW180" s="74">
        <f t="shared" si="88"/>
        <v>13.911564947712984</v>
      </c>
      <c r="AX180" s="74">
        <f t="shared" si="88"/>
        <v>13.88411684759612</v>
      </c>
      <c r="AY180" s="74">
        <f t="shared" si="88"/>
        <v>13.777208579471585</v>
      </c>
      <c r="AZ180" s="74">
        <f t="shared" si="88"/>
        <v>13.511089171311834</v>
      </c>
      <c r="BA180" s="74">
        <f t="shared" si="80"/>
        <v>13.087356847781702</v>
      </c>
    </row>
    <row r="181" spans="1:54">
      <c r="A181" s="52" t="s">
        <v>719</v>
      </c>
      <c r="B181" s="118" t="s">
        <v>78</v>
      </c>
      <c r="C181" s="119">
        <v>55910.0795</v>
      </c>
      <c r="D181" s="18">
        <v>1E-4</v>
      </c>
      <c r="E181">
        <f t="shared" si="65"/>
        <v>11250.576677944546</v>
      </c>
      <c r="F181">
        <f t="shared" si="83"/>
        <v>11250.5</v>
      </c>
      <c r="G181">
        <f t="shared" si="87"/>
        <v>2.7490500004205387E-2</v>
      </c>
      <c r="K181">
        <f t="shared" si="86"/>
        <v>2.7490500004205387E-2</v>
      </c>
      <c r="O181">
        <f t="shared" ca="1" si="85"/>
        <v>2.6822628876479532E-2</v>
      </c>
      <c r="Q181" s="2">
        <f t="shared" si="66"/>
        <v>40891.5795</v>
      </c>
      <c r="S181" s="13">
        <v>1</v>
      </c>
      <c r="T181" s="157"/>
      <c r="AF181">
        <f t="shared" si="67"/>
        <v>11250.5</v>
      </c>
      <c r="AG181" s="74">
        <f t="shared" si="68"/>
        <v>2.644815674239567E-2</v>
      </c>
      <c r="AH181" s="74">
        <f t="shared" si="69"/>
        <v>3.0655714238592147E-2</v>
      </c>
      <c r="AI181" s="74">
        <f t="shared" si="70"/>
        <v>2.7490500004205387E-2</v>
      </c>
      <c r="AJ181" s="74">
        <f t="shared" si="71"/>
        <v>1.0423432618097174E-3</v>
      </c>
      <c r="AK181" s="74">
        <f t="shared" si="72"/>
        <v>1.0864794754401212E-6</v>
      </c>
      <c r="AL181">
        <f t="shared" si="73"/>
        <v>2.7490500004205387E-2</v>
      </c>
      <c r="AM181" s="101">
        <f t="shared" si="81"/>
        <v>1.0864794754401212E-6</v>
      </c>
      <c r="AN181">
        <f t="shared" si="74"/>
        <v>-3.1652142343867587E-3</v>
      </c>
      <c r="AO181">
        <f t="shared" si="75"/>
        <v>0.28347533760431454</v>
      </c>
      <c r="AP181">
        <f t="shared" si="76"/>
        <v>-0.88889064722850275</v>
      </c>
      <c r="AQ181">
        <f t="shared" si="77"/>
        <v>0.4597149552396344</v>
      </c>
      <c r="AR181">
        <f t="shared" si="78"/>
        <v>2.5711523988461908</v>
      </c>
      <c r="AS181">
        <f t="shared" si="79"/>
        <v>3.4104709062814331</v>
      </c>
      <c r="AT181" s="74">
        <f t="shared" ref="AT181:AZ190" si="89">$BA181+$AH$7*SIN(AU181)</f>
        <v>14.103095659148172</v>
      </c>
      <c r="AU181" s="74">
        <f t="shared" si="89"/>
        <v>14.103095597615434</v>
      </c>
      <c r="AV181" s="74">
        <f t="shared" si="89"/>
        <v>14.103093475862838</v>
      </c>
      <c r="AW181" s="74">
        <f t="shared" si="89"/>
        <v>14.103020394872182</v>
      </c>
      <c r="AX181" s="74">
        <f t="shared" si="89"/>
        <v>14.100592207578456</v>
      </c>
      <c r="AY181" s="74">
        <f t="shared" si="89"/>
        <v>14.053225159023137</v>
      </c>
      <c r="AZ181" s="74">
        <f t="shared" si="89"/>
        <v>13.791469673833673</v>
      </c>
      <c r="BA181" s="74">
        <f t="shared" si="80"/>
        <v>13.252269923768171</v>
      </c>
    </row>
    <row r="182" spans="1:54">
      <c r="A182" s="52" t="s">
        <v>719</v>
      </c>
      <c r="B182" s="118" t="s">
        <v>79</v>
      </c>
      <c r="C182" s="119">
        <v>55910.257700000002</v>
      </c>
      <c r="D182" s="18">
        <v>2E-3</v>
      </c>
      <c r="E182">
        <f t="shared" si="65"/>
        <v>11251.073722731579</v>
      </c>
      <c r="F182">
        <f t="shared" si="83"/>
        <v>11251</v>
      </c>
      <c r="G182">
        <f t="shared" si="87"/>
        <v>2.6431000005686656E-2</v>
      </c>
      <c r="K182">
        <f t="shared" si="86"/>
        <v>2.6431000005686656E-2</v>
      </c>
      <c r="O182">
        <f t="shared" ca="1" si="85"/>
        <v>2.6823436003836687E-2</v>
      </c>
      <c r="Q182" s="2">
        <f t="shared" si="66"/>
        <v>40891.757700000002</v>
      </c>
      <c r="S182" s="13">
        <v>1</v>
      </c>
      <c r="T182" s="157"/>
      <c r="AF182">
        <f t="shared" si="67"/>
        <v>11251</v>
      </c>
      <c r="AG182" s="74">
        <f t="shared" si="68"/>
        <v>2.6448949888699915E-2</v>
      </c>
      <c r="AH182" s="74">
        <f t="shared" si="69"/>
        <v>2.9596557623434886E-2</v>
      </c>
      <c r="AI182" s="74">
        <f t="shared" si="70"/>
        <v>2.6431000005686656E-2</v>
      </c>
      <c r="AJ182" s="74">
        <f t="shared" si="71"/>
        <v>-1.7949883013259477E-5</v>
      </c>
      <c r="AK182" s="74">
        <f t="shared" si="72"/>
        <v>3.2219830018970111E-10</v>
      </c>
      <c r="AL182">
        <f t="shared" si="73"/>
        <v>2.6431000005686656E-2</v>
      </c>
      <c r="AM182" s="101">
        <f t="shared" si="81"/>
        <v>3.2219830018970111E-10</v>
      </c>
      <c r="AN182">
        <f t="shared" si="74"/>
        <v>-3.1655576177482296E-3</v>
      </c>
      <c r="AO182">
        <f t="shared" si="75"/>
        <v>0.28345252452345804</v>
      </c>
      <c r="AP182">
        <f t="shared" si="76"/>
        <v>-0.88886791135053511</v>
      </c>
      <c r="AQ182">
        <f t="shared" si="77"/>
        <v>0.45967939618871834</v>
      </c>
      <c r="AR182">
        <f t="shared" si="78"/>
        <v>2.5712020251699035</v>
      </c>
      <c r="AS182">
        <f t="shared" si="79"/>
        <v>3.4107843555912245</v>
      </c>
      <c r="AT182" s="74">
        <f t="shared" si="89"/>
        <v>14.103187509657014</v>
      </c>
      <c r="AU182" s="74">
        <f t="shared" si="89"/>
        <v>14.103187448780108</v>
      </c>
      <c r="AV182" s="74">
        <f t="shared" si="89"/>
        <v>14.10318534396932</v>
      </c>
      <c r="AW182" s="74">
        <f t="shared" si="89"/>
        <v>14.103112650395223</v>
      </c>
      <c r="AX182" s="74">
        <f t="shared" si="89"/>
        <v>14.100690802445904</v>
      </c>
      <c r="AY182" s="74">
        <f t="shared" si="89"/>
        <v>14.053357019062615</v>
      </c>
      <c r="AZ182" s="74">
        <f t="shared" si="89"/>
        <v>13.791617620180977</v>
      </c>
      <c r="BA182" s="74">
        <f t="shared" si="80"/>
        <v>13.252359114182442</v>
      </c>
      <c r="BB182" s="74"/>
    </row>
    <row r="183" spans="1:54">
      <c r="A183" s="16" t="s">
        <v>552</v>
      </c>
      <c r="B183" s="16" t="s">
        <v>79</v>
      </c>
      <c r="C183" s="50">
        <v>55956.327389999999</v>
      </c>
      <c r="D183" s="50" t="s">
        <v>111</v>
      </c>
      <c r="E183">
        <f t="shared" si="65"/>
        <v>11379.57371854769</v>
      </c>
      <c r="F183">
        <f t="shared" si="83"/>
        <v>11379.5</v>
      </c>
      <c r="G183">
        <f t="shared" si="87"/>
        <v>2.6429500001540873E-2</v>
      </c>
      <c r="K183">
        <f t="shared" si="86"/>
        <v>2.6429500001540873E-2</v>
      </c>
      <c r="O183">
        <f t="shared" ca="1" si="85"/>
        <v>2.7030867734625562E-2</v>
      </c>
      <c r="Q183" s="2">
        <f t="shared" si="66"/>
        <v>40937.827389999999</v>
      </c>
      <c r="S183" s="13">
        <v>1</v>
      </c>
      <c r="T183" s="157"/>
      <c r="AF183">
        <f t="shared" si="67"/>
        <v>11379.5</v>
      </c>
      <c r="AG183" s="74">
        <f t="shared" si="68"/>
        <v>2.6653961659293266E-2</v>
      </c>
      <c r="AH183" s="74">
        <f t="shared" si="69"/>
        <v>2.9681533835713248E-2</v>
      </c>
      <c r="AI183" s="74">
        <f t="shared" si="70"/>
        <v>2.6429500001540873E-2</v>
      </c>
      <c r="AJ183" s="74">
        <f t="shared" si="71"/>
        <v>-2.2446165775239293E-4</v>
      </c>
      <c r="AK183" s="74">
        <f t="shared" si="72"/>
        <v>5.0383035800952379E-8</v>
      </c>
      <c r="AL183">
        <f t="shared" si="73"/>
        <v>2.6429500001540873E-2</v>
      </c>
      <c r="AM183" s="101">
        <f t="shared" si="81"/>
        <v>5.0383035800952379E-8</v>
      </c>
      <c r="AN183">
        <f t="shared" si="74"/>
        <v>-3.2520338341723745E-3</v>
      </c>
      <c r="AO183">
        <f t="shared" si="75"/>
        <v>0.27776438072664955</v>
      </c>
      <c r="AP183">
        <f t="shared" si="76"/>
        <v>-0.88307336449239282</v>
      </c>
      <c r="AQ183">
        <f t="shared" si="77"/>
        <v>0.45068962950690356</v>
      </c>
      <c r="AR183">
        <f t="shared" si="78"/>
        <v>2.5836982099409131</v>
      </c>
      <c r="AS183">
        <f t="shared" si="79"/>
        <v>3.491439194255535</v>
      </c>
      <c r="AT183" s="74">
        <f t="shared" si="89"/>
        <v>14.126552914920868</v>
      </c>
      <c r="AU183" s="74">
        <f t="shared" si="89"/>
        <v>14.126552914123597</v>
      </c>
      <c r="AV183" s="74">
        <f t="shared" si="89"/>
        <v>14.126552825888799</v>
      </c>
      <c r="AW183" s="74">
        <f t="shared" si="89"/>
        <v>14.126543065393077</v>
      </c>
      <c r="AX183" s="74">
        <f t="shared" si="89"/>
        <v>14.125513723606922</v>
      </c>
      <c r="AY183" s="74">
        <f t="shared" si="89"/>
        <v>14.086624231067216</v>
      </c>
      <c r="AZ183" s="74">
        <f t="shared" si="89"/>
        <v>13.829496296890213</v>
      </c>
      <c r="BA183" s="74">
        <f t="shared" si="80"/>
        <v>13.275281050650005</v>
      </c>
    </row>
    <row r="184" spans="1:54">
      <c r="A184" s="16" t="s">
        <v>552</v>
      </c>
      <c r="B184" s="16" t="s">
        <v>79</v>
      </c>
      <c r="C184" s="50">
        <v>55956.327490000003</v>
      </c>
      <c r="D184" s="50" t="s">
        <v>111</v>
      </c>
      <c r="E184">
        <f t="shared" si="65"/>
        <v>11379.573997472948</v>
      </c>
      <c r="F184">
        <f t="shared" si="83"/>
        <v>11379.5</v>
      </c>
      <c r="G184">
        <f t="shared" si="87"/>
        <v>2.6529500006290618E-2</v>
      </c>
      <c r="K184">
        <f t="shared" si="86"/>
        <v>2.6529500006290618E-2</v>
      </c>
      <c r="O184">
        <f t="shared" ca="1" si="85"/>
        <v>2.7030867734625562E-2</v>
      </c>
      <c r="Q184" s="2">
        <f t="shared" si="66"/>
        <v>40937.827490000003</v>
      </c>
      <c r="S184" s="13">
        <v>1</v>
      </c>
      <c r="T184" s="157"/>
      <c r="AF184">
        <f t="shared" si="67"/>
        <v>11379.5</v>
      </c>
      <c r="AG184" s="74">
        <f t="shared" si="68"/>
        <v>2.6653961659293266E-2</v>
      </c>
      <c r="AH184" s="74">
        <f t="shared" si="69"/>
        <v>2.9781533840462993E-2</v>
      </c>
      <c r="AI184" s="74">
        <f t="shared" si="70"/>
        <v>2.6529500006290618E-2</v>
      </c>
      <c r="AJ184" s="74">
        <f t="shared" si="71"/>
        <v>-1.244616530026478E-4</v>
      </c>
      <c r="AK184" s="74">
        <f t="shared" si="72"/>
        <v>1.5490703068151511E-8</v>
      </c>
      <c r="AL184">
        <f t="shared" si="73"/>
        <v>2.6529500006290618E-2</v>
      </c>
      <c r="AM184" s="101">
        <f t="shared" si="81"/>
        <v>1.5490703068151511E-8</v>
      </c>
      <c r="AN184">
        <f t="shared" si="74"/>
        <v>-3.2520338341723745E-3</v>
      </c>
      <c r="AO184">
        <f t="shared" si="75"/>
        <v>0.27776438072664955</v>
      </c>
      <c r="AP184">
        <f t="shared" si="76"/>
        <v>-0.88307336449239282</v>
      </c>
      <c r="AQ184">
        <f t="shared" si="77"/>
        <v>0.45068962950690356</v>
      </c>
      <c r="AR184">
        <f t="shared" si="78"/>
        <v>2.5836982099409131</v>
      </c>
      <c r="AS184">
        <f t="shared" si="79"/>
        <v>3.491439194255535</v>
      </c>
      <c r="AT184" s="74">
        <f t="shared" si="89"/>
        <v>14.126552914920868</v>
      </c>
      <c r="AU184" s="74">
        <f t="shared" si="89"/>
        <v>14.126552914123597</v>
      </c>
      <c r="AV184" s="74">
        <f t="shared" si="89"/>
        <v>14.126552825888799</v>
      </c>
      <c r="AW184" s="74">
        <f t="shared" si="89"/>
        <v>14.126543065393077</v>
      </c>
      <c r="AX184" s="74">
        <f t="shared" si="89"/>
        <v>14.125513723606922</v>
      </c>
      <c r="AY184" s="74">
        <f t="shared" si="89"/>
        <v>14.086624231067216</v>
      </c>
      <c r="AZ184" s="74">
        <f t="shared" si="89"/>
        <v>13.829496296890213</v>
      </c>
      <c r="BA184" s="74">
        <f t="shared" si="80"/>
        <v>13.275281050650005</v>
      </c>
    </row>
    <row r="185" spans="1:54">
      <c r="A185" s="16" t="s">
        <v>552</v>
      </c>
      <c r="B185" s="16" t="s">
        <v>79</v>
      </c>
      <c r="C185" s="50">
        <v>55956.327790000003</v>
      </c>
      <c r="D185" s="50" t="s">
        <v>111</v>
      </c>
      <c r="E185">
        <f t="shared" si="65"/>
        <v>11379.574834248682</v>
      </c>
      <c r="F185">
        <f t="shared" si="83"/>
        <v>11379.5</v>
      </c>
      <c r="G185">
        <f t="shared" si="87"/>
        <v>2.6829500005987938E-2</v>
      </c>
      <c r="K185">
        <f t="shared" si="86"/>
        <v>2.6829500005987938E-2</v>
      </c>
      <c r="O185">
        <f t="shared" ca="1" si="85"/>
        <v>2.7030867734625562E-2</v>
      </c>
      <c r="Q185" s="2">
        <f t="shared" si="66"/>
        <v>40937.827790000003</v>
      </c>
      <c r="S185" s="13">
        <v>1</v>
      </c>
      <c r="T185" s="157"/>
      <c r="AF185">
        <f t="shared" si="67"/>
        <v>11379.5</v>
      </c>
      <c r="AG185" s="74">
        <f t="shared" si="68"/>
        <v>2.6653961659293266E-2</v>
      </c>
      <c r="AH185" s="74">
        <f t="shared" si="69"/>
        <v>3.0081533840160313E-2</v>
      </c>
      <c r="AI185" s="74">
        <f t="shared" si="70"/>
        <v>2.6829500005987938E-2</v>
      </c>
      <c r="AJ185" s="74">
        <f t="shared" si="71"/>
        <v>1.7553834669467236E-4</v>
      </c>
      <c r="AK185" s="74">
        <f t="shared" si="72"/>
        <v>3.0813711160298991E-8</v>
      </c>
      <c r="AL185">
        <f t="shared" si="73"/>
        <v>2.6829500005987938E-2</v>
      </c>
      <c r="AM185" s="101">
        <f t="shared" si="81"/>
        <v>3.0813711160298991E-8</v>
      </c>
      <c r="AN185">
        <f t="shared" si="74"/>
        <v>-3.2520338341723745E-3</v>
      </c>
      <c r="AO185">
        <f t="shared" si="75"/>
        <v>0.27776438072664955</v>
      </c>
      <c r="AP185">
        <f t="shared" si="76"/>
        <v>-0.88307336449239282</v>
      </c>
      <c r="AQ185">
        <f t="shared" si="77"/>
        <v>0.45068962950690356</v>
      </c>
      <c r="AR185">
        <f t="shared" si="78"/>
        <v>2.5836982099409131</v>
      </c>
      <c r="AS185">
        <f t="shared" si="79"/>
        <v>3.491439194255535</v>
      </c>
      <c r="AT185" s="74">
        <f t="shared" si="89"/>
        <v>14.126552914920868</v>
      </c>
      <c r="AU185" s="74">
        <f t="shared" si="89"/>
        <v>14.126552914123597</v>
      </c>
      <c r="AV185" s="74">
        <f t="shared" si="89"/>
        <v>14.126552825888799</v>
      </c>
      <c r="AW185" s="74">
        <f t="shared" si="89"/>
        <v>14.126543065393077</v>
      </c>
      <c r="AX185" s="74">
        <f t="shared" si="89"/>
        <v>14.125513723606922</v>
      </c>
      <c r="AY185" s="74">
        <f t="shared" si="89"/>
        <v>14.086624231067216</v>
      </c>
      <c r="AZ185" s="74">
        <f t="shared" si="89"/>
        <v>13.829496296890213</v>
      </c>
      <c r="BA185" s="74">
        <f t="shared" si="80"/>
        <v>13.275281050650005</v>
      </c>
      <c r="BB185" s="74"/>
    </row>
    <row r="186" spans="1:54">
      <c r="A186" s="16" t="s">
        <v>562</v>
      </c>
      <c r="B186" s="16" t="s">
        <v>78</v>
      </c>
      <c r="C186" s="50">
        <v>56001.321300000003</v>
      </c>
      <c r="D186" s="50" t="s">
        <v>111</v>
      </c>
      <c r="E186">
        <f t="shared" si="65"/>
        <v>11505.073092360528</v>
      </c>
      <c r="F186">
        <f t="shared" si="83"/>
        <v>11505</v>
      </c>
      <c r="G186">
        <f t="shared" si="87"/>
        <v>2.6205000001937151E-2</v>
      </c>
      <c r="K186">
        <f t="shared" si="86"/>
        <v>2.6205000001937151E-2</v>
      </c>
      <c r="O186">
        <f t="shared" ca="1" si="85"/>
        <v>2.7233456701271506E-2</v>
      </c>
      <c r="Q186" s="2">
        <f t="shared" si="66"/>
        <v>40982.821300000003</v>
      </c>
      <c r="S186" s="13">
        <v>1</v>
      </c>
      <c r="T186" s="157"/>
      <c r="AF186">
        <f t="shared" si="67"/>
        <v>11505</v>
      </c>
      <c r="AG186" s="74">
        <f t="shared" si="68"/>
        <v>2.6856340058987002E-2</v>
      </c>
      <c r="AH186" s="74">
        <f t="shared" si="69"/>
        <v>2.953818417869316E-2</v>
      </c>
      <c r="AI186" s="74">
        <f t="shared" si="70"/>
        <v>2.6205000001937151E-2</v>
      </c>
      <c r="AJ186" s="74">
        <f t="shared" si="71"/>
        <v>-6.5134005704985121E-4</v>
      </c>
      <c r="AK186" s="74">
        <f t="shared" si="72"/>
        <v>4.2424386991770345E-7</v>
      </c>
      <c r="AL186">
        <f t="shared" si="73"/>
        <v>2.6205000001937151E-2</v>
      </c>
      <c r="AM186" s="101">
        <f t="shared" si="81"/>
        <v>4.2424386991770345E-7</v>
      </c>
      <c r="AN186">
        <f t="shared" si="74"/>
        <v>-3.3331841767560099E-3</v>
      </c>
      <c r="AO186">
        <f t="shared" si="75"/>
        <v>0.2725258072812845</v>
      </c>
      <c r="AP186">
        <f t="shared" si="76"/>
        <v>-0.87750666972596525</v>
      </c>
      <c r="AQ186">
        <f t="shared" si="77"/>
        <v>0.44218404632062791</v>
      </c>
      <c r="AR186">
        <f t="shared" si="78"/>
        <v>2.5954322625390804</v>
      </c>
      <c r="AS186">
        <f t="shared" si="79"/>
        <v>3.5704454366621126</v>
      </c>
      <c r="AT186" s="74">
        <f t="shared" si="89"/>
        <v>14.14892877681833</v>
      </c>
      <c r="AU186" s="74">
        <f t="shared" si="89"/>
        <v>14.148928776917961</v>
      </c>
      <c r="AV186" s="74">
        <f t="shared" si="89"/>
        <v>14.148928766967751</v>
      </c>
      <c r="AW186" s="74">
        <f t="shared" si="89"/>
        <v>14.148929760670303</v>
      </c>
      <c r="AX186" s="74">
        <f t="shared" si="89"/>
        <v>14.148830104137501</v>
      </c>
      <c r="AY186" s="74">
        <f t="shared" si="89"/>
        <v>14.117927354922763</v>
      </c>
      <c r="AZ186" s="74">
        <f t="shared" si="89"/>
        <v>13.866209641968542</v>
      </c>
      <c r="BA186" s="74">
        <f t="shared" si="80"/>
        <v>13.297667844631942</v>
      </c>
    </row>
    <row r="187" spans="1:54">
      <c r="A187" s="16" t="s">
        <v>562</v>
      </c>
      <c r="B187" s="16" t="s">
        <v>78</v>
      </c>
      <c r="C187" s="50">
        <v>56002.397400000002</v>
      </c>
      <c r="D187" s="50" t="s">
        <v>111</v>
      </c>
      <c r="E187">
        <f t="shared" si="65"/>
        <v>11508.074606924605</v>
      </c>
      <c r="F187">
        <f t="shared" ref="F187:F218" si="90">ROUND(2*E187,0)/2</f>
        <v>11508</v>
      </c>
      <c r="G187">
        <f t="shared" si="87"/>
        <v>2.6748000003863126E-2</v>
      </c>
      <c r="K187">
        <f t="shared" si="86"/>
        <v>2.6748000003863126E-2</v>
      </c>
      <c r="O187">
        <f t="shared" ca="1" si="85"/>
        <v>2.7238299465414437E-2</v>
      </c>
      <c r="Q187" s="2">
        <f t="shared" si="66"/>
        <v>40983.897400000002</v>
      </c>
      <c r="S187" s="13">
        <v>1</v>
      </c>
      <c r="T187" s="157"/>
      <c r="AF187">
        <f t="shared" si="67"/>
        <v>11508</v>
      </c>
      <c r="AG187" s="74">
        <f t="shared" si="68"/>
        <v>2.6861202616573931E-2</v>
      </c>
      <c r="AH187" s="74">
        <f t="shared" si="69"/>
        <v>3.0083085245852775E-2</v>
      </c>
      <c r="AI187" s="74">
        <f t="shared" si="70"/>
        <v>2.6748000003863126E-2</v>
      </c>
      <c r="AJ187" s="74">
        <f t="shared" si="71"/>
        <v>-1.1320261271080545E-4</v>
      </c>
      <c r="AK187" s="74">
        <f t="shared" si="72"/>
        <v>1.2814831524552612E-8</v>
      </c>
      <c r="AL187">
        <f t="shared" si="73"/>
        <v>2.6748000003863126E-2</v>
      </c>
      <c r="AM187" s="101">
        <f t="shared" si="81"/>
        <v>1.2814831524552612E-8</v>
      </c>
      <c r="AN187">
        <f t="shared" si="74"/>
        <v>-3.3350852419896499E-3</v>
      </c>
      <c r="AO187">
        <f t="shared" si="75"/>
        <v>0.27240419041534436</v>
      </c>
      <c r="AP187">
        <f t="shared" si="76"/>
        <v>-0.87737470882084234</v>
      </c>
      <c r="AQ187">
        <f t="shared" si="77"/>
        <v>0.44198390215830197</v>
      </c>
      <c r="AR187">
        <f t="shared" si="78"/>
        <v>2.5957073615525257</v>
      </c>
      <c r="AS187">
        <f t="shared" si="79"/>
        <v>3.5723374075526992</v>
      </c>
      <c r="AT187" s="74">
        <f t="shared" si="89"/>
        <v>14.149458495872363</v>
      </c>
      <c r="AU187" s="74">
        <f t="shared" si="89"/>
        <v>14.149458495966355</v>
      </c>
      <c r="AV187" s="74">
        <f t="shared" si="89"/>
        <v>14.149458486983811</v>
      </c>
      <c r="AW187" s="74">
        <f t="shared" si="89"/>
        <v>14.14945934539598</v>
      </c>
      <c r="AX187" s="74">
        <f t="shared" si="89"/>
        <v>14.149377039007209</v>
      </c>
      <c r="AY187" s="74">
        <f t="shared" si="89"/>
        <v>14.118661367307224</v>
      </c>
      <c r="AZ187" s="74">
        <f t="shared" si="89"/>
        <v>13.867083793250385</v>
      </c>
      <c r="BA187" s="74">
        <f t="shared" si="80"/>
        <v>13.298202987117566</v>
      </c>
    </row>
    <row r="188" spans="1:54">
      <c r="A188" s="16" t="s">
        <v>552</v>
      </c>
      <c r="B188" s="16" t="s">
        <v>78</v>
      </c>
      <c r="C188" s="50">
        <v>56319.510269999999</v>
      </c>
      <c r="D188" s="50" t="s">
        <v>111</v>
      </c>
      <c r="E188">
        <f t="shared" si="65"/>
        <v>12392.582457275625</v>
      </c>
      <c r="F188">
        <f t="shared" si="90"/>
        <v>12392.5</v>
      </c>
      <c r="G188">
        <f t="shared" si="87"/>
        <v>2.9562499999883585E-2</v>
      </c>
      <c r="K188">
        <f t="shared" si="86"/>
        <v>2.9562499999883585E-2</v>
      </c>
      <c r="O188">
        <f t="shared" ca="1" si="85"/>
        <v>2.8666107760221909E-2</v>
      </c>
      <c r="Q188" s="2">
        <f t="shared" si="66"/>
        <v>41301.010269999999</v>
      </c>
      <c r="S188" s="13">
        <v>1</v>
      </c>
      <c r="T188" s="157"/>
      <c r="AF188">
        <f t="shared" si="67"/>
        <v>12392.5</v>
      </c>
      <c r="AG188" s="74">
        <f t="shared" si="68"/>
        <v>2.833719220470967E-2</v>
      </c>
      <c r="AH188" s="74">
        <f t="shared" si="69"/>
        <v>3.3387317132164238E-2</v>
      </c>
      <c r="AI188" s="74">
        <f t="shared" si="70"/>
        <v>2.9562499999883585E-2</v>
      </c>
      <c r="AJ188" s="74">
        <f t="shared" si="71"/>
        <v>1.2253077951739147E-3</v>
      </c>
      <c r="AK188" s="74">
        <f t="shared" si="72"/>
        <v>1.50137919291396E-6</v>
      </c>
      <c r="AL188">
        <f t="shared" si="73"/>
        <v>2.9562499999883585E-2</v>
      </c>
      <c r="AM188" s="101">
        <f t="shared" si="81"/>
        <v>1.50137919291396E-6</v>
      </c>
      <c r="AN188">
        <f t="shared" si="74"/>
        <v>-3.8248171322806529E-3</v>
      </c>
      <c r="AO188">
        <f t="shared" si="75"/>
        <v>0.24249740075708615</v>
      </c>
      <c r="AP188">
        <f t="shared" si="76"/>
        <v>-0.84059016703183242</v>
      </c>
      <c r="AQ188">
        <f t="shared" si="77"/>
        <v>0.38850385330451936</v>
      </c>
      <c r="AR188">
        <f t="shared" si="78"/>
        <v>2.6676984819493406</v>
      </c>
      <c r="AS188">
        <f t="shared" si="79"/>
        <v>4.1410719692744866</v>
      </c>
      <c r="AT188" s="74">
        <f t="shared" si="89"/>
        <v>14.29651470730637</v>
      </c>
      <c r="AU188" s="74">
        <f t="shared" si="89"/>
        <v>14.296518835773455</v>
      </c>
      <c r="AV188" s="74">
        <f t="shared" si="89"/>
        <v>14.296488271103005</v>
      </c>
      <c r="AW188" s="74">
        <f t="shared" si="89"/>
        <v>14.296714415801492</v>
      </c>
      <c r="AX188" s="74">
        <f t="shared" si="89"/>
        <v>14.295033592109244</v>
      </c>
      <c r="AY188" s="74">
        <f t="shared" si="89"/>
        <v>14.307132790846776</v>
      </c>
      <c r="AZ188" s="74">
        <f t="shared" si="89"/>
        <v>14.117308499568106</v>
      </c>
      <c r="BA188" s="74">
        <f t="shared" si="80"/>
        <v>13.455980829962378</v>
      </c>
    </row>
    <row r="189" spans="1:54">
      <c r="A189" s="16" t="s">
        <v>552</v>
      </c>
      <c r="B189" s="16" t="s">
        <v>78</v>
      </c>
      <c r="C189" s="50">
        <v>56319.510779999997</v>
      </c>
      <c r="D189" s="50" t="s">
        <v>111</v>
      </c>
      <c r="E189">
        <f t="shared" si="65"/>
        <v>12392.583879794369</v>
      </c>
      <c r="F189">
        <f t="shared" si="90"/>
        <v>12392.5</v>
      </c>
      <c r="G189">
        <f t="shared" si="87"/>
        <v>3.0072499997913837E-2</v>
      </c>
      <c r="K189">
        <f t="shared" si="86"/>
        <v>3.0072499997913837E-2</v>
      </c>
      <c r="O189">
        <f t="shared" ca="1" si="85"/>
        <v>2.8666107760221909E-2</v>
      </c>
      <c r="Q189" s="2">
        <f t="shared" si="66"/>
        <v>41301.010779999997</v>
      </c>
      <c r="S189" s="13">
        <v>1</v>
      </c>
      <c r="T189" s="157"/>
      <c r="AF189">
        <f t="shared" si="67"/>
        <v>12392.5</v>
      </c>
      <c r="AG189" s="74">
        <f t="shared" si="68"/>
        <v>2.833719220470967E-2</v>
      </c>
      <c r="AH189" s="74">
        <f t="shared" si="69"/>
        <v>3.389731713019449E-2</v>
      </c>
      <c r="AI189" s="74">
        <f t="shared" si="70"/>
        <v>3.0072499997913837E-2</v>
      </c>
      <c r="AJ189" s="74">
        <f t="shared" si="71"/>
        <v>1.7353077932041674E-3</v>
      </c>
      <c r="AK189" s="74">
        <f t="shared" si="72"/>
        <v>3.0112931371551174E-6</v>
      </c>
      <c r="AL189">
        <f t="shared" si="73"/>
        <v>3.0072499997913837E-2</v>
      </c>
      <c r="AM189" s="101">
        <f t="shared" si="81"/>
        <v>3.0112931371551174E-6</v>
      </c>
      <c r="AN189">
        <f t="shared" si="74"/>
        <v>-3.8248171322806529E-3</v>
      </c>
      <c r="AO189">
        <f t="shared" si="75"/>
        <v>0.24249740075708615</v>
      </c>
      <c r="AP189">
        <f t="shared" si="76"/>
        <v>-0.84059016703183242</v>
      </c>
      <c r="AQ189">
        <f t="shared" si="77"/>
        <v>0.38850385330451936</v>
      </c>
      <c r="AR189">
        <f t="shared" si="78"/>
        <v>2.6676984819493406</v>
      </c>
      <c r="AS189">
        <f t="shared" si="79"/>
        <v>4.1410719692744866</v>
      </c>
      <c r="AT189" s="74">
        <f t="shared" si="89"/>
        <v>14.29651470730637</v>
      </c>
      <c r="AU189" s="74">
        <f t="shared" si="89"/>
        <v>14.296518835773455</v>
      </c>
      <c r="AV189" s="74">
        <f t="shared" si="89"/>
        <v>14.296488271103005</v>
      </c>
      <c r="AW189" s="74">
        <f t="shared" si="89"/>
        <v>14.296714415801492</v>
      </c>
      <c r="AX189" s="74">
        <f t="shared" si="89"/>
        <v>14.295033592109244</v>
      </c>
      <c r="AY189" s="74">
        <f t="shared" si="89"/>
        <v>14.307132790846776</v>
      </c>
      <c r="AZ189" s="74">
        <f t="shared" si="89"/>
        <v>14.117308499568106</v>
      </c>
      <c r="BA189" s="74">
        <f t="shared" si="80"/>
        <v>13.455980829962378</v>
      </c>
    </row>
    <row r="190" spans="1:54">
      <c r="A190" s="16" t="s">
        <v>552</v>
      </c>
      <c r="B190" s="16" t="s">
        <v>78</v>
      </c>
      <c r="C190" s="50">
        <v>56319.511639999997</v>
      </c>
      <c r="D190" s="50" t="s">
        <v>111</v>
      </c>
      <c r="E190">
        <f t="shared" si="65"/>
        <v>12392.586278551478</v>
      </c>
      <c r="F190">
        <f t="shared" si="90"/>
        <v>12392.5</v>
      </c>
      <c r="G190">
        <f t="shared" si="87"/>
        <v>3.0932499998016283E-2</v>
      </c>
      <c r="K190">
        <f t="shared" si="86"/>
        <v>3.0932499998016283E-2</v>
      </c>
      <c r="O190">
        <f t="shared" ca="1" si="85"/>
        <v>2.8666107760221909E-2</v>
      </c>
      <c r="Q190" s="2">
        <f t="shared" si="66"/>
        <v>41301.011639999997</v>
      </c>
      <c r="S190" s="13">
        <v>1</v>
      </c>
      <c r="T190" s="157"/>
      <c r="AF190">
        <f t="shared" si="67"/>
        <v>12392.5</v>
      </c>
      <c r="AG190" s="74">
        <f t="shared" si="68"/>
        <v>2.833719220470967E-2</v>
      </c>
      <c r="AH190" s="74">
        <f t="shared" si="69"/>
        <v>3.4757317130296936E-2</v>
      </c>
      <c r="AI190" s="74">
        <f t="shared" si="70"/>
        <v>3.0932499998016283E-2</v>
      </c>
      <c r="AJ190" s="74">
        <f t="shared" si="71"/>
        <v>2.5953077933066129E-3</v>
      </c>
      <c r="AK190" s="74">
        <f t="shared" si="72"/>
        <v>6.735622541998041E-6</v>
      </c>
      <c r="AL190">
        <f t="shared" si="73"/>
        <v>3.0932499998016283E-2</v>
      </c>
      <c r="AM190" s="101">
        <f t="shared" si="81"/>
        <v>6.735622541998041E-6</v>
      </c>
      <c r="AN190">
        <f t="shared" si="74"/>
        <v>-3.8248171322806529E-3</v>
      </c>
      <c r="AO190">
        <f t="shared" si="75"/>
        <v>0.24249740075708615</v>
      </c>
      <c r="AP190">
        <f t="shared" si="76"/>
        <v>-0.84059016703183242</v>
      </c>
      <c r="AQ190">
        <f t="shared" si="77"/>
        <v>0.38850385330451936</v>
      </c>
      <c r="AR190">
        <f t="shared" si="78"/>
        <v>2.6676984819493406</v>
      </c>
      <c r="AS190">
        <f t="shared" si="79"/>
        <v>4.1410719692744866</v>
      </c>
      <c r="AT190" s="74">
        <f t="shared" si="89"/>
        <v>14.29651470730637</v>
      </c>
      <c r="AU190" s="74">
        <f t="shared" si="89"/>
        <v>14.296518835773455</v>
      </c>
      <c r="AV190" s="74">
        <f t="shared" si="89"/>
        <v>14.296488271103005</v>
      </c>
      <c r="AW190" s="74">
        <f t="shared" si="89"/>
        <v>14.296714415801492</v>
      </c>
      <c r="AX190" s="74">
        <f t="shared" si="89"/>
        <v>14.295033592109244</v>
      </c>
      <c r="AY190" s="74">
        <f t="shared" si="89"/>
        <v>14.307132790846776</v>
      </c>
      <c r="AZ190" s="74">
        <f t="shared" si="89"/>
        <v>14.117308499568106</v>
      </c>
      <c r="BA190" s="74">
        <f t="shared" si="80"/>
        <v>13.455980829962378</v>
      </c>
    </row>
    <row r="191" spans="1:54">
      <c r="A191" s="26" t="s">
        <v>596</v>
      </c>
      <c r="B191" s="107" t="s">
        <v>79</v>
      </c>
      <c r="C191" s="108">
        <v>56583.557719999997</v>
      </c>
      <c r="D191" s="26">
        <v>1E-4</v>
      </c>
      <c r="E191">
        <f t="shared" si="65"/>
        <v>13129.077454751347</v>
      </c>
      <c r="F191">
        <f t="shared" si="90"/>
        <v>13129</v>
      </c>
      <c r="G191">
        <f t="shared" si="87"/>
        <v>2.7769000000262167E-2</v>
      </c>
      <c r="K191">
        <f t="shared" si="86"/>
        <v>2.7769000000262167E-2</v>
      </c>
      <c r="O191">
        <f t="shared" ca="1" si="85"/>
        <v>2.9855006357311455E-2</v>
      </c>
      <c r="Q191" s="2">
        <f t="shared" si="66"/>
        <v>41565.057719999997</v>
      </c>
      <c r="S191" s="13">
        <v>1</v>
      </c>
      <c r="T191" s="157"/>
      <c r="AF191">
        <f t="shared" si="67"/>
        <v>13129</v>
      </c>
      <c r="AG191" s="74">
        <f t="shared" si="68"/>
        <v>2.9614804535935672E-2</v>
      </c>
      <c r="AH191" s="74">
        <f t="shared" si="69"/>
        <v>3.1909786779232945E-2</v>
      </c>
      <c r="AI191" s="74">
        <f t="shared" si="70"/>
        <v>2.7769000000262167E-2</v>
      </c>
      <c r="AJ191" s="74">
        <f t="shared" si="71"/>
        <v>-1.8458045356735051E-3</v>
      </c>
      <c r="AK191" s="74">
        <f t="shared" si="72"/>
        <v>3.4069943839128836E-6</v>
      </c>
      <c r="AL191">
        <f t="shared" si="73"/>
        <v>2.7769000000262167E-2</v>
      </c>
      <c r="AM191" s="101">
        <f t="shared" si="81"/>
        <v>3.4069943839128836E-6</v>
      </c>
      <c r="AN191">
        <f t="shared" si="74"/>
        <v>-4.1407867789707764E-3</v>
      </c>
      <c r="AO191">
        <f t="shared" si="75"/>
        <v>0.22423785761792137</v>
      </c>
      <c r="AP191">
        <f t="shared" si="76"/>
        <v>-0.81281807149723961</v>
      </c>
      <c r="AQ191">
        <f t="shared" si="77"/>
        <v>0.35062591224693818</v>
      </c>
      <c r="AR191">
        <f t="shared" si="78"/>
        <v>2.7170966547523512</v>
      </c>
      <c r="AS191">
        <f t="shared" si="79"/>
        <v>4.6405068854914475</v>
      </c>
      <c r="AT191" s="74">
        <f t="shared" ref="AT191:AZ200" si="91">$BA191+$AH$7*SIN(AU191)</f>
        <v>14.407700605791764</v>
      </c>
      <c r="AU191" s="74">
        <f t="shared" si="91"/>
        <v>14.40776068440015</v>
      </c>
      <c r="AV191" s="74">
        <f t="shared" si="91"/>
        <v>14.407496547486732</v>
      </c>
      <c r="AW191" s="74">
        <f t="shared" si="91"/>
        <v>14.408655959463079</v>
      </c>
      <c r="AX191" s="74">
        <f t="shared" si="91"/>
        <v>14.40353017924858</v>
      </c>
      <c r="AY191" s="74">
        <f t="shared" si="91"/>
        <v>14.425519800999117</v>
      </c>
      <c r="AZ191" s="74">
        <f t="shared" si="91"/>
        <v>14.313214471780679</v>
      </c>
      <c r="BA191" s="74">
        <f t="shared" si="80"/>
        <v>13.587358310183074</v>
      </c>
    </row>
    <row r="192" spans="1:54">
      <c r="A192" s="16" t="s">
        <v>578</v>
      </c>
      <c r="B192" s="16" t="s">
        <v>78</v>
      </c>
      <c r="C192" s="50">
        <v>56643.4323</v>
      </c>
      <c r="D192" s="50" t="s">
        <v>111</v>
      </c>
      <c r="E192">
        <f t="shared" si="65"/>
        <v>13296.082773855782</v>
      </c>
      <c r="F192">
        <f t="shared" si="90"/>
        <v>13296</v>
      </c>
      <c r="G192">
        <f t="shared" si="87"/>
        <v>2.9675999998289626E-2</v>
      </c>
      <c r="K192">
        <f t="shared" si="86"/>
        <v>2.9675999998289626E-2</v>
      </c>
      <c r="O192">
        <f t="shared" ca="1" si="85"/>
        <v>3.0124586894601277E-2</v>
      </c>
      <c r="Q192" s="2">
        <f t="shared" si="66"/>
        <v>41624.9323</v>
      </c>
      <c r="S192" s="13">
        <v>1</v>
      </c>
      <c r="T192" s="157"/>
      <c r="U192">
        <v>2.2472134375885026E-13</v>
      </c>
      <c r="V192">
        <v>2.4120911154716434E-18</v>
      </c>
      <c r="W192">
        <v>6.8850677797479619E-28</v>
      </c>
      <c r="X192">
        <v>2.1388640622740281E-10</v>
      </c>
      <c r="Y192">
        <v>1.8998324930725719E-6</v>
      </c>
      <c r="Z192">
        <v>6.1567723146916211E-5</v>
      </c>
      <c r="AA192">
        <v>4.4437485772924966E-2</v>
      </c>
      <c r="AB192">
        <v>90.548382662382664</v>
      </c>
      <c r="AC192">
        <v>6.4208125425743472E-6</v>
      </c>
      <c r="AD192">
        <v>1.1664350741869304E-10</v>
      </c>
      <c r="AE192">
        <v>2.8582520704779232E-21</v>
      </c>
      <c r="AF192">
        <f t="shared" si="67"/>
        <v>13296</v>
      </c>
      <c r="AG192" s="74">
        <f t="shared" si="68"/>
        <v>2.9908890779394133E-2</v>
      </c>
      <c r="AH192" s="74">
        <f t="shared" si="69"/>
        <v>3.3878579636389156E-2</v>
      </c>
      <c r="AI192" s="74">
        <f t="shared" si="70"/>
        <v>2.9675999998289626E-2</v>
      </c>
      <c r="AJ192" s="74">
        <f t="shared" si="71"/>
        <v>-2.3289078110450695E-4</v>
      </c>
      <c r="AK192" s="74">
        <f t="shared" si="72"/>
        <v>5.4238115923467373E-8</v>
      </c>
      <c r="AL192">
        <f t="shared" si="73"/>
        <v>2.9675999998289626E-2</v>
      </c>
      <c r="AM192" s="101">
        <f t="shared" si="81"/>
        <v>5.4238115923467373E-8</v>
      </c>
      <c r="AN192">
        <f t="shared" si="74"/>
        <v>-4.2025796380995286E-3</v>
      </c>
      <c r="AO192">
        <f t="shared" si="75"/>
        <v>0.2206997533673849</v>
      </c>
      <c r="AP192">
        <f t="shared" si="76"/>
        <v>-0.80683052869429983</v>
      </c>
      <c r="AQ192">
        <f t="shared" si="77"/>
        <v>0.34269017711421973</v>
      </c>
      <c r="AR192">
        <f t="shared" si="78"/>
        <v>2.7273028899512619</v>
      </c>
      <c r="AS192">
        <f t="shared" si="79"/>
        <v>4.758292396927045</v>
      </c>
      <c r="AT192" s="74">
        <f t="shared" si="91"/>
        <v>14.431771157672495</v>
      </c>
      <c r="AU192" s="74">
        <f t="shared" si="91"/>
        <v>14.431849119135073</v>
      </c>
      <c r="AV192" s="74">
        <f t="shared" si="91"/>
        <v>14.431533645595636</v>
      </c>
      <c r="AW192" s="74">
        <f t="shared" si="91"/>
        <v>14.432808204666767</v>
      </c>
      <c r="AX192" s="74">
        <f t="shared" si="91"/>
        <v>14.427625456399143</v>
      </c>
      <c r="AY192" s="74">
        <f t="shared" si="91"/>
        <v>14.448177632954852</v>
      </c>
      <c r="AZ192" s="74">
        <f t="shared" si="91"/>
        <v>14.355931523329886</v>
      </c>
      <c r="BA192" s="74">
        <f t="shared" si="80"/>
        <v>13.617147908549478</v>
      </c>
    </row>
    <row r="193" spans="1:54">
      <c r="A193" s="16" t="s">
        <v>578</v>
      </c>
      <c r="B193" s="16" t="s">
        <v>78</v>
      </c>
      <c r="C193" s="50">
        <v>56643.6126</v>
      </c>
      <c r="D193" s="50" t="s">
        <v>111</v>
      </c>
      <c r="E193">
        <f t="shared" si="65"/>
        <v>13296.585676072958</v>
      </c>
      <c r="F193">
        <f t="shared" si="90"/>
        <v>13296.5</v>
      </c>
      <c r="G193">
        <f t="shared" si="87"/>
        <v>3.0716500004928093E-2</v>
      </c>
      <c r="K193">
        <f t="shared" si="86"/>
        <v>3.0716500004928093E-2</v>
      </c>
      <c r="O193">
        <f t="shared" ca="1" si="85"/>
        <v>3.0125394021958435E-2</v>
      </c>
      <c r="Q193" s="2">
        <f t="shared" si="66"/>
        <v>41625.1126</v>
      </c>
      <c r="S193" s="13">
        <v>1</v>
      </c>
      <c r="T193" s="157"/>
      <c r="AF193">
        <f t="shared" si="67"/>
        <v>13296.5</v>
      </c>
      <c r="AG193" s="74">
        <f t="shared" si="68"/>
        <v>2.9909773316250551E-2</v>
      </c>
      <c r="AH193" s="74">
        <f t="shared" si="69"/>
        <v>3.4919259580373965E-2</v>
      </c>
      <c r="AI193" s="74">
        <f t="shared" si="70"/>
        <v>3.0716500004928093E-2</v>
      </c>
      <c r="AJ193" s="74">
        <f t="shared" si="71"/>
        <v>8.0672668867754274E-4</v>
      </c>
      <c r="AK193" s="74">
        <f t="shared" si="72"/>
        <v>6.5080795022463294E-7</v>
      </c>
      <c r="AL193">
        <f t="shared" si="73"/>
        <v>3.0716500004928093E-2</v>
      </c>
      <c r="AM193" s="101">
        <f t="shared" si="81"/>
        <v>6.5080795022463294E-7</v>
      </c>
      <c r="AN193">
        <f t="shared" si="74"/>
        <v>-4.2027595754458684E-3</v>
      </c>
      <c r="AO193">
        <f t="shared" si="75"/>
        <v>0.22068944699212645</v>
      </c>
      <c r="AP193">
        <f t="shared" si="76"/>
        <v>-0.80681275997928592</v>
      </c>
      <c r="AQ193">
        <f t="shared" si="77"/>
        <v>0.34266673877514331</v>
      </c>
      <c r="AR193">
        <f t="shared" si="78"/>
        <v>2.727332965886935</v>
      </c>
      <c r="AS193">
        <f t="shared" si="79"/>
        <v>4.7586479401767852</v>
      </c>
      <c r="AT193" s="74">
        <f t="shared" si="91"/>
        <v>14.431842655806555</v>
      </c>
      <c r="AU193" s="74">
        <f t="shared" si="91"/>
        <v>14.431920665870161</v>
      </c>
      <c r="AV193" s="74">
        <f t="shared" si="91"/>
        <v>14.431605070036465</v>
      </c>
      <c r="AW193" s="74">
        <f t="shared" si="91"/>
        <v>14.432879823161166</v>
      </c>
      <c r="AX193" s="74">
        <f t="shared" si="91"/>
        <v>14.427697519658599</v>
      </c>
      <c r="AY193" s="74">
        <f t="shared" si="91"/>
        <v>14.448243367982721</v>
      </c>
      <c r="AZ193" s="74">
        <f t="shared" si="91"/>
        <v>14.356058439953554</v>
      </c>
      <c r="BA193" s="74">
        <f t="shared" si="80"/>
        <v>13.617237098963749</v>
      </c>
    </row>
    <row r="194" spans="1:54">
      <c r="A194" s="26" t="s">
        <v>596</v>
      </c>
      <c r="B194" s="107" t="s">
        <v>79</v>
      </c>
      <c r="C194" s="108">
        <v>56694.342479999999</v>
      </c>
      <c r="D194" s="26">
        <v>1E-4</v>
      </c>
      <c r="E194">
        <f t="shared" si="65"/>
        <v>13438.084118275461</v>
      </c>
      <c r="F194">
        <f t="shared" si="90"/>
        <v>13438</v>
      </c>
      <c r="G194">
        <f t="shared" si="87"/>
        <v>3.0158000001392793E-2</v>
      </c>
      <c r="K194">
        <f t="shared" si="86"/>
        <v>3.0158000001392793E-2</v>
      </c>
      <c r="O194">
        <f t="shared" ca="1" si="85"/>
        <v>3.0353811064033343E-2</v>
      </c>
      <c r="Q194" s="2">
        <f t="shared" si="66"/>
        <v>41675.842479999999</v>
      </c>
      <c r="S194" s="13">
        <v>1</v>
      </c>
      <c r="T194" s="157"/>
      <c r="AF194">
        <f t="shared" si="67"/>
        <v>13438</v>
      </c>
      <c r="AG194" s="74">
        <f t="shared" si="68"/>
        <v>3.0159991106250866E-2</v>
      </c>
      <c r="AH194" s="74">
        <f t="shared" si="69"/>
        <v>3.4410494537470519E-2</v>
      </c>
      <c r="AI194" s="74">
        <f t="shared" si="70"/>
        <v>3.0158000001392793E-2</v>
      </c>
      <c r="AJ194" s="74">
        <f t="shared" si="71"/>
        <v>-1.9911048580734114E-6</v>
      </c>
      <c r="AK194" s="74">
        <f t="shared" si="72"/>
        <v>3.9644985558435398E-12</v>
      </c>
      <c r="AL194">
        <f t="shared" si="73"/>
        <v>3.0158000001392793E-2</v>
      </c>
      <c r="AM194" s="101">
        <f t="shared" si="81"/>
        <v>3.9644985558435398E-12</v>
      </c>
      <c r="AN194">
        <f t="shared" si="74"/>
        <v>-4.2524945360777272E-3</v>
      </c>
      <c r="AO194">
        <f t="shared" si="75"/>
        <v>0.21783826331367928</v>
      </c>
      <c r="AP194">
        <f t="shared" si="76"/>
        <v>-0.80182102087779428</v>
      </c>
      <c r="AQ194">
        <f t="shared" si="77"/>
        <v>0.33610779454822037</v>
      </c>
      <c r="AR194">
        <f t="shared" si="78"/>
        <v>2.7357338907001156</v>
      </c>
      <c r="AS194">
        <f t="shared" si="79"/>
        <v>4.8599930760710999</v>
      </c>
      <c r="AT194" s="74">
        <f t="shared" si="91"/>
        <v>14.451944806975115</v>
      </c>
      <c r="AU194" s="74">
        <f t="shared" si="91"/>
        <v>14.452034134997463</v>
      </c>
      <c r="AV194" s="74">
        <f t="shared" si="91"/>
        <v>14.45169513976195</v>
      </c>
      <c r="AW194" s="74">
        <f t="shared" si="91"/>
        <v>14.452979743552754</v>
      </c>
      <c r="AX194" s="74">
        <f t="shared" si="91"/>
        <v>14.448084692529532</v>
      </c>
      <c r="AY194" s="74">
        <f t="shared" si="91"/>
        <v>14.466360846670266</v>
      </c>
      <c r="AZ194" s="74">
        <f t="shared" si="91"/>
        <v>14.391738539358288</v>
      </c>
      <c r="BA194" s="74">
        <f t="shared" si="80"/>
        <v>13.642477986202348</v>
      </c>
    </row>
    <row r="195" spans="1:54">
      <c r="A195" s="26" t="s">
        <v>596</v>
      </c>
      <c r="B195" s="107" t="s">
        <v>79</v>
      </c>
      <c r="C195" s="108">
        <v>56703.304620000003</v>
      </c>
      <c r="D195" s="26">
        <v>5.0000000000000001E-4</v>
      </c>
      <c r="E195">
        <f t="shared" si="65"/>
        <v>13463.081789249673</v>
      </c>
      <c r="F195">
        <f t="shared" si="90"/>
        <v>13463</v>
      </c>
      <c r="G195">
        <f t="shared" si="87"/>
        <v>2.9323000002477784E-2</v>
      </c>
      <c r="K195">
        <f t="shared" si="86"/>
        <v>2.9323000002477784E-2</v>
      </c>
      <c r="O195">
        <f t="shared" ca="1" si="85"/>
        <v>3.0394167431891099E-2</v>
      </c>
      <c r="Q195" s="2">
        <f t="shared" si="66"/>
        <v>41684.804620000003</v>
      </c>
      <c r="S195" s="13">
        <v>1</v>
      </c>
      <c r="T195" s="157"/>
      <c r="AF195">
        <f t="shared" si="67"/>
        <v>13463</v>
      </c>
      <c r="AG195" s="74">
        <f t="shared" si="68"/>
        <v>3.020429127354287E-2</v>
      </c>
      <c r="AH195" s="74">
        <f t="shared" si="69"/>
        <v>3.3584038857369325E-2</v>
      </c>
      <c r="AI195" s="74">
        <f t="shared" si="70"/>
        <v>2.9323000002477784E-2</v>
      </c>
      <c r="AJ195" s="74">
        <f t="shared" si="71"/>
        <v>-8.8129127106508637E-4</v>
      </c>
      <c r="AK195" s="74">
        <f t="shared" si="72"/>
        <v>7.7667430445551555E-7</v>
      </c>
      <c r="AL195">
        <f t="shared" si="73"/>
        <v>2.9323000002477784E-2</v>
      </c>
      <c r="AM195" s="101">
        <f t="shared" si="81"/>
        <v>7.7667430445551555E-7</v>
      </c>
      <c r="AN195">
        <f t="shared" si="74"/>
        <v>-4.2610388548915421E-3</v>
      </c>
      <c r="AO195">
        <f t="shared" si="75"/>
        <v>0.21734774539872415</v>
      </c>
      <c r="AP195">
        <f t="shared" si="76"/>
        <v>-0.80094658893034076</v>
      </c>
      <c r="AQ195">
        <f t="shared" si="77"/>
        <v>0.33496399845322156</v>
      </c>
      <c r="AR195">
        <f t="shared" si="78"/>
        <v>2.7371957844429673</v>
      </c>
      <c r="AS195">
        <f t="shared" si="79"/>
        <v>4.8780528050121834</v>
      </c>
      <c r="AT195" s="74">
        <f t="shared" si="91"/>
        <v>14.455469640482528</v>
      </c>
      <c r="AU195" s="74">
        <f t="shared" si="91"/>
        <v>14.455560298342125</v>
      </c>
      <c r="AV195" s="74">
        <f t="shared" si="91"/>
        <v>14.455219940555722</v>
      </c>
      <c r="AW195" s="74">
        <f t="shared" si="91"/>
        <v>14.456495937617207</v>
      </c>
      <c r="AX195" s="74">
        <f t="shared" si="91"/>
        <v>14.451686475418661</v>
      </c>
      <c r="AY195" s="74">
        <f t="shared" si="91"/>
        <v>14.469463374182581</v>
      </c>
      <c r="AZ195" s="74">
        <f t="shared" si="91"/>
        <v>14.397993011879596</v>
      </c>
      <c r="BA195" s="74">
        <f t="shared" si="80"/>
        <v>13.646937506915883</v>
      </c>
    </row>
    <row r="196" spans="1:54">
      <c r="A196" s="26" t="s">
        <v>596</v>
      </c>
      <c r="B196" s="107" t="s">
        <v>79</v>
      </c>
      <c r="C196" s="108">
        <v>56703.304700000001</v>
      </c>
      <c r="D196" s="26">
        <v>2.0000000000000001E-4</v>
      </c>
      <c r="E196">
        <f t="shared" si="65"/>
        <v>13463.082012389863</v>
      </c>
      <c r="F196">
        <f t="shared" si="90"/>
        <v>13463</v>
      </c>
      <c r="G196">
        <f t="shared" si="87"/>
        <v>2.9403000000456814E-2</v>
      </c>
      <c r="K196">
        <f t="shared" si="86"/>
        <v>2.9403000000456814E-2</v>
      </c>
      <c r="O196">
        <f t="shared" ca="1" si="85"/>
        <v>3.0394167431891099E-2</v>
      </c>
      <c r="Q196" s="2">
        <f t="shared" si="66"/>
        <v>41684.804700000001</v>
      </c>
      <c r="S196" s="13">
        <v>1</v>
      </c>
      <c r="T196" s="157"/>
      <c r="AF196">
        <f t="shared" si="67"/>
        <v>13463</v>
      </c>
      <c r="AG196" s="74">
        <f t="shared" si="68"/>
        <v>3.020429127354287E-2</v>
      </c>
      <c r="AH196" s="74">
        <f t="shared" si="69"/>
        <v>3.3664038855348355E-2</v>
      </c>
      <c r="AI196" s="74">
        <f t="shared" si="70"/>
        <v>2.9403000000456814E-2</v>
      </c>
      <c r="AJ196" s="74">
        <f t="shared" si="71"/>
        <v>-8.0129127308605635E-4</v>
      </c>
      <c r="AK196" s="74">
        <f t="shared" si="72"/>
        <v>6.4206770432387291E-7</v>
      </c>
      <c r="AL196">
        <f t="shared" si="73"/>
        <v>2.9403000000456814E-2</v>
      </c>
      <c r="AM196" s="101">
        <f t="shared" si="81"/>
        <v>6.4206770432387291E-7</v>
      </c>
      <c r="AN196">
        <f t="shared" si="74"/>
        <v>-4.2610388548915421E-3</v>
      </c>
      <c r="AO196">
        <f t="shared" si="75"/>
        <v>0.21734774539872415</v>
      </c>
      <c r="AP196">
        <f t="shared" si="76"/>
        <v>-0.80094658893034076</v>
      </c>
      <c r="AQ196">
        <f t="shared" si="77"/>
        <v>0.33496399845322156</v>
      </c>
      <c r="AR196">
        <f t="shared" si="78"/>
        <v>2.7371957844429673</v>
      </c>
      <c r="AS196">
        <f t="shared" si="79"/>
        <v>4.8780528050121834</v>
      </c>
      <c r="AT196" s="74">
        <f t="shared" si="91"/>
        <v>14.455469640482528</v>
      </c>
      <c r="AU196" s="74">
        <f t="shared" si="91"/>
        <v>14.455560298342125</v>
      </c>
      <c r="AV196" s="74">
        <f t="shared" si="91"/>
        <v>14.455219940555722</v>
      </c>
      <c r="AW196" s="74">
        <f t="shared" si="91"/>
        <v>14.456495937617207</v>
      </c>
      <c r="AX196" s="74">
        <f t="shared" si="91"/>
        <v>14.451686475418661</v>
      </c>
      <c r="AY196" s="74">
        <f t="shared" si="91"/>
        <v>14.469463374182581</v>
      </c>
      <c r="AZ196" s="74">
        <f t="shared" si="91"/>
        <v>14.397993011879596</v>
      </c>
      <c r="BA196" s="74">
        <f t="shared" si="80"/>
        <v>13.646937506915883</v>
      </c>
    </row>
    <row r="197" spans="1:54">
      <c r="A197" s="26" t="s">
        <v>596</v>
      </c>
      <c r="B197" s="107" t="s">
        <v>78</v>
      </c>
      <c r="C197" s="108">
        <v>56703.484429999997</v>
      </c>
      <c r="D197" s="26">
        <v>2.9999999999999997E-4</v>
      </c>
      <c r="E197">
        <f t="shared" si="65"/>
        <v>13463.583324733132</v>
      </c>
      <c r="F197">
        <f t="shared" si="90"/>
        <v>13463.5</v>
      </c>
      <c r="G197">
        <f t="shared" si="87"/>
        <v>2.9873499996028841E-2</v>
      </c>
      <c r="K197">
        <f t="shared" si="86"/>
        <v>2.9873499996028841E-2</v>
      </c>
      <c r="O197">
        <f t="shared" ca="1" si="85"/>
        <v>3.0394974559248257E-2</v>
      </c>
      <c r="Q197" s="2">
        <f t="shared" si="66"/>
        <v>41684.984429999997</v>
      </c>
      <c r="S197" s="13">
        <v>1</v>
      </c>
      <c r="T197" s="157"/>
      <c r="AF197">
        <f t="shared" si="67"/>
        <v>13463.5</v>
      </c>
      <c r="AG197" s="74">
        <f t="shared" si="68"/>
        <v>3.0205177549307301E-2</v>
      </c>
      <c r="AH197" s="74">
        <f t="shared" si="69"/>
        <v>3.4134709003275941E-2</v>
      </c>
      <c r="AI197" s="74">
        <f t="shared" si="70"/>
        <v>2.9873499996028841E-2</v>
      </c>
      <c r="AJ197" s="74">
        <f t="shared" si="71"/>
        <v>-3.3167755327846021E-4</v>
      </c>
      <c r="AK197" s="74">
        <f t="shared" si="72"/>
        <v>1.1000999934878581E-7</v>
      </c>
      <c r="AL197">
        <f t="shared" si="73"/>
        <v>2.9873499996028841E-2</v>
      </c>
      <c r="AM197" s="101">
        <f t="shared" si="81"/>
        <v>1.1000999934878581E-7</v>
      </c>
      <c r="AN197">
        <f t="shared" si="74"/>
        <v>-4.2612090072471007E-3</v>
      </c>
      <c r="AO197">
        <f t="shared" si="75"/>
        <v>0.21733797450752557</v>
      </c>
      <c r="AP197">
        <f t="shared" si="76"/>
        <v>-0.80092912288640561</v>
      </c>
      <c r="AQ197">
        <f t="shared" si="77"/>
        <v>0.3349411675865589</v>
      </c>
      <c r="AR197">
        <f t="shared" si="78"/>
        <v>2.7372249554113171</v>
      </c>
      <c r="AS197">
        <f t="shared" si="79"/>
        <v>4.8784144836473775</v>
      </c>
      <c r="AT197" s="74">
        <f t="shared" si="91"/>
        <v>14.455540056707109</v>
      </c>
      <c r="AU197" s="74">
        <f t="shared" si="91"/>
        <v>14.455630738566562</v>
      </c>
      <c r="AV197" s="74">
        <f t="shared" si="91"/>
        <v>14.455290363450509</v>
      </c>
      <c r="AW197" s="74">
        <f t="shared" si="91"/>
        <v>14.45656615357503</v>
      </c>
      <c r="AX197" s="74">
        <f t="shared" si="91"/>
        <v>14.451758513959266</v>
      </c>
      <c r="AY197" s="74">
        <f t="shared" si="91"/>
        <v>14.469525129797116</v>
      </c>
      <c r="AZ197" s="74">
        <f t="shared" si="91"/>
        <v>14.398117949096568</v>
      </c>
      <c r="BA197" s="74">
        <f t="shared" si="80"/>
        <v>13.647026697330151</v>
      </c>
      <c r="BB197" s="74"/>
    </row>
    <row r="198" spans="1:54">
      <c r="A198" s="26" t="s">
        <v>596</v>
      </c>
      <c r="B198" s="107" t="s">
        <v>78</v>
      </c>
      <c r="C198" s="108">
        <v>56703.484510000002</v>
      </c>
      <c r="D198" s="26">
        <v>2.0000000000000001E-4</v>
      </c>
      <c r="E198">
        <f t="shared" si="65"/>
        <v>13463.583547873342</v>
      </c>
      <c r="F198">
        <f t="shared" si="90"/>
        <v>13463.5</v>
      </c>
      <c r="G198">
        <f t="shared" si="87"/>
        <v>2.9953500001283828E-2</v>
      </c>
      <c r="K198">
        <f t="shared" si="86"/>
        <v>2.9953500001283828E-2</v>
      </c>
      <c r="O198">
        <f t="shared" ref="O198:O225" ca="1" si="92">+C$11+C$12*$F198</f>
        <v>3.0394974559248257E-2</v>
      </c>
      <c r="Q198" s="2">
        <f t="shared" si="66"/>
        <v>41684.984510000002</v>
      </c>
      <c r="S198" s="13">
        <v>1</v>
      </c>
      <c r="T198" s="157"/>
      <c r="U198">
        <v>1.0534037086264066E-16</v>
      </c>
      <c r="V198">
        <v>2.5945067713258178E-18</v>
      </c>
      <c r="W198">
        <v>8.4140445893155572E-28</v>
      </c>
      <c r="X198">
        <v>2.8800761056848512E-10</v>
      </c>
      <c r="Y198">
        <v>2.2607252060796651E-6</v>
      </c>
      <c r="Z198">
        <v>7.1992877801401814E-6</v>
      </c>
      <c r="AA198">
        <v>4.8661241953632153E-2</v>
      </c>
      <c r="AB198">
        <v>75.073006330293737</v>
      </c>
      <c r="AC198">
        <v>8.6459112147998421E-6</v>
      </c>
      <c r="AD198">
        <v>1.4202962002697199E-10</v>
      </c>
      <c r="AE198">
        <v>3.4929881793249593E-21</v>
      </c>
      <c r="AF198">
        <f t="shared" si="67"/>
        <v>13463.5</v>
      </c>
      <c r="AG198" s="74">
        <f t="shared" si="68"/>
        <v>3.0205177549307301E-2</v>
      </c>
      <c r="AH198" s="74">
        <f t="shared" si="69"/>
        <v>3.4214709008530929E-2</v>
      </c>
      <c r="AI198" s="74">
        <f t="shared" si="70"/>
        <v>2.9953500001283828E-2</v>
      </c>
      <c r="AJ198" s="74">
        <f t="shared" si="71"/>
        <v>-2.5167754802347259E-4</v>
      </c>
      <c r="AK198" s="74">
        <f t="shared" si="72"/>
        <v>6.3341588179107353E-8</v>
      </c>
      <c r="AL198">
        <f t="shared" si="73"/>
        <v>2.9953500001283828E-2</v>
      </c>
      <c r="AM198" s="101">
        <f t="shared" si="81"/>
        <v>6.3341588179107353E-8</v>
      </c>
      <c r="AN198">
        <f t="shared" si="74"/>
        <v>-4.2612090072471007E-3</v>
      </c>
      <c r="AO198">
        <f t="shared" si="75"/>
        <v>0.21733797450752557</v>
      </c>
      <c r="AP198">
        <f t="shared" si="76"/>
        <v>-0.80092912288640561</v>
      </c>
      <c r="AQ198">
        <f t="shared" si="77"/>
        <v>0.3349411675865589</v>
      </c>
      <c r="AR198">
        <f t="shared" si="78"/>
        <v>2.7372249554113171</v>
      </c>
      <c r="AS198">
        <f t="shared" si="79"/>
        <v>4.8784144836473775</v>
      </c>
      <c r="AT198" s="74">
        <f t="shared" si="91"/>
        <v>14.455540056707109</v>
      </c>
      <c r="AU198" s="74">
        <f t="shared" si="91"/>
        <v>14.455630738566562</v>
      </c>
      <c r="AV198" s="74">
        <f t="shared" si="91"/>
        <v>14.455290363450509</v>
      </c>
      <c r="AW198" s="74">
        <f t="shared" si="91"/>
        <v>14.45656615357503</v>
      </c>
      <c r="AX198" s="74">
        <f t="shared" si="91"/>
        <v>14.451758513959266</v>
      </c>
      <c r="AY198" s="74">
        <f t="shared" si="91"/>
        <v>14.469525129797116</v>
      </c>
      <c r="AZ198" s="74">
        <f t="shared" si="91"/>
        <v>14.398117949096568</v>
      </c>
      <c r="BA198" s="74">
        <f t="shared" si="80"/>
        <v>13.647026697330151</v>
      </c>
      <c r="BB198" s="74"/>
    </row>
    <row r="199" spans="1:54">
      <c r="A199" s="26" t="s">
        <v>596</v>
      </c>
      <c r="B199" s="107" t="s">
        <v>79</v>
      </c>
      <c r="C199" s="108">
        <v>56709.399530000002</v>
      </c>
      <c r="D199" s="26">
        <v>1E-4</v>
      </c>
      <c r="E199">
        <f t="shared" si="65"/>
        <v>13480.082031914635</v>
      </c>
      <c r="F199">
        <f t="shared" si="90"/>
        <v>13480</v>
      </c>
      <c r="G199">
        <f t="shared" si="87"/>
        <v>2.9410000002826564E-2</v>
      </c>
      <c r="K199">
        <f t="shared" si="86"/>
        <v>2.9410000002826564E-2</v>
      </c>
      <c r="O199">
        <f t="shared" ca="1" si="92"/>
        <v>3.0421609762034375E-2</v>
      </c>
      <c r="Q199" s="2">
        <f t="shared" si="66"/>
        <v>41690.899530000002</v>
      </c>
      <c r="S199" s="13">
        <v>1</v>
      </c>
      <c r="T199" s="157"/>
      <c r="AF199">
        <f t="shared" si="67"/>
        <v>13480</v>
      </c>
      <c r="AG199" s="74">
        <f t="shared" si="68"/>
        <v>3.0234430590381917E-2</v>
      </c>
      <c r="AH199" s="74">
        <f t="shared" si="69"/>
        <v>3.367680794171185E-2</v>
      </c>
      <c r="AI199" s="74">
        <f t="shared" si="70"/>
        <v>2.9410000002826564E-2</v>
      </c>
      <c r="AJ199" s="74">
        <f t="shared" si="71"/>
        <v>-8.2443058755535259E-4</v>
      </c>
      <c r="AK199" s="74">
        <f t="shared" si="72"/>
        <v>6.7968579369686391E-7</v>
      </c>
      <c r="AL199">
        <f t="shared" si="73"/>
        <v>2.9410000002826564E-2</v>
      </c>
      <c r="AM199" s="101">
        <f t="shared" si="81"/>
        <v>6.7968579369686391E-7</v>
      </c>
      <c r="AN199">
        <f t="shared" si="74"/>
        <v>-4.2668079388852847E-3</v>
      </c>
      <c r="AO199">
        <f t="shared" si="75"/>
        <v>0.21701639776820381</v>
      </c>
      <c r="AP199">
        <f t="shared" si="76"/>
        <v>-0.80035323842495187</v>
      </c>
      <c r="AQ199">
        <f t="shared" si="77"/>
        <v>0.33418873489145384</v>
      </c>
      <c r="AR199">
        <f t="shared" si="78"/>
        <v>2.7381861341402098</v>
      </c>
      <c r="AS199">
        <f t="shared" si="79"/>
        <v>4.8903605933760286</v>
      </c>
      <c r="AT199" s="74">
        <f t="shared" si="91"/>
        <v>14.457862031051057</v>
      </c>
      <c r="AU199" s="74">
        <f t="shared" si="91"/>
        <v>14.457953444516278</v>
      </c>
      <c r="AV199" s="74">
        <f t="shared" si="91"/>
        <v>14.457612724037483</v>
      </c>
      <c r="AW199" s="74">
        <f t="shared" si="91"/>
        <v>14.458880902350652</v>
      </c>
      <c r="AX199" s="74">
        <f t="shared" si="91"/>
        <v>14.454135867126208</v>
      </c>
      <c r="AY199" s="74">
        <f t="shared" si="91"/>
        <v>14.47155661312542</v>
      </c>
      <c r="AZ199" s="74">
        <f t="shared" si="91"/>
        <v>14.40223752365085</v>
      </c>
      <c r="BA199" s="74">
        <f t="shared" si="80"/>
        <v>13.649969981001085</v>
      </c>
      <c r="BB199" s="74"/>
    </row>
    <row r="200" spans="1:54">
      <c r="A200" s="26" t="s">
        <v>596</v>
      </c>
      <c r="B200" s="107" t="s">
        <v>79</v>
      </c>
      <c r="C200" s="108">
        <v>56709.399700000002</v>
      </c>
      <c r="D200" s="26">
        <v>1E-4</v>
      </c>
      <c r="E200">
        <f t="shared" si="65"/>
        <v>13480.08250608755</v>
      </c>
      <c r="F200">
        <f t="shared" si="90"/>
        <v>13480</v>
      </c>
      <c r="G200">
        <f t="shared" si="87"/>
        <v>2.9580000002169982E-2</v>
      </c>
      <c r="K200">
        <f t="shared" si="86"/>
        <v>2.9580000002169982E-2</v>
      </c>
      <c r="O200">
        <f t="shared" ca="1" si="92"/>
        <v>3.0421609762034375E-2</v>
      </c>
      <c r="Q200" s="2">
        <f t="shared" si="66"/>
        <v>41690.899700000002</v>
      </c>
      <c r="S200" s="13">
        <v>1</v>
      </c>
      <c r="T200" s="157"/>
      <c r="AF200">
        <f t="shared" si="67"/>
        <v>13480</v>
      </c>
      <c r="AG200" s="74">
        <f t="shared" si="68"/>
        <v>3.0234430590381917E-2</v>
      </c>
      <c r="AH200" s="74">
        <f t="shared" si="69"/>
        <v>3.3846807941055268E-2</v>
      </c>
      <c r="AI200" s="74">
        <f t="shared" si="70"/>
        <v>2.9580000002169982E-2</v>
      </c>
      <c r="AJ200" s="74">
        <f t="shared" si="71"/>
        <v>-6.54430588211935E-4</v>
      </c>
      <c r="AK200" s="74">
        <f t="shared" si="72"/>
        <v>4.2827939478741924E-7</v>
      </c>
      <c r="AL200">
        <f t="shared" si="73"/>
        <v>2.9580000002169982E-2</v>
      </c>
      <c r="AM200" s="101">
        <f t="shared" si="81"/>
        <v>4.2827939478741924E-7</v>
      </c>
      <c r="AN200">
        <f t="shared" si="74"/>
        <v>-4.2668079388852847E-3</v>
      </c>
      <c r="AO200">
        <f t="shared" si="75"/>
        <v>0.21701639776820381</v>
      </c>
      <c r="AP200">
        <f t="shared" si="76"/>
        <v>-0.80035323842495187</v>
      </c>
      <c r="AQ200">
        <f t="shared" si="77"/>
        <v>0.33418873489145384</v>
      </c>
      <c r="AR200">
        <f t="shared" si="78"/>
        <v>2.7381861341402098</v>
      </c>
      <c r="AS200">
        <f t="shared" si="79"/>
        <v>4.8903605933760286</v>
      </c>
      <c r="AT200" s="74">
        <f t="shared" si="91"/>
        <v>14.457862031051057</v>
      </c>
      <c r="AU200" s="74">
        <f t="shared" si="91"/>
        <v>14.457953444516278</v>
      </c>
      <c r="AV200" s="74">
        <f t="shared" si="91"/>
        <v>14.457612724037483</v>
      </c>
      <c r="AW200" s="74">
        <f t="shared" si="91"/>
        <v>14.458880902350652</v>
      </c>
      <c r="AX200" s="74">
        <f t="shared" si="91"/>
        <v>14.454135867126208</v>
      </c>
      <c r="AY200" s="74">
        <f t="shared" si="91"/>
        <v>14.47155661312542</v>
      </c>
      <c r="AZ200" s="74">
        <f t="shared" si="91"/>
        <v>14.40223752365085</v>
      </c>
      <c r="BA200" s="74">
        <f t="shared" si="80"/>
        <v>13.649969981001085</v>
      </c>
    </row>
    <row r="201" spans="1:54">
      <c r="A201" s="26" t="s">
        <v>596</v>
      </c>
      <c r="B201" s="107" t="s">
        <v>78</v>
      </c>
      <c r="C201" s="108">
        <v>56729.298649999997</v>
      </c>
      <c r="D201" s="26">
        <v>2.0000000000000001E-4</v>
      </c>
      <c r="E201">
        <f t="shared" si="65"/>
        <v>13535.585701176222</v>
      </c>
      <c r="F201">
        <f t="shared" si="90"/>
        <v>13535.5</v>
      </c>
      <c r="G201">
        <f t="shared" si="87"/>
        <v>3.0725500000698958E-2</v>
      </c>
      <c r="K201">
        <f t="shared" si="86"/>
        <v>3.0725500000698958E-2</v>
      </c>
      <c r="O201">
        <f t="shared" ca="1" si="92"/>
        <v>3.0511200898678599E-2</v>
      </c>
      <c r="Q201" s="2">
        <f t="shared" si="66"/>
        <v>41710.798649999997</v>
      </c>
      <c r="S201" s="13">
        <v>1</v>
      </c>
      <c r="T201" s="157"/>
      <c r="AF201">
        <f t="shared" si="67"/>
        <v>13535.5</v>
      </c>
      <c r="AG201" s="74">
        <f t="shared" si="68"/>
        <v>3.0332910539755058E-2</v>
      </c>
      <c r="AH201" s="74">
        <f t="shared" si="69"/>
        <v>3.5010912681434837E-2</v>
      </c>
      <c r="AI201" s="74">
        <f t="shared" si="70"/>
        <v>3.0725500000698958E-2</v>
      </c>
      <c r="AJ201" s="74">
        <f t="shared" si="71"/>
        <v>3.9258946094389985E-4</v>
      </c>
      <c r="AK201" s="74">
        <f t="shared" si="72"/>
        <v>1.5412648484422185E-7</v>
      </c>
      <c r="AL201">
        <f t="shared" si="73"/>
        <v>3.0725500000698958E-2</v>
      </c>
      <c r="AM201" s="101">
        <f t="shared" si="81"/>
        <v>1.5412648484422185E-7</v>
      </c>
      <c r="AN201">
        <f t="shared" si="74"/>
        <v>-4.285412680735878E-3</v>
      </c>
      <c r="AO201">
        <f t="shared" si="75"/>
        <v>0.21594688423556385</v>
      </c>
      <c r="AP201">
        <f t="shared" si="76"/>
        <v>-0.79842317243779215</v>
      </c>
      <c r="AQ201">
        <f t="shared" si="77"/>
        <v>0.33167174065981203</v>
      </c>
      <c r="AR201">
        <f t="shared" si="78"/>
        <v>2.7413985567186883</v>
      </c>
      <c r="AS201">
        <f t="shared" si="79"/>
        <v>4.930697231372986</v>
      </c>
      <c r="AT201" s="74">
        <f t="shared" ref="AT201:AZ210" si="93">$BA201+$AH$7*SIN(AU201)</f>
        <v>14.465647434103744</v>
      </c>
      <c r="AU201" s="74">
        <f t="shared" si="93"/>
        <v>14.465740364813751</v>
      </c>
      <c r="AV201" s="74">
        <f t="shared" si="93"/>
        <v>14.46540191641518</v>
      </c>
      <c r="AW201" s="74">
        <f t="shared" si="93"/>
        <v>14.466632914315079</v>
      </c>
      <c r="AX201" s="74">
        <f t="shared" si="93"/>
        <v>14.462134001267458</v>
      </c>
      <c r="AY201" s="74">
        <f t="shared" si="93"/>
        <v>14.478298772509696</v>
      </c>
      <c r="AZ201" s="74">
        <f t="shared" si="93"/>
        <v>14.416046389965119</v>
      </c>
      <c r="BA201" s="74">
        <f t="shared" si="80"/>
        <v>13.659870116985129</v>
      </c>
    </row>
    <row r="202" spans="1:54">
      <c r="A202" s="26" t="s">
        <v>596</v>
      </c>
      <c r="B202" s="107" t="s">
        <v>78</v>
      </c>
      <c r="C202" s="108">
        <v>56729.298970000003</v>
      </c>
      <c r="D202" s="26">
        <v>2.0000000000000001E-4</v>
      </c>
      <c r="E202">
        <f t="shared" si="65"/>
        <v>13535.586593737024</v>
      </c>
      <c r="F202">
        <f t="shared" si="90"/>
        <v>13535.5</v>
      </c>
      <c r="G202">
        <f t="shared" si="87"/>
        <v>3.1045500007166993E-2</v>
      </c>
      <c r="K202">
        <f t="shared" ref="K202:K225" si="94">G202</f>
        <v>3.1045500007166993E-2</v>
      </c>
      <c r="O202">
        <f t="shared" ca="1" si="92"/>
        <v>3.0511200898678599E-2</v>
      </c>
      <c r="Q202" s="2">
        <f t="shared" si="66"/>
        <v>41710.798970000003</v>
      </c>
      <c r="S202" s="13">
        <v>1</v>
      </c>
      <c r="T202" s="157"/>
      <c r="AF202">
        <f t="shared" si="67"/>
        <v>13535.5</v>
      </c>
      <c r="AG202" s="74">
        <f t="shared" si="68"/>
        <v>3.0332910539755058E-2</v>
      </c>
      <c r="AH202" s="74">
        <f t="shared" si="69"/>
        <v>3.5330912687902873E-2</v>
      </c>
      <c r="AI202" s="74">
        <f t="shared" si="70"/>
        <v>3.1045500007166993E-2</v>
      </c>
      <c r="AJ202" s="74">
        <f t="shared" si="71"/>
        <v>7.1258946741193513E-4</v>
      </c>
      <c r="AK202" s="74">
        <f t="shared" si="72"/>
        <v>5.0778374906642533E-7</v>
      </c>
      <c r="AL202">
        <f t="shared" si="73"/>
        <v>3.1045500007166993E-2</v>
      </c>
      <c r="AM202" s="101">
        <f t="shared" si="81"/>
        <v>5.0778374906642533E-7</v>
      </c>
      <c r="AN202">
        <f t="shared" si="74"/>
        <v>-4.285412680735878E-3</v>
      </c>
      <c r="AO202">
        <f t="shared" si="75"/>
        <v>0.21594688423556385</v>
      </c>
      <c r="AP202">
        <f t="shared" si="76"/>
        <v>-0.79842317243779215</v>
      </c>
      <c r="AQ202">
        <f t="shared" si="77"/>
        <v>0.33167174065981203</v>
      </c>
      <c r="AR202">
        <f t="shared" si="78"/>
        <v>2.7413985567186883</v>
      </c>
      <c r="AS202">
        <f t="shared" si="79"/>
        <v>4.930697231372986</v>
      </c>
      <c r="AT202" s="74">
        <f t="shared" si="93"/>
        <v>14.465647434103744</v>
      </c>
      <c r="AU202" s="74">
        <f t="shared" si="93"/>
        <v>14.465740364813751</v>
      </c>
      <c r="AV202" s="74">
        <f t="shared" si="93"/>
        <v>14.46540191641518</v>
      </c>
      <c r="AW202" s="74">
        <f t="shared" si="93"/>
        <v>14.466632914315079</v>
      </c>
      <c r="AX202" s="74">
        <f t="shared" si="93"/>
        <v>14.462134001267458</v>
      </c>
      <c r="AY202" s="74">
        <f t="shared" si="93"/>
        <v>14.478298772509696</v>
      </c>
      <c r="AZ202" s="74">
        <f t="shared" si="93"/>
        <v>14.416046389965119</v>
      </c>
      <c r="BA202" s="74">
        <f t="shared" si="80"/>
        <v>13.659870116985129</v>
      </c>
    </row>
    <row r="203" spans="1:54">
      <c r="A203" s="26" t="s">
        <v>596</v>
      </c>
      <c r="B203" s="107" t="s">
        <v>78</v>
      </c>
      <c r="C203" s="108">
        <v>56729.299079999997</v>
      </c>
      <c r="D203" s="26">
        <v>2.0000000000000001E-4</v>
      </c>
      <c r="E203">
        <f t="shared" si="65"/>
        <v>13535.586900554776</v>
      </c>
      <c r="F203">
        <f t="shared" si="90"/>
        <v>13535.5</v>
      </c>
      <c r="G203">
        <f t="shared" si="87"/>
        <v>3.115550000075018E-2</v>
      </c>
      <c r="K203">
        <f t="shared" si="94"/>
        <v>3.115550000075018E-2</v>
      </c>
      <c r="O203">
        <f t="shared" ca="1" si="92"/>
        <v>3.0511200898678599E-2</v>
      </c>
      <c r="Q203" s="2">
        <f t="shared" si="66"/>
        <v>41710.799079999997</v>
      </c>
      <c r="S203" s="13">
        <v>1</v>
      </c>
      <c r="T203" s="157"/>
      <c r="AF203">
        <f t="shared" si="67"/>
        <v>13535.5</v>
      </c>
      <c r="AG203" s="74">
        <f t="shared" si="68"/>
        <v>3.0332910539755058E-2</v>
      </c>
      <c r="AH203" s="74">
        <f t="shared" si="69"/>
        <v>3.544091268148606E-2</v>
      </c>
      <c r="AI203" s="74">
        <f t="shared" si="70"/>
        <v>3.115550000075018E-2</v>
      </c>
      <c r="AJ203" s="74">
        <f t="shared" si="71"/>
        <v>8.2258946099512259E-4</v>
      </c>
      <c r="AK203" s="74">
        <f t="shared" si="72"/>
        <v>6.7665342134024629E-7</v>
      </c>
      <c r="AL203">
        <f t="shared" si="73"/>
        <v>3.115550000075018E-2</v>
      </c>
      <c r="AM203" s="101">
        <f t="shared" si="81"/>
        <v>6.7665342134024629E-7</v>
      </c>
      <c r="AN203">
        <f t="shared" si="74"/>
        <v>-4.285412680735878E-3</v>
      </c>
      <c r="AO203">
        <f t="shared" si="75"/>
        <v>0.21594688423556385</v>
      </c>
      <c r="AP203">
        <f t="shared" si="76"/>
        <v>-0.79842317243779215</v>
      </c>
      <c r="AQ203">
        <f t="shared" si="77"/>
        <v>0.33167174065981203</v>
      </c>
      <c r="AR203">
        <f t="shared" si="78"/>
        <v>2.7413985567186883</v>
      </c>
      <c r="AS203">
        <f t="shared" si="79"/>
        <v>4.930697231372986</v>
      </c>
      <c r="AT203" s="74">
        <f t="shared" si="93"/>
        <v>14.465647434103744</v>
      </c>
      <c r="AU203" s="74">
        <f t="shared" si="93"/>
        <v>14.465740364813751</v>
      </c>
      <c r="AV203" s="74">
        <f t="shared" si="93"/>
        <v>14.46540191641518</v>
      </c>
      <c r="AW203" s="74">
        <f t="shared" si="93"/>
        <v>14.466632914315079</v>
      </c>
      <c r="AX203" s="74">
        <f t="shared" si="93"/>
        <v>14.462134001267458</v>
      </c>
      <c r="AY203" s="74">
        <f t="shared" si="93"/>
        <v>14.478298772509696</v>
      </c>
      <c r="AZ203" s="74">
        <f t="shared" si="93"/>
        <v>14.416046389965119</v>
      </c>
      <c r="BA203" s="74">
        <f t="shared" si="80"/>
        <v>13.659870116985129</v>
      </c>
    </row>
    <row r="204" spans="1:54">
      <c r="A204" s="26" t="s">
        <v>596</v>
      </c>
      <c r="B204" s="107" t="s">
        <v>78</v>
      </c>
      <c r="C204" s="108">
        <v>56739.337619999998</v>
      </c>
      <c r="D204" s="26">
        <v>4.0000000000000002E-4</v>
      </c>
      <c r="E204">
        <f t="shared" si="65"/>
        <v>13563.586922868799</v>
      </c>
      <c r="F204">
        <f t="shared" si="90"/>
        <v>13563.5</v>
      </c>
      <c r="G204">
        <f t="shared" si="87"/>
        <v>3.1163499996182509E-2</v>
      </c>
      <c r="K204">
        <f t="shared" si="94"/>
        <v>3.1163499996182509E-2</v>
      </c>
      <c r="O204">
        <f t="shared" ca="1" si="92"/>
        <v>3.0556400030679286E-2</v>
      </c>
      <c r="Q204" s="2">
        <f t="shared" si="66"/>
        <v>41720.837619999998</v>
      </c>
      <c r="S204" s="13">
        <v>1</v>
      </c>
      <c r="T204" s="157"/>
      <c r="AF204">
        <f t="shared" si="67"/>
        <v>13563.5</v>
      </c>
      <c r="AG204" s="74">
        <f t="shared" si="68"/>
        <v>3.0382641867362632E-2</v>
      </c>
      <c r="AH204" s="74">
        <f t="shared" si="69"/>
        <v>3.5458166458282883E-2</v>
      </c>
      <c r="AI204" s="74">
        <f t="shared" si="70"/>
        <v>3.1163499996182509E-2</v>
      </c>
      <c r="AJ204" s="74">
        <f t="shared" si="71"/>
        <v>7.8085812881987723E-4</v>
      </c>
      <c r="AK204" s="74">
        <f t="shared" si="72"/>
        <v>6.0973941734408004E-7</v>
      </c>
      <c r="AL204">
        <f t="shared" si="73"/>
        <v>3.1163499996182509E-2</v>
      </c>
      <c r="AM204" s="101">
        <f t="shared" si="81"/>
        <v>6.0973941734408004E-7</v>
      </c>
      <c r="AN204">
        <f t="shared" si="74"/>
        <v>-4.2946664621003718E-3</v>
      </c>
      <c r="AO204">
        <f t="shared" si="75"/>
        <v>0.21541431268563982</v>
      </c>
      <c r="AP204">
        <f t="shared" si="76"/>
        <v>-0.7974534993186938</v>
      </c>
      <c r="AQ204">
        <f t="shared" si="77"/>
        <v>0.33040994409019092</v>
      </c>
      <c r="AR204">
        <f t="shared" si="78"/>
        <v>2.7430073353552991</v>
      </c>
      <c r="AS204">
        <f t="shared" si="79"/>
        <v>4.9511388328535624</v>
      </c>
      <c r="AT204" s="74">
        <f t="shared" si="93"/>
        <v>14.469560823280142</v>
      </c>
      <c r="AU204" s="74">
        <f t="shared" si="93"/>
        <v>14.469653897473922</v>
      </c>
      <c r="AV204" s="74">
        <f t="shared" si="93"/>
        <v>14.469318774559</v>
      </c>
      <c r="AW204" s="74">
        <f t="shared" si="93"/>
        <v>14.47052389922341</v>
      </c>
      <c r="AX204" s="74">
        <f t="shared" si="93"/>
        <v>14.466170350731756</v>
      </c>
      <c r="AY204" s="74">
        <f t="shared" si="93"/>
        <v>14.4816477024048</v>
      </c>
      <c r="AZ204" s="74">
        <f t="shared" si="93"/>
        <v>14.42298492150179</v>
      </c>
      <c r="BA204" s="74">
        <f t="shared" si="80"/>
        <v>13.664864780184285</v>
      </c>
    </row>
    <row r="205" spans="1:54">
      <c r="A205" s="26" t="s">
        <v>596</v>
      </c>
      <c r="B205" s="107" t="s">
        <v>78</v>
      </c>
      <c r="C205" s="108">
        <v>56739.33898</v>
      </c>
      <c r="D205" s="26">
        <v>4.0000000000000002E-4</v>
      </c>
      <c r="E205">
        <f t="shared" si="65"/>
        <v>13563.59071625214</v>
      </c>
      <c r="F205">
        <f t="shared" si="90"/>
        <v>13563.5</v>
      </c>
      <c r="G205">
        <f t="shared" si="87"/>
        <v>3.2523499998205807E-2</v>
      </c>
      <c r="K205">
        <f t="shared" si="94"/>
        <v>3.2523499998205807E-2</v>
      </c>
      <c r="O205">
        <f t="shared" ca="1" si="92"/>
        <v>3.0556400030679286E-2</v>
      </c>
      <c r="Q205" s="2">
        <f t="shared" si="66"/>
        <v>41720.83898</v>
      </c>
      <c r="S205" s="13">
        <v>1</v>
      </c>
      <c r="T205" s="157"/>
      <c r="AF205">
        <f t="shared" si="67"/>
        <v>13563.5</v>
      </c>
      <c r="AG205" s="74">
        <f t="shared" si="68"/>
        <v>3.0382641867362632E-2</v>
      </c>
      <c r="AH205" s="74">
        <f t="shared" si="69"/>
        <v>3.6818166460306181E-2</v>
      </c>
      <c r="AI205" s="74">
        <f t="shared" si="70"/>
        <v>3.2523499998205807E-2</v>
      </c>
      <c r="AJ205" s="74">
        <f t="shared" si="71"/>
        <v>2.1408581308431755E-3</v>
      </c>
      <c r="AK205" s="74">
        <f t="shared" si="72"/>
        <v>4.5832735363973351E-6</v>
      </c>
      <c r="AL205">
        <f t="shared" si="73"/>
        <v>3.2523499998205807E-2</v>
      </c>
      <c r="AM205" s="101">
        <f t="shared" si="81"/>
        <v>4.5832735363973351E-6</v>
      </c>
      <c r="AN205">
        <f t="shared" si="74"/>
        <v>-4.2946664621003718E-3</v>
      </c>
      <c r="AO205">
        <f t="shared" si="75"/>
        <v>0.21541431268563982</v>
      </c>
      <c r="AP205">
        <f t="shared" si="76"/>
        <v>-0.7974534993186938</v>
      </c>
      <c r="AQ205">
        <f t="shared" si="77"/>
        <v>0.33040994409019092</v>
      </c>
      <c r="AR205">
        <f t="shared" si="78"/>
        <v>2.7430073353552991</v>
      </c>
      <c r="AS205">
        <f t="shared" si="79"/>
        <v>4.9511388328535624</v>
      </c>
      <c r="AT205" s="74">
        <f t="shared" si="93"/>
        <v>14.469560823280142</v>
      </c>
      <c r="AU205" s="74">
        <f t="shared" si="93"/>
        <v>14.469653897473922</v>
      </c>
      <c r="AV205" s="74">
        <f t="shared" si="93"/>
        <v>14.469318774559</v>
      </c>
      <c r="AW205" s="74">
        <f t="shared" si="93"/>
        <v>14.47052389922341</v>
      </c>
      <c r="AX205" s="74">
        <f t="shared" si="93"/>
        <v>14.466170350731756</v>
      </c>
      <c r="AY205" s="74">
        <f t="shared" si="93"/>
        <v>14.4816477024048</v>
      </c>
      <c r="AZ205" s="74">
        <f t="shared" si="93"/>
        <v>14.42298492150179</v>
      </c>
      <c r="BA205" s="74">
        <f t="shared" si="80"/>
        <v>13.664864780184285</v>
      </c>
    </row>
    <row r="206" spans="1:54">
      <c r="A206" s="26" t="s">
        <v>596</v>
      </c>
      <c r="B206" s="107" t="s">
        <v>78</v>
      </c>
      <c r="C206" s="108">
        <v>56739.339110000001</v>
      </c>
      <c r="D206" s="26">
        <v>4.0000000000000002E-4</v>
      </c>
      <c r="E206">
        <f t="shared" si="65"/>
        <v>13563.591078854961</v>
      </c>
      <c r="F206">
        <f t="shared" si="90"/>
        <v>13563.5</v>
      </c>
      <c r="G206">
        <f t="shared" si="87"/>
        <v>3.265349999855971E-2</v>
      </c>
      <c r="K206">
        <f t="shared" si="94"/>
        <v>3.265349999855971E-2</v>
      </c>
      <c r="O206">
        <f t="shared" ca="1" si="92"/>
        <v>3.0556400030679286E-2</v>
      </c>
      <c r="Q206" s="2">
        <f t="shared" si="66"/>
        <v>41720.839110000001</v>
      </c>
      <c r="S206" s="13">
        <v>1</v>
      </c>
      <c r="T206" s="157"/>
      <c r="AF206">
        <f t="shared" si="67"/>
        <v>13563.5</v>
      </c>
      <c r="AG206" s="74">
        <f t="shared" si="68"/>
        <v>3.0382641867362632E-2</v>
      </c>
      <c r="AH206" s="74">
        <f t="shared" si="69"/>
        <v>3.6948166460660084E-2</v>
      </c>
      <c r="AI206" s="74">
        <f t="shared" si="70"/>
        <v>3.265349999855971E-2</v>
      </c>
      <c r="AJ206" s="74">
        <f t="shared" si="71"/>
        <v>2.2708581311970781E-3</v>
      </c>
      <c r="AK206" s="74">
        <f t="shared" si="72"/>
        <v>5.1567966520238859E-6</v>
      </c>
      <c r="AL206">
        <f t="shared" si="73"/>
        <v>3.265349999855971E-2</v>
      </c>
      <c r="AM206" s="101">
        <f t="shared" si="81"/>
        <v>5.1567966520238859E-6</v>
      </c>
      <c r="AN206">
        <f t="shared" si="74"/>
        <v>-4.2946664621003718E-3</v>
      </c>
      <c r="AO206">
        <f t="shared" si="75"/>
        <v>0.21541431268563982</v>
      </c>
      <c r="AP206">
        <f t="shared" si="76"/>
        <v>-0.7974534993186938</v>
      </c>
      <c r="AQ206">
        <f t="shared" si="77"/>
        <v>0.33040994409019092</v>
      </c>
      <c r="AR206">
        <f t="shared" si="78"/>
        <v>2.7430073353552991</v>
      </c>
      <c r="AS206">
        <f t="shared" si="79"/>
        <v>4.9511388328535624</v>
      </c>
      <c r="AT206" s="74">
        <f t="shared" si="93"/>
        <v>14.469560823280142</v>
      </c>
      <c r="AU206" s="74">
        <f t="shared" si="93"/>
        <v>14.469653897473922</v>
      </c>
      <c r="AV206" s="74">
        <f t="shared" si="93"/>
        <v>14.469318774559</v>
      </c>
      <c r="AW206" s="74">
        <f t="shared" si="93"/>
        <v>14.47052389922341</v>
      </c>
      <c r="AX206" s="74">
        <f t="shared" si="93"/>
        <v>14.466170350731756</v>
      </c>
      <c r="AY206" s="74">
        <f t="shared" si="93"/>
        <v>14.4816477024048</v>
      </c>
      <c r="AZ206" s="74">
        <f t="shared" si="93"/>
        <v>14.42298492150179</v>
      </c>
      <c r="BA206" s="74">
        <f t="shared" si="80"/>
        <v>13.664864780184285</v>
      </c>
    </row>
    <row r="207" spans="1:54">
      <c r="A207" s="115" t="s">
        <v>600</v>
      </c>
      <c r="B207" s="116" t="s">
        <v>78</v>
      </c>
      <c r="C207" s="117">
        <v>57085.309029999997</v>
      </c>
      <c r="D207" s="117">
        <v>2.0000000000000001E-4</v>
      </c>
      <c r="E207">
        <f t="shared" si="65"/>
        <v>14528.588526688955</v>
      </c>
      <c r="F207">
        <f t="shared" si="90"/>
        <v>14528.5</v>
      </c>
      <c r="G207">
        <f t="shared" si="87"/>
        <v>3.1738499994389713E-2</v>
      </c>
      <c r="K207">
        <f t="shared" si="94"/>
        <v>3.1738499994389713E-2</v>
      </c>
      <c r="O207">
        <f t="shared" ca="1" si="92"/>
        <v>3.2114155829988736E-2</v>
      </c>
      <c r="Q207" s="2">
        <f t="shared" si="66"/>
        <v>42066.809029999997</v>
      </c>
      <c r="S207" s="13">
        <v>1</v>
      </c>
      <c r="T207" s="157"/>
      <c r="AF207">
        <f t="shared" si="67"/>
        <v>14528.5</v>
      </c>
      <c r="AG207" s="74">
        <f t="shared" si="68"/>
        <v>3.2112160099364788E-2</v>
      </c>
      <c r="AH207" s="74">
        <f t="shared" si="69"/>
        <v>3.6301835486237138E-2</v>
      </c>
      <c r="AI207" s="74">
        <f t="shared" si="70"/>
        <v>3.1738499994389713E-2</v>
      </c>
      <c r="AJ207" s="74">
        <f t="shared" si="71"/>
        <v>-3.7366010497507512E-4</v>
      </c>
      <c r="AK207" s="74">
        <f t="shared" si="72"/>
        <v>1.3962187404998415E-7</v>
      </c>
      <c r="AL207">
        <f t="shared" si="73"/>
        <v>3.1738499994389713E-2</v>
      </c>
      <c r="AM207" s="101">
        <f t="shared" si="81"/>
        <v>1.3962187404998415E-7</v>
      </c>
      <c r="AN207">
        <f t="shared" si="74"/>
        <v>-4.5633354918474282E-3</v>
      </c>
      <c r="AO207">
        <f t="shared" si="75"/>
        <v>0.19952710840751986</v>
      </c>
      <c r="AP207">
        <f t="shared" si="76"/>
        <v>-0.76551613647237371</v>
      </c>
      <c r="AQ207">
        <f t="shared" si="77"/>
        <v>0.28980783584610625</v>
      </c>
      <c r="AR207">
        <f t="shared" si="78"/>
        <v>2.7942271853361933</v>
      </c>
      <c r="AS207">
        <f t="shared" si="79"/>
        <v>5.6996136919540508</v>
      </c>
      <c r="AT207" s="74">
        <f t="shared" si="93"/>
        <v>14.59925613872597</v>
      </c>
      <c r="AU207" s="74">
        <f t="shared" si="93"/>
        <v>14.598681763658718</v>
      </c>
      <c r="AV207" s="74">
        <f t="shared" si="93"/>
        <v>14.600194577358078</v>
      </c>
      <c r="AW207" s="74">
        <f t="shared" si="93"/>
        <v>14.596200111298232</v>
      </c>
      <c r="AX207" s="74">
        <f t="shared" si="93"/>
        <v>14.606678887877237</v>
      </c>
      <c r="AY207" s="74">
        <f t="shared" si="93"/>
        <v>14.578698912344242</v>
      </c>
      <c r="AZ207" s="74">
        <f t="shared" si="93"/>
        <v>14.650257728514884</v>
      </c>
      <c r="BA207" s="74">
        <f t="shared" si="80"/>
        <v>13.837002279726677</v>
      </c>
    </row>
    <row r="208" spans="1:54">
      <c r="A208" s="115" t="s">
        <v>600</v>
      </c>
      <c r="B208" s="116" t="s">
        <v>78</v>
      </c>
      <c r="C208" s="117">
        <v>57085.309289999997</v>
      </c>
      <c r="D208" s="117">
        <v>2.0000000000000001E-4</v>
      </c>
      <c r="E208">
        <f t="shared" si="65"/>
        <v>14528.589251894595</v>
      </c>
      <c r="F208">
        <f t="shared" si="90"/>
        <v>14528.5</v>
      </c>
      <c r="G208">
        <f t="shared" si="87"/>
        <v>3.1998499995097518E-2</v>
      </c>
      <c r="K208">
        <f t="shared" si="94"/>
        <v>3.1998499995097518E-2</v>
      </c>
      <c r="O208">
        <f t="shared" ca="1" si="92"/>
        <v>3.2114155829988736E-2</v>
      </c>
      <c r="Q208" s="2">
        <f t="shared" si="66"/>
        <v>42066.809289999997</v>
      </c>
      <c r="S208" s="13">
        <v>1</v>
      </c>
      <c r="T208" s="157"/>
      <c r="U208">
        <v>2.8937558503237342E-9</v>
      </c>
      <c r="V208">
        <v>4.1363630376265305E-17</v>
      </c>
      <c r="W208">
        <v>2.0291905404072178E-26</v>
      </c>
      <c r="X208">
        <v>4.5542620425386909E-9</v>
      </c>
      <c r="Y208">
        <v>4.5352141034081184E-7</v>
      </c>
      <c r="Z208">
        <v>1.095604379020792E-4</v>
      </c>
      <c r="AA208">
        <v>0.74735917988172307</v>
      </c>
      <c r="AB208">
        <v>1766.8806981003243</v>
      </c>
      <c r="AC208">
        <v>1.367177248927721E-4</v>
      </c>
      <c r="AD208">
        <v>2.276890879271008E-9</v>
      </c>
      <c r="AE208">
        <v>8.4239374964081988E-20</v>
      </c>
      <c r="AF208">
        <f t="shared" si="67"/>
        <v>14528.5</v>
      </c>
      <c r="AG208" s="74">
        <f t="shared" si="68"/>
        <v>3.2112160099364788E-2</v>
      </c>
      <c r="AH208" s="74">
        <f t="shared" si="69"/>
        <v>3.6561835486944944E-2</v>
      </c>
      <c r="AI208" s="74">
        <f t="shared" si="70"/>
        <v>3.1998499995097518E-2</v>
      </c>
      <c r="AJ208" s="74">
        <f t="shared" si="71"/>
        <v>-1.1366010426726997E-4</v>
      </c>
      <c r="AK208" s="74">
        <f t="shared" si="72"/>
        <v>1.2918619302046681E-8</v>
      </c>
      <c r="AL208">
        <f t="shared" si="73"/>
        <v>3.1998499995097518E-2</v>
      </c>
      <c r="AM208" s="101">
        <f t="shared" si="81"/>
        <v>1.2918619302046681E-8</v>
      </c>
      <c r="AN208">
        <f t="shared" si="74"/>
        <v>-4.5633354918474282E-3</v>
      </c>
      <c r="AO208">
        <f t="shared" si="75"/>
        <v>0.19952710840751986</v>
      </c>
      <c r="AP208">
        <f t="shared" si="76"/>
        <v>-0.76551613647237371</v>
      </c>
      <c r="AQ208">
        <f t="shared" si="77"/>
        <v>0.28980783584610625</v>
      </c>
      <c r="AR208">
        <f t="shared" si="78"/>
        <v>2.7942271853361933</v>
      </c>
      <c r="AS208">
        <f t="shared" si="79"/>
        <v>5.6996136919540508</v>
      </c>
      <c r="AT208" s="74">
        <f t="shared" si="93"/>
        <v>14.59925613872597</v>
      </c>
      <c r="AU208" s="74">
        <f t="shared" si="93"/>
        <v>14.598681763658718</v>
      </c>
      <c r="AV208" s="74">
        <f t="shared" si="93"/>
        <v>14.600194577358078</v>
      </c>
      <c r="AW208" s="74">
        <f t="shared" si="93"/>
        <v>14.596200111298232</v>
      </c>
      <c r="AX208" s="74">
        <f t="shared" si="93"/>
        <v>14.606678887877237</v>
      </c>
      <c r="AY208" s="74">
        <f t="shared" si="93"/>
        <v>14.578698912344242</v>
      </c>
      <c r="AZ208" s="74">
        <f t="shared" si="93"/>
        <v>14.650257728514884</v>
      </c>
      <c r="BA208" s="74">
        <f t="shared" si="80"/>
        <v>13.837002279726677</v>
      </c>
    </row>
    <row r="209" spans="1:54">
      <c r="A209" s="115" t="s">
        <v>600</v>
      </c>
      <c r="B209" s="116" t="s">
        <v>78</v>
      </c>
      <c r="C209" s="117">
        <v>57089.252740000004</v>
      </c>
      <c r="D209" s="117">
        <v>2.9999999999999997E-4</v>
      </c>
      <c r="E209">
        <f t="shared" si="65"/>
        <v>14539.588529478226</v>
      </c>
      <c r="F209">
        <f t="shared" si="90"/>
        <v>14539.5</v>
      </c>
      <c r="G209">
        <f t="shared" si="87"/>
        <v>3.1739500002004206E-2</v>
      </c>
      <c r="K209">
        <f t="shared" si="94"/>
        <v>3.1739500002004206E-2</v>
      </c>
      <c r="O209">
        <f t="shared" ca="1" si="92"/>
        <v>3.2131912631846157E-2</v>
      </c>
      <c r="Q209" s="2">
        <f t="shared" si="66"/>
        <v>42070.752740000004</v>
      </c>
      <c r="S209" s="13">
        <v>1</v>
      </c>
      <c r="T209" s="157"/>
      <c r="AF209">
        <f t="shared" si="67"/>
        <v>14539.5</v>
      </c>
      <c r="AG209" s="74">
        <f t="shared" si="68"/>
        <v>3.2132010088300071E-2</v>
      </c>
      <c r="AH209" s="74">
        <f t="shared" si="69"/>
        <v>3.6305374081946139E-2</v>
      </c>
      <c r="AI209" s="74">
        <f t="shared" si="70"/>
        <v>3.1739500002004206E-2</v>
      </c>
      <c r="AJ209" s="74">
        <f t="shared" si="71"/>
        <v>-3.9251008629586498E-4</v>
      </c>
      <c r="AK209" s="74">
        <f t="shared" si="72"/>
        <v>1.5406416784398738E-7</v>
      </c>
      <c r="AL209">
        <f t="shared" si="73"/>
        <v>3.1739500002004206E-2</v>
      </c>
      <c r="AM209" s="101">
        <f t="shared" si="81"/>
        <v>1.5406416784398738E-7</v>
      </c>
      <c r="AN209">
        <f t="shared" si="74"/>
        <v>-4.5658740799419334E-3</v>
      </c>
      <c r="AO209">
        <f t="shared" si="75"/>
        <v>0.19936990345928918</v>
      </c>
      <c r="AP209">
        <f t="shared" si="76"/>
        <v>-0.76516674334865697</v>
      </c>
      <c r="AQ209">
        <f t="shared" si="77"/>
        <v>0.28937325447498091</v>
      </c>
      <c r="AR209">
        <f t="shared" si="78"/>
        <v>2.7947700378118605</v>
      </c>
      <c r="AS209">
        <f t="shared" si="79"/>
        <v>5.7087166440777466</v>
      </c>
      <c r="AT209" s="74">
        <f t="shared" si="93"/>
        <v>14.60068410637435</v>
      </c>
      <c r="AU209" s="74">
        <f t="shared" si="93"/>
        <v>14.600088968189301</v>
      </c>
      <c r="AV209" s="74">
        <f t="shared" si="93"/>
        <v>14.601651977441588</v>
      </c>
      <c r="AW209" s="74">
        <f t="shared" si="93"/>
        <v>14.597536543227072</v>
      </c>
      <c r="AX209" s="74">
        <f t="shared" si="93"/>
        <v>14.608300877180911</v>
      </c>
      <c r="AY209" s="74">
        <f t="shared" si="93"/>
        <v>14.579633142912142</v>
      </c>
      <c r="AZ209" s="74">
        <f t="shared" si="93"/>
        <v>14.652712266357623</v>
      </c>
      <c r="BA209" s="74">
        <f t="shared" si="80"/>
        <v>13.838964468840633</v>
      </c>
    </row>
    <row r="210" spans="1:54">
      <c r="A210" s="115" t="s">
        <v>600</v>
      </c>
      <c r="B210" s="116" t="s">
        <v>78</v>
      </c>
      <c r="C210" s="117">
        <v>57089.253109999998</v>
      </c>
      <c r="D210" s="117">
        <v>5.0000000000000001E-4</v>
      </c>
      <c r="E210">
        <f t="shared" si="65"/>
        <v>14539.589561501618</v>
      </c>
      <c r="F210">
        <f t="shared" si="90"/>
        <v>14539.5</v>
      </c>
      <c r="G210">
        <f t="shared" si="87"/>
        <v>3.2109499996295199E-2</v>
      </c>
      <c r="K210">
        <f t="shared" si="94"/>
        <v>3.2109499996295199E-2</v>
      </c>
      <c r="O210">
        <f t="shared" ca="1" si="92"/>
        <v>3.2131912631846157E-2</v>
      </c>
      <c r="Q210" s="2">
        <f t="shared" si="66"/>
        <v>42070.753109999998</v>
      </c>
      <c r="S210" s="13">
        <v>1</v>
      </c>
      <c r="T210" s="157"/>
      <c r="AF210">
        <f t="shared" si="67"/>
        <v>14539.5</v>
      </c>
      <c r="AG210" s="74">
        <f t="shared" si="68"/>
        <v>3.2132010088300071E-2</v>
      </c>
      <c r="AH210" s="74">
        <f t="shared" si="69"/>
        <v>3.6675374076237131E-2</v>
      </c>
      <c r="AI210" s="74">
        <f t="shared" si="70"/>
        <v>3.2109499996295199E-2</v>
      </c>
      <c r="AJ210" s="74">
        <f t="shared" si="71"/>
        <v>-2.2510092004872362E-5</v>
      </c>
      <c r="AK210" s="74">
        <f t="shared" si="72"/>
        <v>5.0670424206781865E-10</v>
      </c>
      <c r="AL210">
        <f t="shared" si="73"/>
        <v>3.2109499996295199E-2</v>
      </c>
      <c r="AM210" s="101">
        <f t="shared" si="81"/>
        <v>5.0670424206781865E-10</v>
      </c>
      <c r="AN210">
        <f t="shared" si="74"/>
        <v>-4.5658740799419334E-3</v>
      </c>
      <c r="AO210">
        <f t="shared" si="75"/>
        <v>0.19936990345928918</v>
      </c>
      <c r="AP210">
        <f t="shared" si="76"/>
        <v>-0.76516674334865697</v>
      </c>
      <c r="AQ210">
        <f t="shared" si="77"/>
        <v>0.28937325447498091</v>
      </c>
      <c r="AR210">
        <f t="shared" si="78"/>
        <v>2.7947700378118605</v>
      </c>
      <c r="AS210">
        <f t="shared" si="79"/>
        <v>5.7087166440777466</v>
      </c>
      <c r="AT210" s="74">
        <f t="shared" si="93"/>
        <v>14.60068410637435</v>
      </c>
      <c r="AU210" s="74">
        <f t="shared" si="93"/>
        <v>14.600088968189301</v>
      </c>
      <c r="AV210" s="74">
        <f t="shared" si="93"/>
        <v>14.601651977441588</v>
      </c>
      <c r="AW210" s="74">
        <f t="shared" si="93"/>
        <v>14.597536543227072</v>
      </c>
      <c r="AX210" s="74">
        <f t="shared" si="93"/>
        <v>14.608300877180911</v>
      </c>
      <c r="AY210" s="74">
        <f t="shared" si="93"/>
        <v>14.579633142912142</v>
      </c>
      <c r="AZ210" s="74">
        <f t="shared" si="93"/>
        <v>14.652712266357623</v>
      </c>
      <c r="BA210" s="74">
        <f t="shared" si="80"/>
        <v>13.838964468840633</v>
      </c>
    </row>
    <row r="211" spans="1:54">
      <c r="A211" s="115" t="s">
        <v>600</v>
      </c>
      <c r="B211" s="116" t="s">
        <v>79</v>
      </c>
      <c r="C211" s="117">
        <v>57089.432130000001</v>
      </c>
      <c r="D211" s="117">
        <v>2.0000000000000001E-4</v>
      </c>
      <c r="E211">
        <f t="shared" si="65"/>
        <v>14540.088893475664</v>
      </c>
      <c r="F211">
        <f t="shared" si="90"/>
        <v>14540</v>
      </c>
      <c r="G211">
        <f t="shared" si="87"/>
        <v>3.1869999998889398E-2</v>
      </c>
      <c r="K211">
        <f t="shared" si="94"/>
        <v>3.1869999998889398E-2</v>
      </c>
      <c r="O211">
        <f t="shared" ca="1" si="92"/>
        <v>3.2132719759203308E-2</v>
      </c>
      <c r="Q211" s="2">
        <f t="shared" si="66"/>
        <v>42070.932130000001</v>
      </c>
      <c r="S211" s="13">
        <v>1</v>
      </c>
      <c r="T211" s="157"/>
      <c r="AF211">
        <f t="shared" si="67"/>
        <v>14540</v>
      </c>
      <c r="AG211" s="74">
        <f t="shared" si="68"/>
        <v>3.2132912414496145E-2</v>
      </c>
      <c r="AH211" s="74">
        <f t="shared" si="69"/>
        <v>3.6435989207054008E-2</v>
      </c>
      <c r="AI211" s="74">
        <f t="shared" si="70"/>
        <v>3.1869999998889398E-2</v>
      </c>
      <c r="AJ211" s="74">
        <f t="shared" si="71"/>
        <v>-2.629124156067475E-4</v>
      </c>
      <c r="AK211" s="74">
        <f t="shared" si="72"/>
        <v>6.9122938280175129E-8</v>
      </c>
      <c r="AL211">
        <f t="shared" si="73"/>
        <v>3.1869999998889398E-2</v>
      </c>
      <c r="AM211" s="101">
        <f t="shared" si="81"/>
        <v>6.9122938280175129E-8</v>
      </c>
      <c r="AN211">
        <f t="shared" si="74"/>
        <v>-4.5659892081646074E-3</v>
      </c>
      <c r="AO211">
        <f t="shared" si="75"/>
        <v>0.19936276886491644</v>
      </c>
      <c r="AP211">
        <f t="shared" si="76"/>
        <v>-0.76515086867728321</v>
      </c>
      <c r="AQ211">
        <f t="shared" si="77"/>
        <v>0.28935351391088515</v>
      </c>
      <c r="AR211">
        <f t="shared" si="78"/>
        <v>2.7947946939873205</v>
      </c>
      <c r="AS211">
        <f t="shared" si="79"/>
        <v>5.7091307668563909</v>
      </c>
      <c r="AT211" s="74">
        <f t="shared" ref="AT211:AZ220" si="95">$BA211+$AH$7*SIN(AU211)</f>
        <v>14.600748990902686</v>
      </c>
      <c r="AU211" s="74">
        <f t="shared" si="95"/>
        <v>14.600152898483813</v>
      </c>
      <c r="AV211" s="74">
        <f t="shared" si="95"/>
        <v>14.601718210123567</v>
      </c>
      <c r="AW211" s="74">
        <f t="shared" si="95"/>
        <v>14.597597238326715</v>
      </c>
      <c r="AX211" s="74">
        <f t="shared" si="95"/>
        <v>14.608374615289302</v>
      </c>
      <c r="AY211" s="74">
        <f t="shared" si="95"/>
        <v>14.579675533108743</v>
      </c>
      <c r="AZ211" s="74">
        <f t="shared" si="95"/>
        <v>14.652823761830847</v>
      </c>
      <c r="BA211" s="74">
        <f t="shared" si="80"/>
        <v>13.839053659254903</v>
      </c>
    </row>
    <row r="212" spans="1:54">
      <c r="A212" s="115" t="s">
        <v>600</v>
      </c>
      <c r="B212" s="116" t="s">
        <v>79</v>
      </c>
      <c r="C212" s="117">
        <v>57089.432419999997</v>
      </c>
      <c r="D212" s="117">
        <v>2.0000000000000001E-4</v>
      </c>
      <c r="E212">
        <f t="shared" si="65"/>
        <v>14540.089702358866</v>
      </c>
      <c r="F212">
        <f t="shared" si="90"/>
        <v>14540</v>
      </c>
      <c r="G212">
        <f t="shared" si="87"/>
        <v>3.215999999520136E-2</v>
      </c>
      <c r="K212">
        <f t="shared" si="94"/>
        <v>3.215999999520136E-2</v>
      </c>
      <c r="O212">
        <f t="shared" ca="1" si="92"/>
        <v>3.2132719759203308E-2</v>
      </c>
      <c r="Q212" s="2">
        <f t="shared" si="66"/>
        <v>42070.932419999997</v>
      </c>
      <c r="S212" s="13">
        <v>1</v>
      </c>
      <c r="T212" s="157"/>
      <c r="AF212">
        <f t="shared" si="67"/>
        <v>14540</v>
      </c>
      <c r="AG212" s="74">
        <f t="shared" si="68"/>
        <v>3.2132912414496145E-2</v>
      </c>
      <c r="AH212" s="74">
        <f t="shared" si="69"/>
        <v>3.672598920336597E-2</v>
      </c>
      <c r="AI212" s="74">
        <f t="shared" si="70"/>
        <v>3.215999999520136E-2</v>
      </c>
      <c r="AJ212" s="74">
        <f t="shared" si="71"/>
        <v>2.7087580705215109E-5</v>
      </c>
      <c r="AK212" s="74">
        <f t="shared" si="72"/>
        <v>7.3373702846154187E-10</v>
      </c>
      <c r="AL212">
        <f t="shared" si="73"/>
        <v>3.215999999520136E-2</v>
      </c>
      <c r="AM212" s="101">
        <f t="shared" si="81"/>
        <v>7.3373702846154187E-10</v>
      </c>
      <c r="AN212">
        <f t="shared" si="74"/>
        <v>-4.5659892081646074E-3</v>
      </c>
      <c r="AO212">
        <f t="shared" si="75"/>
        <v>0.19936276886491644</v>
      </c>
      <c r="AP212">
        <f t="shared" si="76"/>
        <v>-0.76515086867728321</v>
      </c>
      <c r="AQ212">
        <f t="shared" si="77"/>
        <v>0.28935351391088515</v>
      </c>
      <c r="AR212">
        <f t="shared" si="78"/>
        <v>2.7947946939873205</v>
      </c>
      <c r="AS212">
        <f t="shared" si="79"/>
        <v>5.7091307668563909</v>
      </c>
      <c r="AT212" s="74">
        <f t="shared" si="95"/>
        <v>14.600748990902686</v>
      </c>
      <c r="AU212" s="74">
        <f t="shared" si="95"/>
        <v>14.600152898483813</v>
      </c>
      <c r="AV212" s="74">
        <f t="shared" si="95"/>
        <v>14.601718210123567</v>
      </c>
      <c r="AW212" s="74">
        <f t="shared" si="95"/>
        <v>14.597597238326715</v>
      </c>
      <c r="AX212" s="74">
        <f t="shared" si="95"/>
        <v>14.608374615289302</v>
      </c>
      <c r="AY212" s="74">
        <f t="shared" si="95"/>
        <v>14.579675533108743</v>
      </c>
      <c r="AZ212" s="74">
        <f t="shared" si="95"/>
        <v>14.652823761830847</v>
      </c>
      <c r="BA212" s="74">
        <f t="shared" si="80"/>
        <v>13.839053659254903</v>
      </c>
    </row>
    <row r="213" spans="1:54">
      <c r="A213" s="115" t="s">
        <v>600</v>
      </c>
      <c r="B213" s="116" t="s">
        <v>78</v>
      </c>
      <c r="C213" s="117">
        <v>57090.329160000001</v>
      </c>
      <c r="D213" s="117">
        <v>2.9999999999999997E-4</v>
      </c>
      <c r="E213">
        <f t="shared" ref="E213:E225" si="96">+(C213-C$7)/C$8</f>
        <v>14542.590936603086</v>
      </c>
      <c r="F213">
        <f t="shared" si="90"/>
        <v>14542.5</v>
      </c>
      <c r="G213">
        <f t="shared" si="87"/>
        <v>3.2602500003122259E-2</v>
      </c>
      <c r="K213">
        <f t="shared" si="94"/>
        <v>3.2602500003122259E-2</v>
      </c>
      <c r="O213">
        <f t="shared" ca="1" si="92"/>
        <v>3.2136755395989085E-2</v>
      </c>
      <c r="Q213" s="2">
        <f t="shared" ref="Q213:Q225" si="97">+C213-15018.5</f>
        <v>42071.829160000001</v>
      </c>
      <c r="S213" s="13">
        <v>1</v>
      </c>
      <c r="T213" s="157"/>
      <c r="AF213">
        <f t="shared" ref="AF213:AF225" si="98">F213</f>
        <v>14542.5</v>
      </c>
      <c r="AG213" s="74">
        <f t="shared" ref="AG213:AG225" si="99">AH$3+AH$4*AF213+AH$5*AF213^2+AN213</f>
        <v>3.2137424115563487E-2</v>
      </c>
      <c r="AH213" s="74">
        <f t="shared" ref="AH213:AH225" si="100">IF(S213&lt;&gt;0,G213-AN213, -9999)</f>
        <v>3.716906451078264E-2</v>
      </c>
      <c r="AI213" s="74">
        <f t="shared" ref="AI213:AI225" si="101">+G213-P213</f>
        <v>3.2602500003122259E-2</v>
      </c>
      <c r="AJ213" s="74">
        <f t="shared" ref="AJ213:AJ225" si="102">IF(S213&lt;&gt;0,G213-AG213, -9999)</f>
        <v>4.6507588755877183E-4</v>
      </c>
      <c r="AK213" s="74">
        <f t="shared" ref="AK213:AK225" si="103">+(G213-AG213)^2*S213</f>
        <v>2.1629558118857937E-7</v>
      </c>
      <c r="AL213">
        <f t="shared" ref="AL213:AL225" si="104">IF(S213&lt;&gt;0,G213-P213, -9999)</f>
        <v>3.2602500003122259E-2</v>
      </c>
      <c r="AM213" s="101">
        <f t="shared" si="81"/>
        <v>2.1629558118857937E-7</v>
      </c>
      <c r="AN213">
        <f t="shared" ref="AN213:AN225" si="105">$AH$6*($AH$11/AO213*AP213+$AH$12)</f>
        <v>-4.566564507660382E-3</v>
      </c>
      <c r="AO213">
        <f t="shared" ref="AO213:AO225" si="106">1+$AH$7*COS(AR213)</f>
        <v>0.19932711032378148</v>
      </c>
      <c r="AP213">
        <f t="shared" ref="AP213:AP225" si="107">SIN(AR213+RADIANS($AH$9))</f>
        <v>-0.76507150421557957</v>
      </c>
      <c r="AQ213">
        <f t="shared" ref="AQ213:AQ225" si="108">$AH$7*SIN(AR213)</f>
        <v>0.28925482818747211</v>
      </c>
      <c r="AR213">
        <f t="shared" ref="AR213:AR225" si="109">2*ATAN(AS213)</f>
        <v>2.7949179502160866</v>
      </c>
      <c r="AS213">
        <f t="shared" ref="AS213:AS224" si="110">SQRT((1+$AH$7)/(1-$AH$7))*TAN(AT213/2)</f>
        <v>5.71120184115677</v>
      </c>
      <c r="AT213" s="74">
        <f t="shared" si="95"/>
        <v>14.601073383497095</v>
      </c>
      <c r="AU213" s="74">
        <f t="shared" si="95"/>
        <v>14.600472506200504</v>
      </c>
      <c r="AV213" s="74">
        <f t="shared" si="95"/>
        <v>14.602049356965386</v>
      </c>
      <c r="AW213" s="74">
        <f t="shared" si="95"/>
        <v>14.5979006462588</v>
      </c>
      <c r="AX213" s="74">
        <f t="shared" si="95"/>
        <v>14.608743320576563</v>
      </c>
      <c r="AY213" s="74">
        <f t="shared" si="95"/>
        <v>14.579887386804913</v>
      </c>
      <c r="AZ213" s="74">
        <f t="shared" si="95"/>
        <v>14.653381142091154</v>
      </c>
      <c r="BA213" s="74">
        <f t="shared" ref="BA213:BA225" si="111">RADIANS($AH$9)+$AH$18*(F213-AH$15)</f>
        <v>13.839499611326257</v>
      </c>
    </row>
    <row r="214" spans="1:54">
      <c r="A214" s="115" t="s">
        <v>600</v>
      </c>
      <c r="B214" s="116" t="s">
        <v>78</v>
      </c>
      <c r="C214" s="117">
        <v>57090.330110000003</v>
      </c>
      <c r="D214" s="117">
        <v>2.9999999999999997E-4</v>
      </c>
      <c r="E214">
        <f t="shared" si="96"/>
        <v>14542.593586392921</v>
      </c>
      <c r="F214">
        <f t="shared" si="90"/>
        <v>14542.5</v>
      </c>
      <c r="G214">
        <f t="shared" si="87"/>
        <v>3.3552500004589092E-2</v>
      </c>
      <c r="K214">
        <f t="shared" si="94"/>
        <v>3.3552500004589092E-2</v>
      </c>
      <c r="O214">
        <f t="shared" ca="1" si="92"/>
        <v>3.2136755395989085E-2</v>
      </c>
      <c r="Q214" s="2">
        <f t="shared" si="97"/>
        <v>42071.830110000003</v>
      </c>
      <c r="S214" s="13">
        <v>1</v>
      </c>
      <c r="T214" s="157"/>
      <c r="AF214">
        <f t="shared" si="98"/>
        <v>14542.5</v>
      </c>
      <c r="AG214" s="74">
        <f t="shared" si="99"/>
        <v>3.2137424115563487E-2</v>
      </c>
      <c r="AH214" s="74">
        <f t="shared" si="100"/>
        <v>3.8119064512249473E-2</v>
      </c>
      <c r="AI214" s="74">
        <f t="shared" si="101"/>
        <v>3.3552500004589092E-2</v>
      </c>
      <c r="AJ214" s="74">
        <f t="shared" si="102"/>
        <v>1.4150758890256049E-3</v>
      </c>
      <c r="AK214" s="74">
        <f t="shared" si="103"/>
        <v>2.0024397717016059E-6</v>
      </c>
      <c r="AL214">
        <f t="shared" si="104"/>
        <v>3.3552500004589092E-2</v>
      </c>
      <c r="AM214" s="101">
        <f t="shared" ref="AM214:AM225" si="112">+(G214-AG214)^2</f>
        <v>2.0024397717016059E-6</v>
      </c>
      <c r="AN214">
        <f t="shared" si="105"/>
        <v>-4.566564507660382E-3</v>
      </c>
      <c r="AO214">
        <f t="shared" si="106"/>
        <v>0.19932711032378148</v>
      </c>
      <c r="AP214">
        <f t="shared" si="107"/>
        <v>-0.76507150421557957</v>
      </c>
      <c r="AQ214">
        <f t="shared" si="108"/>
        <v>0.28925482818747211</v>
      </c>
      <c r="AR214">
        <f t="shared" si="109"/>
        <v>2.7949179502160866</v>
      </c>
      <c r="AS214">
        <f t="shared" si="110"/>
        <v>5.71120184115677</v>
      </c>
      <c r="AT214" s="74">
        <f t="shared" si="95"/>
        <v>14.601073383497095</v>
      </c>
      <c r="AU214" s="74">
        <f t="shared" si="95"/>
        <v>14.600472506200504</v>
      </c>
      <c r="AV214" s="74">
        <f t="shared" si="95"/>
        <v>14.602049356965386</v>
      </c>
      <c r="AW214" s="74">
        <f t="shared" si="95"/>
        <v>14.5979006462588</v>
      </c>
      <c r="AX214" s="74">
        <f t="shared" si="95"/>
        <v>14.608743320576563</v>
      </c>
      <c r="AY214" s="74">
        <f t="shared" si="95"/>
        <v>14.579887386804913</v>
      </c>
      <c r="AZ214" s="74">
        <f t="shared" si="95"/>
        <v>14.653381142091154</v>
      </c>
      <c r="BA214" s="74">
        <f t="shared" si="111"/>
        <v>13.839499611326257</v>
      </c>
    </row>
    <row r="215" spans="1:54">
      <c r="A215" s="115" t="s">
        <v>600</v>
      </c>
      <c r="B215" s="116" t="s">
        <v>78</v>
      </c>
      <c r="C215" s="117">
        <v>57099.291830000002</v>
      </c>
      <c r="D215" s="117">
        <v>2.0000000000000001E-4</v>
      </c>
      <c r="E215">
        <f t="shared" si="96"/>
        <v>14567.590085881091</v>
      </c>
      <c r="F215">
        <f t="shared" si="90"/>
        <v>14567.5</v>
      </c>
      <c r="G215">
        <f t="shared" si="87"/>
        <v>3.229750000173226E-2</v>
      </c>
      <c r="K215">
        <f t="shared" si="94"/>
        <v>3.229750000173226E-2</v>
      </c>
      <c r="O215">
        <f t="shared" ca="1" si="92"/>
        <v>3.2177111763846841E-2</v>
      </c>
      <c r="Q215" s="2">
        <f t="shared" si="97"/>
        <v>42080.791830000002</v>
      </c>
      <c r="S215" s="13">
        <v>1</v>
      </c>
      <c r="T215" s="157"/>
      <c r="AF215">
        <f t="shared" si="98"/>
        <v>14567.5</v>
      </c>
      <c r="AG215" s="74">
        <f t="shared" si="99"/>
        <v>3.218254749412279E-2</v>
      </c>
      <c r="AH215" s="74">
        <f t="shared" si="100"/>
        <v>3.6869786246153613E-2</v>
      </c>
      <c r="AI215" s="74">
        <f t="shared" si="101"/>
        <v>3.229750000173226E-2</v>
      </c>
      <c r="AJ215" s="74">
        <f t="shared" si="102"/>
        <v>1.1495250760946985E-4</v>
      </c>
      <c r="AK215" s="74">
        <f t="shared" si="103"/>
        <v>1.3214079005705222E-8</v>
      </c>
      <c r="AL215">
        <f t="shared" si="104"/>
        <v>3.229750000173226E-2</v>
      </c>
      <c r="AM215" s="101">
        <f t="shared" si="112"/>
        <v>1.3214079005705222E-8</v>
      </c>
      <c r="AN215">
        <f t="shared" si="105"/>
        <v>-4.5722862444213547E-3</v>
      </c>
      <c r="AO215">
        <f t="shared" si="106"/>
        <v>0.19897184260572442</v>
      </c>
      <c r="AP215">
        <f t="shared" si="107"/>
        <v>-0.76427867149253015</v>
      </c>
      <c r="AQ215">
        <f t="shared" si="108"/>
        <v>0.28826953178191006</v>
      </c>
      <c r="AR215">
        <f t="shared" si="109"/>
        <v>2.7961482625556831</v>
      </c>
      <c r="AS215">
        <f t="shared" si="110"/>
        <v>5.7319549687128113</v>
      </c>
      <c r="AT215" s="74">
        <f t="shared" si="95"/>
        <v>14.604314568448821</v>
      </c>
      <c r="AU215" s="74">
        <f t="shared" si="95"/>
        <v>14.603664572761122</v>
      </c>
      <c r="AV215" s="74">
        <f t="shared" si="95"/>
        <v>14.605359324299783</v>
      </c>
      <c r="AW215" s="74">
        <f t="shared" si="95"/>
        <v>14.600928533438307</v>
      </c>
      <c r="AX215" s="74">
        <f t="shared" si="95"/>
        <v>14.612431720826438</v>
      </c>
      <c r="AY215" s="74">
        <f t="shared" si="95"/>
        <v>14.581997063754905</v>
      </c>
      <c r="AZ215" s="74">
        <f t="shared" si="95"/>
        <v>14.658946038794308</v>
      </c>
      <c r="BA215" s="74">
        <f t="shared" si="111"/>
        <v>13.843959132039789</v>
      </c>
    </row>
    <row r="216" spans="1:54">
      <c r="A216" s="115" t="s">
        <v>600</v>
      </c>
      <c r="B216" s="116" t="s">
        <v>78</v>
      </c>
      <c r="C216" s="117">
        <v>57099.292170000001</v>
      </c>
      <c r="D216" s="117">
        <v>2.0000000000000001E-4</v>
      </c>
      <c r="E216">
        <f t="shared" si="96"/>
        <v>14567.59103422692</v>
      </c>
      <c r="F216">
        <f t="shared" si="90"/>
        <v>14567.5</v>
      </c>
      <c r="G216">
        <f t="shared" si="87"/>
        <v>3.2637500000419095E-2</v>
      </c>
      <c r="K216">
        <f t="shared" si="94"/>
        <v>3.2637500000419095E-2</v>
      </c>
      <c r="O216">
        <f t="shared" ca="1" si="92"/>
        <v>3.2177111763846841E-2</v>
      </c>
      <c r="Q216" s="2">
        <f t="shared" si="97"/>
        <v>42080.792170000001</v>
      </c>
      <c r="S216" s="13">
        <v>1</v>
      </c>
      <c r="T216" s="157"/>
      <c r="AF216">
        <f t="shared" si="98"/>
        <v>14567.5</v>
      </c>
      <c r="AG216" s="74">
        <f t="shared" si="99"/>
        <v>3.218254749412279E-2</v>
      </c>
      <c r="AH216" s="74">
        <f t="shared" si="100"/>
        <v>3.7209786244840448E-2</v>
      </c>
      <c r="AI216" s="74">
        <f t="shared" si="101"/>
        <v>3.2637500000419095E-2</v>
      </c>
      <c r="AJ216" s="74">
        <f t="shared" si="102"/>
        <v>4.5495250629630501E-4</v>
      </c>
      <c r="AK216" s="74">
        <f t="shared" si="103"/>
        <v>2.0698178298528945E-7</v>
      </c>
      <c r="AL216">
        <f t="shared" si="104"/>
        <v>3.2637500000419095E-2</v>
      </c>
      <c r="AM216" s="101">
        <f t="shared" si="112"/>
        <v>2.0698178298528945E-7</v>
      </c>
      <c r="AN216">
        <f t="shared" si="105"/>
        <v>-4.5722862444213547E-3</v>
      </c>
      <c r="AO216">
        <f t="shared" si="106"/>
        <v>0.19897184260572442</v>
      </c>
      <c r="AP216">
        <f t="shared" si="107"/>
        <v>-0.76427867149253015</v>
      </c>
      <c r="AQ216">
        <f t="shared" si="108"/>
        <v>0.28826953178191006</v>
      </c>
      <c r="AR216">
        <f t="shared" si="109"/>
        <v>2.7961482625556831</v>
      </c>
      <c r="AS216">
        <f t="shared" si="110"/>
        <v>5.7319549687128113</v>
      </c>
      <c r="AT216" s="74">
        <f t="shared" si="95"/>
        <v>14.604314568448821</v>
      </c>
      <c r="AU216" s="74">
        <f t="shared" si="95"/>
        <v>14.603664572761122</v>
      </c>
      <c r="AV216" s="74">
        <f t="shared" si="95"/>
        <v>14.605359324299783</v>
      </c>
      <c r="AW216" s="74">
        <f t="shared" si="95"/>
        <v>14.600928533438307</v>
      </c>
      <c r="AX216" s="74">
        <f t="shared" si="95"/>
        <v>14.612431720826438</v>
      </c>
      <c r="AY216" s="74">
        <f t="shared" si="95"/>
        <v>14.581997063754905</v>
      </c>
      <c r="AZ216" s="74">
        <f t="shared" si="95"/>
        <v>14.658946038794308</v>
      </c>
      <c r="BA216" s="74">
        <f t="shared" si="111"/>
        <v>13.843959132039789</v>
      </c>
    </row>
    <row r="217" spans="1:54">
      <c r="A217" s="115" t="s">
        <v>600</v>
      </c>
      <c r="B217" s="116" t="s">
        <v>78</v>
      </c>
      <c r="C217" s="117">
        <v>57100.367019999998</v>
      </c>
      <c r="D217" s="117">
        <v>2.9999999999999997E-4</v>
      </c>
      <c r="E217">
        <f t="shared" si="96"/>
        <v>14570.589062225428</v>
      </c>
      <c r="F217">
        <f t="shared" si="90"/>
        <v>14570.5</v>
      </c>
      <c r="G217">
        <f t="shared" si="87"/>
        <v>3.1930500001180917E-2</v>
      </c>
      <c r="K217">
        <f t="shared" si="94"/>
        <v>3.1930500001180917E-2</v>
      </c>
      <c r="O217">
        <f t="shared" ca="1" si="92"/>
        <v>3.2181954527989776E-2</v>
      </c>
      <c r="Q217" s="2">
        <f t="shared" si="97"/>
        <v>42081.867019999998</v>
      </c>
      <c r="S217" s="13">
        <v>1</v>
      </c>
      <c r="T217" s="157"/>
      <c r="AF217">
        <f t="shared" si="98"/>
        <v>14570.5</v>
      </c>
      <c r="AG217" s="74">
        <f t="shared" si="99"/>
        <v>3.218796307006383E-2</v>
      </c>
      <c r="AH217" s="74">
        <f t="shared" si="100"/>
        <v>3.6503469042356233E-2</v>
      </c>
      <c r="AI217" s="74">
        <f t="shared" si="101"/>
        <v>3.1930500001180917E-2</v>
      </c>
      <c r="AJ217" s="74">
        <f t="shared" si="102"/>
        <v>-2.574630688829127E-4</v>
      </c>
      <c r="AK217" s="74">
        <f t="shared" si="103"/>
        <v>6.6287231838607452E-8</v>
      </c>
      <c r="AL217">
        <f t="shared" si="104"/>
        <v>3.1930500001180917E-2</v>
      </c>
      <c r="AM217" s="101">
        <f t="shared" si="112"/>
        <v>6.6287231838607452E-8</v>
      </c>
      <c r="AN217">
        <f t="shared" si="105"/>
        <v>-4.5729690411753171E-3</v>
      </c>
      <c r="AO217">
        <f t="shared" si="106"/>
        <v>0.19892937079850492</v>
      </c>
      <c r="AP217">
        <f t="shared" si="107"/>
        <v>-0.76418363029917813</v>
      </c>
      <c r="AQ217">
        <f t="shared" si="108"/>
        <v>0.28815148606757301</v>
      </c>
      <c r="AR217">
        <f t="shared" si="109"/>
        <v>2.7962956263950556</v>
      </c>
      <c r="AS217">
        <f t="shared" si="110"/>
        <v>5.7344505467709439</v>
      </c>
      <c r="AT217" s="74">
        <f t="shared" si="95"/>
        <v>14.604703177518704</v>
      </c>
      <c r="AU217" s="74">
        <f t="shared" si="95"/>
        <v>14.60404713076769</v>
      </c>
      <c r="AV217" s="74">
        <f t="shared" si="95"/>
        <v>14.605756339315954</v>
      </c>
      <c r="AW217" s="74">
        <f t="shared" si="95"/>
        <v>14.601291123533011</v>
      </c>
      <c r="AX217" s="74">
        <f t="shared" si="95"/>
        <v>14.612874492893406</v>
      </c>
      <c r="AY217" s="74">
        <f t="shared" si="95"/>
        <v>14.582249150161253</v>
      </c>
      <c r="AZ217" s="74">
        <f t="shared" si="95"/>
        <v>14.659612737658938</v>
      </c>
      <c r="BA217" s="74">
        <f t="shared" si="111"/>
        <v>13.844494274525413</v>
      </c>
    </row>
    <row r="218" spans="1:54">
      <c r="A218" s="115" t="s">
        <v>600</v>
      </c>
      <c r="B218" s="116" t="s">
        <v>78</v>
      </c>
      <c r="C218" s="117">
        <v>57100.367899999997</v>
      </c>
      <c r="D218" s="117">
        <v>2.9999999999999997E-4</v>
      </c>
      <c r="E218">
        <f t="shared" si="96"/>
        <v>14570.591516767587</v>
      </c>
      <c r="F218">
        <f t="shared" si="90"/>
        <v>14570.5</v>
      </c>
      <c r="G218">
        <f t="shared" si="87"/>
        <v>3.281050000077812E-2</v>
      </c>
      <c r="K218">
        <f t="shared" si="94"/>
        <v>3.281050000077812E-2</v>
      </c>
      <c r="O218">
        <f t="shared" ca="1" si="92"/>
        <v>3.2181954527989776E-2</v>
      </c>
      <c r="Q218" s="2">
        <f t="shared" si="97"/>
        <v>42081.867899999997</v>
      </c>
      <c r="S218" s="13">
        <v>1</v>
      </c>
      <c r="T218" s="157"/>
      <c r="AF218">
        <f t="shared" si="98"/>
        <v>14570.5</v>
      </c>
      <c r="AG218" s="74">
        <f t="shared" si="99"/>
        <v>3.218796307006383E-2</v>
      </c>
      <c r="AH218" s="74">
        <f t="shared" si="100"/>
        <v>3.7383469041953436E-2</v>
      </c>
      <c r="AI218" s="74">
        <f t="shared" si="101"/>
        <v>3.281050000077812E-2</v>
      </c>
      <c r="AJ218" s="74">
        <f t="shared" si="102"/>
        <v>6.2253693071429028E-4</v>
      </c>
      <c r="AK218" s="74">
        <f t="shared" si="103"/>
        <v>3.8755223010316908E-7</v>
      </c>
      <c r="AL218">
        <f t="shared" si="104"/>
        <v>3.281050000077812E-2</v>
      </c>
      <c r="AM218" s="101">
        <f t="shared" si="112"/>
        <v>3.8755223010316908E-7</v>
      </c>
      <c r="AN218">
        <f t="shared" si="105"/>
        <v>-4.5729690411753171E-3</v>
      </c>
      <c r="AO218">
        <f t="shared" si="106"/>
        <v>0.19892937079850492</v>
      </c>
      <c r="AP218">
        <f t="shared" si="107"/>
        <v>-0.76418363029917813</v>
      </c>
      <c r="AQ218">
        <f t="shared" si="108"/>
        <v>0.28815148606757301</v>
      </c>
      <c r="AR218">
        <f t="shared" si="109"/>
        <v>2.7962956263950556</v>
      </c>
      <c r="AS218">
        <f t="shared" si="110"/>
        <v>5.7344505467709439</v>
      </c>
      <c r="AT218" s="74">
        <f t="shared" si="95"/>
        <v>14.604703177518704</v>
      </c>
      <c r="AU218" s="74">
        <f t="shared" si="95"/>
        <v>14.60404713076769</v>
      </c>
      <c r="AV218" s="74">
        <f t="shared" si="95"/>
        <v>14.605756339315954</v>
      </c>
      <c r="AW218" s="74">
        <f t="shared" si="95"/>
        <v>14.601291123533011</v>
      </c>
      <c r="AX218" s="74">
        <f t="shared" si="95"/>
        <v>14.612874492893406</v>
      </c>
      <c r="AY218" s="74">
        <f t="shared" si="95"/>
        <v>14.582249150161253</v>
      </c>
      <c r="AZ218" s="74">
        <f t="shared" si="95"/>
        <v>14.659612737658938</v>
      </c>
      <c r="BA218" s="74">
        <f t="shared" si="111"/>
        <v>13.844494274525413</v>
      </c>
    </row>
    <row r="219" spans="1:54">
      <c r="A219" s="115" t="s">
        <v>600</v>
      </c>
      <c r="B219" s="116" t="s">
        <v>79</v>
      </c>
      <c r="C219" s="117">
        <v>57102.338470000002</v>
      </c>
      <c r="D219" s="117">
        <v>2.0000000000000001E-4</v>
      </c>
      <c r="E219">
        <f t="shared" si="96"/>
        <v>14576.087933972825</v>
      </c>
      <c r="F219">
        <f t="shared" ref="F219:F225" si="113">ROUND(2*E219,0)/2</f>
        <v>14576</v>
      </c>
      <c r="G219">
        <f t="shared" si="87"/>
        <v>3.1526000006124377E-2</v>
      </c>
      <c r="K219">
        <f t="shared" si="94"/>
        <v>3.1526000006124377E-2</v>
      </c>
      <c r="O219">
        <f t="shared" ca="1" si="92"/>
        <v>3.2190832928918479E-2</v>
      </c>
      <c r="Q219" s="2">
        <f t="shared" si="97"/>
        <v>42083.838470000002</v>
      </c>
      <c r="S219" s="13">
        <v>1</v>
      </c>
      <c r="T219" s="157"/>
      <c r="AF219">
        <f t="shared" si="98"/>
        <v>14576</v>
      </c>
      <c r="AG219" s="74">
        <f t="shared" si="99"/>
        <v>3.219789205020223E-2</v>
      </c>
      <c r="AH219" s="74">
        <f t="shared" si="100"/>
        <v>3.6100218724560991E-2</v>
      </c>
      <c r="AI219" s="74">
        <f t="shared" si="101"/>
        <v>3.1526000006124377E-2</v>
      </c>
      <c r="AJ219" s="74">
        <f t="shared" si="102"/>
        <v>-6.718920440778528E-4</v>
      </c>
      <c r="AK219" s="74">
        <f t="shared" si="103"/>
        <v>4.5143891889511527E-7</v>
      </c>
      <c r="AL219">
        <f t="shared" si="104"/>
        <v>3.1526000006124377E-2</v>
      </c>
      <c r="AM219" s="101">
        <f t="shared" si="112"/>
        <v>4.5143891889511527E-7</v>
      </c>
      <c r="AN219">
        <f t="shared" si="105"/>
        <v>-4.5742187184366146E-3</v>
      </c>
      <c r="AO219">
        <f t="shared" si="106"/>
        <v>0.19885159463043633</v>
      </c>
      <c r="AP219">
        <f t="shared" si="107"/>
        <v>-0.76400944277683891</v>
      </c>
      <c r="AQ219">
        <f t="shared" si="108"/>
        <v>0.2879351740688092</v>
      </c>
      <c r="AR219">
        <f t="shared" si="109"/>
        <v>2.7965656419082685</v>
      </c>
      <c r="AS219">
        <f t="shared" si="110"/>
        <v>5.7390286836099556</v>
      </c>
      <c r="AT219" s="74">
        <f t="shared" si="95"/>
        <v>14.605415443165402</v>
      </c>
      <c r="AU219" s="74">
        <f t="shared" si="95"/>
        <v>14.604748214438658</v>
      </c>
      <c r="AV219" s="74">
        <f t="shared" si="95"/>
        <v>14.606484100833182</v>
      </c>
      <c r="AW219" s="74">
        <f t="shared" si="95"/>
        <v>14.601955451216103</v>
      </c>
      <c r="AX219" s="74">
        <f t="shared" si="95"/>
        <v>14.613686332604441</v>
      </c>
      <c r="AY219" s="74">
        <f t="shared" si="95"/>
        <v>14.582710715084374</v>
      </c>
      <c r="AZ219" s="74">
        <f t="shared" si="95"/>
        <v>14.660834412609972</v>
      </c>
      <c r="BA219" s="74">
        <f t="shared" si="111"/>
        <v>13.84547536908239</v>
      </c>
    </row>
    <row r="220" spans="1:54">
      <c r="A220" s="115" t="s">
        <v>600</v>
      </c>
      <c r="B220" s="116" t="s">
        <v>79</v>
      </c>
      <c r="C220" s="117">
        <v>57102.339189999999</v>
      </c>
      <c r="D220" s="117">
        <v>1E-4</v>
      </c>
      <c r="E220">
        <f t="shared" si="96"/>
        <v>14576.089942234581</v>
      </c>
      <c r="F220">
        <f t="shared" si="113"/>
        <v>14576</v>
      </c>
      <c r="G220">
        <f t="shared" si="87"/>
        <v>3.2246000002487563E-2</v>
      </c>
      <c r="K220">
        <f t="shared" si="94"/>
        <v>3.2246000002487563E-2</v>
      </c>
      <c r="O220">
        <f t="shared" ca="1" si="92"/>
        <v>3.2190832928918479E-2</v>
      </c>
      <c r="Q220" s="2">
        <f t="shared" si="97"/>
        <v>42083.839189999999</v>
      </c>
      <c r="S220" s="13">
        <v>1</v>
      </c>
      <c r="T220" s="157"/>
      <c r="AF220">
        <f t="shared" si="98"/>
        <v>14576</v>
      </c>
      <c r="AG220" s="74">
        <f t="shared" si="99"/>
        <v>3.219789205020223E-2</v>
      </c>
      <c r="AH220" s="74">
        <f t="shared" si="100"/>
        <v>3.6820218720924176E-2</v>
      </c>
      <c r="AI220" s="74">
        <f t="shared" si="101"/>
        <v>3.2246000002487563E-2</v>
      </c>
      <c r="AJ220" s="74">
        <f t="shared" si="102"/>
        <v>4.8107952285332545E-5</v>
      </c>
      <c r="AK220" s="74">
        <f t="shared" si="103"/>
        <v>2.3143750730878327E-9</v>
      </c>
      <c r="AL220">
        <f t="shared" si="104"/>
        <v>3.2246000002487563E-2</v>
      </c>
      <c r="AM220" s="101">
        <f t="shared" si="112"/>
        <v>2.3143750730878327E-9</v>
      </c>
      <c r="AN220">
        <f t="shared" si="105"/>
        <v>-4.5742187184366146E-3</v>
      </c>
      <c r="AO220">
        <f t="shared" si="106"/>
        <v>0.19885159463043633</v>
      </c>
      <c r="AP220">
        <f t="shared" si="107"/>
        <v>-0.76400944277683891</v>
      </c>
      <c r="AQ220">
        <f t="shared" si="108"/>
        <v>0.2879351740688092</v>
      </c>
      <c r="AR220">
        <f t="shared" si="109"/>
        <v>2.7965656419082685</v>
      </c>
      <c r="AS220">
        <f t="shared" si="110"/>
        <v>5.7390286836099556</v>
      </c>
      <c r="AT220" s="74">
        <f t="shared" si="95"/>
        <v>14.605415443165402</v>
      </c>
      <c r="AU220" s="74">
        <f t="shared" si="95"/>
        <v>14.604748214438658</v>
      </c>
      <c r="AV220" s="74">
        <f t="shared" si="95"/>
        <v>14.606484100833182</v>
      </c>
      <c r="AW220" s="74">
        <f t="shared" si="95"/>
        <v>14.601955451216103</v>
      </c>
      <c r="AX220" s="74">
        <f t="shared" si="95"/>
        <v>14.613686332604441</v>
      </c>
      <c r="AY220" s="74">
        <f t="shared" si="95"/>
        <v>14.582710715084374</v>
      </c>
      <c r="AZ220" s="74">
        <f t="shared" si="95"/>
        <v>14.660834412609972</v>
      </c>
      <c r="BA220" s="74">
        <f t="shared" si="111"/>
        <v>13.84547536908239</v>
      </c>
    </row>
    <row r="221" spans="1:54">
      <c r="A221" s="115" t="s">
        <v>600</v>
      </c>
      <c r="B221" s="116" t="s">
        <v>78</v>
      </c>
      <c r="C221" s="117">
        <v>57105.386359999997</v>
      </c>
      <c r="D221" s="117">
        <v>2.9999999999999997E-4</v>
      </c>
      <c r="E221">
        <f t="shared" si="96"/>
        <v>14584.589268630107</v>
      </c>
      <c r="F221">
        <f t="shared" si="113"/>
        <v>14584.5</v>
      </c>
      <c r="G221">
        <f t="shared" si="87"/>
        <v>3.2004499997128733E-2</v>
      </c>
      <c r="K221">
        <f t="shared" si="94"/>
        <v>3.2004499997128733E-2</v>
      </c>
      <c r="O221">
        <f t="shared" ca="1" si="92"/>
        <v>3.2204554093990118E-2</v>
      </c>
      <c r="Q221" s="2">
        <f t="shared" si="97"/>
        <v>42086.886359999997</v>
      </c>
      <c r="S221" s="13">
        <v>1</v>
      </c>
      <c r="T221" s="157"/>
      <c r="AF221">
        <f t="shared" si="98"/>
        <v>14584.5</v>
      </c>
      <c r="AG221" s="74">
        <f t="shared" si="99"/>
        <v>3.2213237911700693E-2</v>
      </c>
      <c r="AH221" s="74">
        <f t="shared" si="100"/>
        <v>3.6580644652670809E-2</v>
      </c>
      <c r="AI221" s="74">
        <f t="shared" si="101"/>
        <v>3.2004499997128733E-2</v>
      </c>
      <c r="AJ221" s="74">
        <f t="shared" si="102"/>
        <v>-2.0873791457196034E-4</v>
      </c>
      <c r="AK221" s="74">
        <f t="shared" si="103"/>
        <v>4.3571516979851015E-8</v>
      </c>
      <c r="AL221">
        <f t="shared" si="104"/>
        <v>3.2004499997128733E-2</v>
      </c>
      <c r="AM221" s="101">
        <f t="shared" si="112"/>
        <v>4.3571516979851015E-8</v>
      </c>
      <c r="AN221">
        <f t="shared" si="105"/>
        <v>-4.5761446555420762E-3</v>
      </c>
      <c r="AO221">
        <f t="shared" si="106"/>
        <v>0.19873162063344596</v>
      </c>
      <c r="AP221">
        <f t="shared" si="107"/>
        <v>-0.76374038265988142</v>
      </c>
      <c r="AQ221">
        <f t="shared" si="108"/>
        <v>0.28760114067841619</v>
      </c>
      <c r="AR221">
        <f t="shared" si="109"/>
        <v>2.7969825538986277</v>
      </c>
      <c r="AS221">
        <f t="shared" si="110"/>
        <v>5.7461114135356279</v>
      </c>
      <c r="AT221" s="74">
        <f t="shared" ref="AT221:AZ225" si="114">$BA221+$AH$7*SIN(AU221)</f>
        <v>14.606515749582607</v>
      </c>
      <c r="AU221" s="74">
        <f t="shared" si="114"/>
        <v>14.605831013330276</v>
      </c>
      <c r="AV221" s="74">
        <f t="shared" si="114"/>
        <v>14.607608572129168</v>
      </c>
      <c r="AW221" s="74">
        <f t="shared" si="114"/>
        <v>14.602981068445809</v>
      </c>
      <c r="AX221" s="74">
        <f t="shared" si="114"/>
        <v>14.614941224911343</v>
      </c>
      <c r="AY221" s="74">
        <f t="shared" si="114"/>
        <v>14.583422538062933</v>
      </c>
      <c r="AZ221" s="74">
        <f t="shared" si="114"/>
        <v>14.662720911936129</v>
      </c>
      <c r="BA221" s="74">
        <f t="shared" si="111"/>
        <v>13.846991606124993</v>
      </c>
    </row>
    <row r="222" spans="1:54">
      <c r="A222" s="115" t="s">
        <v>600</v>
      </c>
      <c r="B222" s="116" t="s">
        <v>78</v>
      </c>
      <c r="C222" s="117">
        <v>57105.386659999996</v>
      </c>
      <c r="D222" s="117">
        <v>2.0000000000000001E-4</v>
      </c>
      <c r="E222">
        <f t="shared" si="96"/>
        <v>14584.590105405843</v>
      </c>
      <c r="F222">
        <f t="shared" si="113"/>
        <v>14584.5</v>
      </c>
      <c r="G222">
        <f t="shared" si="87"/>
        <v>3.2304499996826053E-2</v>
      </c>
      <c r="K222">
        <f t="shared" si="94"/>
        <v>3.2304499996826053E-2</v>
      </c>
      <c r="O222">
        <f t="shared" ca="1" si="92"/>
        <v>3.2204554093990118E-2</v>
      </c>
      <c r="Q222" s="2">
        <f t="shared" si="97"/>
        <v>42086.886659999996</v>
      </c>
      <c r="S222" s="13">
        <v>1</v>
      </c>
      <c r="T222" s="157"/>
      <c r="U222">
        <v>3.2958339386386414E-9</v>
      </c>
      <c r="V222">
        <v>4.7029433837159239E-17</v>
      </c>
      <c r="W222">
        <v>2.3217327754129543E-26</v>
      </c>
      <c r="X222">
        <v>6.133025995804766E-9</v>
      </c>
      <c r="Y222">
        <v>8.2184101663769028E-7</v>
      </c>
      <c r="Z222">
        <v>2.4948880168356981E-4</v>
      </c>
      <c r="AA222">
        <v>0.92508078762399704</v>
      </c>
      <c r="AB222">
        <v>2270.6516791455006</v>
      </c>
      <c r="AC222">
        <v>1.8411179528599069E-4</v>
      </c>
      <c r="AD222">
        <v>3.1159428772693187E-9</v>
      </c>
      <c r="AE222">
        <v>9.6383909711680837E-20</v>
      </c>
      <c r="AF222">
        <f t="shared" si="98"/>
        <v>14584.5</v>
      </c>
      <c r="AG222" s="74">
        <f t="shared" si="99"/>
        <v>3.2213237911700693E-2</v>
      </c>
      <c r="AH222" s="74">
        <f t="shared" si="100"/>
        <v>3.6880644652368129E-2</v>
      </c>
      <c r="AI222" s="74">
        <f t="shared" si="101"/>
        <v>3.2304499996826053E-2</v>
      </c>
      <c r="AJ222" s="74">
        <f t="shared" si="102"/>
        <v>9.1262085125359826E-5</v>
      </c>
      <c r="AK222" s="74">
        <f t="shared" si="103"/>
        <v>8.328768181428424E-9</v>
      </c>
      <c r="AL222">
        <f t="shared" si="104"/>
        <v>3.2304499996826053E-2</v>
      </c>
      <c r="AM222" s="101">
        <f t="shared" si="112"/>
        <v>8.328768181428424E-9</v>
      </c>
      <c r="AN222">
        <f t="shared" si="105"/>
        <v>-4.5761446555420762E-3</v>
      </c>
      <c r="AO222">
        <f t="shared" si="106"/>
        <v>0.19873162063344596</v>
      </c>
      <c r="AP222">
        <f t="shared" si="107"/>
        <v>-0.76374038265988142</v>
      </c>
      <c r="AQ222">
        <f t="shared" si="108"/>
        <v>0.28760114067841619</v>
      </c>
      <c r="AR222">
        <f t="shared" si="109"/>
        <v>2.7969825538986277</v>
      </c>
      <c r="AS222">
        <f t="shared" si="110"/>
        <v>5.7461114135356279</v>
      </c>
      <c r="AT222" s="74">
        <f t="shared" si="114"/>
        <v>14.606515749582607</v>
      </c>
      <c r="AU222" s="74">
        <f t="shared" si="114"/>
        <v>14.605831013330276</v>
      </c>
      <c r="AV222" s="74">
        <f t="shared" si="114"/>
        <v>14.607608572129168</v>
      </c>
      <c r="AW222" s="74">
        <f t="shared" si="114"/>
        <v>14.602981068445809</v>
      </c>
      <c r="AX222" s="74">
        <f t="shared" si="114"/>
        <v>14.614941224911343</v>
      </c>
      <c r="AY222" s="74">
        <f t="shared" si="114"/>
        <v>14.583422538062933</v>
      </c>
      <c r="AZ222" s="74">
        <f t="shared" si="114"/>
        <v>14.662720911936129</v>
      </c>
      <c r="BA222" s="74">
        <f t="shared" si="111"/>
        <v>13.846991606124993</v>
      </c>
      <c r="BB222" s="74"/>
    </row>
    <row r="223" spans="1:54">
      <c r="A223" s="115" t="s">
        <v>600</v>
      </c>
      <c r="B223" s="116" t="s">
        <v>79</v>
      </c>
      <c r="C223" s="117">
        <v>57106.283629999998</v>
      </c>
      <c r="D223" s="117">
        <v>2.9999999999999997E-4</v>
      </c>
      <c r="E223">
        <f t="shared" si="96"/>
        <v>14587.09198117812</v>
      </c>
      <c r="F223">
        <f t="shared" si="113"/>
        <v>14587</v>
      </c>
      <c r="G223">
        <f t="shared" si="87"/>
        <v>3.2977000002574641E-2</v>
      </c>
      <c r="K223">
        <f t="shared" si="94"/>
        <v>3.2977000002574641E-2</v>
      </c>
      <c r="O223">
        <f t="shared" ca="1" si="92"/>
        <v>3.2208589730775894E-2</v>
      </c>
      <c r="Q223" s="2">
        <f t="shared" si="97"/>
        <v>42087.783629999998</v>
      </c>
      <c r="S223" s="13">
        <v>1</v>
      </c>
      <c r="T223" s="157"/>
      <c r="AF223">
        <f t="shared" si="98"/>
        <v>14587</v>
      </c>
      <c r="AG223" s="74">
        <f t="shared" si="99"/>
        <v>3.2217751647255023E-2</v>
      </c>
      <c r="AH223" s="74">
        <f t="shared" si="100"/>
        <v>3.7553709867715813E-2</v>
      </c>
      <c r="AI223" s="74">
        <f t="shared" si="101"/>
        <v>3.2977000002574641E-2</v>
      </c>
      <c r="AJ223" s="74">
        <f t="shared" si="102"/>
        <v>7.5924835531961804E-4</v>
      </c>
      <c r="AK223" s="74">
        <f t="shared" si="103"/>
        <v>5.7645806505554496E-7</v>
      </c>
      <c r="AL223">
        <f t="shared" si="104"/>
        <v>3.2977000002574641E-2</v>
      </c>
      <c r="AM223" s="101">
        <f t="shared" si="112"/>
        <v>5.7645806505554496E-7</v>
      </c>
      <c r="AN223">
        <f t="shared" si="105"/>
        <v>-4.5767098651411705E-3</v>
      </c>
      <c r="AO223">
        <f t="shared" si="106"/>
        <v>0.19869638616447971</v>
      </c>
      <c r="AP223">
        <f t="shared" si="107"/>
        <v>-0.76366127932028138</v>
      </c>
      <c r="AQ223">
        <f t="shared" si="108"/>
        <v>0.28750295710890583</v>
      </c>
      <c r="AR223">
        <f t="shared" si="109"/>
        <v>2.797105086389903</v>
      </c>
      <c r="AS223">
        <f t="shared" si="110"/>
        <v>5.7481962901726504</v>
      </c>
      <c r="AT223" s="74">
        <f t="shared" si="114"/>
        <v>14.60683926133448</v>
      </c>
      <c r="AU223" s="74">
        <f t="shared" si="114"/>
        <v>14.606149323207175</v>
      </c>
      <c r="AV223" s="74">
        <f t="shared" si="114"/>
        <v>14.607939241375208</v>
      </c>
      <c r="AW223" s="74">
        <f t="shared" si="114"/>
        <v>14.603282473112056</v>
      </c>
      <c r="AX223" s="74">
        <f t="shared" si="114"/>
        <v>14.615310364136826</v>
      </c>
      <c r="AY223" s="74">
        <f t="shared" si="114"/>
        <v>14.583631551414092</v>
      </c>
      <c r="AZ223" s="74">
        <f t="shared" si="114"/>
        <v>14.663275407818366</v>
      </c>
      <c r="BA223" s="74">
        <f t="shared" si="111"/>
        <v>13.847437558196347</v>
      </c>
    </row>
    <row r="224" spans="1:54">
      <c r="A224" s="115" t="s">
        <v>600</v>
      </c>
      <c r="B224" s="116" t="s">
        <v>79</v>
      </c>
      <c r="C224" s="117">
        <v>57106.283669999997</v>
      </c>
      <c r="D224" s="117">
        <v>2.9999999999999997E-4</v>
      </c>
      <c r="E224">
        <f t="shared" si="96"/>
        <v>14587.092092748217</v>
      </c>
      <c r="F224">
        <f t="shared" si="113"/>
        <v>14587</v>
      </c>
      <c r="G224">
        <f t="shared" si="87"/>
        <v>3.3017000001564156E-2</v>
      </c>
      <c r="K224">
        <f t="shared" si="94"/>
        <v>3.3017000001564156E-2</v>
      </c>
      <c r="O224">
        <f t="shared" ca="1" si="92"/>
        <v>3.2208589730775894E-2</v>
      </c>
      <c r="Q224" s="2">
        <f t="shared" si="97"/>
        <v>42087.783669999997</v>
      </c>
      <c r="S224" s="13">
        <v>1</v>
      </c>
      <c r="T224" s="157"/>
      <c r="AF224">
        <f t="shared" si="98"/>
        <v>14587</v>
      </c>
      <c r="AG224" s="74">
        <f t="shared" si="99"/>
        <v>3.2217751647255023E-2</v>
      </c>
      <c r="AH224" s="74">
        <f t="shared" si="100"/>
        <v>3.7593709866705328E-2</v>
      </c>
      <c r="AI224" s="74">
        <f t="shared" si="101"/>
        <v>3.3017000001564156E-2</v>
      </c>
      <c r="AJ224" s="74">
        <f t="shared" si="102"/>
        <v>7.9924835430913305E-4</v>
      </c>
      <c r="AK224" s="74">
        <f t="shared" si="103"/>
        <v>6.3879793186585745E-7</v>
      </c>
      <c r="AL224">
        <f t="shared" si="104"/>
        <v>3.3017000001564156E-2</v>
      </c>
      <c r="AM224" s="101">
        <f t="shared" si="112"/>
        <v>6.3879793186585745E-7</v>
      </c>
      <c r="AN224">
        <f t="shared" si="105"/>
        <v>-4.5767098651411705E-3</v>
      </c>
      <c r="AO224">
        <f t="shared" si="106"/>
        <v>0.19869638616447971</v>
      </c>
      <c r="AP224">
        <f t="shared" si="107"/>
        <v>-0.76366127932028138</v>
      </c>
      <c r="AQ224">
        <f t="shared" si="108"/>
        <v>0.28750295710890583</v>
      </c>
      <c r="AR224">
        <f t="shared" si="109"/>
        <v>2.797105086389903</v>
      </c>
      <c r="AS224">
        <f t="shared" si="110"/>
        <v>5.7481962901726504</v>
      </c>
      <c r="AT224" s="74">
        <f t="shared" si="114"/>
        <v>14.60683926133448</v>
      </c>
      <c r="AU224" s="74">
        <f t="shared" si="114"/>
        <v>14.606149323207175</v>
      </c>
      <c r="AV224" s="74">
        <f t="shared" si="114"/>
        <v>14.607939241375208</v>
      </c>
      <c r="AW224" s="74">
        <f t="shared" si="114"/>
        <v>14.603282473112056</v>
      </c>
      <c r="AX224" s="74">
        <f t="shared" si="114"/>
        <v>14.615310364136826</v>
      </c>
      <c r="AY224" s="74">
        <f t="shared" si="114"/>
        <v>14.583631551414092</v>
      </c>
      <c r="AZ224" s="74">
        <f t="shared" si="114"/>
        <v>14.663275407818366</v>
      </c>
      <c r="BA224" s="74">
        <f t="shared" si="111"/>
        <v>13.847437558196347</v>
      </c>
    </row>
    <row r="225" spans="1:53">
      <c r="A225" s="112" t="s">
        <v>0</v>
      </c>
      <c r="B225" s="113" t="s">
        <v>79</v>
      </c>
      <c r="C225" s="114">
        <v>57384.493799999997</v>
      </c>
      <c r="D225" s="114">
        <v>1.4E-3</v>
      </c>
      <c r="E225">
        <f t="shared" si="96"/>
        <v>15363.090380147209</v>
      </c>
      <c r="F225">
        <f t="shared" si="113"/>
        <v>15363</v>
      </c>
      <c r="G225">
        <f t="shared" si="87"/>
        <v>3.2402999997430015E-2</v>
      </c>
      <c r="K225">
        <f t="shared" si="94"/>
        <v>3.2402999997430015E-2</v>
      </c>
      <c r="O225">
        <f t="shared" ca="1" si="92"/>
        <v>3.3461251389080696E-2</v>
      </c>
      <c r="Q225" s="2">
        <f t="shared" si="97"/>
        <v>42365.993799999997</v>
      </c>
      <c r="S225" s="13">
        <v>1</v>
      </c>
      <c r="T225" s="157"/>
      <c r="U225">
        <v>2.6243383461286689E-9</v>
      </c>
      <c r="V225">
        <v>3.392468934018128E-17</v>
      </c>
      <c r="W225">
        <v>5.1582069679521987E-26</v>
      </c>
      <c r="X225">
        <v>2.5432921171429064E-8</v>
      </c>
      <c r="Y225">
        <v>2.1208161696786499E-5</v>
      </c>
      <c r="Z225">
        <v>0.10193125424514381</v>
      </c>
      <c r="AA225">
        <v>7.7768830577334608E-2</v>
      </c>
      <c r="AB225">
        <v>8413.7407251307486</v>
      </c>
      <c r="AC225">
        <v>7.6348947150102736E-4</v>
      </c>
      <c r="AD225">
        <v>6.3259865485591661E-9</v>
      </c>
      <c r="AE225">
        <v>2.1413668271312453E-19</v>
      </c>
      <c r="AF225">
        <f t="shared" si="98"/>
        <v>15363</v>
      </c>
      <c r="AG225" s="74">
        <f t="shared" si="99"/>
        <v>4.1971744549988116E-2</v>
      </c>
      <c r="AH225" s="74">
        <f t="shared" si="100"/>
        <v>2.8780350066353832E-2</v>
      </c>
      <c r="AI225" s="74">
        <f t="shared" si="101"/>
        <v>3.2402999997430015E-2</v>
      </c>
      <c r="AJ225" s="74">
        <f t="shared" si="102"/>
        <v>-9.5687445525581005E-3</v>
      </c>
      <c r="AK225" s="74">
        <f t="shared" si="103"/>
        <v>9.1560872312110319E-5</v>
      </c>
      <c r="AL225">
        <f t="shared" si="104"/>
        <v>3.2402999997430015E-2</v>
      </c>
      <c r="AM225" s="101">
        <f t="shared" si="112"/>
        <v>9.1560872312110319E-5</v>
      </c>
      <c r="AN225">
        <f t="shared" si="105"/>
        <v>3.6226499310761827E-3</v>
      </c>
      <c r="AO225">
        <f t="shared" si="106"/>
        <v>1.8513021970246917</v>
      </c>
      <c r="AP225">
        <f t="shared" si="107"/>
        <v>0.49518145527461122</v>
      </c>
      <c r="AQ225">
        <f t="shared" si="108"/>
        <v>5.4773381457489225E-3</v>
      </c>
      <c r="AR225">
        <f t="shared" si="109"/>
        <v>6.4339814750923614E-3</v>
      </c>
      <c r="AS225">
        <f>SQRT((1+$AH$7)/(1-$AH$7))*TAN(AT225/16130)</f>
        <v>3.217001835169367E-3</v>
      </c>
      <c r="AT225" s="74">
        <f t="shared" si="114"/>
        <v>14.705214819305956</v>
      </c>
      <c r="AU225" s="74">
        <f t="shared" si="114"/>
        <v>14.70142337782077</v>
      </c>
      <c r="AV225" s="74">
        <f t="shared" si="114"/>
        <v>14.709697189907473</v>
      </c>
      <c r="AW225" s="74">
        <f t="shared" si="114"/>
        <v>14.691500013602797</v>
      </c>
      <c r="AX225" s="74">
        <f t="shared" si="114"/>
        <v>14.730866992604556</v>
      </c>
      <c r="AY225" s="74">
        <f t="shared" si="114"/>
        <v>14.642282164399926</v>
      </c>
      <c r="AZ225" s="74">
        <f t="shared" si="114"/>
        <v>14.827454646179941</v>
      </c>
      <c r="BA225" s="74">
        <f t="shared" si="111"/>
        <v>13.985861081144424</v>
      </c>
    </row>
    <row r="226" spans="1:53">
      <c r="AG226" s="74"/>
      <c r="AH226" s="74"/>
      <c r="AI226" s="74"/>
      <c r="AJ226" s="74"/>
      <c r="AK226" s="74"/>
      <c r="AM226" s="101"/>
      <c r="AT226" s="74"/>
      <c r="AU226" s="74"/>
      <c r="AV226" s="74"/>
      <c r="AW226" s="74"/>
      <c r="AX226" s="74"/>
      <c r="AY226" s="74"/>
      <c r="AZ226" s="74"/>
      <c r="BA226" s="74"/>
    </row>
    <row r="227" spans="1:53">
      <c r="AG227" s="74"/>
      <c r="AH227" s="74"/>
      <c r="AI227" s="74"/>
      <c r="AJ227" s="74"/>
      <c r="AK227" s="74"/>
      <c r="AM227" s="101"/>
      <c r="AT227" s="74"/>
      <c r="AU227" s="74"/>
      <c r="AV227" s="74"/>
      <c r="AW227" s="74"/>
      <c r="AX227" s="74"/>
      <c r="AY227" s="74"/>
      <c r="AZ227" s="74"/>
      <c r="BA227" s="74"/>
    </row>
    <row r="228" spans="1:53">
      <c r="AG228" s="74"/>
      <c r="AH228" s="74"/>
      <c r="AI228" s="74"/>
      <c r="AJ228" s="74"/>
      <c r="AK228" s="74"/>
      <c r="AM228" s="101"/>
      <c r="AT228" s="74"/>
      <c r="AU228" s="74"/>
      <c r="AV228" s="74"/>
      <c r="AW228" s="74"/>
      <c r="AX228" s="74"/>
      <c r="AY228" s="74"/>
      <c r="AZ228" s="74"/>
      <c r="BA228" s="74"/>
    </row>
    <row r="229" spans="1:53">
      <c r="AG229" s="74"/>
      <c r="AH229" s="74"/>
      <c r="AI229" s="74"/>
      <c r="AJ229" s="74"/>
      <c r="AK229" s="74"/>
      <c r="AM229" s="101"/>
      <c r="AT229" s="74"/>
      <c r="AU229" s="74"/>
      <c r="AV229" s="74"/>
      <c r="AW229" s="74"/>
      <c r="AX229" s="74"/>
      <c r="AY229" s="74"/>
      <c r="AZ229" s="74"/>
      <c r="BA229" s="74"/>
    </row>
    <row r="230" spans="1:53">
      <c r="AG230" s="74"/>
      <c r="AH230" s="74"/>
      <c r="AI230" s="74"/>
      <c r="AJ230" s="74"/>
      <c r="AK230" s="74"/>
      <c r="AM230" s="101"/>
      <c r="AT230" s="74"/>
      <c r="AU230" s="74"/>
      <c r="AV230" s="74"/>
      <c r="AW230" s="74"/>
      <c r="AX230" s="74"/>
      <c r="AY230" s="74"/>
      <c r="AZ230" s="74"/>
      <c r="BA230" s="74"/>
    </row>
    <row r="231" spans="1:53">
      <c r="AG231" s="74"/>
      <c r="AH231" s="74"/>
      <c r="AI231" s="74"/>
      <c r="AJ231" s="74"/>
      <c r="AK231" s="74"/>
      <c r="AM231" s="101"/>
      <c r="AT231" s="74"/>
      <c r="AU231" s="74"/>
      <c r="AV231" s="74"/>
      <c r="AW231" s="74"/>
      <c r="AX231" s="74"/>
      <c r="AY231" s="74"/>
      <c r="AZ231" s="74"/>
      <c r="BA231" s="74"/>
    </row>
    <row r="232" spans="1:53">
      <c r="AG232" s="74"/>
      <c r="AH232" s="74"/>
      <c r="AI232" s="74"/>
      <c r="AJ232" s="74"/>
      <c r="AK232" s="74"/>
      <c r="AM232" s="101"/>
      <c r="AT232" s="74"/>
      <c r="AU232" s="74"/>
      <c r="AV232" s="74"/>
      <c r="AW232" s="74"/>
      <c r="AX232" s="74"/>
      <c r="AY232" s="74"/>
      <c r="AZ232" s="74"/>
      <c r="BA232" s="74"/>
    </row>
    <row r="233" spans="1:53">
      <c r="AG233" s="74"/>
      <c r="AH233" s="74"/>
      <c r="AI233" s="74"/>
      <c r="AJ233" s="74"/>
      <c r="AK233" s="74"/>
      <c r="AM233" s="101"/>
      <c r="AT233" s="74"/>
      <c r="AU233" s="74"/>
      <c r="AV233" s="74"/>
      <c r="AW233" s="74"/>
      <c r="AX233" s="74"/>
      <c r="AY233" s="74"/>
      <c r="AZ233" s="74"/>
      <c r="BA233" s="74"/>
    </row>
    <row r="234" spans="1:53">
      <c r="AG234" s="74"/>
      <c r="AH234" s="74"/>
      <c r="AI234" s="74"/>
      <c r="AJ234" s="74"/>
      <c r="AK234" s="74"/>
      <c r="AM234" s="101"/>
      <c r="AT234" s="74"/>
      <c r="AU234" s="74"/>
      <c r="AV234" s="74"/>
      <c r="AW234" s="74"/>
      <c r="AX234" s="74"/>
      <c r="AY234" s="74"/>
      <c r="AZ234" s="74"/>
      <c r="BA234" s="74"/>
    </row>
    <row r="235" spans="1:53">
      <c r="AG235" s="74"/>
      <c r="AH235" s="74"/>
      <c r="AI235" s="74"/>
      <c r="AJ235" s="74"/>
      <c r="AK235" s="74"/>
      <c r="AM235" s="101"/>
      <c r="AT235" s="74"/>
      <c r="AU235" s="74"/>
      <c r="AV235" s="74"/>
      <c r="AW235" s="74"/>
      <c r="AX235" s="74"/>
      <c r="AY235" s="74"/>
      <c r="AZ235" s="74"/>
      <c r="BA235" s="74"/>
    </row>
    <row r="236" spans="1:53">
      <c r="AG236" s="74"/>
      <c r="AH236" s="74"/>
      <c r="AI236" s="74"/>
      <c r="AJ236" s="74"/>
      <c r="AK236" s="74"/>
      <c r="AM236" s="101"/>
      <c r="AT236" s="74"/>
      <c r="AU236" s="74"/>
      <c r="AV236" s="74"/>
      <c r="AW236" s="74"/>
      <c r="AX236" s="74"/>
      <c r="AY236" s="74"/>
      <c r="AZ236" s="74"/>
      <c r="BA236" s="74"/>
    </row>
    <row r="237" spans="1:53">
      <c r="AG237" s="74"/>
      <c r="AH237" s="74"/>
      <c r="AI237" s="74"/>
      <c r="AJ237" s="74"/>
      <c r="AK237" s="74"/>
      <c r="AM237" s="101"/>
      <c r="AT237" s="74"/>
      <c r="AU237" s="74"/>
      <c r="AV237" s="74"/>
      <c r="AW237" s="74"/>
      <c r="AX237" s="74"/>
      <c r="AY237" s="74"/>
      <c r="AZ237" s="74"/>
      <c r="BA237" s="74"/>
    </row>
    <row r="238" spans="1:53">
      <c r="AG238" s="74"/>
      <c r="AH238" s="74"/>
      <c r="AI238" s="74"/>
      <c r="AJ238" s="74"/>
      <c r="AK238" s="74"/>
      <c r="AM238" s="101"/>
      <c r="AT238" s="74"/>
      <c r="AU238" s="74"/>
      <c r="AV238" s="74"/>
      <c r="AW238" s="74"/>
      <c r="AX238" s="74"/>
      <c r="AY238" s="74"/>
      <c r="AZ238" s="74"/>
      <c r="BA238" s="74"/>
    </row>
    <row r="239" spans="1:53">
      <c r="AG239" s="74"/>
      <c r="AH239" s="74"/>
      <c r="AI239" s="74"/>
      <c r="AJ239" s="74"/>
      <c r="AK239" s="74"/>
      <c r="AM239" s="101"/>
      <c r="AT239" s="74"/>
      <c r="AU239" s="74"/>
      <c r="AV239" s="74"/>
      <c r="AW239" s="74"/>
      <c r="AX239" s="74"/>
      <c r="AY239" s="74"/>
      <c r="AZ239" s="74"/>
      <c r="BA239" s="74"/>
    </row>
    <row r="240" spans="1:53">
      <c r="AG240" s="74"/>
      <c r="AH240" s="74"/>
      <c r="AI240" s="74"/>
      <c r="AJ240" s="74"/>
      <c r="AK240" s="74"/>
      <c r="AM240" s="101"/>
      <c r="AT240" s="74"/>
      <c r="AU240" s="74"/>
      <c r="AV240" s="74"/>
      <c r="AW240" s="74"/>
      <c r="AX240" s="74"/>
      <c r="AY240" s="74"/>
      <c r="AZ240" s="74"/>
      <c r="BA240" s="74"/>
    </row>
    <row r="241" spans="33:54">
      <c r="AG241" s="74"/>
      <c r="AH241" s="74"/>
      <c r="AI241" s="74"/>
      <c r="AJ241" s="74"/>
      <c r="AK241" s="74"/>
      <c r="AM241" s="101"/>
      <c r="AT241" s="74"/>
      <c r="AU241" s="74"/>
      <c r="AV241" s="74"/>
      <c r="AW241" s="74"/>
      <c r="AX241" s="74"/>
      <c r="AY241" s="74"/>
      <c r="AZ241" s="74"/>
      <c r="BA241" s="74"/>
    </row>
    <row r="242" spans="33:54">
      <c r="AG242" s="74"/>
      <c r="AH242" s="74"/>
      <c r="AI242" s="74"/>
      <c r="AJ242" s="74"/>
      <c r="AK242" s="74"/>
      <c r="AM242" s="101"/>
      <c r="AT242" s="74"/>
      <c r="AU242" s="74"/>
      <c r="AV242" s="74"/>
      <c r="AW242" s="74"/>
      <c r="AX242" s="74"/>
      <c r="AY242" s="74"/>
      <c r="AZ242" s="74"/>
      <c r="BA242" s="74"/>
    </row>
    <row r="243" spans="33:54">
      <c r="AG243" s="74"/>
      <c r="AH243" s="74"/>
      <c r="AI243" s="74"/>
      <c r="AJ243" s="74"/>
      <c r="AK243" s="74"/>
      <c r="AM243" s="101"/>
      <c r="AT243" s="74"/>
      <c r="AU243" s="74"/>
      <c r="AV243" s="74"/>
      <c r="AW243" s="74"/>
      <c r="AX243" s="74"/>
      <c r="AY243" s="74"/>
      <c r="AZ243" s="74"/>
      <c r="BA243" s="74"/>
      <c r="BB243" s="74"/>
    </row>
    <row r="244" spans="33:54">
      <c r="AG244" s="74"/>
      <c r="AH244" s="74"/>
      <c r="AI244" s="74"/>
      <c r="AJ244" s="74"/>
      <c r="AK244" s="74"/>
      <c r="AM244" s="101"/>
      <c r="AT244" s="74"/>
      <c r="AU244" s="74"/>
      <c r="AV244" s="74"/>
      <c r="AW244" s="74"/>
      <c r="AX244" s="74"/>
      <c r="AY244" s="74"/>
      <c r="AZ244" s="74"/>
      <c r="BA244" s="74"/>
    </row>
    <row r="245" spans="33:54">
      <c r="AG245" s="74"/>
      <c r="AH245" s="74"/>
      <c r="AI245" s="74"/>
      <c r="AJ245" s="74"/>
      <c r="AK245" s="74"/>
      <c r="AM245" s="101"/>
      <c r="AT245" s="74"/>
      <c r="AU245" s="74"/>
      <c r="AV245" s="74"/>
      <c r="AW245" s="74"/>
      <c r="AX245" s="74"/>
      <c r="AY245" s="74"/>
      <c r="AZ245" s="74"/>
      <c r="BA245" s="74"/>
      <c r="BB245" s="74"/>
    </row>
    <row r="246" spans="33:54">
      <c r="AG246" s="74"/>
      <c r="AH246" s="74"/>
      <c r="AI246" s="74"/>
      <c r="AJ246" s="74"/>
      <c r="AK246" s="74"/>
      <c r="AM246" s="101"/>
      <c r="AT246" s="74"/>
      <c r="AU246" s="74"/>
      <c r="AV246" s="74"/>
      <c r="AW246" s="74"/>
      <c r="AX246" s="74"/>
      <c r="AY246" s="74"/>
      <c r="AZ246" s="74"/>
      <c r="BA246" s="74"/>
    </row>
    <row r="247" spans="33:54">
      <c r="AG247" s="74"/>
      <c r="AH247" s="74"/>
      <c r="AI247" s="74"/>
      <c r="AJ247" s="74"/>
      <c r="AK247" s="74"/>
      <c r="AM247" s="101"/>
      <c r="AT247" s="74"/>
      <c r="AU247" s="74"/>
      <c r="AV247" s="74"/>
      <c r="AW247" s="74"/>
      <c r="AX247" s="74"/>
      <c r="AY247" s="74"/>
      <c r="AZ247" s="74"/>
      <c r="BA247" s="74"/>
      <c r="BB247" s="74"/>
    </row>
    <row r="248" spans="33:54">
      <c r="AG248" s="74"/>
      <c r="AH248" s="74"/>
      <c r="AI248" s="74"/>
      <c r="AJ248" s="74"/>
      <c r="AK248" s="74"/>
      <c r="AM248" s="101"/>
      <c r="AT248" s="74"/>
      <c r="AU248" s="74"/>
      <c r="AV248" s="74"/>
      <c r="AW248" s="74"/>
      <c r="AX248" s="74"/>
      <c r="AY248" s="74"/>
      <c r="AZ248" s="74"/>
      <c r="BA248" s="74"/>
      <c r="BB248" s="74"/>
    </row>
    <row r="249" spans="33:54">
      <c r="AG249" s="74"/>
      <c r="AH249" s="74"/>
      <c r="AI249" s="74"/>
      <c r="AJ249" s="74"/>
      <c r="AK249" s="74"/>
      <c r="AM249" s="101"/>
      <c r="AT249" s="74"/>
      <c r="AU249" s="74"/>
      <c r="AV249" s="74"/>
      <c r="AW249" s="74"/>
      <c r="AX249" s="74"/>
      <c r="AY249" s="74"/>
      <c r="AZ249" s="74"/>
      <c r="BA249" s="74"/>
    </row>
    <row r="250" spans="33:54">
      <c r="AG250" s="74"/>
      <c r="AH250" s="74"/>
      <c r="AI250" s="74"/>
      <c r="AJ250" s="74"/>
      <c r="AK250" s="74"/>
      <c r="AM250" s="101"/>
      <c r="AT250" s="74"/>
      <c r="AU250" s="74"/>
      <c r="AV250" s="74"/>
      <c r="AW250" s="74"/>
      <c r="AX250" s="74"/>
      <c r="AY250" s="74"/>
      <c r="AZ250" s="74"/>
      <c r="BA250" s="74"/>
      <c r="BB250" s="74"/>
    </row>
    <row r="251" spans="33:54">
      <c r="AG251" s="74"/>
      <c r="AH251" s="74"/>
      <c r="AI251" s="74"/>
      <c r="AJ251" s="74"/>
      <c r="AK251" s="74"/>
      <c r="AM251" s="101"/>
      <c r="AT251" s="74"/>
      <c r="AU251" s="74"/>
      <c r="AV251" s="74"/>
      <c r="AW251" s="74"/>
      <c r="AX251" s="74"/>
      <c r="AY251" s="74"/>
      <c r="AZ251" s="74"/>
      <c r="BA251" s="74"/>
      <c r="BB251" s="74"/>
    </row>
    <row r="252" spans="33:54">
      <c r="AG252" s="74"/>
      <c r="AH252" s="74"/>
      <c r="AI252" s="74"/>
      <c r="AJ252" s="74"/>
      <c r="AK252" s="74"/>
      <c r="AM252" s="101"/>
      <c r="AT252" s="74"/>
      <c r="AU252" s="74"/>
      <c r="AV252" s="74"/>
      <c r="AW252" s="74"/>
      <c r="AX252" s="74"/>
      <c r="AY252" s="74"/>
      <c r="AZ252" s="74"/>
      <c r="BA252" s="74"/>
    </row>
    <row r="253" spans="33:54">
      <c r="AG253" s="74"/>
      <c r="AH253" s="74"/>
      <c r="AI253" s="74"/>
      <c r="AJ253" s="74"/>
      <c r="AK253" s="74"/>
      <c r="AM253" s="101"/>
      <c r="AT253" s="74"/>
      <c r="AU253" s="74"/>
      <c r="AV253" s="74"/>
      <c r="AW253" s="74"/>
      <c r="AX253" s="74"/>
      <c r="AY253" s="74"/>
      <c r="AZ253" s="74"/>
      <c r="BA253" s="74"/>
      <c r="BB253" s="74"/>
    </row>
    <row r="254" spans="33:54">
      <c r="AG254" s="74"/>
      <c r="AH254" s="74"/>
      <c r="AI254" s="74"/>
      <c r="AJ254" s="74"/>
      <c r="AK254" s="74"/>
      <c r="AM254" s="101"/>
      <c r="AT254" s="74"/>
      <c r="AU254" s="74"/>
      <c r="AV254" s="74"/>
      <c r="AW254" s="74"/>
      <c r="AX254" s="74"/>
      <c r="AY254" s="74"/>
      <c r="AZ254" s="74"/>
      <c r="BA254" s="74"/>
      <c r="BB254" s="74"/>
    </row>
    <row r="255" spans="33:54">
      <c r="AG255" s="74"/>
      <c r="AH255" s="74"/>
      <c r="AI255" s="74"/>
      <c r="AJ255" s="74"/>
      <c r="AK255" s="74"/>
      <c r="AM255" s="101"/>
      <c r="AT255" s="74"/>
      <c r="AU255" s="74"/>
      <c r="AV255" s="74"/>
      <c r="AW255" s="74"/>
      <c r="AX255" s="74"/>
      <c r="AY255" s="74"/>
      <c r="AZ255" s="74"/>
      <c r="BA255" s="74"/>
      <c r="BB255" s="74"/>
    </row>
    <row r="256" spans="33:54">
      <c r="AG256" s="74"/>
      <c r="AH256" s="74"/>
      <c r="AI256" s="74"/>
      <c r="AJ256" s="74"/>
      <c r="AK256" s="74"/>
      <c r="AM256" s="101"/>
      <c r="AT256" s="74"/>
      <c r="AU256" s="74"/>
      <c r="AV256" s="74"/>
      <c r="AW256" s="74"/>
      <c r="AX256" s="74"/>
      <c r="AY256" s="74"/>
      <c r="AZ256" s="74"/>
      <c r="BA256" s="74"/>
      <c r="BB256" s="74"/>
    </row>
    <row r="257" spans="33:54">
      <c r="AG257" s="74"/>
      <c r="AH257" s="74"/>
      <c r="AI257" s="74"/>
      <c r="AJ257" s="74"/>
      <c r="AK257" s="74"/>
      <c r="AM257" s="101"/>
      <c r="AT257" s="74"/>
      <c r="AU257" s="74"/>
      <c r="AV257" s="74"/>
      <c r="AW257" s="74"/>
      <c r="AX257" s="74"/>
      <c r="AY257" s="74"/>
      <c r="AZ257" s="74"/>
      <c r="BA257" s="74"/>
    </row>
    <row r="258" spans="33:54">
      <c r="AG258" s="74"/>
      <c r="AH258" s="74"/>
      <c r="AI258" s="74"/>
      <c r="AJ258" s="74"/>
      <c r="AK258" s="74"/>
      <c r="AM258" s="101"/>
      <c r="AT258" s="74"/>
      <c r="AU258" s="74"/>
      <c r="AV258" s="74"/>
      <c r="AW258" s="74"/>
      <c r="AX258" s="74"/>
      <c r="AY258" s="74"/>
      <c r="AZ258" s="74"/>
      <c r="BA258" s="74"/>
      <c r="BB258" s="74"/>
    </row>
    <row r="259" spans="33:54">
      <c r="AG259" s="74"/>
      <c r="AH259" s="74"/>
      <c r="AI259" s="74"/>
      <c r="AJ259" s="74"/>
      <c r="AK259" s="74"/>
      <c r="AM259" s="101"/>
      <c r="AT259" s="74"/>
      <c r="AU259" s="74"/>
      <c r="AV259" s="74"/>
      <c r="AW259" s="74"/>
      <c r="AX259" s="74"/>
      <c r="AY259" s="74"/>
      <c r="AZ259" s="74"/>
      <c r="BA259" s="74"/>
    </row>
    <row r="260" spans="33:54">
      <c r="AG260" s="74"/>
      <c r="AH260" s="74"/>
      <c r="AI260" s="74"/>
      <c r="AJ260" s="74"/>
      <c r="AK260" s="74"/>
      <c r="AM260" s="101"/>
      <c r="AT260" s="74"/>
      <c r="AU260" s="74"/>
      <c r="AV260" s="74"/>
      <c r="AW260" s="74"/>
      <c r="AX260" s="74"/>
      <c r="AY260" s="74"/>
      <c r="AZ260" s="74"/>
      <c r="BA260" s="74"/>
    </row>
    <row r="261" spans="33:54">
      <c r="AG261" s="74"/>
      <c r="AH261" s="74"/>
      <c r="AI261" s="74"/>
      <c r="AJ261" s="74"/>
      <c r="AK261" s="74"/>
      <c r="AM261" s="101"/>
      <c r="AT261" s="74"/>
      <c r="AU261" s="74"/>
      <c r="AV261" s="74"/>
      <c r="AW261" s="74"/>
      <c r="AX261" s="74"/>
      <c r="AY261" s="74"/>
      <c r="AZ261" s="74"/>
      <c r="BA261" s="74"/>
    </row>
    <row r="262" spans="33:54">
      <c r="AG262" s="74"/>
      <c r="AH262" s="74"/>
      <c r="AI262" s="74"/>
      <c r="AJ262" s="74"/>
      <c r="AK262" s="74"/>
      <c r="AM262" s="101"/>
      <c r="AT262" s="74"/>
      <c r="AU262" s="74"/>
      <c r="AV262" s="74"/>
      <c r="AW262" s="74"/>
      <c r="AX262" s="74"/>
      <c r="AY262" s="74"/>
      <c r="AZ262" s="74"/>
      <c r="BA262" s="74"/>
    </row>
    <row r="263" spans="33:54">
      <c r="AG263" s="74"/>
      <c r="AH263" s="74"/>
      <c r="AI263" s="74"/>
      <c r="AJ263" s="74"/>
      <c r="AK263" s="74"/>
      <c r="AM263" s="101"/>
      <c r="AT263" s="74"/>
      <c r="AU263" s="74"/>
      <c r="AV263" s="74"/>
      <c r="AW263" s="74"/>
      <c r="AX263" s="74"/>
      <c r="AY263" s="74"/>
      <c r="AZ263" s="74"/>
      <c r="BA263" s="74"/>
    </row>
    <row r="264" spans="33:54">
      <c r="AG264" s="74"/>
      <c r="AH264" s="74"/>
      <c r="AI264" s="74"/>
      <c r="AJ264" s="74"/>
      <c r="AK264" s="74"/>
      <c r="AM264" s="101"/>
      <c r="AT264" s="74"/>
      <c r="AU264" s="74"/>
      <c r="AV264" s="74"/>
      <c r="AW264" s="74"/>
      <c r="AX264" s="74"/>
      <c r="AY264" s="74"/>
      <c r="AZ264" s="74"/>
      <c r="BA264" s="74"/>
    </row>
    <row r="265" spans="33:54">
      <c r="AG265" s="74"/>
      <c r="AH265" s="74"/>
      <c r="AI265" s="74"/>
      <c r="AJ265" s="74"/>
      <c r="AK265" s="74"/>
      <c r="AM265" s="101"/>
      <c r="AT265" s="74"/>
      <c r="AU265" s="74"/>
      <c r="AV265" s="74"/>
      <c r="AW265" s="74"/>
      <c r="AX265" s="74"/>
      <c r="AY265" s="74"/>
      <c r="AZ265" s="74"/>
      <c r="BA265" s="74"/>
    </row>
    <row r="266" spans="33:54">
      <c r="AG266" s="74"/>
      <c r="AH266" s="74"/>
      <c r="AI266" s="74"/>
      <c r="AJ266" s="74"/>
      <c r="AK266" s="74"/>
      <c r="AM266" s="101"/>
      <c r="AT266" s="74"/>
      <c r="AU266" s="74"/>
      <c r="AV266" s="74"/>
      <c r="AW266" s="74"/>
      <c r="AX266" s="74"/>
      <c r="AY266" s="74"/>
      <c r="AZ266" s="74"/>
      <c r="BA266" s="74"/>
      <c r="BB266" s="74"/>
    </row>
    <row r="267" spans="33:54">
      <c r="AG267" s="74"/>
      <c r="AH267" s="74"/>
      <c r="AI267" s="74"/>
      <c r="AJ267" s="74"/>
      <c r="AK267" s="74"/>
      <c r="AM267" s="101"/>
      <c r="AT267" s="74"/>
      <c r="AU267" s="74"/>
      <c r="AV267" s="74"/>
      <c r="AW267" s="74"/>
      <c r="AX267" s="74"/>
      <c r="AY267" s="74"/>
      <c r="AZ267" s="74"/>
      <c r="BA267" s="74"/>
    </row>
    <row r="268" spans="33:54">
      <c r="AG268" s="74"/>
      <c r="AH268" s="74"/>
      <c r="AI268" s="74"/>
      <c r="AJ268" s="74"/>
      <c r="AK268" s="74"/>
      <c r="AM268" s="101"/>
      <c r="AT268" s="74"/>
      <c r="AU268" s="74"/>
      <c r="AV268" s="74"/>
      <c r="AW268" s="74"/>
      <c r="AX268" s="74"/>
      <c r="AY268" s="74"/>
      <c r="AZ268" s="74"/>
      <c r="BA268" s="74"/>
    </row>
    <row r="269" spans="33:54">
      <c r="AG269" s="74"/>
      <c r="AH269" s="74"/>
      <c r="AI269" s="74"/>
      <c r="AJ269" s="74"/>
      <c r="AK269" s="74"/>
      <c r="AM269" s="101"/>
      <c r="AT269" s="74"/>
      <c r="AU269" s="74"/>
      <c r="AV269" s="74"/>
      <c r="AW269" s="74"/>
      <c r="AX269" s="74"/>
      <c r="AY269" s="74"/>
      <c r="AZ269" s="74"/>
      <c r="BA269" s="74"/>
    </row>
    <row r="270" spans="33:54">
      <c r="AG270" s="74"/>
      <c r="AH270" s="74"/>
      <c r="AI270" s="74"/>
      <c r="AJ270" s="74"/>
      <c r="AK270" s="74"/>
      <c r="AM270" s="101"/>
      <c r="AT270" s="74"/>
      <c r="AU270" s="74"/>
      <c r="AV270" s="74"/>
      <c r="AW270" s="74"/>
      <c r="AX270" s="74"/>
      <c r="AY270" s="74"/>
      <c r="AZ270" s="74"/>
      <c r="BA270" s="74"/>
    </row>
    <row r="271" spans="33:54">
      <c r="AG271" s="74"/>
      <c r="AH271" s="74"/>
      <c r="AI271" s="74"/>
      <c r="AJ271" s="74"/>
      <c r="AK271" s="74"/>
      <c r="AM271" s="101"/>
      <c r="AT271" s="74"/>
      <c r="AU271" s="74"/>
      <c r="AV271" s="74"/>
      <c r="AW271" s="74"/>
      <c r="AX271" s="74"/>
      <c r="AY271" s="74"/>
      <c r="AZ271" s="74"/>
      <c r="BA271" s="74"/>
      <c r="BB271" s="74"/>
    </row>
    <row r="272" spans="33:54">
      <c r="AG272" s="74"/>
      <c r="AH272" s="74"/>
      <c r="AI272" s="74"/>
      <c r="AJ272" s="74"/>
      <c r="AK272" s="74"/>
      <c r="AM272" s="101"/>
      <c r="AT272" s="74"/>
      <c r="AU272" s="74"/>
      <c r="AV272" s="74"/>
      <c r="AW272" s="74"/>
      <c r="AX272" s="74"/>
      <c r="AY272" s="74"/>
      <c r="AZ272" s="74"/>
      <c r="BA272" s="74"/>
      <c r="BB272" s="74"/>
    </row>
    <row r="273" spans="33:54">
      <c r="AG273" s="74"/>
      <c r="AH273" s="74"/>
      <c r="AI273" s="74"/>
      <c r="AJ273" s="74"/>
      <c r="AK273" s="74"/>
      <c r="AM273" s="101"/>
      <c r="AT273" s="74"/>
      <c r="AU273" s="74"/>
      <c r="AV273" s="74"/>
      <c r="AW273" s="74"/>
      <c r="AX273" s="74"/>
      <c r="AY273" s="74"/>
      <c r="AZ273" s="74"/>
      <c r="BA273" s="74"/>
    </row>
    <row r="274" spans="33:54">
      <c r="AG274" s="74"/>
      <c r="AH274" s="74"/>
      <c r="AI274" s="74"/>
      <c r="AJ274" s="74"/>
      <c r="AK274" s="74"/>
      <c r="AM274" s="101"/>
      <c r="AT274" s="74"/>
      <c r="AU274" s="74"/>
      <c r="AV274" s="74"/>
      <c r="AW274" s="74"/>
      <c r="AX274" s="74"/>
      <c r="AY274" s="74"/>
      <c r="AZ274" s="74"/>
      <c r="BA274" s="74"/>
    </row>
    <row r="275" spans="33:54">
      <c r="AG275" s="74"/>
      <c r="AH275" s="74"/>
      <c r="AI275" s="74"/>
      <c r="AJ275" s="74"/>
      <c r="AK275" s="74"/>
      <c r="AM275" s="101"/>
      <c r="AT275" s="74"/>
      <c r="AU275" s="74"/>
      <c r="AV275" s="74"/>
      <c r="AW275" s="74"/>
      <c r="AX275" s="74"/>
      <c r="AY275" s="74"/>
      <c r="AZ275" s="74"/>
      <c r="BA275" s="74"/>
    </row>
    <row r="276" spans="33:54">
      <c r="AG276" s="74"/>
      <c r="AH276" s="74"/>
      <c r="AI276" s="74"/>
      <c r="AJ276" s="74"/>
      <c r="AK276" s="74"/>
      <c r="AM276" s="101"/>
      <c r="AT276" s="74"/>
      <c r="AU276" s="74"/>
      <c r="AV276" s="74"/>
      <c r="AW276" s="74"/>
      <c r="AX276" s="74"/>
      <c r="AY276" s="74"/>
      <c r="AZ276" s="74"/>
      <c r="BA276" s="74"/>
    </row>
    <row r="277" spans="33:54">
      <c r="AG277" s="74"/>
      <c r="AH277" s="74"/>
      <c r="AI277" s="74"/>
      <c r="AJ277" s="74"/>
      <c r="AK277" s="74"/>
      <c r="AM277" s="101"/>
      <c r="AT277" s="74"/>
      <c r="AU277" s="74"/>
      <c r="AV277" s="74"/>
      <c r="AW277" s="74"/>
      <c r="AX277" s="74"/>
      <c r="AY277" s="74"/>
      <c r="AZ277" s="74"/>
      <c r="BA277" s="74"/>
      <c r="BB277" s="74"/>
    </row>
    <row r="278" spans="33:54">
      <c r="AG278" s="74"/>
      <c r="AH278" s="74"/>
      <c r="AI278" s="74"/>
      <c r="AJ278" s="74"/>
      <c r="AK278" s="74"/>
      <c r="AM278" s="101"/>
      <c r="AT278" s="74"/>
      <c r="AU278" s="74"/>
      <c r="AV278" s="74"/>
      <c r="AW278" s="74"/>
      <c r="AX278" s="74"/>
      <c r="AY278" s="74"/>
      <c r="AZ278" s="74"/>
      <c r="BA278" s="74"/>
      <c r="BB278" s="74"/>
    </row>
    <row r="279" spans="33:54">
      <c r="AG279" s="74"/>
      <c r="AH279" s="74"/>
      <c r="AI279" s="74"/>
      <c r="AJ279" s="74"/>
      <c r="AK279" s="74"/>
      <c r="AM279" s="101"/>
      <c r="AT279" s="74"/>
      <c r="AU279" s="74"/>
      <c r="AV279" s="74"/>
      <c r="AW279" s="74"/>
      <c r="AX279" s="74"/>
      <c r="AY279" s="74"/>
      <c r="AZ279" s="74"/>
      <c r="BA279" s="74"/>
    </row>
    <row r="280" spans="33:54">
      <c r="AG280" s="74"/>
      <c r="AH280" s="74"/>
      <c r="AI280" s="74"/>
      <c r="AJ280" s="74"/>
      <c r="AK280" s="74"/>
      <c r="AM280" s="101"/>
      <c r="AT280" s="74"/>
      <c r="AU280" s="74"/>
      <c r="AV280" s="74"/>
      <c r="AW280" s="74"/>
      <c r="AX280" s="74"/>
      <c r="AY280" s="74"/>
      <c r="AZ280" s="74"/>
      <c r="BA280" s="74"/>
    </row>
    <row r="281" spans="33:54">
      <c r="AG281" s="74"/>
      <c r="AH281" s="74"/>
      <c r="AI281" s="74"/>
      <c r="AJ281" s="74"/>
      <c r="AK281" s="74"/>
      <c r="AM281" s="101"/>
      <c r="AT281" s="74"/>
      <c r="AU281" s="74"/>
      <c r="AV281" s="74"/>
      <c r="AW281" s="74"/>
      <c r="AX281" s="74"/>
      <c r="AY281" s="74"/>
      <c r="AZ281" s="74"/>
      <c r="BA281" s="74"/>
    </row>
    <row r="282" spans="33:54">
      <c r="AG282" s="74"/>
      <c r="AH282" s="74"/>
      <c r="AI282" s="74"/>
      <c r="AJ282" s="74"/>
      <c r="AK282" s="74"/>
      <c r="AM282" s="101"/>
      <c r="AT282" s="74"/>
      <c r="AU282" s="74"/>
      <c r="AV282" s="74"/>
      <c r="AW282" s="74"/>
      <c r="AX282" s="74"/>
      <c r="AY282" s="74"/>
      <c r="AZ282" s="74"/>
      <c r="BA282" s="74"/>
    </row>
    <row r="283" spans="33:54">
      <c r="AG283" s="74"/>
      <c r="AH283" s="74"/>
      <c r="AI283" s="74"/>
      <c r="AJ283" s="74"/>
      <c r="AK283" s="74"/>
      <c r="AM283" s="101"/>
      <c r="AT283" s="74"/>
      <c r="AU283" s="74"/>
      <c r="AV283" s="74"/>
      <c r="AW283" s="74"/>
      <c r="AX283" s="74"/>
      <c r="AY283" s="74"/>
      <c r="AZ283" s="74"/>
      <c r="BA283" s="74"/>
    </row>
    <row r="284" spans="33:54">
      <c r="AG284" s="74"/>
      <c r="AH284" s="74"/>
      <c r="AI284" s="74"/>
      <c r="AJ284" s="74"/>
      <c r="AK284" s="74"/>
      <c r="AM284" s="101"/>
      <c r="AT284" s="74"/>
      <c r="AU284" s="74"/>
      <c r="AV284" s="74"/>
      <c r="AW284" s="74"/>
      <c r="AX284" s="74"/>
      <c r="AY284" s="74"/>
      <c r="AZ284" s="74"/>
      <c r="BA284" s="74"/>
    </row>
    <row r="285" spans="33:54">
      <c r="AG285" s="74"/>
      <c r="AH285" s="74"/>
      <c r="AI285" s="74"/>
      <c r="AJ285" s="74"/>
      <c r="AK285" s="74"/>
      <c r="AM285" s="101"/>
      <c r="AT285" s="74"/>
      <c r="AU285" s="74"/>
      <c r="AV285" s="74"/>
      <c r="AW285" s="74"/>
      <c r="AX285" s="74"/>
      <c r="AY285" s="74"/>
      <c r="AZ285" s="74"/>
      <c r="BA285" s="74"/>
      <c r="BB285" s="74"/>
    </row>
    <row r="286" spans="33:54">
      <c r="AG286" s="74"/>
      <c r="AH286" s="74"/>
      <c r="AI286" s="74"/>
      <c r="AJ286" s="74"/>
      <c r="AK286" s="74"/>
      <c r="AM286" s="101"/>
      <c r="AT286" s="74"/>
      <c r="AU286" s="74"/>
      <c r="AV286" s="74"/>
      <c r="AW286" s="74"/>
      <c r="AX286" s="74"/>
      <c r="AY286" s="74"/>
      <c r="AZ286" s="74"/>
      <c r="BA286" s="74"/>
      <c r="BB286" s="74"/>
    </row>
    <row r="287" spans="33:54">
      <c r="AG287" s="74"/>
      <c r="AH287" s="74"/>
      <c r="AI287" s="74"/>
      <c r="AJ287" s="74"/>
      <c r="AK287" s="74"/>
      <c r="AM287" s="101"/>
      <c r="AT287" s="74"/>
      <c r="AU287" s="74"/>
      <c r="AV287" s="74"/>
      <c r="AW287" s="74"/>
      <c r="AX287" s="74"/>
      <c r="AY287" s="74"/>
      <c r="AZ287" s="74"/>
      <c r="BA287" s="74"/>
      <c r="BB287" s="74"/>
    </row>
    <row r="288" spans="33:54">
      <c r="AG288" s="74"/>
      <c r="AH288" s="74"/>
      <c r="AI288" s="74"/>
      <c r="AJ288" s="74"/>
      <c r="AK288" s="74"/>
      <c r="AM288" s="101"/>
      <c r="AT288" s="74"/>
      <c r="AU288" s="74"/>
      <c r="AV288" s="74"/>
      <c r="AW288" s="74"/>
      <c r="AX288" s="74"/>
      <c r="AY288" s="74"/>
      <c r="AZ288" s="74"/>
      <c r="BA288" s="74"/>
    </row>
    <row r="289" spans="33:54">
      <c r="AG289" s="74"/>
      <c r="AH289" s="74"/>
      <c r="AI289" s="74"/>
      <c r="AJ289" s="74"/>
      <c r="AK289" s="74"/>
      <c r="AM289" s="101"/>
      <c r="AT289" s="74"/>
      <c r="AU289" s="74"/>
      <c r="AV289" s="74"/>
      <c r="AW289" s="74"/>
      <c r="AX289" s="74"/>
      <c r="AY289" s="74"/>
      <c r="AZ289" s="74"/>
      <c r="BA289" s="74"/>
    </row>
    <row r="290" spans="33:54">
      <c r="AG290" s="74"/>
      <c r="AH290" s="74"/>
      <c r="AI290" s="74"/>
      <c r="AJ290" s="74"/>
      <c r="AK290" s="74"/>
      <c r="AM290" s="101"/>
      <c r="AT290" s="74"/>
      <c r="AU290" s="74"/>
      <c r="AV290" s="74"/>
      <c r="AW290" s="74"/>
      <c r="AX290" s="74"/>
      <c r="AY290" s="74"/>
      <c r="AZ290" s="74"/>
      <c r="BA290" s="74"/>
    </row>
    <row r="291" spans="33:54">
      <c r="AG291" s="74"/>
      <c r="AH291" s="74"/>
      <c r="AI291" s="74"/>
      <c r="AJ291" s="74"/>
      <c r="AK291" s="74"/>
      <c r="AM291" s="101"/>
      <c r="AT291" s="74"/>
      <c r="AU291" s="74"/>
      <c r="AV291" s="74"/>
      <c r="AW291" s="74"/>
      <c r="AX291" s="74"/>
      <c r="AY291" s="74"/>
      <c r="AZ291" s="74"/>
      <c r="BA291" s="74"/>
    </row>
    <row r="292" spans="33:54">
      <c r="AG292" s="74"/>
      <c r="AH292" s="74"/>
      <c r="AI292" s="74"/>
      <c r="AJ292" s="74"/>
      <c r="AK292" s="74"/>
      <c r="AM292" s="101"/>
      <c r="AT292" s="74"/>
      <c r="AU292" s="74"/>
      <c r="AV292" s="74"/>
      <c r="AW292" s="74"/>
      <c r="AX292" s="74"/>
      <c r="AY292" s="74"/>
      <c r="AZ292" s="74"/>
      <c r="BA292" s="74"/>
    </row>
    <row r="293" spans="33:54">
      <c r="AG293" s="74"/>
      <c r="AH293" s="74"/>
      <c r="AI293" s="74"/>
      <c r="AJ293" s="74"/>
      <c r="AK293" s="74"/>
      <c r="AM293" s="101"/>
      <c r="AT293" s="74"/>
      <c r="AU293" s="74"/>
      <c r="AV293" s="74"/>
      <c r="AW293" s="74"/>
      <c r="AX293" s="74"/>
      <c r="AY293" s="74"/>
      <c r="AZ293" s="74"/>
      <c r="BA293" s="74"/>
    </row>
    <row r="294" spans="33:54">
      <c r="AG294" s="74"/>
      <c r="AH294" s="74"/>
      <c r="AI294" s="74"/>
      <c r="AJ294" s="74"/>
      <c r="AK294" s="74"/>
      <c r="AM294" s="101"/>
      <c r="AT294" s="74"/>
      <c r="AU294" s="74"/>
      <c r="AV294" s="74"/>
      <c r="AW294" s="74"/>
      <c r="AX294" s="74"/>
      <c r="AY294" s="74"/>
      <c r="AZ294" s="74"/>
      <c r="BA294" s="74"/>
    </row>
    <row r="295" spans="33:54">
      <c r="AG295" s="74"/>
      <c r="AH295" s="74"/>
      <c r="AI295" s="74"/>
      <c r="AJ295" s="74"/>
      <c r="AK295" s="74"/>
      <c r="AM295" s="101"/>
      <c r="AT295" s="74"/>
      <c r="AU295" s="74"/>
      <c r="AV295" s="74"/>
      <c r="AW295" s="74"/>
      <c r="AX295" s="74"/>
      <c r="AY295" s="74"/>
      <c r="AZ295" s="74"/>
      <c r="BA295" s="74"/>
      <c r="BB295" s="74"/>
    </row>
    <row r="296" spans="33:54">
      <c r="AG296" s="74"/>
      <c r="AH296" s="74"/>
      <c r="AI296" s="74"/>
      <c r="AJ296" s="74"/>
      <c r="AK296" s="74"/>
      <c r="AM296" s="101"/>
      <c r="AT296" s="74"/>
      <c r="AU296" s="74"/>
      <c r="AV296" s="74"/>
      <c r="AW296" s="74"/>
      <c r="AX296" s="74"/>
      <c r="AY296" s="74"/>
      <c r="AZ296" s="74"/>
      <c r="BA296" s="74"/>
      <c r="BB296" s="74"/>
    </row>
    <row r="297" spans="33:54">
      <c r="AG297" s="74"/>
      <c r="AH297" s="74"/>
      <c r="AI297" s="74"/>
      <c r="AJ297" s="74"/>
      <c r="AK297" s="74"/>
      <c r="AM297" s="101"/>
      <c r="AT297" s="74"/>
      <c r="AU297" s="74"/>
      <c r="AV297" s="74"/>
      <c r="AW297" s="74"/>
      <c r="AX297" s="74"/>
      <c r="AY297" s="74"/>
      <c r="AZ297" s="74"/>
      <c r="BA297" s="74"/>
      <c r="BB297" s="74"/>
    </row>
    <row r="298" spans="33:54">
      <c r="AG298" s="74"/>
      <c r="AH298" s="74"/>
      <c r="AI298" s="74"/>
      <c r="AJ298" s="74"/>
      <c r="AK298" s="74"/>
      <c r="AM298" s="101"/>
      <c r="AT298" s="74"/>
      <c r="AU298" s="74"/>
      <c r="AV298" s="74"/>
      <c r="AW298" s="74"/>
      <c r="AX298" s="74"/>
      <c r="AY298" s="74"/>
      <c r="AZ298" s="74"/>
      <c r="BA298" s="74"/>
    </row>
    <row r="299" spans="33:54">
      <c r="AG299" s="74"/>
      <c r="AH299" s="74"/>
      <c r="AI299" s="74"/>
      <c r="AJ299" s="74"/>
      <c r="AK299" s="74"/>
      <c r="AM299" s="101"/>
      <c r="AT299" s="74"/>
      <c r="AU299" s="74"/>
      <c r="AV299" s="74"/>
      <c r="AW299" s="74"/>
      <c r="AX299" s="74"/>
      <c r="AY299" s="74"/>
      <c r="AZ299" s="74"/>
      <c r="BA299" s="74"/>
    </row>
    <row r="300" spans="33:54">
      <c r="AG300" s="74"/>
      <c r="AH300" s="74"/>
      <c r="AI300" s="74"/>
      <c r="AJ300" s="74"/>
      <c r="AK300" s="74"/>
      <c r="AM300" s="101"/>
      <c r="AT300" s="74"/>
      <c r="AU300" s="74"/>
      <c r="AV300" s="74"/>
      <c r="AW300" s="74"/>
      <c r="AX300" s="74"/>
      <c r="AY300" s="74"/>
      <c r="AZ300" s="74"/>
      <c r="BA300" s="74"/>
    </row>
    <row r="301" spans="33:54">
      <c r="AG301" s="74"/>
      <c r="AH301" s="74"/>
      <c r="AI301" s="74"/>
      <c r="AJ301" s="74"/>
      <c r="AK301" s="74"/>
      <c r="AM301" s="101"/>
      <c r="AT301" s="74"/>
      <c r="AU301" s="74"/>
      <c r="AV301" s="74"/>
      <c r="AW301" s="74"/>
      <c r="AX301" s="74"/>
      <c r="AY301" s="74"/>
      <c r="AZ301" s="74"/>
      <c r="BA301" s="74"/>
    </row>
    <row r="302" spans="33:54">
      <c r="AG302" s="74"/>
      <c r="AH302" s="74"/>
      <c r="AI302" s="74"/>
      <c r="AJ302" s="74"/>
      <c r="AK302" s="74"/>
      <c r="AM302" s="101"/>
      <c r="AT302" s="74"/>
      <c r="AU302" s="74"/>
      <c r="AV302" s="74"/>
      <c r="AW302" s="74"/>
      <c r="AX302" s="74"/>
      <c r="AY302" s="74"/>
      <c r="AZ302" s="74"/>
      <c r="BA302" s="74"/>
    </row>
    <row r="303" spans="33:54">
      <c r="AG303" s="74"/>
      <c r="AH303" s="74"/>
      <c r="AI303" s="74"/>
      <c r="AJ303" s="74"/>
      <c r="AK303" s="74"/>
      <c r="AM303" s="101"/>
      <c r="AT303" s="74"/>
      <c r="AU303" s="74"/>
      <c r="AV303" s="74"/>
      <c r="AW303" s="74"/>
      <c r="AX303" s="74"/>
      <c r="AY303" s="74"/>
      <c r="AZ303" s="74"/>
      <c r="BA303" s="74"/>
    </row>
    <row r="304" spans="33:54">
      <c r="AG304" s="74"/>
      <c r="AH304" s="74"/>
      <c r="AI304" s="74"/>
      <c r="AJ304" s="74"/>
      <c r="AK304" s="74"/>
      <c r="AM304" s="101"/>
      <c r="AT304" s="74"/>
      <c r="AU304" s="74"/>
      <c r="AV304" s="74"/>
      <c r="AW304" s="74"/>
      <c r="AX304" s="74"/>
      <c r="AY304" s="74"/>
      <c r="AZ304" s="74"/>
      <c r="BA304" s="74"/>
    </row>
    <row r="305" spans="33:54">
      <c r="AG305" s="74"/>
      <c r="AH305" s="74"/>
      <c r="AI305" s="74"/>
      <c r="AJ305" s="74"/>
      <c r="AK305" s="74"/>
      <c r="AM305" s="101"/>
      <c r="AT305" s="74"/>
      <c r="AU305" s="74"/>
      <c r="AV305" s="74"/>
      <c r="AW305" s="74"/>
      <c r="AX305" s="74"/>
      <c r="AY305" s="74"/>
      <c r="AZ305" s="74"/>
      <c r="BA305" s="74"/>
    </row>
    <row r="306" spans="33:54">
      <c r="AG306" s="74"/>
      <c r="AH306" s="74"/>
      <c r="AI306" s="74"/>
      <c r="AJ306" s="74"/>
      <c r="AK306" s="74"/>
      <c r="AM306" s="101"/>
      <c r="AT306" s="74"/>
      <c r="AU306" s="74"/>
      <c r="AV306" s="74"/>
      <c r="AW306" s="74"/>
      <c r="AX306" s="74"/>
      <c r="AY306" s="74"/>
      <c r="AZ306" s="74"/>
      <c r="BA306" s="74"/>
    </row>
    <row r="307" spans="33:54">
      <c r="AG307" s="74"/>
      <c r="AH307" s="74"/>
      <c r="AI307" s="74"/>
      <c r="AJ307" s="74"/>
      <c r="AK307" s="74"/>
      <c r="AM307" s="101"/>
      <c r="AT307" s="74"/>
      <c r="AU307" s="74"/>
      <c r="AV307" s="74"/>
      <c r="AW307" s="74"/>
      <c r="AX307" s="74"/>
      <c r="AY307" s="74"/>
      <c r="AZ307" s="74"/>
      <c r="BA307" s="74"/>
    </row>
    <row r="308" spans="33:54">
      <c r="AG308" s="74"/>
      <c r="AH308" s="74"/>
      <c r="AI308" s="74"/>
      <c r="AJ308" s="74"/>
      <c r="AK308" s="74"/>
      <c r="AM308" s="101"/>
      <c r="AT308" s="74"/>
      <c r="AU308" s="74"/>
      <c r="AV308" s="74"/>
      <c r="AW308" s="74"/>
      <c r="AX308" s="74"/>
      <c r="AY308" s="74"/>
      <c r="AZ308" s="74"/>
      <c r="BA308" s="74"/>
    </row>
    <row r="309" spans="33:54">
      <c r="AG309" s="74"/>
      <c r="AH309" s="74"/>
      <c r="AI309" s="74"/>
      <c r="AJ309" s="74"/>
      <c r="AK309" s="74"/>
      <c r="AM309" s="101"/>
      <c r="AT309" s="74"/>
      <c r="AU309" s="74"/>
      <c r="AV309" s="74"/>
      <c r="AW309" s="74"/>
      <c r="AX309" s="74"/>
      <c r="AY309" s="74"/>
      <c r="AZ309" s="74"/>
      <c r="BA309" s="74"/>
    </row>
    <row r="310" spans="33:54">
      <c r="AG310" s="74"/>
      <c r="AH310" s="74"/>
      <c r="AI310" s="74"/>
      <c r="AJ310" s="74"/>
      <c r="AK310" s="74"/>
      <c r="AM310" s="101"/>
      <c r="AT310" s="74"/>
      <c r="AU310" s="74"/>
      <c r="AV310" s="74"/>
      <c r="AW310" s="74"/>
      <c r="AX310" s="74"/>
      <c r="AY310" s="74"/>
      <c r="AZ310" s="74"/>
      <c r="BA310" s="74"/>
    </row>
    <row r="311" spans="33:54">
      <c r="AG311" s="74"/>
      <c r="AH311" s="74"/>
      <c r="AI311" s="74"/>
      <c r="AJ311" s="74"/>
      <c r="AK311" s="74"/>
      <c r="AM311" s="101"/>
      <c r="AT311" s="74"/>
      <c r="AU311" s="74"/>
      <c r="AV311" s="74"/>
      <c r="AW311" s="74"/>
      <c r="AX311" s="74"/>
      <c r="AY311" s="74"/>
      <c r="AZ311" s="74"/>
      <c r="BA311" s="74"/>
    </row>
    <row r="312" spans="33:54">
      <c r="AG312" s="74"/>
      <c r="AH312" s="74"/>
      <c r="AI312" s="74"/>
      <c r="AJ312" s="74"/>
      <c r="AK312" s="74"/>
      <c r="AM312" s="101"/>
      <c r="AT312" s="74"/>
      <c r="AU312" s="74"/>
      <c r="AV312" s="74"/>
      <c r="AW312" s="74"/>
      <c r="AX312" s="74"/>
      <c r="AY312" s="74"/>
      <c r="AZ312" s="74"/>
      <c r="BA312" s="74"/>
    </row>
    <row r="313" spans="33:54">
      <c r="AG313" s="74"/>
      <c r="AH313" s="74"/>
      <c r="AI313" s="74"/>
      <c r="AJ313" s="74"/>
      <c r="AK313" s="74"/>
      <c r="AM313" s="101"/>
      <c r="AT313" s="74"/>
      <c r="AU313" s="74"/>
      <c r="AV313" s="74"/>
      <c r="AW313" s="74"/>
      <c r="AX313" s="74"/>
      <c r="AY313" s="74"/>
      <c r="AZ313" s="74"/>
      <c r="BA313" s="74"/>
      <c r="BB313" s="74"/>
    </row>
    <row r="314" spans="33:54">
      <c r="AG314" s="74"/>
      <c r="AH314" s="74"/>
      <c r="AI314" s="74"/>
      <c r="AJ314" s="74"/>
      <c r="AK314" s="74"/>
      <c r="AM314" s="101"/>
      <c r="AT314" s="74"/>
      <c r="AU314" s="74"/>
      <c r="AV314" s="74"/>
      <c r="AW314" s="74"/>
      <c r="AX314" s="74"/>
      <c r="AY314" s="74"/>
      <c r="AZ314" s="74"/>
      <c r="BA314" s="74"/>
    </row>
    <row r="315" spans="33:54">
      <c r="AG315" s="74"/>
      <c r="AH315" s="74"/>
      <c r="AI315" s="74"/>
      <c r="AJ315" s="74"/>
      <c r="AK315" s="74"/>
      <c r="AM315" s="101"/>
      <c r="AT315" s="74"/>
      <c r="AU315" s="74"/>
      <c r="AV315" s="74"/>
      <c r="AW315" s="74"/>
      <c r="AX315" s="74"/>
      <c r="AY315" s="74"/>
      <c r="AZ315" s="74"/>
      <c r="BA315" s="74"/>
    </row>
    <row r="316" spans="33:54">
      <c r="AG316" s="74"/>
      <c r="AH316" s="74"/>
      <c r="AI316" s="74"/>
      <c r="AJ316" s="74"/>
      <c r="AK316" s="74"/>
      <c r="AM316" s="101"/>
      <c r="AT316" s="74"/>
      <c r="AU316" s="74"/>
      <c r="AV316" s="74"/>
      <c r="AW316" s="74"/>
      <c r="AX316" s="74"/>
      <c r="AY316" s="74"/>
      <c r="AZ316" s="74"/>
      <c r="BA316" s="74"/>
    </row>
    <row r="317" spans="33:54">
      <c r="AG317" s="74"/>
      <c r="AH317" s="74"/>
      <c r="AI317" s="74"/>
      <c r="AJ317" s="74"/>
      <c r="AK317" s="74"/>
      <c r="AM317" s="101"/>
      <c r="AT317" s="74"/>
      <c r="AU317" s="74"/>
      <c r="AV317" s="74"/>
      <c r="AW317" s="74"/>
      <c r="AX317" s="74"/>
      <c r="AY317" s="74"/>
      <c r="AZ317" s="74"/>
      <c r="BA317" s="74"/>
    </row>
    <row r="318" spans="33:54">
      <c r="AG318" s="74"/>
      <c r="AH318" s="74"/>
      <c r="AI318" s="74"/>
      <c r="AJ318" s="74"/>
      <c r="AK318" s="74"/>
      <c r="AM318" s="101"/>
      <c r="AT318" s="74"/>
      <c r="AU318" s="74"/>
      <c r="AV318" s="74"/>
      <c r="AW318" s="74"/>
      <c r="AX318" s="74"/>
      <c r="AY318" s="74"/>
      <c r="AZ318" s="74"/>
      <c r="BA318" s="74"/>
    </row>
    <row r="319" spans="33:54">
      <c r="AG319" s="74"/>
      <c r="AH319" s="74"/>
      <c r="AI319" s="74"/>
      <c r="AJ319" s="74"/>
      <c r="AK319" s="74"/>
      <c r="AM319" s="101"/>
      <c r="AT319" s="74"/>
      <c r="AU319" s="74"/>
      <c r="AV319" s="74"/>
      <c r="AW319" s="74"/>
      <c r="AX319" s="74"/>
      <c r="AY319" s="74"/>
      <c r="AZ319" s="74"/>
      <c r="BA319" s="74"/>
    </row>
    <row r="320" spans="33:54">
      <c r="AG320" s="74"/>
      <c r="AH320" s="74"/>
      <c r="AI320" s="74"/>
      <c r="AJ320" s="74"/>
      <c r="AK320" s="74"/>
      <c r="AM320" s="101"/>
      <c r="AT320" s="74"/>
      <c r="AU320" s="74"/>
      <c r="AV320" s="74"/>
      <c r="AW320" s="74"/>
      <c r="AX320" s="74"/>
      <c r="AY320" s="74"/>
      <c r="AZ320" s="74"/>
      <c r="BA320" s="74"/>
    </row>
    <row r="321" spans="33:54">
      <c r="AG321" s="74"/>
      <c r="AH321" s="74"/>
      <c r="AI321" s="74"/>
      <c r="AJ321" s="74"/>
      <c r="AK321" s="74"/>
      <c r="AM321" s="101"/>
      <c r="AT321" s="74"/>
      <c r="AU321" s="74"/>
      <c r="AV321" s="74"/>
      <c r="AW321" s="74"/>
      <c r="AX321" s="74"/>
      <c r="AY321" s="74"/>
      <c r="AZ321" s="74"/>
      <c r="BA321" s="74"/>
    </row>
    <row r="322" spans="33:54">
      <c r="AG322" s="74"/>
      <c r="AH322" s="74"/>
      <c r="AI322" s="74"/>
      <c r="AJ322" s="74"/>
      <c r="AK322" s="74"/>
      <c r="AM322" s="101"/>
      <c r="AT322" s="74"/>
      <c r="AU322" s="74"/>
      <c r="AV322" s="74"/>
      <c r="AW322" s="74"/>
      <c r="AX322" s="74"/>
      <c r="AY322" s="74"/>
      <c r="AZ322" s="74"/>
      <c r="BA322" s="74"/>
    </row>
    <row r="323" spans="33:54">
      <c r="AG323" s="74"/>
      <c r="AH323" s="74"/>
      <c r="AI323" s="74"/>
      <c r="AJ323" s="74"/>
      <c r="AK323" s="74"/>
      <c r="AM323" s="101"/>
      <c r="AT323" s="74"/>
      <c r="AU323" s="74"/>
      <c r="AV323" s="74"/>
      <c r="AW323" s="74"/>
      <c r="AX323" s="74"/>
      <c r="AY323" s="74"/>
      <c r="AZ323" s="74"/>
      <c r="BA323" s="74"/>
    </row>
    <row r="324" spans="33:54">
      <c r="AG324" s="74"/>
      <c r="AH324" s="74"/>
      <c r="AI324" s="74"/>
      <c r="AJ324" s="74"/>
      <c r="AK324" s="74"/>
      <c r="AM324" s="101"/>
      <c r="AT324" s="74"/>
      <c r="AU324" s="74"/>
      <c r="AV324" s="74"/>
      <c r="AW324" s="74"/>
      <c r="AX324" s="74"/>
      <c r="AY324" s="74"/>
      <c r="AZ324" s="74"/>
      <c r="BA324" s="74"/>
    </row>
    <row r="325" spans="33:54">
      <c r="AG325" s="74"/>
      <c r="AH325" s="74"/>
      <c r="AI325" s="74"/>
      <c r="AJ325" s="74"/>
      <c r="AK325" s="74"/>
      <c r="AM325" s="101"/>
      <c r="AT325" s="74"/>
      <c r="AU325" s="74"/>
      <c r="AV325" s="74"/>
      <c r="AW325" s="74"/>
      <c r="AX325" s="74"/>
      <c r="AY325" s="74"/>
      <c r="AZ325" s="74"/>
      <c r="BA325" s="74"/>
    </row>
    <row r="326" spans="33:54">
      <c r="AG326" s="74"/>
      <c r="AH326" s="74"/>
      <c r="AI326" s="74"/>
      <c r="AJ326" s="74"/>
      <c r="AK326" s="74"/>
      <c r="AM326" s="101"/>
      <c r="AT326" s="74"/>
      <c r="AU326" s="74"/>
      <c r="AV326" s="74"/>
      <c r="AW326" s="74"/>
      <c r="AX326" s="74"/>
      <c r="AY326" s="74"/>
      <c r="AZ326" s="74"/>
      <c r="BA326" s="74"/>
    </row>
    <row r="327" spans="33:54">
      <c r="AG327" s="74"/>
      <c r="AH327" s="74"/>
      <c r="AI327" s="74"/>
      <c r="AJ327" s="74"/>
      <c r="AK327" s="74"/>
      <c r="AM327" s="101"/>
      <c r="AT327" s="74"/>
      <c r="AU327" s="74"/>
      <c r="AV327" s="74"/>
      <c r="AW327" s="74"/>
      <c r="AX327" s="74"/>
      <c r="AY327" s="74"/>
      <c r="AZ327" s="74"/>
      <c r="BA327" s="74"/>
      <c r="BB327" s="74"/>
    </row>
    <row r="328" spans="33:54">
      <c r="AG328" s="74"/>
      <c r="AH328" s="74"/>
      <c r="AI328" s="74"/>
      <c r="AJ328" s="74"/>
      <c r="AK328" s="74"/>
      <c r="AM328" s="101"/>
      <c r="AT328" s="74"/>
      <c r="AU328" s="74"/>
      <c r="AV328" s="74"/>
      <c r="AW328" s="74"/>
      <c r="AX328" s="74"/>
      <c r="AY328" s="74"/>
      <c r="AZ328" s="74"/>
      <c r="BA328" s="74"/>
    </row>
    <row r="329" spans="33:54">
      <c r="AG329" s="74"/>
      <c r="AH329" s="74"/>
      <c r="AI329" s="74"/>
      <c r="AJ329" s="74"/>
      <c r="AK329" s="74"/>
      <c r="AM329" s="101"/>
      <c r="AT329" s="74"/>
      <c r="AU329" s="74"/>
      <c r="AV329" s="74"/>
      <c r="AW329" s="74"/>
      <c r="AX329" s="74"/>
      <c r="AY329" s="74"/>
      <c r="AZ329" s="74"/>
      <c r="BA329" s="74"/>
    </row>
    <row r="330" spans="33:54">
      <c r="AG330" s="74"/>
      <c r="AH330" s="74"/>
      <c r="AI330" s="74"/>
      <c r="AJ330" s="74"/>
      <c r="AK330" s="74"/>
      <c r="AM330" s="101"/>
      <c r="AT330" s="74"/>
      <c r="AU330" s="74"/>
      <c r="AV330" s="74"/>
      <c r="AW330" s="74"/>
      <c r="AX330" s="74"/>
      <c r="AY330" s="74"/>
      <c r="AZ330" s="74"/>
      <c r="BA330" s="74"/>
    </row>
    <row r="331" spans="33:54">
      <c r="AG331" s="74"/>
      <c r="AH331" s="74"/>
      <c r="AI331" s="74"/>
      <c r="AJ331" s="74"/>
      <c r="AK331" s="74"/>
      <c r="AM331" s="101"/>
      <c r="AT331" s="74"/>
      <c r="AU331" s="74"/>
      <c r="AV331" s="74"/>
      <c r="AW331" s="74"/>
      <c r="AX331" s="74"/>
      <c r="AY331" s="74"/>
      <c r="AZ331" s="74"/>
      <c r="BA331" s="74"/>
    </row>
    <row r="332" spans="33:54">
      <c r="AG332" s="74"/>
      <c r="AH332" s="74"/>
      <c r="AI332" s="74"/>
      <c r="AJ332" s="74"/>
      <c r="AK332" s="74"/>
      <c r="AM332" s="101"/>
      <c r="AT332" s="74"/>
      <c r="AU332" s="74"/>
      <c r="AV332" s="74"/>
      <c r="AW332" s="74"/>
      <c r="AX332" s="74"/>
      <c r="AY332" s="74"/>
      <c r="AZ332" s="74"/>
      <c r="BA332" s="74"/>
    </row>
    <row r="333" spans="33:54">
      <c r="AG333" s="74"/>
      <c r="AH333" s="74"/>
      <c r="AI333" s="74"/>
      <c r="AJ333" s="74"/>
      <c r="AK333" s="74"/>
      <c r="AM333" s="101"/>
      <c r="AT333" s="74"/>
      <c r="AU333" s="74"/>
      <c r="AV333" s="74"/>
      <c r="AW333" s="74"/>
      <c r="AX333" s="74"/>
      <c r="AY333" s="74"/>
      <c r="AZ333" s="74"/>
      <c r="BA333" s="74"/>
    </row>
    <row r="334" spans="33:54">
      <c r="AG334" s="74"/>
      <c r="AH334" s="74"/>
      <c r="AI334" s="74"/>
      <c r="AJ334" s="74"/>
      <c r="AK334" s="74"/>
      <c r="AM334" s="101"/>
      <c r="AT334" s="74"/>
      <c r="AU334" s="74"/>
      <c r="AV334" s="74"/>
      <c r="AW334" s="74"/>
      <c r="AX334" s="74"/>
      <c r="AY334" s="74"/>
      <c r="AZ334" s="74"/>
      <c r="BA334" s="74"/>
    </row>
    <row r="335" spans="33:54">
      <c r="AG335" s="74"/>
      <c r="AH335" s="74"/>
      <c r="AI335" s="74"/>
      <c r="AJ335" s="74"/>
      <c r="AK335" s="74"/>
      <c r="AM335" s="101"/>
      <c r="AT335" s="74"/>
      <c r="AU335" s="74"/>
      <c r="AV335" s="74"/>
      <c r="AW335" s="74"/>
      <c r="AX335" s="74"/>
      <c r="AY335" s="74"/>
      <c r="AZ335" s="74"/>
      <c r="BA335" s="74"/>
    </row>
    <row r="336" spans="33:54">
      <c r="AG336" s="74"/>
      <c r="AH336" s="74"/>
      <c r="AI336" s="74"/>
      <c r="AJ336" s="74"/>
      <c r="AK336" s="74"/>
      <c r="AM336" s="101"/>
      <c r="AT336" s="74"/>
      <c r="AU336" s="74"/>
      <c r="AV336" s="74"/>
      <c r="AW336" s="74"/>
      <c r="AX336" s="74"/>
      <c r="AY336" s="74"/>
      <c r="AZ336" s="74"/>
      <c r="BA336" s="74"/>
    </row>
    <row r="337" spans="33:54">
      <c r="AG337" s="74"/>
      <c r="AH337" s="74"/>
      <c r="AI337" s="74"/>
      <c r="AJ337" s="74"/>
      <c r="AK337" s="74"/>
      <c r="AM337" s="101"/>
      <c r="AT337" s="74"/>
      <c r="AU337" s="74"/>
      <c r="AV337" s="74"/>
      <c r="AW337" s="74"/>
      <c r="AX337" s="74"/>
      <c r="AY337" s="74"/>
      <c r="AZ337" s="74"/>
      <c r="BA337" s="74"/>
    </row>
    <row r="338" spans="33:54">
      <c r="AG338" s="74"/>
      <c r="AH338" s="74"/>
      <c r="AI338" s="74"/>
      <c r="AJ338" s="74"/>
      <c r="AK338" s="74"/>
      <c r="AM338" s="101"/>
      <c r="AT338" s="74"/>
      <c r="AU338" s="74"/>
      <c r="AV338" s="74"/>
      <c r="AW338" s="74"/>
      <c r="AX338" s="74"/>
      <c r="AY338" s="74"/>
      <c r="AZ338" s="74"/>
      <c r="BA338" s="74"/>
    </row>
    <row r="339" spans="33:54">
      <c r="AG339" s="74"/>
      <c r="AH339" s="74"/>
      <c r="AI339" s="74"/>
      <c r="AJ339" s="74"/>
      <c r="AK339" s="74"/>
      <c r="AM339" s="101"/>
      <c r="AT339" s="74"/>
      <c r="AU339" s="74"/>
      <c r="AV339" s="74"/>
      <c r="AW339" s="74"/>
      <c r="AX339" s="74"/>
      <c r="AY339" s="74"/>
      <c r="AZ339" s="74"/>
      <c r="BA339" s="74"/>
    </row>
    <row r="340" spans="33:54">
      <c r="AG340" s="74"/>
      <c r="AH340" s="74"/>
      <c r="AI340" s="74"/>
      <c r="AJ340" s="74"/>
      <c r="AK340" s="74"/>
      <c r="AM340" s="101"/>
      <c r="AT340" s="74"/>
      <c r="AU340" s="74"/>
      <c r="AV340" s="74"/>
      <c r="AW340" s="74"/>
      <c r="AX340" s="74"/>
      <c r="AY340" s="74"/>
      <c r="AZ340" s="74"/>
      <c r="BA340" s="74"/>
    </row>
    <row r="341" spans="33:54">
      <c r="AG341" s="74"/>
      <c r="AH341" s="74"/>
      <c r="AI341" s="74"/>
      <c r="AJ341" s="74"/>
      <c r="AK341" s="74"/>
      <c r="AM341" s="101"/>
      <c r="AT341" s="74"/>
      <c r="AU341" s="74"/>
      <c r="AV341" s="74"/>
      <c r="AW341" s="74"/>
      <c r="AX341" s="74"/>
      <c r="AY341" s="74"/>
      <c r="AZ341" s="74"/>
      <c r="BA341" s="74"/>
    </row>
    <row r="342" spans="33:54">
      <c r="AG342" s="74"/>
      <c r="AH342" s="74"/>
      <c r="AI342" s="74"/>
      <c r="AJ342" s="74"/>
      <c r="AK342" s="74"/>
      <c r="AM342" s="101"/>
      <c r="AT342" s="74"/>
      <c r="AU342" s="74"/>
      <c r="AV342" s="74"/>
      <c r="AW342" s="74"/>
      <c r="AX342" s="74"/>
      <c r="AY342" s="74"/>
      <c r="AZ342" s="74"/>
      <c r="BA342" s="74"/>
    </row>
    <row r="343" spans="33:54">
      <c r="AG343" s="74"/>
      <c r="AH343" s="74"/>
      <c r="AI343" s="74"/>
      <c r="AJ343" s="74"/>
      <c r="AK343" s="74"/>
      <c r="AM343" s="101"/>
      <c r="AT343" s="74"/>
      <c r="AU343" s="74"/>
      <c r="AV343" s="74"/>
      <c r="AW343" s="74"/>
      <c r="AX343" s="74"/>
      <c r="AY343" s="74"/>
      <c r="AZ343" s="74"/>
      <c r="BA343" s="74"/>
    </row>
    <row r="344" spans="33:54">
      <c r="AG344" s="74"/>
      <c r="AH344" s="74"/>
      <c r="AI344" s="74"/>
      <c r="AJ344" s="74"/>
      <c r="AK344" s="74"/>
      <c r="AM344" s="101"/>
      <c r="AT344" s="74"/>
      <c r="AU344" s="74"/>
      <c r="AV344" s="74"/>
      <c r="AW344" s="74"/>
      <c r="AX344" s="74"/>
      <c r="AY344" s="74"/>
      <c r="AZ344" s="74"/>
      <c r="BA344" s="74"/>
    </row>
    <row r="345" spans="33:54">
      <c r="AG345" s="74"/>
      <c r="AH345" s="74"/>
      <c r="AI345" s="74"/>
      <c r="AJ345" s="74"/>
      <c r="AK345" s="74"/>
      <c r="AM345" s="101"/>
      <c r="AT345" s="74"/>
      <c r="AU345" s="74"/>
      <c r="AV345" s="74"/>
      <c r="AW345" s="74"/>
      <c r="AX345" s="74"/>
      <c r="AY345" s="74"/>
      <c r="AZ345" s="74"/>
      <c r="BA345" s="74"/>
      <c r="BB345" s="74"/>
    </row>
    <row r="346" spans="33:54">
      <c r="AG346" s="74"/>
      <c r="AH346" s="74"/>
      <c r="AI346" s="74"/>
      <c r="AJ346" s="74"/>
      <c r="AK346" s="74"/>
      <c r="AM346" s="101"/>
      <c r="AT346" s="74"/>
      <c r="AU346" s="74"/>
      <c r="AV346" s="74"/>
      <c r="AW346" s="74"/>
      <c r="AX346" s="74"/>
      <c r="AY346" s="74"/>
      <c r="AZ346" s="74"/>
      <c r="BA346" s="74"/>
    </row>
    <row r="347" spans="33:54">
      <c r="AG347" s="74"/>
      <c r="AH347" s="74"/>
      <c r="AI347" s="74"/>
      <c r="AJ347" s="74"/>
      <c r="AK347" s="74"/>
      <c r="AM347" s="101"/>
      <c r="AT347" s="74"/>
      <c r="AU347" s="74"/>
      <c r="AV347" s="74"/>
      <c r="AW347" s="74"/>
      <c r="AX347" s="74"/>
      <c r="AY347" s="74"/>
      <c r="AZ347" s="74"/>
      <c r="BA347" s="74"/>
    </row>
    <row r="348" spans="33:54">
      <c r="AG348" s="74"/>
      <c r="AH348" s="74"/>
      <c r="AI348" s="74"/>
      <c r="AJ348" s="74"/>
      <c r="AK348" s="74"/>
      <c r="AM348" s="101"/>
      <c r="AT348" s="74"/>
      <c r="AU348" s="74"/>
      <c r="AV348" s="74"/>
      <c r="AW348" s="74"/>
      <c r="AX348" s="74"/>
      <c r="AY348" s="74"/>
      <c r="AZ348" s="74"/>
      <c r="BA348" s="74"/>
    </row>
    <row r="349" spans="33:54">
      <c r="AG349" s="74"/>
      <c r="AH349" s="74"/>
      <c r="AI349" s="74"/>
      <c r="AJ349" s="74"/>
      <c r="AK349" s="74"/>
      <c r="AM349" s="101"/>
      <c r="AT349" s="74"/>
      <c r="AU349" s="74"/>
      <c r="AV349" s="74"/>
      <c r="AW349" s="74"/>
      <c r="AX349" s="74"/>
      <c r="AY349" s="74"/>
      <c r="AZ349" s="74"/>
      <c r="BA349" s="74"/>
    </row>
    <row r="350" spans="33:54">
      <c r="AG350" s="74"/>
      <c r="AH350" s="74"/>
      <c r="AI350" s="74"/>
      <c r="AJ350" s="74"/>
      <c r="AK350" s="74"/>
      <c r="AM350" s="101"/>
      <c r="AT350" s="74"/>
      <c r="AU350" s="74"/>
      <c r="AV350" s="74"/>
      <c r="AW350" s="74"/>
      <c r="AX350" s="74"/>
      <c r="AY350" s="74"/>
      <c r="AZ350" s="74"/>
      <c r="BA350" s="74"/>
    </row>
    <row r="351" spans="33:54">
      <c r="AG351" s="74"/>
      <c r="AH351" s="74"/>
      <c r="AI351" s="74"/>
      <c r="AJ351" s="74"/>
      <c r="AK351" s="74"/>
      <c r="AM351" s="101"/>
      <c r="AT351" s="74"/>
      <c r="AU351" s="74"/>
      <c r="AV351" s="74"/>
      <c r="AW351" s="74"/>
      <c r="AX351" s="74"/>
      <c r="AY351" s="74"/>
      <c r="AZ351" s="74"/>
      <c r="BA351" s="74"/>
    </row>
    <row r="352" spans="33:54">
      <c r="AG352" s="74"/>
      <c r="AH352" s="74"/>
      <c r="AI352" s="74"/>
      <c r="AJ352" s="74"/>
      <c r="AK352" s="74"/>
      <c r="AM352" s="101"/>
      <c r="AT352" s="74"/>
      <c r="AU352" s="74"/>
      <c r="AV352" s="74"/>
      <c r="AW352" s="74"/>
      <c r="AX352" s="74"/>
      <c r="AY352" s="74"/>
      <c r="AZ352" s="74"/>
      <c r="BA352" s="74"/>
    </row>
    <row r="353" spans="33:54">
      <c r="AG353" s="74"/>
      <c r="AH353" s="74"/>
      <c r="AI353" s="74"/>
      <c r="AJ353" s="74"/>
      <c r="AK353" s="74"/>
      <c r="AM353" s="101"/>
      <c r="AT353" s="74"/>
      <c r="AU353" s="74"/>
      <c r="AV353" s="74"/>
      <c r="AW353" s="74"/>
      <c r="AX353" s="74"/>
      <c r="AY353" s="74"/>
      <c r="AZ353" s="74"/>
      <c r="BA353" s="74"/>
    </row>
    <row r="354" spans="33:54">
      <c r="AG354" s="74"/>
      <c r="AH354" s="74"/>
      <c r="AI354" s="74"/>
      <c r="AJ354" s="74"/>
      <c r="AK354" s="74"/>
      <c r="AM354" s="101"/>
      <c r="AT354" s="74"/>
      <c r="AU354" s="74"/>
      <c r="AV354" s="74"/>
      <c r="AW354" s="74"/>
      <c r="AX354" s="74"/>
      <c r="AY354" s="74"/>
      <c r="AZ354" s="74"/>
      <c r="BA354" s="74"/>
    </row>
    <row r="355" spans="33:54">
      <c r="AG355" s="74"/>
      <c r="AH355" s="74"/>
      <c r="AI355" s="74"/>
      <c r="AJ355" s="74"/>
      <c r="AK355" s="74"/>
      <c r="AM355" s="101"/>
      <c r="AT355" s="74"/>
      <c r="AU355" s="74"/>
      <c r="AV355" s="74"/>
      <c r="AW355" s="74"/>
      <c r="AX355" s="74"/>
      <c r="AY355" s="74"/>
      <c r="AZ355" s="74"/>
      <c r="BA355" s="74"/>
    </row>
    <row r="356" spans="33:54">
      <c r="AG356" s="74"/>
      <c r="AH356" s="74"/>
      <c r="AI356" s="74"/>
      <c r="AJ356" s="74"/>
      <c r="AK356" s="74"/>
      <c r="AM356" s="101"/>
      <c r="AT356" s="74"/>
      <c r="AU356" s="74"/>
      <c r="AV356" s="74"/>
      <c r="AW356" s="74"/>
      <c r="AX356" s="74"/>
      <c r="AY356" s="74"/>
      <c r="AZ356" s="74"/>
      <c r="BA356" s="74"/>
    </row>
    <row r="357" spans="33:54">
      <c r="AG357" s="74"/>
      <c r="AH357" s="74"/>
      <c r="AI357" s="74"/>
      <c r="AJ357" s="74"/>
      <c r="AK357" s="74"/>
      <c r="AM357" s="101"/>
      <c r="AT357" s="74"/>
      <c r="AU357" s="74"/>
      <c r="AV357" s="74"/>
      <c r="AW357" s="74"/>
      <c r="AX357" s="74"/>
      <c r="AY357" s="74"/>
      <c r="AZ357" s="74"/>
      <c r="BA357" s="74"/>
    </row>
    <row r="358" spans="33:54">
      <c r="AG358" s="74"/>
      <c r="AH358" s="74"/>
      <c r="AI358" s="74"/>
      <c r="AJ358" s="74"/>
      <c r="AK358" s="74"/>
      <c r="AM358" s="101"/>
      <c r="AT358" s="74"/>
      <c r="AU358" s="74"/>
      <c r="AV358" s="74"/>
      <c r="AW358" s="74"/>
      <c r="AX358" s="74"/>
      <c r="AY358" s="74"/>
      <c r="AZ358" s="74"/>
      <c r="BA358" s="74"/>
    </row>
    <row r="359" spans="33:54">
      <c r="AG359" s="74"/>
      <c r="AH359" s="74"/>
      <c r="AI359" s="74"/>
      <c r="AJ359" s="74"/>
      <c r="AK359" s="74"/>
      <c r="AM359" s="101"/>
      <c r="AT359" s="74"/>
      <c r="AU359" s="74"/>
      <c r="AV359" s="74"/>
      <c r="AW359" s="74"/>
      <c r="AX359" s="74"/>
      <c r="AY359" s="74"/>
      <c r="AZ359" s="74"/>
      <c r="BA359" s="74"/>
      <c r="BB359" s="74"/>
    </row>
    <row r="360" spans="33:54">
      <c r="AG360" s="74"/>
      <c r="AH360" s="74"/>
      <c r="AI360" s="74"/>
      <c r="AJ360" s="74"/>
      <c r="AK360" s="74"/>
      <c r="AM360" s="101"/>
      <c r="AT360" s="74"/>
      <c r="AU360" s="74"/>
      <c r="AV360" s="74"/>
      <c r="AW360" s="74"/>
      <c r="AX360" s="74"/>
      <c r="AY360" s="74"/>
      <c r="AZ360" s="74"/>
      <c r="BA360" s="74"/>
    </row>
    <row r="361" spans="33:54">
      <c r="AG361" s="74"/>
      <c r="AH361" s="74"/>
      <c r="AI361" s="74"/>
      <c r="AJ361" s="74"/>
      <c r="AK361" s="74"/>
      <c r="AM361" s="101"/>
      <c r="AT361" s="74"/>
      <c r="AU361" s="74"/>
      <c r="AV361" s="74"/>
      <c r="AW361" s="74"/>
      <c r="AX361" s="74"/>
      <c r="AY361" s="74"/>
      <c r="AZ361" s="74"/>
      <c r="BA361" s="74"/>
    </row>
    <row r="362" spans="33:54">
      <c r="AG362" s="74"/>
      <c r="AH362" s="74"/>
      <c r="AI362" s="74"/>
      <c r="AJ362" s="74"/>
      <c r="AK362" s="74"/>
      <c r="AM362" s="101"/>
      <c r="AT362" s="74"/>
      <c r="AU362" s="74"/>
      <c r="AV362" s="74"/>
      <c r="AW362" s="74"/>
      <c r="AX362" s="74"/>
      <c r="AY362" s="74"/>
      <c r="AZ362" s="74"/>
      <c r="BA362" s="74"/>
    </row>
    <row r="363" spans="33:54">
      <c r="AG363" s="74"/>
      <c r="AH363" s="74"/>
      <c r="AI363" s="74"/>
      <c r="AJ363" s="74"/>
      <c r="AK363" s="74"/>
      <c r="AM363" s="101"/>
      <c r="AT363" s="74"/>
      <c r="AU363" s="74"/>
      <c r="AV363" s="74"/>
      <c r="AW363" s="74"/>
      <c r="AX363" s="74"/>
      <c r="AY363" s="74"/>
      <c r="AZ363" s="74"/>
      <c r="BA363" s="74"/>
    </row>
    <row r="364" spans="33:54">
      <c r="AG364" s="74"/>
      <c r="AH364" s="74"/>
      <c r="AI364" s="74"/>
      <c r="AJ364" s="74"/>
      <c r="AK364" s="74"/>
      <c r="AM364" s="101"/>
      <c r="AT364" s="74"/>
      <c r="AU364" s="74"/>
      <c r="AV364" s="74"/>
      <c r="AW364" s="74"/>
      <c r="AX364" s="74"/>
      <c r="AY364" s="74"/>
      <c r="AZ364" s="74"/>
      <c r="BA364" s="74"/>
    </row>
    <row r="365" spans="33:54">
      <c r="AG365" s="74"/>
      <c r="AH365" s="74"/>
      <c r="AI365" s="74"/>
      <c r="AJ365" s="74"/>
      <c r="AK365" s="74"/>
      <c r="AM365" s="101"/>
      <c r="AT365" s="74"/>
      <c r="AU365" s="74"/>
      <c r="AV365" s="74"/>
      <c r="AW365" s="74"/>
      <c r="AX365" s="74"/>
      <c r="AY365" s="74"/>
      <c r="AZ365" s="74"/>
      <c r="BA365" s="74"/>
    </row>
    <row r="366" spans="33:54">
      <c r="AG366" s="74"/>
      <c r="AH366" s="74"/>
      <c r="AI366" s="74"/>
      <c r="AJ366" s="74"/>
      <c r="AK366" s="74"/>
      <c r="AM366" s="101"/>
      <c r="AT366" s="74"/>
      <c r="AU366" s="74"/>
      <c r="AV366" s="74"/>
      <c r="AW366" s="74"/>
      <c r="AX366" s="74"/>
      <c r="AY366" s="74"/>
      <c r="AZ366" s="74"/>
      <c r="BA366" s="74"/>
    </row>
    <row r="367" spans="33:54">
      <c r="AG367" s="74"/>
      <c r="AH367" s="74"/>
      <c r="AI367" s="74"/>
      <c r="AJ367" s="74"/>
      <c r="AK367" s="74"/>
      <c r="AM367" s="101"/>
      <c r="AT367" s="74"/>
      <c r="AU367" s="74"/>
      <c r="AV367" s="74"/>
      <c r="AW367" s="74"/>
      <c r="AX367" s="74"/>
      <c r="AY367" s="74"/>
      <c r="AZ367" s="74"/>
      <c r="BA367" s="74"/>
    </row>
    <row r="368" spans="33:54">
      <c r="AG368" s="74"/>
      <c r="AH368" s="74"/>
      <c r="AI368" s="74"/>
      <c r="AJ368" s="74"/>
      <c r="AK368" s="74"/>
      <c r="AM368" s="101"/>
      <c r="AT368" s="74"/>
      <c r="AU368" s="74"/>
      <c r="AV368" s="74"/>
      <c r="AW368" s="74"/>
      <c r="AX368" s="74"/>
      <c r="AY368" s="74"/>
      <c r="AZ368" s="74"/>
      <c r="BA368" s="74"/>
    </row>
    <row r="369" spans="33:54">
      <c r="AG369" s="74"/>
      <c r="AH369" s="74"/>
      <c r="AI369" s="74"/>
      <c r="AJ369" s="74"/>
      <c r="AK369" s="74"/>
      <c r="AM369" s="101"/>
      <c r="AT369" s="74"/>
      <c r="AU369" s="74"/>
      <c r="AV369" s="74"/>
      <c r="AW369" s="74"/>
      <c r="AX369" s="74"/>
      <c r="AY369" s="74"/>
      <c r="AZ369" s="74"/>
      <c r="BA369" s="74"/>
    </row>
    <row r="370" spans="33:54">
      <c r="AG370" s="74"/>
      <c r="AH370" s="74"/>
      <c r="AI370" s="74"/>
      <c r="AJ370" s="74"/>
      <c r="AK370" s="74"/>
      <c r="AM370" s="101"/>
      <c r="AT370" s="74"/>
      <c r="AU370" s="74"/>
      <c r="AV370" s="74"/>
      <c r="AW370" s="74"/>
      <c r="AX370" s="74"/>
      <c r="AY370" s="74"/>
      <c r="AZ370" s="74"/>
      <c r="BA370" s="74"/>
    </row>
    <row r="371" spans="33:54">
      <c r="AG371" s="74"/>
      <c r="AH371" s="74"/>
      <c r="AI371" s="74"/>
      <c r="AJ371" s="74"/>
      <c r="AK371" s="74"/>
      <c r="AM371" s="101"/>
      <c r="AT371" s="74"/>
      <c r="AU371" s="74"/>
      <c r="AV371" s="74"/>
      <c r="AW371" s="74"/>
      <c r="AX371" s="74"/>
      <c r="AY371" s="74"/>
      <c r="AZ371" s="74"/>
      <c r="BA371" s="74"/>
    </row>
    <row r="372" spans="33:54">
      <c r="AG372" s="74"/>
      <c r="AH372" s="74"/>
      <c r="AI372" s="74"/>
      <c r="AJ372" s="74"/>
      <c r="AK372" s="74"/>
      <c r="AM372" s="101"/>
      <c r="AT372" s="74"/>
      <c r="AU372" s="74"/>
      <c r="AV372" s="74"/>
      <c r="AW372" s="74"/>
      <c r="AX372" s="74"/>
      <c r="AY372" s="74"/>
      <c r="AZ372" s="74"/>
      <c r="BA372" s="74"/>
    </row>
    <row r="373" spans="33:54">
      <c r="AG373" s="74"/>
      <c r="AH373" s="74"/>
      <c r="AI373" s="74"/>
      <c r="AJ373" s="74"/>
      <c r="AK373" s="74"/>
      <c r="AM373" s="101"/>
      <c r="AT373" s="74"/>
      <c r="AU373" s="74"/>
      <c r="AV373" s="74"/>
      <c r="AW373" s="74"/>
      <c r="AX373" s="74"/>
      <c r="AY373" s="74"/>
      <c r="AZ373" s="74"/>
      <c r="BA373" s="74"/>
    </row>
    <row r="374" spans="33:54">
      <c r="AG374" s="74"/>
      <c r="AH374" s="74"/>
      <c r="AI374" s="74"/>
      <c r="AJ374" s="74"/>
      <c r="AK374" s="74"/>
      <c r="AM374" s="101"/>
      <c r="AT374" s="74"/>
      <c r="AU374" s="74"/>
      <c r="AV374" s="74"/>
      <c r="AW374" s="74"/>
      <c r="AX374" s="74"/>
      <c r="AY374" s="74"/>
      <c r="AZ374" s="74"/>
      <c r="BA374" s="74"/>
    </row>
    <row r="375" spans="33:54">
      <c r="AG375" s="74"/>
      <c r="AH375" s="74"/>
      <c r="AI375" s="74"/>
      <c r="AJ375" s="74"/>
      <c r="AK375" s="74"/>
      <c r="AM375" s="101"/>
      <c r="AT375" s="74"/>
      <c r="AU375" s="74"/>
      <c r="AV375" s="74"/>
      <c r="AW375" s="74"/>
      <c r="AX375" s="74"/>
      <c r="AY375" s="74"/>
      <c r="AZ375" s="74"/>
      <c r="BA375" s="74"/>
    </row>
    <row r="376" spans="33:54">
      <c r="AG376" s="74"/>
      <c r="AH376" s="74"/>
      <c r="AI376" s="74"/>
      <c r="AJ376" s="74"/>
      <c r="AK376" s="74"/>
      <c r="AM376" s="101"/>
      <c r="AT376" s="74"/>
      <c r="AU376" s="74"/>
      <c r="AV376" s="74"/>
      <c r="AW376" s="74"/>
      <c r="AX376" s="74"/>
      <c r="AY376" s="74"/>
      <c r="AZ376" s="74"/>
      <c r="BA376" s="74"/>
    </row>
    <row r="377" spans="33:54">
      <c r="AG377" s="74"/>
      <c r="AH377" s="74"/>
      <c r="AI377" s="74"/>
      <c r="AJ377" s="74"/>
      <c r="AK377" s="74"/>
      <c r="AM377" s="101"/>
      <c r="AT377" s="74"/>
      <c r="AU377" s="74"/>
      <c r="AV377" s="74"/>
      <c r="AW377" s="74"/>
      <c r="AX377" s="74"/>
      <c r="AY377" s="74"/>
      <c r="AZ377" s="74"/>
      <c r="BA377" s="74"/>
    </row>
    <row r="378" spans="33:54">
      <c r="AG378" s="74"/>
      <c r="AH378" s="74"/>
      <c r="AI378" s="74"/>
      <c r="AJ378" s="74"/>
      <c r="AK378" s="74"/>
      <c r="AM378" s="101"/>
      <c r="AT378" s="74"/>
      <c r="AU378" s="74"/>
      <c r="AV378" s="74"/>
      <c r="AW378" s="74"/>
      <c r="AX378" s="74"/>
      <c r="AY378" s="74"/>
      <c r="AZ378" s="74"/>
      <c r="BA378" s="74"/>
    </row>
    <row r="379" spans="33:54">
      <c r="AG379" s="74"/>
      <c r="AH379" s="74"/>
      <c r="AI379" s="74"/>
      <c r="AJ379" s="74"/>
      <c r="AK379" s="74"/>
      <c r="AM379" s="101"/>
      <c r="AT379" s="74"/>
      <c r="AU379" s="74"/>
      <c r="AV379" s="74"/>
      <c r="AW379" s="74"/>
      <c r="AX379" s="74"/>
      <c r="AY379" s="74"/>
      <c r="AZ379" s="74"/>
      <c r="BA379" s="74"/>
    </row>
    <row r="380" spans="33:54">
      <c r="AG380" s="74"/>
      <c r="AH380" s="74"/>
      <c r="AI380" s="74"/>
      <c r="AJ380" s="74"/>
      <c r="AK380" s="74"/>
      <c r="AM380" s="101"/>
      <c r="AT380" s="74"/>
      <c r="AU380" s="74"/>
      <c r="AV380" s="74"/>
      <c r="AW380" s="74"/>
      <c r="AX380" s="74"/>
      <c r="AY380" s="74"/>
      <c r="AZ380" s="74"/>
      <c r="BA380" s="74"/>
      <c r="BB380" s="74"/>
    </row>
    <row r="381" spans="33:54">
      <c r="AG381" s="74"/>
      <c r="AH381" s="74"/>
      <c r="AI381" s="74"/>
      <c r="AJ381" s="74"/>
      <c r="AK381" s="74"/>
      <c r="AM381" s="101"/>
      <c r="AT381" s="74"/>
      <c r="AU381" s="74"/>
      <c r="AV381" s="74"/>
      <c r="AW381" s="74"/>
      <c r="AX381" s="74"/>
      <c r="AY381" s="74"/>
      <c r="AZ381" s="74"/>
      <c r="BA381" s="74"/>
    </row>
    <row r="382" spans="33:54">
      <c r="AG382" s="74"/>
      <c r="AH382" s="74"/>
      <c r="AI382" s="74"/>
      <c r="AJ382" s="74"/>
      <c r="AK382" s="74"/>
      <c r="AM382" s="101"/>
      <c r="AT382" s="74"/>
      <c r="AU382" s="74"/>
      <c r="AV382" s="74"/>
      <c r="AW382" s="74"/>
      <c r="AX382" s="74"/>
      <c r="AY382" s="74"/>
      <c r="AZ382" s="74"/>
      <c r="BA382" s="74"/>
      <c r="BB382" s="74"/>
    </row>
    <row r="383" spans="33:54">
      <c r="AG383" s="74"/>
      <c r="AH383" s="74"/>
      <c r="AI383" s="74"/>
      <c r="AJ383" s="74"/>
      <c r="AK383" s="74"/>
      <c r="AM383" s="101"/>
      <c r="AT383" s="74"/>
      <c r="AU383" s="74"/>
      <c r="AV383" s="74"/>
      <c r="AW383" s="74"/>
      <c r="AX383" s="74"/>
      <c r="AY383" s="74"/>
      <c r="AZ383" s="74"/>
      <c r="BA383" s="74"/>
    </row>
    <row r="384" spans="33:54">
      <c r="AG384" s="74"/>
      <c r="AH384" s="74"/>
      <c r="AI384" s="74"/>
      <c r="AJ384" s="74"/>
      <c r="AK384" s="74"/>
      <c r="AM384" s="101"/>
      <c r="AT384" s="74"/>
      <c r="AU384" s="74"/>
      <c r="AV384" s="74"/>
      <c r="AW384" s="74"/>
      <c r="AX384" s="74"/>
      <c r="AY384" s="74"/>
      <c r="AZ384" s="74"/>
      <c r="BA384" s="74"/>
    </row>
    <row r="385" spans="33:54">
      <c r="AG385" s="74"/>
      <c r="AH385" s="74"/>
      <c r="AI385" s="74"/>
      <c r="AJ385" s="74"/>
      <c r="AK385" s="74"/>
      <c r="AM385" s="101"/>
      <c r="AT385" s="74"/>
      <c r="AU385" s="74"/>
      <c r="AV385" s="74"/>
      <c r="AW385" s="74"/>
      <c r="AX385" s="74"/>
      <c r="AY385" s="74"/>
      <c r="AZ385" s="74"/>
      <c r="BA385" s="74"/>
    </row>
    <row r="386" spans="33:54">
      <c r="AG386" s="74"/>
      <c r="AH386" s="74"/>
      <c r="AI386" s="74"/>
      <c r="AJ386" s="74"/>
      <c r="AK386" s="74"/>
      <c r="AM386" s="101"/>
      <c r="AT386" s="74"/>
      <c r="AU386" s="74"/>
      <c r="AV386" s="74"/>
      <c r="AW386" s="74"/>
      <c r="AX386" s="74"/>
      <c r="AY386" s="74"/>
      <c r="AZ386" s="74"/>
      <c r="BA386" s="74"/>
    </row>
    <row r="387" spans="33:54">
      <c r="AG387" s="74"/>
      <c r="AH387" s="74"/>
      <c r="AI387" s="74"/>
      <c r="AJ387" s="74"/>
      <c r="AK387" s="74"/>
      <c r="AM387" s="101"/>
      <c r="AT387" s="74"/>
      <c r="AU387" s="74"/>
      <c r="AV387" s="74"/>
      <c r="AW387" s="74"/>
      <c r="AX387" s="74"/>
      <c r="AY387" s="74"/>
      <c r="AZ387" s="74"/>
      <c r="BA387" s="74"/>
    </row>
    <row r="388" spans="33:54">
      <c r="AG388" s="74"/>
      <c r="AH388" s="74"/>
      <c r="AI388" s="74"/>
      <c r="AJ388" s="74"/>
      <c r="AK388" s="74"/>
      <c r="AM388" s="101"/>
      <c r="AT388" s="74"/>
      <c r="AU388" s="74"/>
      <c r="AV388" s="74"/>
      <c r="AW388" s="74"/>
      <c r="AX388" s="74"/>
      <c r="AY388" s="74"/>
      <c r="AZ388" s="74"/>
      <c r="BA388" s="74"/>
    </row>
    <row r="389" spans="33:54">
      <c r="AG389" s="74"/>
      <c r="AH389" s="74"/>
      <c r="AI389" s="74"/>
      <c r="AJ389" s="74"/>
      <c r="AK389" s="74"/>
      <c r="AM389" s="101"/>
      <c r="AT389" s="74"/>
      <c r="AU389" s="74"/>
      <c r="AV389" s="74"/>
      <c r="AW389" s="74"/>
      <c r="AX389" s="74"/>
      <c r="AY389" s="74"/>
      <c r="AZ389" s="74"/>
      <c r="BA389" s="74"/>
    </row>
    <row r="390" spans="33:54">
      <c r="AG390" s="74"/>
      <c r="AH390" s="74"/>
      <c r="AI390" s="74"/>
      <c r="AJ390" s="74"/>
      <c r="AK390" s="74"/>
      <c r="AM390" s="101"/>
      <c r="AT390" s="74"/>
      <c r="AU390" s="74"/>
      <c r="AV390" s="74"/>
      <c r="AW390" s="74"/>
      <c r="AX390" s="74"/>
      <c r="AY390" s="74"/>
      <c r="AZ390" s="74"/>
      <c r="BA390" s="74"/>
    </row>
    <row r="391" spans="33:54">
      <c r="AG391" s="74"/>
      <c r="AH391" s="74"/>
      <c r="AI391" s="74"/>
      <c r="AJ391" s="74"/>
      <c r="AK391" s="74"/>
      <c r="AM391" s="101"/>
      <c r="AT391" s="74"/>
      <c r="AU391" s="74"/>
      <c r="AV391" s="74"/>
      <c r="AW391" s="74"/>
      <c r="AX391" s="74"/>
      <c r="AY391" s="74"/>
      <c r="AZ391" s="74"/>
      <c r="BA391" s="74"/>
    </row>
    <row r="392" spans="33:54">
      <c r="AG392" s="74"/>
      <c r="AH392" s="74"/>
      <c r="AI392" s="74"/>
      <c r="AJ392" s="74"/>
      <c r="AK392" s="74"/>
      <c r="AM392" s="101"/>
      <c r="AT392" s="74"/>
      <c r="AU392" s="74"/>
      <c r="AV392" s="74"/>
      <c r="AW392" s="74"/>
      <c r="AX392" s="74"/>
      <c r="AY392" s="74"/>
      <c r="AZ392" s="74"/>
      <c r="BA392" s="74"/>
    </row>
    <row r="393" spans="33:54">
      <c r="AG393" s="74"/>
      <c r="AH393" s="74"/>
      <c r="AI393" s="74"/>
      <c r="AJ393" s="74"/>
      <c r="AK393" s="74"/>
      <c r="AM393" s="101"/>
      <c r="AT393" s="74"/>
      <c r="AU393" s="74"/>
      <c r="AV393" s="74"/>
      <c r="AW393" s="74"/>
      <c r="AX393" s="74"/>
      <c r="AY393" s="74"/>
      <c r="AZ393" s="74"/>
      <c r="BA393" s="74"/>
    </row>
    <row r="394" spans="33:54">
      <c r="AG394" s="74"/>
      <c r="AH394" s="74"/>
      <c r="AI394" s="74"/>
      <c r="AJ394" s="74"/>
      <c r="AK394" s="74"/>
      <c r="AM394" s="101"/>
      <c r="AT394" s="74"/>
      <c r="AU394" s="74"/>
      <c r="AV394" s="74"/>
      <c r="AW394" s="74"/>
      <c r="AX394" s="74"/>
      <c r="AY394" s="74"/>
      <c r="AZ394" s="74"/>
      <c r="BA394" s="74"/>
    </row>
    <row r="395" spans="33:54">
      <c r="AG395" s="74"/>
      <c r="AH395" s="74"/>
      <c r="AI395" s="74"/>
      <c r="AJ395" s="74"/>
      <c r="AK395" s="74"/>
      <c r="AM395" s="101"/>
      <c r="AT395" s="74"/>
      <c r="AU395" s="74"/>
      <c r="AV395" s="74"/>
      <c r="AW395" s="74"/>
      <c r="AX395" s="74"/>
      <c r="AY395" s="74"/>
      <c r="AZ395" s="74"/>
      <c r="BA395" s="74"/>
    </row>
    <row r="396" spans="33:54">
      <c r="AG396" s="74"/>
      <c r="AH396" s="74"/>
      <c r="AI396" s="74"/>
      <c r="AJ396" s="74"/>
      <c r="AK396" s="74"/>
      <c r="AM396" s="101"/>
      <c r="AT396" s="74"/>
      <c r="AU396" s="74"/>
      <c r="AV396" s="74"/>
      <c r="AW396" s="74"/>
      <c r="AX396" s="74"/>
      <c r="AY396" s="74"/>
      <c r="AZ396" s="74"/>
      <c r="BA396" s="74"/>
    </row>
    <row r="397" spans="33:54">
      <c r="AG397" s="74"/>
      <c r="AH397" s="74"/>
      <c r="AI397" s="74"/>
      <c r="AJ397" s="74"/>
      <c r="AK397" s="74"/>
      <c r="AM397" s="101"/>
      <c r="AT397" s="74"/>
      <c r="AU397" s="74"/>
      <c r="AV397" s="74"/>
      <c r="AW397" s="74"/>
      <c r="AX397" s="74"/>
      <c r="AY397" s="74"/>
      <c r="AZ397" s="74"/>
      <c r="BA397" s="74"/>
    </row>
    <row r="398" spans="33:54">
      <c r="AG398" s="74"/>
      <c r="AH398" s="74"/>
      <c r="AI398" s="74"/>
      <c r="AJ398" s="74"/>
      <c r="AK398" s="74"/>
      <c r="AM398" s="101"/>
      <c r="AT398" s="74"/>
      <c r="AU398" s="74"/>
      <c r="AV398" s="74"/>
      <c r="AW398" s="74"/>
      <c r="AX398" s="74"/>
      <c r="AY398" s="74"/>
      <c r="AZ398" s="74"/>
      <c r="BA398" s="74"/>
    </row>
    <row r="399" spans="33:54">
      <c r="AG399" s="74"/>
      <c r="AH399" s="74"/>
      <c r="AI399" s="74"/>
      <c r="AJ399" s="74"/>
      <c r="AK399" s="74"/>
      <c r="AM399" s="101"/>
      <c r="AT399" s="74"/>
      <c r="AU399" s="74"/>
      <c r="AV399" s="74"/>
      <c r="AW399" s="74"/>
      <c r="AX399" s="74"/>
      <c r="AY399" s="74"/>
      <c r="AZ399" s="74"/>
      <c r="BA399" s="74"/>
      <c r="BB399" s="74"/>
    </row>
    <row r="400" spans="33:54">
      <c r="AG400" s="74"/>
      <c r="AH400" s="74"/>
      <c r="AI400" s="74"/>
      <c r="AJ400" s="74"/>
      <c r="AK400" s="74"/>
      <c r="AM400" s="101"/>
      <c r="AT400" s="74"/>
      <c r="AU400" s="74"/>
      <c r="AV400" s="74"/>
      <c r="AW400" s="74"/>
      <c r="AX400" s="74"/>
      <c r="AY400" s="74"/>
      <c r="AZ400" s="74"/>
      <c r="BA400" s="74"/>
      <c r="BB400" s="74"/>
    </row>
    <row r="401" spans="33:54">
      <c r="AG401" s="74"/>
      <c r="AH401" s="74"/>
      <c r="AI401" s="74"/>
      <c r="AJ401" s="74"/>
      <c r="AK401" s="74"/>
      <c r="AM401" s="101"/>
      <c r="AT401" s="74"/>
      <c r="AU401" s="74"/>
      <c r="AV401" s="74"/>
      <c r="AW401" s="74"/>
      <c r="AX401" s="74"/>
      <c r="AY401" s="74"/>
      <c r="AZ401" s="74"/>
      <c r="BA401" s="74"/>
      <c r="BB401" s="74"/>
    </row>
    <row r="402" spans="33:54">
      <c r="AG402" s="74"/>
      <c r="AH402" s="74"/>
      <c r="AI402" s="74"/>
      <c r="AJ402" s="74"/>
      <c r="AK402" s="74"/>
      <c r="AM402" s="101"/>
      <c r="AT402" s="74"/>
      <c r="AU402" s="74"/>
      <c r="AV402" s="74"/>
      <c r="AW402" s="74"/>
      <c r="AX402" s="74"/>
      <c r="AY402" s="74"/>
      <c r="AZ402" s="74"/>
      <c r="BA402" s="74"/>
    </row>
    <row r="403" spans="33:54">
      <c r="AG403" s="74"/>
      <c r="AH403" s="74"/>
      <c r="AI403" s="74"/>
      <c r="AJ403" s="74"/>
      <c r="AK403" s="74"/>
      <c r="AM403" s="101"/>
      <c r="AT403" s="74"/>
      <c r="AU403" s="74"/>
      <c r="AV403" s="74"/>
      <c r="AW403" s="74"/>
      <c r="AX403" s="74"/>
      <c r="AY403" s="74"/>
      <c r="AZ403" s="74"/>
      <c r="BA403" s="74"/>
    </row>
    <row r="404" spans="33:54">
      <c r="AG404" s="74"/>
      <c r="AH404" s="74"/>
      <c r="AI404" s="74"/>
      <c r="AJ404" s="74"/>
      <c r="AK404" s="74"/>
      <c r="AM404" s="101"/>
      <c r="AT404" s="74"/>
      <c r="AU404" s="74"/>
      <c r="AV404" s="74"/>
      <c r="AW404" s="74"/>
      <c r="AX404" s="74"/>
      <c r="AY404" s="74"/>
      <c r="AZ404" s="74"/>
      <c r="BA404" s="74"/>
    </row>
    <row r="405" spans="33:54">
      <c r="AG405" s="74"/>
      <c r="AH405" s="74"/>
      <c r="AI405" s="74"/>
      <c r="AJ405" s="74"/>
      <c r="AK405" s="74"/>
      <c r="AM405" s="101"/>
      <c r="AT405" s="74"/>
      <c r="AU405" s="74"/>
      <c r="AV405" s="74"/>
      <c r="AW405" s="74"/>
      <c r="AX405" s="74"/>
      <c r="AY405" s="74"/>
      <c r="AZ405" s="74"/>
      <c r="BA405" s="74"/>
      <c r="BB405" s="74"/>
    </row>
    <row r="406" spans="33:54">
      <c r="AG406" s="74"/>
      <c r="AH406" s="74"/>
      <c r="AI406" s="74"/>
      <c r="AJ406" s="74"/>
      <c r="AK406" s="74"/>
      <c r="AM406" s="101"/>
      <c r="AT406" s="74"/>
      <c r="AU406" s="74"/>
      <c r="AV406" s="74"/>
      <c r="AW406" s="74"/>
      <c r="AX406" s="74"/>
      <c r="AY406" s="74"/>
      <c r="AZ406" s="74"/>
      <c r="BA406" s="74"/>
    </row>
    <row r="407" spans="33:54">
      <c r="AG407" s="74"/>
      <c r="AH407" s="74"/>
      <c r="AI407" s="74"/>
      <c r="AJ407" s="74"/>
      <c r="AK407" s="74"/>
      <c r="AM407" s="101"/>
      <c r="AT407" s="74"/>
      <c r="AU407" s="74"/>
      <c r="AV407" s="74"/>
      <c r="AW407" s="74"/>
      <c r="AX407" s="74"/>
      <c r="AY407" s="74"/>
      <c r="AZ407" s="74"/>
      <c r="BA407" s="74"/>
    </row>
    <row r="408" spans="33:54">
      <c r="AG408" s="74"/>
      <c r="AH408" s="74"/>
      <c r="AI408" s="74"/>
      <c r="AJ408" s="74"/>
      <c r="AK408" s="74"/>
      <c r="AM408" s="101"/>
      <c r="AT408" s="74"/>
      <c r="AU408" s="74"/>
      <c r="AV408" s="74"/>
      <c r="AW408" s="74"/>
      <c r="AX408" s="74"/>
      <c r="AY408" s="74"/>
      <c r="AZ408" s="74"/>
      <c r="BA408" s="74"/>
    </row>
    <row r="409" spans="33:54">
      <c r="AG409" s="74"/>
      <c r="AH409" s="74"/>
      <c r="AI409" s="74"/>
      <c r="AJ409" s="74"/>
      <c r="AK409" s="74"/>
      <c r="AM409" s="101"/>
      <c r="AT409" s="74"/>
      <c r="AU409" s="74"/>
      <c r="AV409" s="74"/>
      <c r="AW409" s="74"/>
      <c r="AX409" s="74"/>
      <c r="AY409" s="74"/>
      <c r="AZ409" s="74"/>
      <c r="BA409" s="74"/>
    </row>
    <row r="410" spans="33:54">
      <c r="AG410" s="74"/>
      <c r="AH410" s="74"/>
      <c r="AI410" s="74"/>
      <c r="AJ410" s="74"/>
      <c r="AK410" s="74"/>
      <c r="AM410" s="101"/>
      <c r="AT410" s="74"/>
      <c r="AU410" s="74"/>
      <c r="AV410" s="74"/>
      <c r="AW410" s="74"/>
      <c r="AX410" s="74"/>
      <c r="AY410" s="74"/>
      <c r="AZ410" s="74"/>
      <c r="BA410" s="74"/>
    </row>
    <row r="411" spans="33:54">
      <c r="AG411" s="74"/>
      <c r="AH411" s="74"/>
      <c r="AI411" s="74"/>
      <c r="AJ411" s="74"/>
      <c r="AK411" s="74"/>
      <c r="AM411" s="101"/>
      <c r="AT411" s="74"/>
      <c r="AU411" s="74"/>
      <c r="AV411" s="74"/>
      <c r="AW411" s="74"/>
      <c r="AX411" s="74"/>
      <c r="AY411" s="74"/>
      <c r="AZ411" s="74"/>
      <c r="BA411" s="74"/>
    </row>
    <row r="412" spans="33:54">
      <c r="AG412" s="74"/>
      <c r="AH412" s="74"/>
      <c r="AI412" s="74"/>
      <c r="AJ412" s="74"/>
      <c r="AK412" s="74"/>
      <c r="AM412" s="101"/>
      <c r="AT412" s="74"/>
      <c r="AU412" s="74"/>
      <c r="AV412" s="74"/>
      <c r="AW412" s="74"/>
      <c r="AX412" s="74"/>
      <c r="AY412" s="74"/>
      <c r="AZ412" s="74"/>
      <c r="BA412" s="74"/>
    </row>
    <row r="413" spans="33:54">
      <c r="AG413" s="74"/>
      <c r="AH413" s="74"/>
      <c r="AI413" s="74"/>
      <c r="AJ413" s="74"/>
      <c r="AK413" s="74"/>
      <c r="AM413" s="101"/>
      <c r="AT413" s="74"/>
      <c r="AU413" s="74"/>
      <c r="AV413" s="74"/>
      <c r="AW413" s="74"/>
      <c r="AX413" s="74"/>
      <c r="AY413" s="74"/>
      <c r="AZ413" s="74"/>
      <c r="BA413" s="74"/>
    </row>
    <row r="414" spans="33:54">
      <c r="AG414" s="74"/>
      <c r="AH414" s="74"/>
      <c r="AI414" s="74"/>
      <c r="AJ414" s="74"/>
      <c r="AK414" s="74"/>
      <c r="AM414" s="101"/>
      <c r="AT414" s="74"/>
      <c r="AU414" s="74"/>
      <c r="AV414" s="74"/>
      <c r="AW414" s="74"/>
      <c r="AX414" s="74"/>
      <c r="AY414" s="74"/>
      <c r="AZ414" s="74"/>
      <c r="BA414" s="74"/>
    </row>
    <row r="415" spans="33:54">
      <c r="AG415" s="74"/>
      <c r="AH415" s="74"/>
      <c r="AI415" s="74"/>
      <c r="AJ415" s="74"/>
      <c r="AK415" s="74"/>
      <c r="AM415" s="101"/>
      <c r="AT415" s="74"/>
      <c r="AU415" s="74"/>
      <c r="AV415" s="74"/>
      <c r="AW415" s="74"/>
      <c r="AX415" s="74"/>
      <c r="AY415" s="74"/>
      <c r="AZ415" s="74"/>
      <c r="BA415" s="74"/>
    </row>
    <row r="416" spans="33:54">
      <c r="AG416" s="74"/>
      <c r="AH416" s="74"/>
      <c r="AI416" s="74"/>
      <c r="AJ416" s="74"/>
      <c r="AK416" s="74"/>
      <c r="AM416" s="101"/>
      <c r="AT416" s="74"/>
      <c r="AU416" s="74"/>
      <c r="AV416" s="74"/>
      <c r="AW416" s="74"/>
      <c r="AX416" s="74"/>
      <c r="AY416" s="74"/>
      <c r="AZ416" s="74"/>
      <c r="BA416" s="74"/>
    </row>
    <row r="417" spans="33:53">
      <c r="AG417" s="74"/>
      <c r="AH417" s="74"/>
      <c r="AI417" s="74"/>
      <c r="AJ417" s="74"/>
      <c r="AK417" s="74"/>
      <c r="AM417" s="101"/>
      <c r="AT417" s="74"/>
      <c r="AU417" s="74"/>
      <c r="AV417" s="74"/>
      <c r="AW417" s="74"/>
      <c r="AX417" s="74"/>
      <c r="AY417" s="74"/>
      <c r="AZ417" s="74"/>
      <c r="BA417" s="74"/>
    </row>
    <row r="418" spans="33:53">
      <c r="AG418" s="74"/>
      <c r="AH418" s="74"/>
      <c r="AI418" s="74"/>
      <c r="AJ418" s="74"/>
      <c r="AK418" s="74"/>
      <c r="AM418" s="101"/>
      <c r="AT418" s="74"/>
      <c r="AU418" s="74"/>
      <c r="AV418" s="74"/>
      <c r="AW418" s="74"/>
      <c r="AX418" s="74"/>
      <c r="AY418" s="74"/>
      <c r="AZ418" s="74"/>
      <c r="BA418" s="74"/>
    </row>
    <row r="419" spans="33:53">
      <c r="AG419" s="74"/>
      <c r="AH419" s="74"/>
      <c r="AI419" s="74"/>
      <c r="AJ419" s="74"/>
      <c r="AK419" s="74"/>
      <c r="AM419" s="101"/>
      <c r="AT419" s="74"/>
      <c r="AU419" s="74"/>
      <c r="AV419" s="74"/>
      <c r="AW419" s="74"/>
      <c r="AX419" s="74"/>
      <c r="AY419" s="74"/>
      <c r="AZ419" s="74"/>
      <c r="BA419" s="74"/>
    </row>
    <row r="420" spans="33:53">
      <c r="AG420" s="74"/>
      <c r="AH420" s="74"/>
      <c r="AI420" s="74"/>
      <c r="AJ420" s="74"/>
      <c r="AK420" s="74"/>
      <c r="AM420" s="101"/>
      <c r="AT420" s="74"/>
      <c r="AU420" s="74"/>
      <c r="AV420" s="74"/>
      <c r="AW420" s="74"/>
      <c r="AX420" s="74"/>
      <c r="AY420" s="74"/>
      <c r="AZ420" s="74"/>
      <c r="BA420" s="74"/>
    </row>
    <row r="421" spans="33:53">
      <c r="AG421" s="74"/>
      <c r="AH421" s="74"/>
      <c r="AI421" s="74"/>
      <c r="AJ421" s="74"/>
      <c r="AK421" s="74"/>
      <c r="AM421" s="101"/>
      <c r="AT421" s="74"/>
      <c r="AU421" s="74"/>
      <c r="AV421" s="74"/>
      <c r="AW421" s="74"/>
      <c r="AX421" s="74"/>
      <c r="AY421" s="74"/>
      <c r="AZ421" s="74"/>
      <c r="BA421" s="74"/>
    </row>
    <row r="422" spans="33:53">
      <c r="AG422" s="74"/>
      <c r="AH422" s="74"/>
      <c r="AI422" s="74"/>
      <c r="AJ422" s="74"/>
      <c r="AK422" s="74"/>
      <c r="AM422" s="101"/>
      <c r="AT422" s="74"/>
      <c r="AU422" s="74"/>
      <c r="AV422" s="74"/>
      <c r="AW422" s="74"/>
      <c r="AX422" s="74"/>
      <c r="AY422" s="74"/>
      <c r="AZ422" s="74"/>
      <c r="BA422" s="74"/>
    </row>
    <row r="423" spans="33:53">
      <c r="AG423" s="74"/>
      <c r="AH423" s="74"/>
      <c r="AI423" s="74"/>
      <c r="AJ423" s="74"/>
      <c r="AK423" s="74"/>
      <c r="AM423" s="101"/>
      <c r="AT423" s="74"/>
      <c r="AU423" s="74"/>
      <c r="AV423" s="74"/>
      <c r="AW423" s="74"/>
      <c r="AX423" s="74"/>
      <c r="AY423" s="74"/>
      <c r="AZ423" s="74"/>
      <c r="BA423" s="74"/>
    </row>
    <row r="424" spans="33:53">
      <c r="AG424" s="74"/>
      <c r="AH424" s="74"/>
      <c r="AI424" s="74"/>
      <c r="AJ424" s="74"/>
      <c r="AK424" s="74"/>
      <c r="AM424" s="101"/>
      <c r="AT424" s="74"/>
      <c r="AU424" s="74"/>
      <c r="AV424" s="74"/>
      <c r="AW424" s="74"/>
      <c r="AX424" s="74"/>
      <c r="AY424" s="74"/>
      <c r="AZ424" s="74"/>
      <c r="BA424" s="74"/>
    </row>
    <row r="425" spans="33:53">
      <c r="AG425" s="74"/>
      <c r="AH425" s="74"/>
      <c r="AI425" s="74"/>
      <c r="AJ425" s="74"/>
      <c r="AK425" s="74"/>
      <c r="AM425" s="101"/>
      <c r="AT425" s="74"/>
      <c r="AU425" s="74"/>
      <c r="AV425" s="74"/>
      <c r="AW425" s="74"/>
      <c r="AX425" s="74"/>
      <c r="AY425" s="74"/>
      <c r="AZ425" s="74"/>
      <c r="BA425" s="74"/>
    </row>
    <row r="426" spans="33:53">
      <c r="AG426" s="74"/>
      <c r="AH426" s="74"/>
      <c r="AI426" s="74"/>
      <c r="AJ426" s="74"/>
      <c r="AK426" s="74"/>
      <c r="AM426" s="101"/>
      <c r="AT426" s="74"/>
      <c r="AU426" s="74"/>
      <c r="AV426" s="74"/>
      <c r="AW426" s="74"/>
      <c r="AX426" s="74"/>
      <c r="AY426" s="74"/>
      <c r="AZ426" s="74"/>
      <c r="BA426" s="74"/>
    </row>
    <row r="427" spans="33:53">
      <c r="AG427" s="74"/>
      <c r="AH427" s="74"/>
      <c r="AI427" s="74"/>
      <c r="AJ427" s="74"/>
      <c r="AK427" s="74"/>
      <c r="AM427" s="101"/>
      <c r="AT427" s="74"/>
      <c r="AU427" s="74"/>
      <c r="AV427" s="74"/>
      <c r="AW427" s="74"/>
      <c r="AX427" s="74"/>
      <c r="AY427" s="74"/>
      <c r="AZ427" s="74"/>
      <c r="BA427" s="74"/>
    </row>
    <row r="428" spans="33:53">
      <c r="AG428" s="74"/>
      <c r="AH428" s="74"/>
      <c r="AI428" s="74"/>
      <c r="AJ428" s="74"/>
      <c r="AK428" s="74"/>
      <c r="AM428" s="101"/>
      <c r="AT428" s="74"/>
      <c r="AU428" s="74"/>
      <c r="AV428" s="74"/>
      <c r="AW428" s="74"/>
      <c r="AX428" s="74"/>
      <c r="AY428" s="74"/>
      <c r="AZ428" s="74"/>
      <c r="BA428" s="74"/>
    </row>
    <row r="429" spans="33:53">
      <c r="AG429" s="74"/>
      <c r="AH429" s="74"/>
      <c r="AI429" s="74"/>
      <c r="AJ429" s="74"/>
      <c r="AK429" s="74"/>
      <c r="AM429" s="101"/>
      <c r="AT429" s="74"/>
      <c r="AU429" s="74"/>
      <c r="AV429" s="74"/>
      <c r="AW429" s="74"/>
      <c r="AX429" s="74"/>
      <c r="AY429" s="74"/>
      <c r="AZ429" s="74"/>
      <c r="BA429" s="74"/>
    </row>
    <row r="430" spans="33:53">
      <c r="AG430" s="74"/>
      <c r="AH430" s="74"/>
      <c r="AI430" s="74"/>
      <c r="AJ430" s="74"/>
      <c r="AK430" s="74"/>
      <c r="AM430" s="101"/>
      <c r="AT430" s="74"/>
      <c r="AU430" s="74"/>
      <c r="AV430" s="74"/>
      <c r="AW430" s="74"/>
      <c r="AX430" s="74"/>
      <c r="AY430" s="74"/>
      <c r="AZ430" s="74"/>
      <c r="BA430" s="74"/>
    </row>
    <row r="431" spans="33:53">
      <c r="AG431" s="74"/>
      <c r="AH431" s="74"/>
      <c r="AI431" s="74"/>
      <c r="AJ431" s="74"/>
      <c r="AK431" s="74"/>
      <c r="AM431" s="101"/>
      <c r="AT431" s="74"/>
      <c r="AU431" s="74"/>
      <c r="AV431" s="74"/>
      <c r="AW431" s="74"/>
      <c r="AX431" s="74"/>
      <c r="AY431" s="74"/>
      <c r="AZ431" s="74"/>
      <c r="BA431" s="74"/>
    </row>
    <row r="432" spans="33:53">
      <c r="AG432" s="74"/>
      <c r="AH432" s="74"/>
      <c r="AI432" s="74"/>
      <c r="AJ432" s="74"/>
      <c r="AK432" s="74"/>
      <c r="AM432" s="101"/>
      <c r="AT432" s="74"/>
      <c r="AU432" s="74"/>
      <c r="AV432" s="74"/>
      <c r="AW432" s="74"/>
      <c r="AX432" s="74"/>
      <c r="AY432" s="74"/>
      <c r="AZ432" s="74"/>
      <c r="BA432" s="74"/>
    </row>
    <row r="433" spans="33:53">
      <c r="AG433" s="74"/>
      <c r="AH433" s="74"/>
      <c r="AI433" s="74"/>
      <c r="AJ433" s="74"/>
      <c r="AK433" s="74"/>
      <c r="AM433" s="101"/>
      <c r="AT433" s="74"/>
      <c r="AU433" s="74"/>
      <c r="AV433" s="74"/>
      <c r="AW433" s="74"/>
      <c r="AX433" s="74"/>
      <c r="AY433" s="74"/>
      <c r="AZ433" s="74"/>
      <c r="BA433" s="74"/>
    </row>
    <row r="434" spans="33:53">
      <c r="AG434" s="74"/>
      <c r="AH434" s="74"/>
      <c r="AI434" s="74"/>
      <c r="AJ434" s="74"/>
      <c r="AK434" s="74"/>
      <c r="AM434" s="101"/>
      <c r="AT434" s="74"/>
      <c r="AU434" s="74"/>
      <c r="AV434" s="74"/>
      <c r="AW434" s="74"/>
      <c r="AX434" s="74"/>
      <c r="AY434" s="74"/>
      <c r="AZ434" s="74"/>
      <c r="BA434" s="74"/>
    </row>
    <row r="435" spans="33:53">
      <c r="AG435" s="74"/>
      <c r="AH435" s="74"/>
      <c r="AI435" s="74"/>
      <c r="AJ435" s="74"/>
      <c r="AK435" s="74"/>
      <c r="AM435" s="101"/>
      <c r="AT435" s="74"/>
      <c r="AU435" s="74"/>
      <c r="AV435" s="74"/>
      <c r="AW435" s="74"/>
      <c r="AX435" s="74"/>
      <c r="AY435" s="74"/>
      <c r="AZ435" s="74"/>
      <c r="BA435" s="74"/>
    </row>
    <row r="436" spans="33:53">
      <c r="AG436" s="74"/>
      <c r="AH436" s="74"/>
      <c r="AI436" s="74"/>
      <c r="AJ436" s="74"/>
      <c r="AK436" s="74"/>
      <c r="AM436" s="101"/>
      <c r="AT436" s="74"/>
      <c r="AU436" s="74"/>
      <c r="AV436" s="74"/>
      <c r="AW436" s="74"/>
      <c r="AX436" s="74"/>
      <c r="AY436" s="74"/>
      <c r="AZ436" s="74"/>
      <c r="BA436" s="74"/>
    </row>
    <row r="437" spans="33:53">
      <c r="AG437" s="74"/>
      <c r="AH437" s="74"/>
      <c r="AI437" s="74"/>
      <c r="AJ437" s="74"/>
      <c r="AK437" s="74"/>
      <c r="AM437" s="101"/>
      <c r="AT437" s="74"/>
      <c r="AU437" s="74"/>
      <c r="AV437" s="74"/>
      <c r="AW437" s="74"/>
      <c r="AX437" s="74"/>
      <c r="AY437" s="74"/>
      <c r="AZ437" s="74"/>
      <c r="BA437" s="74"/>
    </row>
    <row r="438" spans="33:53">
      <c r="AG438" s="74"/>
      <c r="AH438" s="74"/>
      <c r="AI438" s="74"/>
      <c r="AJ438" s="74"/>
      <c r="AK438" s="74"/>
      <c r="AM438" s="101"/>
      <c r="AT438" s="74"/>
      <c r="AU438" s="74"/>
      <c r="AV438" s="74"/>
      <c r="AW438" s="74"/>
      <c r="AX438" s="74"/>
      <c r="AY438" s="74"/>
      <c r="AZ438" s="74"/>
      <c r="BA438" s="74"/>
    </row>
    <row r="439" spans="33:53">
      <c r="AG439" s="74"/>
      <c r="AH439" s="74"/>
      <c r="AI439" s="74"/>
      <c r="AJ439" s="74"/>
      <c r="AK439" s="74"/>
      <c r="AM439" s="101"/>
      <c r="AT439" s="74"/>
      <c r="AU439" s="74"/>
      <c r="AV439" s="74"/>
      <c r="AW439" s="74"/>
      <c r="AX439" s="74"/>
      <c r="AY439" s="74"/>
      <c r="AZ439" s="74"/>
      <c r="BA439" s="74"/>
    </row>
    <row r="440" spans="33:53">
      <c r="AG440" s="74"/>
      <c r="AH440" s="74"/>
      <c r="AI440" s="74"/>
      <c r="AJ440" s="74"/>
      <c r="AK440" s="74"/>
      <c r="AM440" s="101"/>
      <c r="AT440" s="74"/>
      <c r="AU440" s="74"/>
      <c r="AV440" s="74"/>
      <c r="AW440" s="74"/>
      <c r="AX440" s="74"/>
      <c r="AY440" s="74"/>
      <c r="AZ440" s="74"/>
      <c r="BA440" s="74"/>
    </row>
    <row r="441" spans="33:53">
      <c r="AG441" s="74"/>
      <c r="AH441" s="74"/>
      <c r="AI441" s="74"/>
      <c r="AJ441" s="74"/>
      <c r="AK441" s="74"/>
      <c r="AM441" s="101"/>
      <c r="AT441" s="74"/>
      <c r="AU441" s="74"/>
      <c r="AV441" s="74"/>
      <c r="AW441" s="74"/>
      <c r="AX441" s="74"/>
      <c r="AY441" s="74"/>
      <c r="AZ441" s="74"/>
      <c r="BA441" s="74"/>
    </row>
    <row r="442" spans="33:53">
      <c r="AG442" s="74"/>
      <c r="AH442" s="74"/>
      <c r="AI442" s="74"/>
      <c r="AJ442" s="74"/>
      <c r="AK442" s="74"/>
      <c r="AM442" s="101"/>
      <c r="AT442" s="74"/>
      <c r="AU442" s="74"/>
      <c r="AV442" s="74"/>
      <c r="AW442" s="74"/>
      <c r="AX442" s="74"/>
      <c r="AY442" s="74"/>
      <c r="AZ442" s="74"/>
      <c r="BA442" s="74"/>
    </row>
    <row r="443" spans="33:53">
      <c r="AG443" s="74"/>
      <c r="AH443" s="74"/>
      <c r="AI443" s="74"/>
      <c r="AJ443" s="74"/>
      <c r="AK443" s="74"/>
      <c r="AM443" s="101"/>
      <c r="AT443" s="74"/>
      <c r="AU443" s="74"/>
      <c r="AV443" s="74"/>
      <c r="AW443" s="74"/>
      <c r="AX443" s="74"/>
      <c r="AY443" s="74"/>
      <c r="AZ443" s="74"/>
      <c r="BA443" s="74"/>
    </row>
    <row r="444" spans="33:53">
      <c r="AG444" s="74"/>
      <c r="AH444" s="74"/>
      <c r="AI444" s="74"/>
      <c r="AJ444" s="74"/>
      <c r="AK444" s="74"/>
      <c r="AM444" s="101"/>
      <c r="AT444" s="74"/>
      <c r="AU444" s="74"/>
      <c r="AV444" s="74"/>
      <c r="AW444" s="74"/>
      <c r="AX444" s="74"/>
      <c r="AY444" s="74"/>
      <c r="AZ444" s="74"/>
      <c r="BA444" s="74"/>
    </row>
    <row r="445" spans="33:53">
      <c r="AG445" s="74"/>
      <c r="AH445" s="74"/>
      <c r="AI445" s="74"/>
      <c r="AJ445" s="74"/>
      <c r="AK445" s="74"/>
      <c r="AM445" s="101"/>
      <c r="AT445" s="74"/>
      <c r="AU445" s="74"/>
      <c r="AV445" s="74"/>
      <c r="AW445" s="74"/>
      <c r="AX445" s="74"/>
      <c r="AY445" s="74"/>
      <c r="AZ445" s="74"/>
      <c r="BA445" s="74"/>
    </row>
    <row r="446" spans="33:53">
      <c r="AG446" s="74"/>
      <c r="AH446" s="74"/>
      <c r="AI446" s="74"/>
      <c r="AJ446" s="74"/>
      <c r="AK446" s="74"/>
      <c r="AM446" s="101"/>
      <c r="AT446" s="74"/>
      <c r="AU446" s="74"/>
      <c r="AV446" s="74"/>
      <c r="AW446" s="74"/>
      <c r="AX446" s="74"/>
      <c r="AY446" s="74"/>
      <c r="AZ446" s="74"/>
      <c r="BA446" s="74"/>
    </row>
    <row r="447" spans="33:53">
      <c r="AG447" s="74"/>
      <c r="AH447" s="74"/>
      <c r="AI447" s="74"/>
      <c r="AJ447" s="74"/>
      <c r="AK447" s="74"/>
      <c r="AM447" s="101"/>
      <c r="AT447" s="74"/>
      <c r="AU447" s="74"/>
      <c r="AV447" s="74"/>
      <c r="AW447" s="74"/>
      <c r="AX447" s="74"/>
      <c r="AY447" s="74"/>
      <c r="AZ447" s="74"/>
      <c r="BA447" s="74"/>
    </row>
    <row r="448" spans="33:53">
      <c r="AG448" s="74"/>
      <c r="AH448" s="74"/>
      <c r="AI448" s="74"/>
      <c r="AJ448" s="74"/>
      <c r="AK448" s="74"/>
      <c r="AM448" s="101"/>
      <c r="AT448" s="74"/>
      <c r="AU448" s="74"/>
      <c r="AV448" s="74"/>
      <c r="AW448" s="74"/>
      <c r="AX448" s="74"/>
      <c r="AY448" s="74"/>
      <c r="AZ448" s="74"/>
      <c r="BA448" s="74"/>
    </row>
    <row r="449" spans="33:54">
      <c r="AG449" s="74"/>
      <c r="AH449" s="74"/>
      <c r="AI449" s="74"/>
      <c r="AJ449" s="74"/>
      <c r="AK449" s="74"/>
      <c r="AM449" s="101"/>
      <c r="AT449" s="74"/>
      <c r="AU449" s="74"/>
      <c r="AV449" s="74"/>
      <c r="AW449" s="74"/>
      <c r="AX449" s="74"/>
      <c r="AY449" s="74"/>
      <c r="AZ449" s="74"/>
      <c r="BA449" s="74"/>
    </row>
    <row r="450" spans="33:54">
      <c r="AG450" s="74"/>
      <c r="AH450" s="74"/>
      <c r="AI450" s="74"/>
      <c r="AJ450" s="74"/>
      <c r="AK450" s="74"/>
      <c r="AM450" s="101"/>
      <c r="AT450" s="74"/>
      <c r="AU450" s="74"/>
      <c r="AV450" s="74"/>
      <c r="AW450" s="74"/>
      <c r="AX450" s="74"/>
      <c r="AY450" s="74"/>
      <c r="AZ450" s="74"/>
      <c r="BA450" s="74"/>
    </row>
    <row r="451" spans="33:54">
      <c r="AG451" s="74"/>
      <c r="AH451" s="74"/>
      <c r="AI451" s="74"/>
      <c r="AJ451" s="74"/>
      <c r="AK451" s="74"/>
      <c r="AM451" s="101"/>
      <c r="AT451" s="74"/>
      <c r="AU451" s="74"/>
      <c r="AV451" s="74"/>
      <c r="AW451" s="74"/>
      <c r="AX451" s="74"/>
      <c r="AY451" s="74"/>
      <c r="AZ451" s="74"/>
      <c r="BA451" s="74"/>
    </row>
    <row r="452" spans="33:54">
      <c r="AG452" s="74"/>
      <c r="AH452" s="74"/>
      <c r="AI452" s="74"/>
      <c r="AJ452" s="74"/>
      <c r="AK452" s="74"/>
      <c r="AM452" s="101"/>
      <c r="AT452" s="74"/>
      <c r="AU452" s="74"/>
      <c r="AV452" s="74"/>
      <c r="AW452" s="74"/>
      <c r="AX452" s="74"/>
      <c r="AY452" s="74"/>
      <c r="AZ452" s="74"/>
      <c r="BA452" s="74"/>
    </row>
    <row r="453" spans="33:54">
      <c r="AG453" s="74"/>
      <c r="AH453" s="74"/>
      <c r="AI453" s="74"/>
      <c r="AJ453" s="74"/>
      <c r="AK453" s="74"/>
      <c r="AM453" s="101"/>
      <c r="AT453" s="74"/>
      <c r="AU453" s="74"/>
      <c r="AV453" s="74"/>
      <c r="AW453" s="74"/>
      <c r="AX453" s="74"/>
      <c r="AY453" s="74"/>
      <c r="AZ453" s="74"/>
      <c r="BA453" s="74"/>
    </row>
    <row r="454" spans="33:54">
      <c r="AG454" s="74"/>
      <c r="AH454" s="74"/>
      <c r="AI454" s="74"/>
      <c r="AJ454" s="74"/>
      <c r="AK454" s="74"/>
      <c r="AM454" s="101"/>
      <c r="AT454" s="74"/>
      <c r="AU454" s="74"/>
      <c r="AV454" s="74"/>
      <c r="AW454" s="74"/>
      <c r="AX454" s="74"/>
      <c r="AY454" s="74"/>
      <c r="AZ454" s="74"/>
      <c r="BA454" s="74"/>
    </row>
    <row r="455" spans="33:54">
      <c r="AG455" s="74"/>
      <c r="AH455" s="74"/>
      <c r="AI455" s="74"/>
      <c r="AJ455" s="74"/>
      <c r="AK455" s="74"/>
      <c r="AM455" s="101"/>
      <c r="AT455" s="74"/>
      <c r="AU455" s="74"/>
      <c r="AV455" s="74"/>
      <c r="AW455" s="74"/>
      <c r="AX455" s="74"/>
      <c r="AY455" s="74"/>
      <c r="AZ455" s="74"/>
      <c r="BA455" s="74"/>
    </row>
    <row r="456" spans="33:54">
      <c r="AG456" s="74"/>
      <c r="AH456" s="74"/>
      <c r="AI456" s="74"/>
      <c r="AJ456" s="74"/>
      <c r="AK456" s="74"/>
      <c r="AM456" s="101"/>
      <c r="AT456" s="74"/>
      <c r="AU456" s="74"/>
      <c r="AV456" s="74"/>
      <c r="AW456" s="74"/>
      <c r="AX456" s="74"/>
      <c r="AY456" s="74"/>
      <c r="AZ456" s="74"/>
      <c r="BA456" s="74"/>
    </row>
    <row r="457" spans="33:54">
      <c r="AG457" s="74"/>
      <c r="AH457" s="74"/>
      <c r="AI457" s="74"/>
      <c r="AJ457" s="74"/>
      <c r="AK457" s="74"/>
      <c r="AM457" s="101"/>
      <c r="AT457" s="74"/>
      <c r="AU457" s="74"/>
      <c r="AV457" s="74"/>
      <c r="AW457" s="74"/>
      <c r="AX457" s="74"/>
      <c r="AY457" s="74"/>
      <c r="AZ457" s="74"/>
      <c r="BA457" s="74"/>
    </row>
    <row r="458" spans="33:54">
      <c r="AG458" s="74"/>
      <c r="AH458" s="74"/>
      <c r="AI458" s="74"/>
      <c r="AJ458" s="74"/>
      <c r="AK458" s="74"/>
      <c r="AM458" s="101"/>
      <c r="AT458" s="74"/>
      <c r="AU458" s="74"/>
      <c r="AV458" s="74"/>
      <c r="AW458" s="74"/>
      <c r="AX458" s="74"/>
      <c r="AY458" s="74"/>
      <c r="AZ458" s="74"/>
      <c r="BA458" s="74"/>
    </row>
    <row r="459" spans="33:54">
      <c r="AG459" s="74"/>
      <c r="AH459" s="74"/>
      <c r="AI459" s="74"/>
      <c r="AJ459" s="74"/>
      <c r="AK459" s="74"/>
      <c r="AM459" s="101"/>
      <c r="AT459" s="74"/>
      <c r="AU459" s="74"/>
      <c r="AV459" s="74"/>
      <c r="AW459" s="74"/>
      <c r="AX459" s="74"/>
      <c r="AY459" s="74"/>
      <c r="AZ459" s="74"/>
      <c r="BA459" s="74"/>
    </row>
    <row r="460" spans="33:54">
      <c r="AG460" s="74"/>
      <c r="AH460" s="74"/>
      <c r="AI460" s="74"/>
      <c r="AJ460" s="74"/>
      <c r="AK460" s="74"/>
      <c r="AM460" s="101"/>
      <c r="AT460" s="74"/>
      <c r="AU460" s="74"/>
      <c r="AV460" s="74"/>
      <c r="AW460" s="74"/>
      <c r="AX460" s="74"/>
      <c r="AY460" s="74"/>
      <c r="AZ460" s="74"/>
      <c r="BA460" s="74"/>
    </row>
    <row r="461" spans="33:54">
      <c r="AG461" s="74"/>
      <c r="AH461" s="74"/>
      <c r="AI461" s="74"/>
      <c r="AJ461" s="74"/>
      <c r="AK461" s="74"/>
      <c r="AM461" s="101"/>
      <c r="AT461" s="74"/>
      <c r="AU461" s="74"/>
      <c r="AV461" s="74"/>
      <c r="AW461" s="74"/>
      <c r="AX461" s="74"/>
      <c r="AY461" s="74"/>
      <c r="AZ461" s="74"/>
      <c r="BA461" s="74"/>
    </row>
    <row r="462" spans="33:54">
      <c r="AG462" s="74"/>
      <c r="AH462" s="74"/>
      <c r="AI462" s="74"/>
      <c r="AJ462" s="74"/>
      <c r="AK462" s="74"/>
      <c r="AM462" s="101"/>
      <c r="AT462" s="74"/>
      <c r="AU462" s="74"/>
      <c r="AV462" s="74"/>
      <c r="AW462" s="74"/>
      <c r="AX462" s="74"/>
      <c r="AY462" s="74"/>
      <c r="AZ462" s="74"/>
      <c r="BA462" s="74"/>
    </row>
    <row r="463" spans="33:54">
      <c r="AG463" s="74"/>
      <c r="AH463" s="74"/>
      <c r="AI463" s="74"/>
      <c r="AJ463" s="74"/>
      <c r="AK463" s="74"/>
      <c r="AM463" s="101"/>
      <c r="AT463" s="74"/>
      <c r="AU463" s="74"/>
      <c r="AV463" s="74"/>
      <c r="AW463" s="74"/>
      <c r="AX463" s="74"/>
      <c r="AY463" s="74"/>
      <c r="AZ463" s="74"/>
      <c r="BA463" s="74"/>
      <c r="BB463" s="74"/>
    </row>
    <row r="464" spans="33:54">
      <c r="AG464" s="74"/>
      <c r="AH464" s="74"/>
      <c r="AI464" s="74"/>
      <c r="AJ464" s="74"/>
      <c r="AK464" s="74"/>
      <c r="AM464" s="101"/>
      <c r="AT464" s="74"/>
      <c r="AU464" s="74"/>
      <c r="AV464" s="74"/>
      <c r="AW464" s="74"/>
      <c r="AX464" s="74"/>
      <c r="AY464" s="74"/>
      <c r="AZ464" s="74"/>
      <c r="BA464" s="74"/>
    </row>
    <row r="465" spans="33:54">
      <c r="AG465" s="74"/>
      <c r="AH465" s="74"/>
      <c r="AI465" s="74"/>
      <c r="AJ465" s="74"/>
      <c r="AK465" s="74"/>
      <c r="AM465" s="101"/>
      <c r="AT465" s="74"/>
      <c r="AU465" s="74"/>
      <c r="AV465" s="74"/>
      <c r="AW465" s="74"/>
      <c r="AX465" s="74"/>
      <c r="AY465" s="74"/>
      <c r="AZ465" s="74"/>
      <c r="BA465" s="74"/>
    </row>
    <row r="466" spans="33:54">
      <c r="AG466" s="74"/>
      <c r="AH466" s="74"/>
      <c r="AI466" s="74"/>
      <c r="AJ466" s="74"/>
      <c r="AK466" s="74"/>
      <c r="AM466" s="101"/>
      <c r="AT466" s="74"/>
      <c r="AU466" s="74"/>
      <c r="AV466" s="74"/>
      <c r="AW466" s="74"/>
      <c r="AX466" s="74"/>
      <c r="AY466" s="74"/>
      <c r="AZ466" s="74"/>
      <c r="BA466" s="74"/>
    </row>
    <row r="467" spans="33:54">
      <c r="AG467" s="74"/>
      <c r="AH467" s="74"/>
      <c r="AI467" s="74"/>
      <c r="AJ467" s="74"/>
      <c r="AK467" s="74"/>
      <c r="AM467" s="101"/>
      <c r="AT467" s="74"/>
      <c r="AU467" s="74"/>
      <c r="AV467" s="74"/>
      <c r="AW467" s="74"/>
      <c r="AX467" s="74"/>
      <c r="AY467" s="74"/>
      <c r="AZ467" s="74"/>
      <c r="BA467" s="74"/>
    </row>
    <row r="468" spans="33:54">
      <c r="AG468" s="74"/>
      <c r="AH468" s="74"/>
      <c r="AI468" s="74"/>
      <c r="AJ468" s="74"/>
      <c r="AK468" s="74"/>
      <c r="AM468" s="101"/>
      <c r="AT468" s="74"/>
      <c r="AU468" s="74"/>
      <c r="AV468" s="74"/>
      <c r="AW468" s="74"/>
      <c r="AX468" s="74"/>
      <c r="AY468" s="74"/>
      <c r="AZ468" s="74"/>
      <c r="BA468" s="74"/>
    </row>
    <row r="469" spans="33:54">
      <c r="AG469" s="74"/>
      <c r="AH469" s="74"/>
      <c r="AI469" s="74"/>
      <c r="AJ469" s="74"/>
      <c r="AK469" s="74"/>
      <c r="AM469" s="101"/>
      <c r="AT469" s="74"/>
      <c r="AU469" s="74"/>
      <c r="AV469" s="74"/>
      <c r="AW469" s="74"/>
      <c r="AX469" s="74"/>
      <c r="AY469" s="74"/>
      <c r="AZ469" s="74"/>
      <c r="BA469" s="74"/>
    </row>
    <row r="470" spans="33:54">
      <c r="AG470" s="74"/>
      <c r="AH470" s="74"/>
      <c r="AI470" s="74"/>
      <c r="AJ470" s="74"/>
      <c r="AK470" s="74"/>
      <c r="AM470" s="101"/>
      <c r="AT470" s="74"/>
      <c r="AU470" s="74"/>
      <c r="AV470" s="74"/>
      <c r="AW470" s="74"/>
      <c r="AX470" s="74"/>
      <c r="AY470" s="74"/>
      <c r="AZ470" s="74"/>
      <c r="BA470" s="74"/>
    </row>
    <row r="471" spans="33:54">
      <c r="AG471" s="74"/>
      <c r="AH471" s="74"/>
      <c r="AI471" s="74"/>
      <c r="AJ471" s="74"/>
      <c r="AK471" s="74"/>
      <c r="AM471" s="101"/>
      <c r="AT471" s="74"/>
      <c r="AU471" s="74"/>
      <c r="AV471" s="74"/>
      <c r="AW471" s="74"/>
      <c r="AX471" s="74"/>
      <c r="AY471" s="74"/>
      <c r="AZ471" s="74"/>
      <c r="BA471" s="74"/>
    </row>
    <row r="472" spans="33:54">
      <c r="AG472" s="74"/>
      <c r="AH472" s="74"/>
      <c r="AI472" s="74"/>
      <c r="AJ472" s="74"/>
      <c r="AK472" s="74"/>
      <c r="AM472" s="101"/>
      <c r="AT472" s="74"/>
      <c r="AU472" s="74"/>
      <c r="AV472" s="74"/>
      <c r="AW472" s="74"/>
      <c r="AX472" s="74"/>
      <c r="AY472" s="74"/>
      <c r="AZ472" s="74"/>
      <c r="BA472" s="74"/>
    </row>
    <row r="473" spans="33:54">
      <c r="AG473" s="74"/>
      <c r="AH473" s="74"/>
      <c r="AI473" s="74"/>
      <c r="AJ473" s="74"/>
      <c r="AK473" s="74"/>
      <c r="AM473" s="101"/>
      <c r="AT473" s="74"/>
      <c r="AU473" s="74"/>
      <c r="AV473" s="74"/>
      <c r="AW473" s="74"/>
      <c r="AX473" s="74"/>
      <c r="AY473" s="74"/>
      <c r="AZ473" s="74"/>
      <c r="BA473" s="74"/>
    </row>
    <row r="474" spans="33:54">
      <c r="AG474" s="74"/>
      <c r="AH474" s="74"/>
      <c r="AI474" s="74"/>
      <c r="AJ474" s="74"/>
      <c r="AK474" s="74"/>
      <c r="AM474" s="101"/>
      <c r="AT474" s="74"/>
      <c r="AU474" s="74"/>
      <c r="AV474" s="74"/>
      <c r="AW474" s="74"/>
      <c r="AX474" s="74"/>
      <c r="AY474" s="74"/>
      <c r="AZ474" s="74"/>
      <c r="BA474" s="74"/>
    </row>
    <row r="475" spans="33:54">
      <c r="AG475" s="74"/>
      <c r="AH475" s="74"/>
      <c r="AI475" s="74"/>
      <c r="AJ475" s="74"/>
      <c r="AK475" s="74"/>
      <c r="AM475" s="101"/>
      <c r="AT475" s="74"/>
      <c r="AU475" s="74"/>
      <c r="AV475" s="74"/>
      <c r="AW475" s="74"/>
      <c r="AX475" s="74"/>
      <c r="AY475" s="74"/>
      <c r="AZ475" s="74"/>
      <c r="BA475" s="74"/>
    </row>
    <row r="476" spans="33:54">
      <c r="AG476" s="74"/>
      <c r="AH476" s="74"/>
      <c r="AI476" s="74"/>
      <c r="AJ476" s="74"/>
      <c r="AK476" s="74"/>
      <c r="AM476" s="101"/>
      <c r="AT476" s="74"/>
      <c r="AU476" s="74"/>
      <c r="AV476" s="74"/>
      <c r="AW476" s="74"/>
      <c r="AX476" s="74"/>
      <c r="AY476" s="74"/>
      <c r="AZ476" s="74"/>
      <c r="BA476" s="74"/>
      <c r="BB476" s="74"/>
    </row>
    <row r="477" spans="33:54">
      <c r="AG477" s="74"/>
      <c r="AH477" s="74"/>
      <c r="AI477" s="74"/>
      <c r="AJ477" s="74"/>
      <c r="AK477" s="74"/>
      <c r="AM477" s="101"/>
      <c r="AT477" s="74"/>
      <c r="AU477" s="74"/>
      <c r="AV477" s="74"/>
      <c r="AW477" s="74"/>
      <c r="AX477" s="74"/>
      <c r="AY477" s="74"/>
      <c r="AZ477" s="74"/>
      <c r="BA477" s="74"/>
    </row>
    <row r="478" spans="33:54">
      <c r="AG478" s="74"/>
      <c r="AH478" s="74"/>
      <c r="AI478" s="74"/>
      <c r="AJ478" s="74"/>
      <c r="AK478" s="74"/>
      <c r="AM478" s="101"/>
      <c r="AT478" s="74"/>
      <c r="AU478" s="74"/>
      <c r="AV478" s="74"/>
      <c r="AW478" s="74"/>
      <c r="AX478" s="74"/>
      <c r="AY478" s="74"/>
      <c r="AZ478" s="74"/>
      <c r="BA478" s="74"/>
    </row>
    <row r="479" spans="33:54">
      <c r="AG479" s="74"/>
      <c r="AH479" s="74"/>
      <c r="AI479" s="74"/>
      <c r="AJ479" s="74"/>
      <c r="AK479" s="74"/>
      <c r="AM479" s="101"/>
      <c r="AT479" s="74"/>
      <c r="AU479" s="74"/>
      <c r="AV479" s="74"/>
      <c r="AW479" s="74"/>
      <c r="AX479" s="74"/>
      <c r="AY479" s="74"/>
      <c r="AZ479" s="74"/>
      <c r="BA479" s="74"/>
    </row>
    <row r="480" spans="33:54">
      <c r="AG480" s="74"/>
      <c r="AH480" s="74"/>
      <c r="AI480" s="74"/>
      <c r="AJ480" s="74"/>
      <c r="AK480" s="74"/>
      <c r="AM480" s="101"/>
      <c r="AT480" s="74"/>
      <c r="AU480" s="74"/>
      <c r="AV480" s="74"/>
      <c r="AW480" s="74"/>
      <c r="AX480" s="74"/>
      <c r="AY480" s="74"/>
      <c r="AZ480" s="74"/>
      <c r="BA480" s="74"/>
    </row>
    <row r="481" spans="33:53">
      <c r="AG481" s="74"/>
      <c r="AH481" s="74"/>
      <c r="AI481" s="74"/>
      <c r="AJ481" s="74"/>
      <c r="AK481" s="74"/>
      <c r="AM481" s="101"/>
      <c r="AT481" s="74"/>
      <c r="AU481" s="74"/>
      <c r="AV481" s="74"/>
      <c r="AW481" s="74"/>
      <c r="AX481" s="74"/>
      <c r="AY481" s="74"/>
      <c r="AZ481" s="74"/>
      <c r="BA481" s="74"/>
    </row>
    <row r="482" spans="33:53">
      <c r="AG482" s="74"/>
      <c r="AH482" s="74"/>
      <c r="AI482" s="74"/>
      <c r="AJ482" s="74"/>
      <c r="AK482" s="74"/>
      <c r="AM482" s="101"/>
      <c r="AT482" s="74"/>
      <c r="AU482" s="74"/>
      <c r="AV482" s="74"/>
      <c r="AW482" s="74"/>
      <c r="AX482" s="74"/>
      <c r="AY482" s="74"/>
      <c r="AZ482" s="74"/>
      <c r="BA482" s="74"/>
    </row>
    <row r="483" spans="33:53">
      <c r="AG483" s="74"/>
      <c r="AH483" s="74"/>
      <c r="AI483" s="74"/>
      <c r="AJ483" s="74"/>
      <c r="AK483" s="74"/>
      <c r="AM483" s="101"/>
      <c r="AT483" s="74"/>
      <c r="AU483" s="74"/>
      <c r="AV483" s="74"/>
      <c r="AW483" s="74"/>
      <c r="AX483" s="74"/>
      <c r="AY483" s="74"/>
      <c r="AZ483" s="74"/>
      <c r="BA483" s="74"/>
    </row>
    <row r="484" spans="33:53">
      <c r="AG484" s="74"/>
      <c r="AH484" s="74"/>
      <c r="AI484" s="74"/>
      <c r="AJ484" s="74"/>
      <c r="AK484" s="74"/>
      <c r="AM484" s="101"/>
      <c r="AT484" s="74"/>
      <c r="AU484" s="74"/>
      <c r="AV484" s="74"/>
      <c r="AW484" s="74"/>
      <c r="AX484" s="74"/>
      <c r="AY484" s="74"/>
      <c r="AZ484" s="74"/>
      <c r="BA484" s="74"/>
    </row>
    <row r="485" spans="33:53">
      <c r="AG485" s="74"/>
      <c r="AH485" s="74"/>
      <c r="AI485" s="74"/>
      <c r="AJ485" s="74"/>
      <c r="AK485" s="74"/>
      <c r="AM485" s="101"/>
      <c r="AT485" s="74"/>
      <c r="AU485" s="74"/>
      <c r="AV485" s="74"/>
      <c r="AW485" s="74"/>
      <c r="AX485" s="74"/>
      <c r="AY485" s="74"/>
      <c r="AZ485" s="74"/>
      <c r="BA485" s="74"/>
    </row>
    <row r="486" spans="33:53">
      <c r="AG486" s="74"/>
      <c r="AH486" s="74"/>
      <c r="AI486" s="74"/>
      <c r="AJ486" s="74"/>
      <c r="AK486" s="74"/>
      <c r="AM486" s="101"/>
      <c r="AT486" s="74"/>
      <c r="AU486" s="74"/>
      <c r="AV486" s="74"/>
      <c r="AW486" s="74"/>
      <c r="AX486" s="74"/>
      <c r="AY486" s="74"/>
      <c r="AZ486" s="74"/>
      <c r="BA486" s="74"/>
    </row>
    <row r="487" spans="33:53">
      <c r="AG487" s="74"/>
      <c r="AH487" s="74"/>
      <c r="AI487" s="74"/>
      <c r="AJ487" s="74"/>
      <c r="AK487" s="74"/>
      <c r="AM487" s="101"/>
      <c r="AT487" s="74"/>
      <c r="AU487" s="74"/>
      <c r="AV487" s="74"/>
      <c r="AW487" s="74"/>
      <c r="AX487" s="74"/>
      <c r="AY487" s="74"/>
      <c r="AZ487" s="74"/>
      <c r="BA487" s="74"/>
    </row>
    <row r="488" spans="33:53">
      <c r="AG488" s="74"/>
      <c r="AH488" s="74"/>
      <c r="AI488" s="74"/>
      <c r="AJ488" s="74"/>
      <c r="AK488" s="74"/>
      <c r="AM488" s="101"/>
      <c r="AT488" s="74"/>
      <c r="AU488" s="74"/>
      <c r="AV488" s="74"/>
      <c r="AW488" s="74"/>
      <c r="AX488" s="74"/>
      <c r="AY488" s="74"/>
      <c r="AZ488" s="74"/>
      <c r="BA488" s="74"/>
    </row>
    <row r="489" spans="33:53">
      <c r="AG489" s="74"/>
      <c r="AH489" s="74"/>
      <c r="AI489" s="74"/>
      <c r="AJ489" s="74"/>
      <c r="AK489" s="74"/>
      <c r="AM489" s="101"/>
      <c r="AT489" s="74"/>
      <c r="AU489" s="74"/>
      <c r="AV489" s="74"/>
      <c r="AW489" s="74"/>
      <c r="AX489" s="74"/>
      <c r="AY489" s="74"/>
      <c r="AZ489" s="74"/>
      <c r="BA489" s="74"/>
    </row>
    <row r="490" spans="33:53">
      <c r="AG490" s="74"/>
      <c r="AH490" s="74"/>
      <c r="AI490" s="74"/>
      <c r="AJ490" s="74"/>
      <c r="AK490" s="74"/>
      <c r="AM490" s="101"/>
      <c r="AT490" s="74"/>
      <c r="AU490" s="74"/>
      <c r="AV490" s="74"/>
      <c r="AW490" s="74"/>
      <c r="AX490" s="74"/>
      <c r="AY490" s="74"/>
      <c r="AZ490" s="74"/>
      <c r="BA490" s="74"/>
    </row>
    <row r="491" spans="33:53">
      <c r="AG491" s="74"/>
      <c r="AH491" s="74"/>
      <c r="AI491" s="74"/>
      <c r="AJ491" s="74"/>
      <c r="AK491" s="74"/>
      <c r="AM491" s="101"/>
      <c r="AT491" s="74"/>
      <c r="AU491" s="74"/>
      <c r="AV491" s="74"/>
      <c r="AW491" s="74"/>
      <c r="AX491" s="74"/>
      <c r="AY491" s="74"/>
      <c r="AZ491" s="74"/>
      <c r="BA491" s="74"/>
    </row>
    <row r="492" spans="33:53">
      <c r="AG492" s="74"/>
      <c r="AH492" s="74"/>
      <c r="AI492" s="74"/>
      <c r="AJ492" s="74"/>
      <c r="AK492" s="74"/>
      <c r="AM492" s="101"/>
      <c r="AT492" s="74"/>
      <c r="AU492" s="74"/>
      <c r="AV492" s="74"/>
      <c r="AW492" s="74"/>
      <c r="AX492" s="74"/>
      <c r="AY492" s="74"/>
      <c r="AZ492" s="74"/>
      <c r="BA492" s="74"/>
    </row>
    <row r="493" spans="33:53">
      <c r="AG493" s="74"/>
      <c r="AH493" s="74"/>
      <c r="AI493" s="74"/>
      <c r="AJ493" s="74"/>
      <c r="AK493" s="74"/>
      <c r="AM493" s="101"/>
      <c r="AT493" s="74"/>
      <c r="AU493" s="74"/>
      <c r="AV493" s="74"/>
      <c r="AW493" s="74"/>
      <c r="AX493" s="74"/>
      <c r="AY493" s="74"/>
      <c r="AZ493" s="74"/>
      <c r="BA493" s="74"/>
    </row>
    <row r="494" spans="33:53">
      <c r="AG494" s="74"/>
      <c r="AH494" s="74"/>
      <c r="AI494" s="74"/>
      <c r="AJ494" s="74"/>
      <c r="AK494" s="74"/>
      <c r="AM494" s="101"/>
      <c r="AT494" s="74"/>
      <c r="AU494" s="74"/>
      <c r="AV494" s="74"/>
      <c r="AW494" s="74"/>
      <c r="AX494" s="74"/>
      <c r="AY494" s="74"/>
      <c r="AZ494" s="74"/>
      <c r="BA494" s="74"/>
    </row>
    <row r="495" spans="33:53">
      <c r="AG495" s="74"/>
      <c r="AH495" s="74"/>
      <c r="AI495" s="74"/>
      <c r="AJ495" s="74"/>
      <c r="AK495" s="74"/>
      <c r="AM495" s="101"/>
      <c r="AT495" s="74"/>
      <c r="AU495" s="74"/>
      <c r="AV495" s="74"/>
      <c r="AW495" s="74"/>
      <c r="AX495" s="74"/>
      <c r="AY495" s="74"/>
      <c r="AZ495" s="74"/>
      <c r="BA495" s="74"/>
    </row>
    <row r="496" spans="33:53">
      <c r="AG496" s="74"/>
      <c r="AH496" s="74"/>
      <c r="AI496" s="74"/>
      <c r="AJ496" s="74"/>
      <c r="AK496" s="74"/>
      <c r="AM496" s="101"/>
      <c r="AT496" s="74"/>
      <c r="AU496" s="74"/>
      <c r="AV496" s="74"/>
      <c r="AW496" s="74"/>
      <c r="AX496" s="74"/>
      <c r="AY496" s="74"/>
      <c r="AZ496" s="74"/>
      <c r="BA496" s="74"/>
    </row>
    <row r="497" spans="33:54">
      <c r="AG497" s="74"/>
      <c r="AH497" s="74"/>
      <c r="AI497" s="74"/>
      <c r="AJ497" s="74"/>
      <c r="AK497" s="74"/>
      <c r="AM497" s="101"/>
      <c r="AT497" s="74"/>
      <c r="AU497" s="74"/>
      <c r="AV497" s="74"/>
      <c r="AW497" s="74"/>
      <c r="AX497" s="74"/>
      <c r="AY497" s="74"/>
      <c r="AZ497" s="74"/>
      <c r="BA497" s="74"/>
    </row>
    <row r="498" spans="33:54">
      <c r="AG498" s="74"/>
      <c r="AH498" s="74"/>
      <c r="AI498" s="74"/>
      <c r="AJ498" s="74"/>
      <c r="AK498" s="74"/>
      <c r="AM498" s="101"/>
      <c r="AT498" s="74"/>
      <c r="AU498" s="74"/>
      <c r="AV498" s="74"/>
      <c r="AW498" s="74"/>
      <c r="AX498" s="74"/>
      <c r="AY498" s="74"/>
      <c r="AZ498" s="74"/>
      <c r="BA498" s="74"/>
    </row>
    <row r="499" spans="33:54">
      <c r="AG499" s="74"/>
      <c r="AH499" s="74"/>
      <c r="AI499" s="74"/>
      <c r="AJ499" s="74"/>
      <c r="AK499" s="74"/>
      <c r="AM499" s="101"/>
      <c r="AT499" s="74"/>
      <c r="AU499" s="74"/>
      <c r="AV499" s="74"/>
      <c r="AW499" s="74"/>
      <c r="AX499" s="74"/>
      <c r="AY499" s="74"/>
      <c r="AZ499" s="74"/>
      <c r="BA499" s="74"/>
    </row>
    <row r="500" spans="33:54">
      <c r="AG500" s="74"/>
      <c r="AH500" s="74"/>
      <c r="AI500" s="74"/>
      <c r="AJ500" s="74"/>
      <c r="AK500" s="74"/>
      <c r="AM500" s="101"/>
      <c r="AT500" s="74"/>
      <c r="AU500" s="74"/>
      <c r="AV500" s="74"/>
      <c r="AW500" s="74"/>
      <c r="AX500" s="74"/>
      <c r="AY500" s="74"/>
      <c r="AZ500" s="74"/>
      <c r="BA500" s="74"/>
    </row>
    <row r="501" spans="33:54">
      <c r="AG501" s="74"/>
      <c r="AH501" s="74"/>
      <c r="AI501" s="74"/>
      <c r="AJ501" s="74"/>
      <c r="AK501" s="74"/>
      <c r="AM501" s="101"/>
      <c r="AT501" s="74"/>
      <c r="AU501" s="74"/>
      <c r="AV501" s="74"/>
      <c r="AW501" s="74"/>
      <c r="AX501" s="74"/>
      <c r="AY501" s="74"/>
      <c r="AZ501" s="74"/>
      <c r="BA501" s="74"/>
    </row>
    <row r="502" spans="33:54">
      <c r="AG502" s="74"/>
      <c r="AH502" s="74"/>
      <c r="AI502" s="74"/>
      <c r="AJ502" s="74"/>
      <c r="AK502" s="74"/>
      <c r="AM502" s="101"/>
      <c r="AT502" s="74"/>
      <c r="AU502" s="74"/>
      <c r="AV502" s="74"/>
      <c r="AW502" s="74"/>
      <c r="AX502" s="74"/>
      <c r="AY502" s="74"/>
      <c r="AZ502" s="74"/>
      <c r="BA502" s="74"/>
    </row>
    <row r="503" spans="33:54">
      <c r="AG503" s="74"/>
      <c r="AH503" s="74"/>
      <c r="AI503" s="74"/>
      <c r="AJ503" s="74"/>
      <c r="AK503" s="74"/>
      <c r="AM503" s="101"/>
      <c r="AT503" s="74"/>
      <c r="AU503" s="74"/>
      <c r="AV503" s="74"/>
      <c r="AW503" s="74"/>
      <c r="AX503" s="74"/>
      <c r="AY503" s="74"/>
      <c r="AZ503" s="74"/>
      <c r="BA503" s="74"/>
    </row>
    <row r="504" spans="33:54">
      <c r="AG504" s="74"/>
      <c r="AH504" s="74"/>
      <c r="AI504" s="74"/>
      <c r="AJ504" s="74"/>
      <c r="AK504" s="74"/>
      <c r="AM504" s="101"/>
      <c r="AT504" s="74"/>
      <c r="AU504" s="74"/>
      <c r="AV504" s="74"/>
      <c r="AW504" s="74"/>
      <c r="AX504" s="74"/>
      <c r="AY504" s="74"/>
      <c r="AZ504" s="74"/>
      <c r="BA504" s="74"/>
    </row>
    <row r="505" spans="33:54">
      <c r="AG505" s="74"/>
      <c r="AH505" s="74"/>
      <c r="AI505" s="74"/>
      <c r="AJ505" s="74"/>
      <c r="AK505" s="74"/>
      <c r="AM505" s="101"/>
      <c r="AT505" s="74"/>
      <c r="AU505" s="74"/>
      <c r="AV505" s="74"/>
      <c r="AW505" s="74"/>
      <c r="AX505" s="74"/>
      <c r="AY505" s="74"/>
      <c r="AZ505" s="74"/>
      <c r="BA505" s="74"/>
    </row>
    <row r="506" spans="33:54">
      <c r="AG506" s="74"/>
      <c r="AH506" s="74"/>
      <c r="AI506" s="74"/>
      <c r="AJ506" s="74"/>
      <c r="AK506" s="74"/>
      <c r="AM506" s="101"/>
      <c r="AT506" s="74"/>
      <c r="AU506" s="74"/>
      <c r="AV506" s="74"/>
      <c r="AW506" s="74"/>
      <c r="AX506" s="74"/>
      <c r="AY506" s="74"/>
      <c r="AZ506" s="74"/>
      <c r="BA506" s="74"/>
      <c r="BB506" s="74"/>
    </row>
    <row r="507" spans="33:54">
      <c r="AG507" s="74"/>
      <c r="AH507" s="74"/>
      <c r="AI507" s="74"/>
      <c r="AJ507" s="74"/>
      <c r="AK507" s="74"/>
      <c r="AM507" s="101"/>
      <c r="AT507" s="74"/>
      <c r="AU507" s="74"/>
      <c r="AV507" s="74"/>
      <c r="AW507" s="74"/>
      <c r="AX507" s="74"/>
      <c r="AY507" s="74"/>
      <c r="AZ507" s="74"/>
      <c r="BA507" s="74"/>
    </row>
    <row r="508" spans="33:54">
      <c r="AG508" s="74"/>
      <c r="AH508" s="74"/>
      <c r="AI508" s="74"/>
      <c r="AJ508" s="74"/>
      <c r="AK508" s="74"/>
      <c r="AM508" s="101"/>
      <c r="AT508" s="74"/>
      <c r="AU508" s="74"/>
      <c r="AV508" s="74"/>
      <c r="AW508" s="74"/>
      <c r="AX508" s="74"/>
      <c r="AY508" s="74"/>
      <c r="AZ508" s="74"/>
      <c r="BA508" s="74"/>
    </row>
    <row r="509" spans="33:54">
      <c r="AG509" s="74"/>
      <c r="AH509" s="74"/>
      <c r="AI509" s="74"/>
      <c r="AJ509" s="74"/>
      <c r="AK509" s="74"/>
      <c r="AM509" s="101"/>
      <c r="AT509" s="74"/>
      <c r="AU509" s="74"/>
      <c r="AV509" s="74"/>
      <c r="AW509" s="74"/>
      <c r="AX509" s="74"/>
      <c r="AY509" s="74"/>
      <c r="AZ509" s="74"/>
      <c r="BA509" s="74"/>
      <c r="BB509" s="74"/>
    </row>
    <row r="510" spans="33:54">
      <c r="AG510" s="74"/>
      <c r="AH510" s="74"/>
      <c r="AI510" s="74"/>
      <c r="AJ510" s="74"/>
      <c r="AK510" s="74"/>
      <c r="AM510" s="101"/>
      <c r="AT510" s="74"/>
      <c r="AU510" s="74"/>
      <c r="AV510" s="74"/>
      <c r="AW510" s="74"/>
      <c r="AX510" s="74"/>
      <c r="AY510" s="74"/>
      <c r="AZ510" s="74"/>
      <c r="BA510" s="74"/>
      <c r="BB510" s="74"/>
    </row>
    <row r="511" spans="33:54">
      <c r="AG511" s="74"/>
      <c r="AH511" s="74"/>
      <c r="AI511" s="74"/>
      <c r="AJ511" s="74"/>
      <c r="AK511" s="74"/>
      <c r="AM511" s="101"/>
      <c r="AT511" s="74"/>
      <c r="AU511" s="74"/>
      <c r="AV511" s="74"/>
      <c r="AW511" s="74"/>
      <c r="AX511" s="74"/>
      <c r="AY511" s="74"/>
      <c r="AZ511" s="74"/>
      <c r="BA511" s="74"/>
    </row>
    <row r="512" spans="33:54">
      <c r="AG512" s="74"/>
      <c r="AH512" s="74"/>
      <c r="AI512" s="74"/>
      <c r="AJ512" s="74"/>
      <c r="AK512" s="74"/>
      <c r="AM512" s="101"/>
      <c r="AT512" s="74"/>
      <c r="AU512" s="74"/>
      <c r="AV512" s="74"/>
      <c r="AW512" s="74"/>
      <c r="AX512" s="74"/>
      <c r="AY512" s="74"/>
      <c r="AZ512" s="74"/>
      <c r="BA512" s="74"/>
    </row>
    <row r="513" spans="33:54">
      <c r="AG513" s="74"/>
      <c r="AH513" s="74"/>
      <c r="AI513" s="74"/>
      <c r="AJ513" s="74"/>
      <c r="AK513" s="74"/>
      <c r="AM513" s="101"/>
      <c r="AT513" s="74"/>
      <c r="AU513" s="74"/>
      <c r="AV513" s="74"/>
      <c r="AW513" s="74"/>
      <c r="AX513" s="74"/>
      <c r="AY513" s="74"/>
      <c r="AZ513" s="74"/>
      <c r="BA513" s="74"/>
    </row>
    <row r="514" spans="33:54">
      <c r="AG514" s="74"/>
      <c r="AH514" s="74"/>
      <c r="AI514" s="74"/>
      <c r="AJ514" s="74"/>
      <c r="AK514" s="74"/>
      <c r="AM514" s="101"/>
      <c r="AT514" s="74"/>
      <c r="AU514" s="74"/>
      <c r="AV514" s="74"/>
      <c r="AW514" s="74"/>
      <c r="AX514" s="74"/>
      <c r="AY514" s="74"/>
      <c r="AZ514" s="74"/>
      <c r="BA514" s="74"/>
    </row>
    <row r="515" spans="33:54">
      <c r="AG515" s="74"/>
      <c r="AH515" s="74"/>
      <c r="AI515" s="74"/>
      <c r="AJ515" s="74"/>
      <c r="AK515" s="74"/>
      <c r="AM515" s="101"/>
      <c r="AT515" s="74"/>
      <c r="AU515" s="74"/>
      <c r="AV515" s="74"/>
      <c r="AW515" s="74"/>
      <c r="AX515" s="74"/>
      <c r="AY515" s="74"/>
      <c r="AZ515" s="74"/>
      <c r="BA515" s="74"/>
    </row>
    <row r="516" spans="33:54">
      <c r="AG516" s="74"/>
      <c r="AH516" s="74"/>
      <c r="AI516" s="74"/>
      <c r="AJ516" s="74"/>
      <c r="AK516" s="74"/>
      <c r="AM516" s="101"/>
      <c r="AT516" s="74"/>
      <c r="AU516" s="74"/>
      <c r="AV516" s="74"/>
      <c r="AW516" s="74"/>
      <c r="AX516" s="74"/>
      <c r="AY516" s="74"/>
      <c r="AZ516" s="74"/>
      <c r="BA516" s="74"/>
    </row>
    <row r="517" spans="33:54">
      <c r="AG517" s="74"/>
      <c r="AH517" s="74"/>
      <c r="AI517" s="74"/>
      <c r="AJ517" s="74"/>
      <c r="AK517" s="74"/>
      <c r="AM517" s="101"/>
      <c r="AT517" s="74"/>
      <c r="AU517" s="74"/>
      <c r="AV517" s="74"/>
      <c r="AW517" s="74"/>
      <c r="AX517" s="74"/>
      <c r="AY517" s="74"/>
      <c r="AZ517" s="74"/>
      <c r="BA517" s="74"/>
    </row>
    <row r="518" spans="33:54">
      <c r="AG518" s="74"/>
      <c r="AH518" s="74"/>
      <c r="AI518" s="74"/>
      <c r="AJ518" s="74"/>
      <c r="AK518" s="74"/>
      <c r="AM518" s="101"/>
      <c r="AT518" s="74"/>
      <c r="AU518" s="74"/>
      <c r="AV518" s="74"/>
      <c r="AW518" s="74"/>
      <c r="AX518" s="74"/>
      <c r="AY518" s="74"/>
      <c r="AZ518" s="74"/>
      <c r="BA518" s="74"/>
    </row>
    <row r="519" spans="33:54">
      <c r="AG519" s="74"/>
      <c r="AH519" s="74"/>
      <c r="AI519" s="74"/>
      <c r="AJ519" s="74"/>
      <c r="AK519" s="74"/>
      <c r="AM519" s="101"/>
      <c r="AT519" s="74"/>
      <c r="AU519" s="74"/>
      <c r="AV519" s="74"/>
      <c r="AW519" s="74"/>
      <c r="AX519" s="74"/>
      <c r="AY519" s="74"/>
      <c r="AZ519" s="74"/>
      <c r="BA519" s="74"/>
      <c r="BB519" s="74"/>
    </row>
    <row r="520" spans="33:54">
      <c r="AG520" s="74"/>
      <c r="AH520" s="74"/>
      <c r="AI520" s="74"/>
      <c r="AJ520" s="74"/>
      <c r="AK520" s="74"/>
      <c r="AM520" s="101"/>
      <c r="AT520" s="74"/>
      <c r="AU520" s="74"/>
      <c r="AV520" s="74"/>
      <c r="AW520" s="74"/>
      <c r="AX520" s="74"/>
      <c r="AY520" s="74"/>
      <c r="AZ520" s="74"/>
      <c r="BA520" s="74"/>
    </row>
    <row r="521" spans="33:54">
      <c r="AG521" s="74"/>
      <c r="AH521" s="74"/>
      <c r="AI521" s="74"/>
      <c r="AJ521" s="74"/>
      <c r="AK521" s="74"/>
      <c r="AM521" s="101"/>
      <c r="AT521" s="74"/>
      <c r="AU521" s="74"/>
      <c r="AV521" s="74"/>
      <c r="AW521" s="74"/>
      <c r="AX521" s="74"/>
      <c r="AY521" s="74"/>
      <c r="AZ521" s="74"/>
      <c r="BA521" s="74"/>
    </row>
    <row r="522" spans="33:54">
      <c r="AG522" s="74"/>
      <c r="AH522" s="74"/>
      <c r="AI522" s="74"/>
      <c r="AJ522" s="74"/>
      <c r="AK522" s="74"/>
      <c r="AM522" s="101"/>
      <c r="AT522" s="74"/>
      <c r="AU522" s="74"/>
      <c r="AV522" s="74"/>
      <c r="AW522" s="74"/>
      <c r="AX522" s="74"/>
      <c r="AY522" s="74"/>
      <c r="AZ522" s="74"/>
      <c r="BA522" s="74"/>
    </row>
    <row r="523" spans="33:54">
      <c r="AG523" s="74"/>
      <c r="AH523" s="74"/>
      <c r="AI523" s="74"/>
      <c r="AJ523" s="74"/>
      <c r="AK523" s="74"/>
      <c r="AM523" s="101"/>
      <c r="AT523" s="74"/>
      <c r="AU523" s="74"/>
      <c r="AV523" s="74"/>
      <c r="AW523" s="74"/>
      <c r="AX523" s="74"/>
      <c r="AY523" s="74"/>
      <c r="AZ523" s="74"/>
      <c r="BA523" s="74"/>
    </row>
    <row r="524" spans="33:54">
      <c r="AG524" s="74"/>
      <c r="AH524" s="74"/>
      <c r="AI524" s="74"/>
      <c r="AJ524" s="74"/>
      <c r="AK524" s="74"/>
      <c r="AM524" s="101"/>
      <c r="AT524" s="74"/>
      <c r="AU524" s="74"/>
      <c r="AV524" s="74"/>
      <c r="AW524" s="74"/>
      <c r="AX524" s="74"/>
      <c r="AY524" s="74"/>
      <c r="AZ524" s="74"/>
      <c r="BA524" s="74"/>
    </row>
    <row r="525" spans="33:54">
      <c r="AG525" s="74"/>
      <c r="AH525" s="74"/>
      <c r="AI525" s="74"/>
      <c r="AJ525" s="74"/>
      <c r="AK525" s="74"/>
      <c r="AM525" s="101"/>
      <c r="AT525" s="74"/>
      <c r="AU525" s="74"/>
      <c r="AV525" s="74"/>
      <c r="AW525" s="74"/>
      <c r="AX525" s="74"/>
      <c r="AY525" s="74"/>
      <c r="AZ525" s="74"/>
      <c r="BA525" s="74"/>
      <c r="BB525" s="74"/>
    </row>
    <row r="526" spans="33:54">
      <c r="AG526" s="74"/>
      <c r="AH526" s="74"/>
      <c r="AI526" s="74"/>
      <c r="AJ526" s="74"/>
      <c r="AK526" s="74"/>
      <c r="AM526" s="101"/>
      <c r="AT526" s="74"/>
      <c r="AU526" s="74"/>
      <c r="AV526" s="74"/>
      <c r="AW526" s="74"/>
      <c r="AX526" s="74"/>
      <c r="AY526" s="74"/>
      <c r="AZ526" s="74"/>
      <c r="BA526" s="74"/>
    </row>
    <row r="527" spans="33:54">
      <c r="AG527" s="74"/>
      <c r="AH527" s="74"/>
      <c r="AI527" s="74"/>
      <c r="AJ527" s="74"/>
      <c r="AK527" s="74"/>
      <c r="AM527" s="101"/>
      <c r="AT527" s="74"/>
      <c r="AU527" s="74"/>
      <c r="AV527" s="74"/>
      <c r="AW527" s="74"/>
      <c r="AX527" s="74"/>
      <c r="AY527" s="74"/>
      <c r="AZ527" s="74"/>
      <c r="BA527" s="74"/>
    </row>
    <row r="528" spans="33:54">
      <c r="AG528" s="74"/>
      <c r="AH528" s="74"/>
      <c r="AI528" s="74"/>
      <c r="AJ528" s="74"/>
      <c r="AK528" s="74"/>
      <c r="AM528" s="101"/>
      <c r="AT528" s="74"/>
      <c r="AU528" s="74"/>
      <c r="AV528" s="74"/>
      <c r="AW528" s="74"/>
      <c r="AX528" s="74"/>
      <c r="AY528" s="74"/>
      <c r="AZ528" s="74"/>
      <c r="BA528" s="74"/>
    </row>
    <row r="529" spans="33:53">
      <c r="AG529" s="74"/>
      <c r="AH529" s="74"/>
      <c r="AI529" s="74"/>
      <c r="AJ529" s="74"/>
      <c r="AK529" s="74"/>
      <c r="AM529" s="101"/>
      <c r="AT529" s="74"/>
      <c r="AU529" s="74"/>
      <c r="AV529" s="74"/>
      <c r="AW529" s="74"/>
      <c r="AX529" s="74"/>
      <c r="AY529" s="74"/>
      <c r="AZ529" s="74"/>
      <c r="BA529" s="74"/>
    </row>
    <row r="530" spans="33:53">
      <c r="AG530" s="74"/>
      <c r="AH530" s="74"/>
      <c r="AI530" s="74"/>
      <c r="AJ530" s="74"/>
      <c r="AK530" s="74"/>
      <c r="AM530" s="101"/>
      <c r="AT530" s="74"/>
      <c r="AU530" s="74"/>
      <c r="AV530" s="74"/>
      <c r="AW530" s="74"/>
      <c r="AX530" s="74"/>
      <c r="AY530" s="74"/>
      <c r="AZ530" s="74"/>
      <c r="BA530" s="74"/>
    </row>
    <row r="531" spans="33:53">
      <c r="AG531" s="74"/>
      <c r="AH531" s="74"/>
      <c r="AI531" s="74"/>
      <c r="AJ531" s="74"/>
      <c r="AK531" s="74"/>
      <c r="AM531" s="101"/>
      <c r="AT531" s="74"/>
      <c r="AU531" s="74"/>
      <c r="AV531" s="74"/>
      <c r="AW531" s="74"/>
      <c r="AX531" s="74"/>
      <c r="AY531" s="74"/>
      <c r="AZ531" s="74"/>
      <c r="BA531" s="74"/>
    </row>
    <row r="532" spans="33:53">
      <c r="AG532" s="74"/>
      <c r="AH532" s="74"/>
      <c r="AI532" s="74"/>
      <c r="AJ532" s="74"/>
      <c r="AK532" s="74"/>
      <c r="AM532" s="101"/>
      <c r="AT532" s="74"/>
      <c r="AU532" s="74"/>
      <c r="AV532" s="74"/>
      <c r="AW532" s="74"/>
      <c r="AX532" s="74"/>
      <c r="AY532" s="74"/>
      <c r="AZ532" s="74"/>
      <c r="BA532" s="74"/>
    </row>
    <row r="533" spans="33:53">
      <c r="AG533" s="74"/>
      <c r="AH533" s="74"/>
      <c r="AI533" s="74"/>
      <c r="AJ533" s="74"/>
      <c r="AK533" s="74"/>
      <c r="AM533" s="101"/>
      <c r="AT533" s="74"/>
      <c r="AU533" s="74"/>
      <c r="AV533" s="74"/>
      <c r="AW533" s="74"/>
      <c r="AX533" s="74"/>
      <c r="AY533" s="74"/>
      <c r="AZ533" s="74"/>
      <c r="BA533" s="74"/>
    </row>
    <row r="534" spans="33:53">
      <c r="AG534" s="74"/>
      <c r="AH534" s="74"/>
      <c r="AI534" s="74"/>
      <c r="AJ534" s="74"/>
      <c r="AK534" s="74"/>
      <c r="AM534" s="101"/>
      <c r="AT534" s="74"/>
      <c r="AU534" s="74"/>
      <c r="AV534" s="74"/>
      <c r="AW534" s="74"/>
      <c r="AX534" s="74"/>
      <c r="AY534" s="74"/>
      <c r="AZ534" s="74"/>
      <c r="BA534" s="74"/>
    </row>
    <row r="535" spans="33:53">
      <c r="AG535" s="74"/>
      <c r="AH535" s="74"/>
      <c r="AI535" s="74"/>
      <c r="AJ535" s="74"/>
      <c r="AK535" s="74"/>
      <c r="AM535" s="101"/>
      <c r="AT535" s="74"/>
      <c r="AU535" s="74"/>
      <c r="AV535" s="74"/>
      <c r="AW535" s="74"/>
      <c r="AX535" s="74"/>
      <c r="AY535" s="74"/>
      <c r="AZ535" s="74"/>
      <c r="BA535" s="74"/>
    </row>
    <row r="536" spans="33:53">
      <c r="AG536" s="74"/>
      <c r="AH536" s="74"/>
      <c r="AI536" s="74"/>
      <c r="AJ536" s="74"/>
      <c r="AK536" s="74"/>
      <c r="AM536" s="101"/>
      <c r="AT536" s="74"/>
      <c r="AU536" s="74"/>
      <c r="AV536" s="74"/>
      <c r="AW536" s="74"/>
      <c r="AX536" s="74"/>
      <c r="AY536" s="74"/>
      <c r="AZ536" s="74"/>
      <c r="BA536" s="74"/>
    </row>
    <row r="537" spans="33:53">
      <c r="AG537" s="74"/>
      <c r="AH537" s="74"/>
      <c r="AI537" s="74"/>
      <c r="AJ537" s="74"/>
      <c r="AK537" s="74"/>
      <c r="AM537" s="101"/>
      <c r="AT537" s="74"/>
      <c r="AU537" s="74"/>
      <c r="AV537" s="74"/>
      <c r="AW537" s="74"/>
      <c r="AX537" s="74"/>
      <c r="AY537" s="74"/>
      <c r="AZ537" s="74"/>
      <c r="BA537" s="74"/>
    </row>
    <row r="538" spans="33:53">
      <c r="AG538" s="74"/>
      <c r="AH538" s="74"/>
      <c r="AI538" s="74"/>
      <c r="AJ538" s="74"/>
      <c r="AK538" s="74"/>
      <c r="AM538" s="101"/>
      <c r="AT538" s="74"/>
      <c r="AU538" s="74"/>
      <c r="AV538" s="74"/>
      <c r="AW538" s="74"/>
      <c r="AX538" s="74"/>
      <c r="AY538" s="74"/>
      <c r="AZ538" s="74"/>
      <c r="BA538" s="74"/>
    </row>
    <row r="539" spans="33:53">
      <c r="AG539" s="74"/>
      <c r="AH539" s="74"/>
      <c r="AI539" s="74"/>
      <c r="AJ539" s="74"/>
      <c r="AK539" s="74"/>
      <c r="AM539" s="101"/>
      <c r="AT539" s="74"/>
      <c r="AU539" s="74"/>
      <c r="AV539" s="74"/>
      <c r="AW539" s="74"/>
      <c r="AX539" s="74"/>
      <c r="AY539" s="74"/>
      <c r="AZ539" s="74"/>
      <c r="BA539" s="74"/>
    </row>
    <row r="540" spans="33:53">
      <c r="AG540" s="74"/>
      <c r="AH540" s="74"/>
      <c r="AI540" s="74"/>
      <c r="AJ540" s="74"/>
      <c r="AK540" s="74"/>
      <c r="AM540" s="101"/>
      <c r="AT540" s="74"/>
      <c r="AU540" s="74"/>
      <c r="AV540" s="74"/>
      <c r="AW540" s="74"/>
      <c r="AX540" s="74"/>
      <c r="AY540" s="74"/>
      <c r="AZ540" s="74"/>
      <c r="BA540" s="74"/>
    </row>
    <row r="541" spans="33:53">
      <c r="AG541" s="74"/>
      <c r="AH541" s="74"/>
      <c r="AI541" s="74"/>
      <c r="AJ541" s="74"/>
      <c r="AK541" s="74"/>
      <c r="AM541" s="101"/>
      <c r="AT541" s="74"/>
      <c r="AU541" s="74"/>
      <c r="AV541" s="74"/>
      <c r="AW541" s="74"/>
      <c r="AX541" s="74"/>
      <c r="AY541" s="74"/>
      <c r="AZ541" s="74"/>
      <c r="BA541" s="74"/>
    </row>
    <row r="542" spans="33:53">
      <c r="AG542" s="74"/>
      <c r="AH542" s="74"/>
      <c r="AI542" s="74"/>
      <c r="AJ542" s="74"/>
      <c r="AK542" s="74"/>
      <c r="AM542" s="101"/>
      <c r="AT542" s="74"/>
      <c r="AU542" s="74"/>
      <c r="AV542" s="74"/>
      <c r="AW542" s="74"/>
      <c r="AX542" s="74"/>
      <c r="AY542" s="74"/>
      <c r="AZ542" s="74"/>
      <c r="BA542" s="74"/>
    </row>
    <row r="543" spans="33:53">
      <c r="AG543" s="74"/>
      <c r="AH543" s="74"/>
      <c r="AI543" s="74"/>
      <c r="AJ543" s="74"/>
      <c r="AK543" s="74"/>
      <c r="AM543" s="101"/>
      <c r="AT543" s="74"/>
      <c r="AU543" s="74"/>
      <c r="AV543" s="74"/>
      <c r="AW543" s="74"/>
      <c r="AX543" s="74"/>
      <c r="AY543" s="74"/>
      <c r="AZ543" s="74"/>
      <c r="BA543" s="74"/>
    </row>
    <row r="544" spans="33:53">
      <c r="AG544" s="74"/>
      <c r="AH544" s="74"/>
      <c r="AI544" s="74"/>
      <c r="AJ544" s="74"/>
      <c r="AK544" s="74"/>
      <c r="AM544" s="101"/>
      <c r="AT544" s="74"/>
      <c r="AU544" s="74"/>
      <c r="AV544" s="74"/>
      <c r="AW544" s="74"/>
      <c r="AX544" s="74"/>
      <c r="AY544" s="74"/>
      <c r="AZ544" s="74"/>
      <c r="BA544" s="74"/>
    </row>
    <row r="545" spans="33:54">
      <c r="AG545" s="74"/>
      <c r="AH545" s="74"/>
      <c r="AI545" s="74"/>
      <c r="AJ545" s="74"/>
      <c r="AK545" s="74"/>
      <c r="AM545" s="101"/>
      <c r="AT545" s="74"/>
      <c r="AU545" s="74"/>
      <c r="AV545" s="74"/>
      <c r="AW545" s="74"/>
      <c r="AX545" s="74"/>
      <c r="AY545" s="74"/>
      <c r="AZ545" s="74"/>
      <c r="BA545" s="74"/>
    </row>
    <row r="546" spans="33:54">
      <c r="AG546" s="74"/>
      <c r="AH546" s="74"/>
      <c r="AI546" s="74"/>
      <c r="AJ546" s="74"/>
      <c r="AK546" s="74"/>
      <c r="AM546" s="101"/>
      <c r="AT546" s="74"/>
      <c r="AU546" s="74"/>
      <c r="AV546" s="74"/>
      <c r="AW546" s="74"/>
      <c r="AX546" s="74"/>
      <c r="AY546" s="74"/>
      <c r="AZ546" s="74"/>
      <c r="BA546" s="74"/>
    </row>
    <row r="547" spans="33:54">
      <c r="AG547" s="74"/>
      <c r="AH547" s="74"/>
      <c r="AI547" s="74"/>
      <c r="AJ547" s="74"/>
      <c r="AK547" s="74"/>
      <c r="AM547" s="101"/>
      <c r="AT547" s="74"/>
      <c r="AU547" s="74"/>
      <c r="AV547" s="74"/>
      <c r="AW547" s="74"/>
      <c r="AX547" s="74"/>
      <c r="AY547" s="74"/>
      <c r="AZ547" s="74"/>
      <c r="BA547" s="74"/>
    </row>
    <row r="548" spans="33:54">
      <c r="AG548" s="74"/>
      <c r="AH548" s="74"/>
      <c r="AI548" s="74"/>
      <c r="AJ548" s="74"/>
      <c r="AK548" s="74"/>
      <c r="AM548" s="101"/>
      <c r="AT548" s="74"/>
      <c r="AU548" s="74"/>
      <c r="AV548" s="74"/>
      <c r="AW548" s="74"/>
      <c r="AX548" s="74"/>
      <c r="AY548" s="74"/>
      <c r="AZ548" s="74"/>
      <c r="BA548" s="74"/>
    </row>
    <row r="549" spans="33:54">
      <c r="AG549" s="74"/>
      <c r="AH549" s="74"/>
      <c r="AI549" s="74"/>
      <c r="AJ549" s="74"/>
      <c r="AK549" s="74"/>
      <c r="AM549" s="101"/>
      <c r="AT549" s="74"/>
      <c r="AU549" s="74"/>
      <c r="AV549" s="74"/>
      <c r="AW549" s="74"/>
      <c r="AX549" s="74"/>
      <c r="AY549" s="74"/>
      <c r="AZ549" s="74"/>
      <c r="BA549" s="74"/>
    </row>
    <row r="550" spans="33:54">
      <c r="AG550" s="74"/>
      <c r="AH550" s="74"/>
      <c r="AI550" s="74"/>
      <c r="AJ550" s="74"/>
      <c r="AK550" s="74"/>
      <c r="AM550" s="101"/>
      <c r="AT550" s="74"/>
      <c r="AU550" s="74"/>
      <c r="AV550" s="74"/>
      <c r="AW550" s="74"/>
      <c r="AX550" s="74"/>
      <c r="AY550" s="74"/>
      <c r="AZ550" s="74"/>
      <c r="BA550" s="74"/>
      <c r="BB550" s="74"/>
    </row>
    <row r="551" spans="33:54">
      <c r="AG551" s="74"/>
      <c r="AH551" s="74"/>
      <c r="AI551" s="74"/>
      <c r="AJ551" s="74"/>
      <c r="AK551" s="74"/>
      <c r="AM551" s="101"/>
      <c r="AT551" s="74"/>
      <c r="AU551" s="74"/>
      <c r="AV551" s="74"/>
      <c r="AW551" s="74"/>
      <c r="AX551" s="74"/>
      <c r="AY551" s="74"/>
      <c r="AZ551" s="74"/>
      <c r="BA551" s="74"/>
    </row>
    <row r="552" spans="33:54">
      <c r="AG552" s="74"/>
      <c r="AH552" s="74"/>
      <c r="AI552" s="74"/>
      <c r="AJ552" s="74"/>
      <c r="AK552" s="74"/>
      <c r="AM552" s="101"/>
      <c r="AT552" s="74"/>
      <c r="AU552" s="74"/>
      <c r="AV552" s="74"/>
      <c r="AW552" s="74"/>
      <c r="AX552" s="74"/>
      <c r="AY552" s="74"/>
      <c r="AZ552" s="74"/>
      <c r="BA552" s="74"/>
    </row>
    <row r="553" spans="33:54">
      <c r="AG553" s="74"/>
      <c r="AH553" s="74"/>
      <c r="AI553" s="74"/>
      <c r="AJ553" s="74"/>
      <c r="AK553" s="74"/>
      <c r="AM553" s="101"/>
      <c r="AT553" s="74"/>
      <c r="AU553" s="74"/>
      <c r="AV553" s="74"/>
      <c r="AW553" s="74"/>
      <c r="AX553" s="74"/>
      <c r="AY553" s="74"/>
      <c r="AZ553" s="74"/>
      <c r="BA553" s="74"/>
    </row>
    <row r="554" spans="33:54">
      <c r="AG554" s="74"/>
      <c r="AH554" s="74"/>
      <c r="AI554" s="74"/>
      <c r="AJ554" s="74"/>
      <c r="AK554" s="74"/>
      <c r="AM554" s="101"/>
      <c r="AT554" s="74"/>
      <c r="AU554" s="74"/>
      <c r="AV554" s="74"/>
      <c r="AW554" s="74"/>
      <c r="AX554" s="74"/>
      <c r="AY554" s="74"/>
      <c r="AZ554" s="74"/>
      <c r="BA554" s="74"/>
    </row>
    <row r="555" spans="33:54">
      <c r="AG555" s="74"/>
      <c r="AH555" s="74"/>
      <c r="AI555" s="74"/>
      <c r="AJ555" s="74"/>
      <c r="AK555" s="74"/>
      <c r="AM555" s="101"/>
      <c r="AT555" s="74"/>
      <c r="AU555" s="74"/>
      <c r="AV555" s="74"/>
      <c r="AW555" s="74"/>
      <c r="AX555" s="74"/>
      <c r="AY555" s="74"/>
      <c r="AZ555" s="74"/>
      <c r="BA555" s="74"/>
    </row>
    <row r="556" spans="33:54">
      <c r="AG556" s="74"/>
      <c r="AH556" s="74"/>
      <c r="AI556" s="74"/>
      <c r="AJ556" s="74"/>
      <c r="AK556" s="74"/>
      <c r="AM556" s="101"/>
      <c r="AT556" s="74"/>
      <c r="AU556" s="74"/>
      <c r="AV556" s="74"/>
      <c r="AW556" s="74"/>
      <c r="AX556" s="74"/>
      <c r="AY556" s="74"/>
      <c r="AZ556" s="74"/>
      <c r="BA556" s="74"/>
    </row>
    <row r="557" spans="33:54">
      <c r="AG557" s="74"/>
      <c r="AH557" s="74"/>
      <c r="AI557" s="74"/>
      <c r="AJ557" s="74"/>
      <c r="AK557" s="74"/>
      <c r="AM557" s="101"/>
      <c r="AT557" s="74"/>
      <c r="AU557" s="74"/>
      <c r="AV557" s="74"/>
      <c r="AW557" s="74"/>
      <c r="AX557" s="74"/>
      <c r="AY557" s="74"/>
      <c r="AZ557" s="74"/>
      <c r="BA557" s="74"/>
    </row>
    <row r="558" spans="33:54">
      <c r="AG558" s="74"/>
      <c r="AH558" s="74"/>
      <c r="AI558" s="74"/>
      <c r="AJ558" s="74"/>
      <c r="AK558" s="74"/>
      <c r="AM558" s="101"/>
      <c r="AT558" s="74"/>
      <c r="AU558" s="74"/>
      <c r="AV558" s="74"/>
      <c r="AW558" s="74"/>
      <c r="AX558" s="74"/>
      <c r="AY558" s="74"/>
      <c r="AZ558" s="74"/>
      <c r="BA558" s="74"/>
    </row>
    <row r="559" spans="33:54">
      <c r="AG559" s="74"/>
      <c r="AH559" s="74"/>
      <c r="AI559" s="74"/>
      <c r="AJ559" s="74"/>
      <c r="AK559" s="74"/>
      <c r="AM559" s="101"/>
      <c r="AT559" s="74"/>
      <c r="AU559" s="74"/>
      <c r="AV559" s="74"/>
      <c r="AW559" s="74"/>
      <c r="AX559" s="74"/>
      <c r="AY559" s="74"/>
      <c r="AZ559" s="74"/>
      <c r="BA559" s="74"/>
    </row>
    <row r="560" spans="33:54">
      <c r="AG560" s="74"/>
      <c r="AH560" s="74"/>
      <c r="AI560" s="74"/>
      <c r="AJ560" s="74"/>
      <c r="AK560" s="74"/>
      <c r="AM560" s="101"/>
      <c r="AT560" s="74"/>
      <c r="AU560" s="74"/>
      <c r="AV560" s="74"/>
      <c r="AW560" s="74"/>
      <c r="AX560" s="74"/>
      <c r="AY560" s="74"/>
      <c r="AZ560" s="74"/>
      <c r="BA560" s="74"/>
    </row>
    <row r="561" spans="33:54">
      <c r="AG561" s="74"/>
      <c r="AH561" s="74"/>
      <c r="AI561" s="74"/>
      <c r="AJ561" s="74"/>
      <c r="AK561" s="74"/>
      <c r="AM561" s="101"/>
      <c r="AT561" s="74"/>
      <c r="AU561" s="74"/>
      <c r="AV561" s="74"/>
      <c r="AW561" s="74"/>
      <c r="AX561" s="74"/>
      <c r="AY561" s="74"/>
      <c r="AZ561" s="74"/>
      <c r="BA561" s="74"/>
    </row>
    <row r="562" spans="33:54">
      <c r="AG562" s="74"/>
      <c r="AH562" s="74"/>
      <c r="AI562" s="74"/>
      <c r="AJ562" s="74"/>
      <c r="AK562" s="74"/>
      <c r="AM562" s="101"/>
      <c r="AT562" s="74"/>
      <c r="AU562" s="74"/>
      <c r="AV562" s="74"/>
      <c r="AW562" s="74"/>
      <c r="AX562" s="74"/>
      <c r="AY562" s="74"/>
      <c r="AZ562" s="74"/>
      <c r="BA562" s="74"/>
    </row>
    <row r="563" spans="33:54">
      <c r="AG563" s="74"/>
      <c r="AH563" s="74"/>
      <c r="AI563" s="74"/>
      <c r="AJ563" s="74"/>
      <c r="AK563" s="74"/>
      <c r="AM563" s="101"/>
      <c r="AT563" s="74"/>
      <c r="AU563" s="74"/>
      <c r="AV563" s="74"/>
      <c r="AW563" s="74"/>
      <c r="AX563" s="74"/>
      <c r="AY563" s="74"/>
      <c r="AZ563" s="74"/>
      <c r="BA563" s="74"/>
    </row>
    <row r="564" spans="33:54">
      <c r="AG564" s="74"/>
      <c r="AH564" s="74"/>
      <c r="AI564" s="74"/>
      <c r="AJ564" s="74"/>
      <c r="AK564" s="74"/>
      <c r="AM564" s="101"/>
      <c r="AT564" s="74"/>
      <c r="AU564" s="74"/>
      <c r="AV564" s="74"/>
      <c r="AW564" s="74"/>
      <c r="AX564" s="74"/>
      <c r="AY564" s="74"/>
      <c r="AZ564" s="74"/>
      <c r="BA564" s="74"/>
    </row>
    <row r="565" spans="33:54">
      <c r="AG565" s="74"/>
      <c r="AH565" s="74"/>
      <c r="AI565" s="74"/>
      <c r="AJ565" s="74"/>
      <c r="AK565" s="74"/>
      <c r="AM565" s="101"/>
      <c r="AT565" s="74"/>
      <c r="AU565" s="74"/>
      <c r="AV565" s="74"/>
      <c r="AW565" s="74"/>
      <c r="AX565" s="74"/>
      <c r="AY565" s="74"/>
      <c r="AZ565" s="74"/>
      <c r="BA565" s="74"/>
    </row>
    <row r="566" spans="33:54">
      <c r="AG566" s="74"/>
      <c r="AH566" s="74"/>
      <c r="AI566" s="74"/>
      <c r="AJ566" s="74"/>
      <c r="AK566" s="74"/>
      <c r="AM566" s="101"/>
      <c r="AT566" s="74"/>
      <c r="AU566" s="74"/>
      <c r="AV566" s="74"/>
      <c r="AW566" s="74"/>
      <c r="AX566" s="74"/>
      <c r="AY566" s="74"/>
      <c r="AZ566" s="74"/>
      <c r="BA566" s="74"/>
    </row>
    <row r="567" spans="33:54">
      <c r="AG567" s="74"/>
      <c r="AH567" s="74"/>
      <c r="AI567" s="74"/>
      <c r="AJ567" s="74"/>
      <c r="AK567" s="74"/>
      <c r="AM567" s="101"/>
      <c r="AT567" s="74"/>
      <c r="AU567" s="74"/>
      <c r="AV567" s="74"/>
      <c r="AW567" s="74"/>
      <c r="AX567" s="74"/>
      <c r="AY567" s="74"/>
      <c r="AZ567" s="74"/>
      <c r="BA567" s="74"/>
    </row>
    <row r="568" spans="33:54">
      <c r="AG568" s="74"/>
      <c r="AH568" s="74"/>
      <c r="AI568" s="74"/>
      <c r="AJ568" s="74"/>
      <c r="AK568" s="74"/>
      <c r="AM568" s="101"/>
      <c r="AT568" s="74"/>
      <c r="AU568" s="74"/>
      <c r="AV568" s="74"/>
      <c r="AW568" s="74"/>
      <c r="AX568" s="74"/>
      <c r="AY568" s="74"/>
      <c r="AZ568" s="74"/>
      <c r="BA568" s="74"/>
    </row>
    <row r="569" spans="33:54">
      <c r="AG569" s="74"/>
      <c r="AH569" s="74"/>
      <c r="AI569" s="74"/>
      <c r="AJ569" s="74"/>
      <c r="AK569" s="74"/>
      <c r="AM569" s="101"/>
      <c r="AT569" s="74"/>
      <c r="AU569" s="74"/>
      <c r="AV569" s="74"/>
      <c r="AW569" s="74"/>
      <c r="AX569" s="74"/>
      <c r="AY569" s="74"/>
      <c r="AZ569" s="74"/>
      <c r="BA569" s="74"/>
    </row>
    <row r="570" spans="33:54">
      <c r="AG570" s="74"/>
      <c r="AH570" s="74"/>
      <c r="AI570" s="74"/>
      <c r="AJ570" s="74"/>
      <c r="AK570" s="74"/>
      <c r="AM570" s="101"/>
      <c r="AT570" s="74"/>
      <c r="AU570" s="74"/>
      <c r="AV570" s="74"/>
      <c r="AW570" s="74"/>
      <c r="AX570" s="74"/>
      <c r="AY570" s="74"/>
      <c r="AZ570" s="74"/>
      <c r="BA570" s="74"/>
      <c r="BB570" s="74"/>
    </row>
    <row r="571" spans="33:54">
      <c r="AG571" s="74"/>
      <c r="AH571" s="74"/>
      <c r="AI571" s="74"/>
      <c r="AJ571" s="74"/>
      <c r="AK571" s="74"/>
      <c r="AM571" s="101"/>
      <c r="AT571" s="74"/>
      <c r="AU571" s="74"/>
      <c r="AV571" s="74"/>
      <c r="AW571" s="74"/>
      <c r="AX571" s="74"/>
      <c r="AY571" s="74"/>
      <c r="AZ571" s="74"/>
      <c r="BA571" s="74"/>
    </row>
    <row r="572" spans="33:54">
      <c r="AG572" s="74"/>
      <c r="AH572" s="74"/>
      <c r="AI572" s="74"/>
      <c r="AJ572" s="74"/>
      <c r="AK572" s="74"/>
      <c r="AM572" s="101"/>
      <c r="AT572" s="74"/>
      <c r="AU572" s="74"/>
      <c r="AV572" s="74"/>
      <c r="AW572" s="74"/>
      <c r="AX572" s="74"/>
      <c r="AY572" s="74"/>
      <c r="AZ572" s="74"/>
      <c r="BA572" s="74"/>
    </row>
    <row r="573" spans="33:54">
      <c r="AG573" s="74"/>
      <c r="AH573" s="74"/>
      <c r="AI573" s="74"/>
      <c r="AJ573" s="74"/>
      <c r="AK573" s="74"/>
      <c r="AM573" s="101"/>
      <c r="AT573" s="74"/>
      <c r="AU573" s="74"/>
      <c r="AV573" s="74"/>
      <c r="AW573" s="74"/>
      <c r="AX573" s="74"/>
      <c r="AY573" s="74"/>
      <c r="AZ573" s="74"/>
      <c r="BA573" s="74"/>
    </row>
    <row r="574" spans="33:54">
      <c r="AG574" s="74"/>
      <c r="AH574" s="74"/>
      <c r="AI574" s="74"/>
      <c r="AJ574" s="74"/>
      <c r="AK574" s="74"/>
      <c r="AM574" s="101"/>
      <c r="AT574" s="74"/>
      <c r="AU574" s="74"/>
      <c r="AV574" s="74"/>
      <c r="AW574" s="74"/>
      <c r="AX574" s="74"/>
      <c r="AY574" s="74"/>
      <c r="AZ574" s="74"/>
      <c r="BA574" s="74"/>
    </row>
    <row r="575" spans="33:54">
      <c r="AG575" s="74"/>
      <c r="AH575" s="74"/>
      <c r="AI575" s="74"/>
      <c r="AJ575" s="74"/>
      <c r="AK575" s="74"/>
      <c r="AM575" s="101"/>
      <c r="AT575" s="74"/>
      <c r="AU575" s="74"/>
      <c r="AV575" s="74"/>
      <c r="AW575" s="74"/>
      <c r="AX575" s="74"/>
      <c r="AY575" s="74"/>
      <c r="AZ575" s="74"/>
      <c r="BA575" s="74"/>
    </row>
    <row r="576" spans="33:54">
      <c r="AG576" s="74"/>
      <c r="AH576" s="74"/>
      <c r="AI576" s="74"/>
      <c r="AJ576" s="74"/>
      <c r="AK576" s="74"/>
      <c r="AM576" s="101"/>
      <c r="AT576" s="74"/>
      <c r="AU576" s="74"/>
      <c r="AV576" s="74"/>
      <c r="AW576" s="74"/>
      <c r="AX576" s="74"/>
      <c r="AY576" s="74"/>
      <c r="AZ576" s="74"/>
      <c r="BA576" s="74"/>
    </row>
    <row r="577" spans="33:54">
      <c r="AG577" s="74"/>
      <c r="AH577" s="74"/>
      <c r="AI577" s="74"/>
      <c r="AJ577" s="74"/>
      <c r="AK577" s="74"/>
      <c r="AM577" s="101"/>
      <c r="AT577" s="74"/>
      <c r="AU577" s="74"/>
      <c r="AV577" s="74"/>
      <c r="AW577" s="74"/>
      <c r="AX577" s="74"/>
      <c r="AY577" s="74"/>
      <c r="AZ577" s="74"/>
      <c r="BA577" s="74"/>
    </row>
    <row r="578" spans="33:54">
      <c r="AG578" s="74"/>
      <c r="AH578" s="74"/>
      <c r="AI578" s="74"/>
      <c r="AJ578" s="74"/>
      <c r="AK578" s="74"/>
      <c r="AM578" s="101"/>
      <c r="AT578" s="74"/>
      <c r="AU578" s="74"/>
      <c r="AV578" s="74"/>
      <c r="AW578" s="74"/>
      <c r="AX578" s="74"/>
      <c r="AY578" s="74"/>
      <c r="AZ578" s="74"/>
      <c r="BA578" s="74"/>
    </row>
    <row r="579" spans="33:54">
      <c r="AG579" s="74"/>
      <c r="AH579" s="74"/>
      <c r="AI579" s="74"/>
      <c r="AJ579" s="74"/>
      <c r="AK579" s="74"/>
      <c r="AM579" s="101"/>
      <c r="AT579" s="74"/>
      <c r="AU579" s="74"/>
      <c r="AV579" s="74"/>
      <c r="AW579" s="74"/>
      <c r="AX579" s="74"/>
      <c r="AY579" s="74"/>
      <c r="AZ579" s="74"/>
      <c r="BA579" s="74"/>
    </row>
    <row r="580" spans="33:54">
      <c r="AG580" s="74"/>
      <c r="AH580" s="74"/>
      <c r="AI580" s="74"/>
      <c r="AJ580" s="74"/>
      <c r="AK580" s="74"/>
      <c r="AM580" s="101"/>
      <c r="AT580" s="74"/>
      <c r="AU580" s="74"/>
      <c r="AV580" s="74"/>
      <c r="AW580" s="74"/>
      <c r="AX580" s="74"/>
      <c r="AY580" s="74"/>
      <c r="AZ580" s="74"/>
      <c r="BA580" s="74"/>
    </row>
    <row r="581" spans="33:54">
      <c r="AG581" s="74"/>
      <c r="AH581" s="74"/>
      <c r="AI581" s="74"/>
      <c r="AJ581" s="74"/>
      <c r="AK581" s="74"/>
      <c r="AM581" s="101"/>
      <c r="AT581" s="74"/>
      <c r="AU581" s="74"/>
      <c r="AV581" s="74"/>
      <c r="AW581" s="74"/>
      <c r="AX581" s="74"/>
      <c r="AY581" s="74"/>
      <c r="AZ581" s="74"/>
      <c r="BA581" s="74"/>
    </row>
    <row r="582" spans="33:54">
      <c r="AG582" s="74"/>
      <c r="AH582" s="74"/>
      <c r="AI582" s="74"/>
      <c r="AJ582" s="74"/>
      <c r="AK582" s="74"/>
      <c r="AM582" s="101"/>
      <c r="AT582" s="74"/>
      <c r="AU582" s="74"/>
      <c r="AV582" s="74"/>
      <c r="AW582" s="74"/>
      <c r="AX582" s="74"/>
      <c r="AY582" s="74"/>
      <c r="AZ582" s="74"/>
      <c r="BA582" s="74"/>
      <c r="BB582" s="74"/>
    </row>
    <row r="583" spans="33:54">
      <c r="AG583" s="74"/>
      <c r="AH583" s="74"/>
      <c r="AI583" s="74"/>
      <c r="AJ583" s="74"/>
      <c r="AK583" s="74"/>
      <c r="AM583" s="101"/>
      <c r="AT583" s="74"/>
      <c r="AU583" s="74"/>
      <c r="AV583" s="74"/>
      <c r="AW583" s="74"/>
      <c r="AX583" s="74"/>
      <c r="AY583" s="74"/>
      <c r="AZ583" s="74"/>
      <c r="BA583" s="74"/>
      <c r="BB583" s="74"/>
    </row>
    <row r="584" spans="33:54">
      <c r="AG584" s="74"/>
      <c r="AH584" s="74"/>
      <c r="AI584" s="74"/>
      <c r="AJ584" s="74"/>
      <c r="AK584" s="74"/>
      <c r="AM584" s="101"/>
      <c r="AT584" s="74"/>
      <c r="AU584" s="74"/>
      <c r="AV584" s="74"/>
      <c r="AW584" s="74"/>
      <c r="AX584" s="74"/>
      <c r="AY584" s="74"/>
      <c r="AZ584" s="74"/>
      <c r="BA584" s="74"/>
      <c r="BB584" s="74"/>
    </row>
    <row r="585" spans="33:54">
      <c r="AG585" s="74"/>
      <c r="AH585" s="74"/>
      <c r="AI585" s="74"/>
      <c r="AJ585" s="74"/>
      <c r="AK585" s="74"/>
      <c r="AM585" s="101"/>
      <c r="AT585" s="74"/>
      <c r="AU585" s="74"/>
      <c r="AV585" s="74"/>
      <c r="AW585" s="74"/>
      <c r="AX585" s="74"/>
      <c r="AY585" s="74"/>
      <c r="AZ585" s="74"/>
      <c r="BA585" s="74"/>
      <c r="BB585" s="74"/>
    </row>
    <row r="586" spans="33:54">
      <c r="AG586" s="74"/>
      <c r="AH586" s="74"/>
      <c r="AI586" s="74"/>
      <c r="AJ586" s="74"/>
      <c r="AK586" s="74"/>
      <c r="AM586" s="101"/>
      <c r="AT586" s="74"/>
      <c r="AU586" s="74"/>
      <c r="AV586" s="74"/>
      <c r="AW586" s="74"/>
      <c r="AX586" s="74"/>
      <c r="AY586" s="74"/>
      <c r="AZ586" s="74"/>
      <c r="BA586" s="74"/>
    </row>
    <row r="587" spans="33:54">
      <c r="AG587" s="74"/>
      <c r="AH587" s="74"/>
      <c r="AI587" s="74"/>
      <c r="AJ587" s="74"/>
      <c r="AK587" s="74"/>
      <c r="AM587" s="101"/>
      <c r="AT587" s="74"/>
      <c r="AU587" s="74"/>
      <c r="AV587" s="74"/>
      <c r="AW587" s="74"/>
      <c r="AX587" s="74"/>
      <c r="AY587" s="74"/>
      <c r="AZ587" s="74"/>
      <c r="BA587" s="74"/>
    </row>
    <row r="588" spans="33:54">
      <c r="AG588" s="74"/>
      <c r="AH588" s="74"/>
      <c r="AI588" s="74"/>
      <c r="AJ588" s="74"/>
      <c r="AK588" s="74"/>
      <c r="AM588" s="101"/>
      <c r="AT588" s="74"/>
      <c r="AU588" s="74"/>
      <c r="AV588" s="74"/>
      <c r="AW588" s="74"/>
      <c r="AX588" s="74"/>
      <c r="AY588" s="74"/>
      <c r="AZ588" s="74"/>
      <c r="BA588" s="74"/>
    </row>
    <row r="589" spans="33:54">
      <c r="AG589" s="74"/>
      <c r="AH589" s="74"/>
      <c r="AI589" s="74"/>
      <c r="AJ589" s="74"/>
      <c r="AK589" s="74"/>
      <c r="AM589" s="101"/>
      <c r="AT589" s="74"/>
      <c r="AU589" s="74"/>
      <c r="AV589" s="74"/>
      <c r="AW589" s="74"/>
      <c r="AX589" s="74"/>
      <c r="AY589" s="74"/>
      <c r="AZ589" s="74"/>
      <c r="BA589" s="74"/>
    </row>
    <row r="590" spans="33:54">
      <c r="AG590" s="74"/>
      <c r="AH590" s="74"/>
      <c r="AI590" s="74"/>
      <c r="AJ590" s="74"/>
      <c r="AK590" s="74"/>
      <c r="AM590" s="101"/>
      <c r="AT590" s="74"/>
      <c r="AU590" s="74"/>
      <c r="AV590" s="74"/>
      <c r="AW590" s="74"/>
      <c r="AX590" s="74"/>
      <c r="AY590" s="74"/>
      <c r="AZ590" s="74"/>
      <c r="BA590" s="74"/>
    </row>
    <row r="591" spans="33:54">
      <c r="AG591" s="74"/>
      <c r="AH591" s="74"/>
      <c r="AI591" s="74"/>
      <c r="AJ591" s="74"/>
      <c r="AK591" s="74"/>
      <c r="AM591" s="101"/>
      <c r="AT591" s="74"/>
      <c r="AU591" s="74"/>
      <c r="AV591" s="74"/>
      <c r="AW591" s="74"/>
      <c r="AX591" s="74"/>
      <c r="AY591" s="74"/>
      <c r="AZ591" s="74"/>
      <c r="BA591" s="74"/>
    </row>
    <row r="592" spans="33:54">
      <c r="AG592" s="74"/>
      <c r="AH592" s="74"/>
      <c r="AI592" s="74"/>
      <c r="AJ592" s="74"/>
      <c r="AK592" s="74"/>
      <c r="AM592" s="101"/>
      <c r="AT592" s="74"/>
      <c r="AU592" s="74"/>
      <c r="AV592" s="74"/>
      <c r="AW592" s="74"/>
      <c r="AX592" s="74"/>
      <c r="AY592" s="74"/>
      <c r="AZ592" s="74"/>
      <c r="BA592" s="74"/>
    </row>
    <row r="593" spans="33:54">
      <c r="AG593" s="74"/>
      <c r="AH593" s="74"/>
      <c r="AI593" s="74"/>
      <c r="AJ593" s="74"/>
      <c r="AK593" s="74"/>
      <c r="AM593" s="101"/>
      <c r="AT593" s="74"/>
      <c r="AU593" s="74"/>
      <c r="AV593" s="74"/>
      <c r="AW593" s="74"/>
      <c r="AX593" s="74"/>
      <c r="AY593" s="74"/>
      <c r="AZ593" s="74"/>
      <c r="BA593" s="74"/>
    </row>
    <row r="594" spans="33:54">
      <c r="AG594" s="74"/>
      <c r="AH594" s="74"/>
      <c r="AI594" s="74"/>
      <c r="AJ594" s="74"/>
      <c r="AK594" s="74"/>
      <c r="AM594" s="101"/>
      <c r="AT594" s="74"/>
      <c r="AU594" s="74"/>
      <c r="AV594" s="74"/>
      <c r="AW594" s="74"/>
      <c r="AX594" s="74"/>
      <c r="AY594" s="74"/>
      <c r="AZ594" s="74"/>
      <c r="BA594" s="74"/>
    </row>
    <row r="595" spans="33:54">
      <c r="AG595" s="74"/>
      <c r="AH595" s="74"/>
      <c r="AI595" s="74"/>
      <c r="AJ595" s="74"/>
      <c r="AK595" s="74"/>
      <c r="AM595" s="101"/>
      <c r="AT595" s="74"/>
      <c r="AU595" s="74"/>
      <c r="AV595" s="74"/>
      <c r="AW595" s="74"/>
      <c r="AX595" s="74"/>
      <c r="AY595" s="74"/>
      <c r="AZ595" s="74"/>
      <c r="BA595" s="74"/>
    </row>
    <row r="596" spans="33:54">
      <c r="AG596" s="74"/>
      <c r="AH596" s="74"/>
      <c r="AI596" s="74"/>
      <c r="AJ596" s="74"/>
      <c r="AK596" s="74"/>
      <c r="AM596" s="101"/>
      <c r="AT596" s="74"/>
      <c r="AU596" s="74"/>
      <c r="AV596" s="74"/>
      <c r="AW596" s="74"/>
      <c r="AX596" s="74"/>
      <c r="AY596" s="74"/>
      <c r="AZ596" s="74"/>
      <c r="BA596" s="74"/>
      <c r="BB596" s="74"/>
    </row>
    <row r="597" spans="33:54">
      <c r="AG597" s="74"/>
      <c r="AH597" s="74"/>
      <c r="AI597" s="74"/>
      <c r="AJ597" s="74"/>
      <c r="AK597" s="74"/>
      <c r="AM597" s="101"/>
      <c r="AT597" s="74"/>
      <c r="AU597" s="74"/>
      <c r="AV597" s="74"/>
      <c r="AW597" s="74"/>
      <c r="AX597" s="74"/>
      <c r="AY597" s="74"/>
      <c r="AZ597" s="74"/>
      <c r="BA597" s="74"/>
    </row>
    <row r="598" spans="33:54">
      <c r="AG598" s="74"/>
      <c r="AH598" s="74"/>
      <c r="AI598" s="74"/>
      <c r="AJ598" s="74"/>
      <c r="AK598" s="74"/>
      <c r="AM598" s="101"/>
      <c r="AT598" s="74"/>
      <c r="AU598" s="74"/>
      <c r="AV598" s="74"/>
      <c r="AW598" s="74"/>
      <c r="AX598" s="74"/>
      <c r="AY598" s="74"/>
      <c r="AZ598" s="74"/>
      <c r="BA598" s="74"/>
    </row>
    <row r="599" spans="33:54">
      <c r="AG599" s="74"/>
      <c r="AH599" s="74"/>
      <c r="AI599" s="74"/>
      <c r="AJ599" s="74"/>
      <c r="AK599" s="74"/>
      <c r="AM599" s="101"/>
      <c r="AT599" s="74"/>
      <c r="AU599" s="74"/>
      <c r="AV599" s="74"/>
      <c r="AW599" s="74"/>
      <c r="AX599" s="74"/>
      <c r="AY599" s="74"/>
      <c r="AZ599" s="74"/>
      <c r="BA599" s="74"/>
    </row>
    <row r="600" spans="33:54">
      <c r="AG600" s="74"/>
      <c r="AH600" s="74"/>
      <c r="AI600" s="74"/>
      <c r="AJ600" s="74"/>
      <c r="AK600" s="74"/>
      <c r="AM600" s="101"/>
      <c r="AT600" s="74"/>
      <c r="AU600" s="74"/>
      <c r="AV600" s="74"/>
      <c r="AW600" s="74"/>
      <c r="AX600" s="74"/>
      <c r="AY600" s="74"/>
      <c r="AZ600" s="74"/>
      <c r="BA600" s="74"/>
    </row>
    <row r="601" spans="33:54">
      <c r="AG601" s="74"/>
      <c r="AH601" s="74"/>
      <c r="AI601" s="74"/>
      <c r="AJ601" s="74"/>
      <c r="AK601" s="74"/>
      <c r="AM601" s="101"/>
      <c r="AT601" s="74"/>
      <c r="AU601" s="74"/>
      <c r="AV601" s="74"/>
      <c r="AW601" s="74"/>
      <c r="AX601" s="74"/>
      <c r="AY601" s="74"/>
      <c r="AZ601" s="74"/>
      <c r="BA601" s="74"/>
    </row>
    <row r="602" spans="33:54">
      <c r="AG602" s="74"/>
      <c r="AH602" s="74"/>
      <c r="AI602" s="74"/>
      <c r="AJ602" s="74"/>
      <c r="AK602" s="74"/>
      <c r="AM602" s="101"/>
      <c r="AT602" s="74"/>
      <c r="AU602" s="74"/>
      <c r="AV602" s="74"/>
      <c r="AW602" s="74"/>
      <c r="AX602" s="74"/>
      <c r="AY602" s="74"/>
      <c r="AZ602" s="74"/>
      <c r="BA602" s="74"/>
    </row>
    <row r="603" spans="33:54">
      <c r="AG603" s="74"/>
      <c r="AH603" s="74"/>
      <c r="AI603" s="74"/>
      <c r="AJ603" s="74"/>
      <c r="AK603" s="74"/>
      <c r="AM603" s="101"/>
      <c r="AT603" s="74"/>
      <c r="AU603" s="74"/>
      <c r="AV603" s="74"/>
      <c r="AW603" s="74"/>
      <c r="AX603" s="74"/>
      <c r="AY603" s="74"/>
      <c r="AZ603" s="74"/>
      <c r="BA603" s="74"/>
    </row>
    <row r="604" spans="33:54">
      <c r="AG604" s="74"/>
      <c r="AH604" s="74"/>
      <c r="AI604" s="74"/>
      <c r="AJ604" s="74"/>
      <c r="AK604" s="74"/>
      <c r="AM604" s="101"/>
      <c r="AT604" s="74"/>
      <c r="AU604" s="74"/>
      <c r="AV604" s="74"/>
      <c r="AW604" s="74"/>
      <c r="AX604" s="74"/>
      <c r="AY604" s="74"/>
      <c r="AZ604" s="74"/>
      <c r="BA604" s="74"/>
    </row>
    <row r="605" spans="33:54">
      <c r="AG605" s="74"/>
      <c r="AH605" s="74"/>
      <c r="AI605" s="74"/>
      <c r="AJ605" s="74"/>
      <c r="AK605" s="74"/>
      <c r="AM605" s="101"/>
      <c r="AT605" s="74"/>
      <c r="AU605" s="74"/>
      <c r="AV605" s="74"/>
      <c r="AW605" s="74"/>
      <c r="AX605" s="74"/>
      <c r="AY605" s="74"/>
      <c r="AZ605" s="74"/>
      <c r="BA605" s="74"/>
      <c r="BB605" s="74"/>
    </row>
    <row r="606" spans="33:54">
      <c r="AG606" s="74"/>
      <c r="AH606" s="74"/>
      <c r="AI606" s="74"/>
      <c r="AJ606" s="74"/>
      <c r="AK606" s="74"/>
      <c r="AM606" s="101"/>
      <c r="AT606" s="74"/>
      <c r="AU606" s="74"/>
      <c r="AV606" s="74"/>
      <c r="AW606" s="74"/>
      <c r="AX606" s="74"/>
      <c r="AY606" s="74"/>
      <c r="AZ606" s="74"/>
      <c r="BA606" s="74"/>
    </row>
    <row r="607" spans="33:54">
      <c r="AG607" s="74"/>
      <c r="AH607" s="74"/>
      <c r="AI607" s="74"/>
      <c r="AJ607" s="74"/>
      <c r="AK607" s="74"/>
      <c r="AM607" s="101"/>
      <c r="AT607" s="74"/>
      <c r="AU607" s="74"/>
      <c r="AV607" s="74"/>
      <c r="AW607" s="74"/>
      <c r="AX607" s="74"/>
      <c r="AY607" s="74"/>
      <c r="AZ607" s="74"/>
      <c r="BA607" s="74"/>
    </row>
    <row r="608" spans="33:54">
      <c r="AG608" s="74"/>
      <c r="AH608" s="74"/>
      <c r="AI608" s="74"/>
      <c r="AJ608" s="74"/>
      <c r="AK608" s="74"/>
      <c r="AM608" s="101"/>
      <c r="AT608" s="74"/>
      <c r="AU608" s="74"/>
      <c r="AV608" s="74"/>
      <c r="AW608" s="74"/>
      <c r="AX608" s="74"/>
      <c r="AY608" s="74"/>
      <c r="AZ608" s="74"/>
      <c r="BA608" s="74"/>
    </row>
    <row r="609" spans="33:54">
      <c r="AG609" s="74"/>
      <c r="AH609" s="74"/>
      <c r="AI609" s="74"/>
      <c r="AJ609" s="74"/>
      <c r="AK609" s="74"/>
      <c r="AM609" s="101"/>
      <c r="AT609" s="74"/>
      <c r="AU609" s="74"/>
      <c r="AV609" s="74"/>
      <c r="AW609" s="74"/>
      <c r="AX609" s="74"/>
      <c r="AY609" s="74"/>
      <c r="AZ609" s="74"/>
      <c r="BA609" s="74"/>
      <c r="BB609" s="74"/>
    </row>
    <row r="610" spans="33:54">
      <c r="AG610" s="74"/>
      <c r="AH610" s="74"/>
      <c r="AI610" s="74"/>
      <c r="AJ610" s="74"/>
      <c r="AK610" s="74"/>
      <c r="AM610" s="101"/>
      <c r="AT610" s="74"/>
      <c r="AU610" s="74"/>
      <c r="AV610" s="74"/>
      <c r="AW610" s="74"/>
      <c r="AX610" s="74"/>
      <c r="AY610" s="74"/>
      <c r="AZ610" s="74"/>
      <c r="BA610" s="74"/>
    </row>
    <row r="611" spans="33:54">
      <c r="AG611" s="74"/>
      <c r="AH611" s="74"/>
      <c r="AI611" s="74"/>
      <c r="AJ611" s="74"/>
      <c r="AK611" s="74"/>
      <c r="AM611" s="101"/>
      <c r="AT611" s="74"/>
      <c r="AU611" s="74"/>
      <c r="AV611" s="74"/>
      <c r="AW611" s="74"/>
      <c r="AX611" s="74"/>
      <c r="AY611" s="74"/>
      <c r="AZ611" s="74"/>
      <c r="BA611" s="74"/>
    </row>
    <row r="612" spans="33:54">
      <c r="AG612" s="74"/>
      <c r="AH612" s="74"/>
      <c r="AI612" s="74"/>
      <c r="AJ612" s="74"/>
      <c r="AK612" s="74"/>
      <c r="AM612" s="101"/>
      <c r="AT612" s="74"/>
      <c r="AU612" s="74"/>
      <c r="AV612" s="74"/>
      <c r="AW612" s="74"/>
      <c r="AX612" s="74"/>
      <c r="AY612" s="74"/>
      <c r="AZ612" s="74"/>
      <c r="BA612" s="74"/>
    </row>
    <row r="613" spans="33:54">
      <c r="AG613" s="74"/>
      <c r="AH613" s="74"/>
      <c r="AI613" s="74"/>
      <c r="AJ613" s="74"/>
      <c r="AK613" s="74"/>
      <c r="AM613" s="101"/>
      <c r="AT613" s="74"/>
      <c r="AU613" s="74"/>
      <c r="AV613" s="74"/>
      <c r="AW613" s="74"/>
      <c r="AX613" s="74"/>
      <c r="AY613" s="74"/>
      <c r="AZ613" s="74"/>
      <c r="BA613" s="74"/>
    </row>
    <row r="614" spans="33:54">
      <c r="AG614" s="74"/>
      <c r="AH614" s="74"/>
      <c r="AI614" s="74"/>
      <c r="AJ614" s="74"/>
      <c r="AK614" s="74"/>
      <c r="AM614" s="101"/>
      <c r="AT614" s="74"/>
      <c r="AU614" s="74"/>
      <c r="AV614" s="74"/>
      <c r="AW614" s="74"/>
      <c r="AX614" s="74"/>
      <c r="AY614" s="74"/>
      <c r="AZ614" s="74"/>
      <c r="BA614" s="74"/>
    </row>
    <row r="615" spans="33:54">
      <c r="AG615" s="74"/>
      <c r="AH615" s="74"/>
      <c r="AI615" s="74"/>
      <c r="AJ615" s="74"/>
      <c r="AK615" s="74"/>
      <c r="AM615" s="101"/>
      <c r="AT615" s="74"/>
      <c r="AU615" s="74"/>
      <c r="AV615" s="74"/>
      <c r="AW615" s="74"/>
      <c r="AX615" s="74"/>
      <c r="AY615" s="74"/>
      <c r="AZ615" s="74"/>
      <c r="BA615" s="74"/>
    </row>
    <row r="616" spans="33:54">
      <c r="AG616" s="74"/>
      <c r="AH616" s="74"/>
      <c r="AI616" s="74"/>
      <c r="AJ616" s="74"/>
      <c r="AK616" s="74"/>
      <c r="AM616" s="101"/>
      <c r="AT616" s="74"/>
      <c r="AU616" s="74"/>
      <c r="AV616" s="74"/>
      <c r="AW616" s="74"/>
      <c r="AX616" s="74"/>
      <c r="AY616" s="74"/>
      <c r="AZ616" s="74"/>
      <c r="BA616" s="74"/>
    </row>
    <row r="617" spans="33:54">
      <c r="AG617" s="74"/>
      <c r="AH617" s="74"/>
      <c r="AI617" s="74"/>
      <c r="AJ617" s="74"/>
      <c r="AK617" s="74"/>
      <c r="AM617" s="101"/>
      <c r="AT617" s="74"/>
      <c r="AU617" s="74"/>
      <c r="AV617" s="74"/>
      <c r="AW617" s="74"/>
      <c r="AX617" s="74"/>
      <c r="AY617" s="74"/>
      <c r="AZ617" s="74"/>
      <c r="BA617" s="74"/>
      <c r="BB617" s="74"/>
    </row>
    <row r="618" spans="33:54">
      <c r="AG618" s="74"/>
      <c r="AH618" s="74"/>
      <c r="AI618" s="74"/>
      <c r="AJ618" s="74"/>
      <c r="AK618" s="74"/>
      <c r="AM618" s="101"/>
      <c r="AT618" s="74"/>
      <c r="AU618" s="74"/>
      <c r="AV618" s="74"/>
      <c r="AW618" s="74"/>
      <c r="AX618" s="74"/>
      <c r="AY618" s="74"/>
      <c r="AZ618" s="74"/>
      <c r="BA618" s="74"/>
    </row>
    <row r="619" spans="33:54">
      <c r="AG619" s="74"/>
      <c r="AH619" s="74"/>
      <c r="AI619" s="74"/>
      <c r="AJ619" s="74"/>
      <c r="AK619" s="74"/>
      <c r="AM619" s="101"/>
      <c r="AT619" s="74"/>
      <c r="AU619" s="74"/>
      <c r="AV619" s="74"/>
      <c r="AW619" s="74"/>
      <c r="AX619" s="74"/>
      <c r="AY619" s="74"/>
      <c r="AZ619" s="74"/>
      <c r="BA619" s="74"/>
    </row>
    <row r="620" spans="33:54">
      <c r="AG620" s="74"/>
      <c r="AH620" s="74"/>
      <c r="AI620" s="74"/>
      <c r="AJ620" s="74"/>
      <c r="AK620" s="74"/>
      <c r="AM620" s="101"/>
      <c r="AT620" s="74"/>
      <c r="AU620" s="74"/>
      <c r="AV620" s="74"/>
      <c r="AW620" s="74"/>
      <c r="AX620" s="74"/>
      <c r="AY620" s="74"/>
      <c r="AZ620" s="74"/>
      <c r="BA620" s="74"/>
    </row>
    <row r="621" spans="33:54">
      <c r="AG621" s="74"/>
      <c r="AH621" s="74"/>
      <c r="AI621" s="74"/>
      <c r="AJ621" s="74"/>
      <c r="AK621" s="74"/>
      <c r="AM621" s="101"/>
      <c r="AT621" s="74"/>
      <c r="AU621" s="74"/>
      <c r="AV621" s="74"/>
      <c r="AW621" s="74"/>
      <c r="AX621" s="74"/>
      <c r="AY621" s="74"/>
      <c r="AZ621" s="74"/>
      <c r="BA621" s="74"/>
    </row>
    <row r="622" spans="33:54">
      <c r="AG622" s="74"/>
      <c r="AH622" s="74"/>
      <c r="AI622" s="74"/>
      <c r="AJ622" s="74"/>
      <c r="AK622" s="74"/>
      <c r="AM622" s="101"/>
      <c r="AT622" s="74"/>
      <c r="AU622" s="74"/>
      <c r="AV622" s="74"/>
      <c r="AW622" s="74"/>
      <c r="AX622" s="74"/>
      <c r="AY622" s="74"/>
      <c r="AZ622" s="74"/>
      <c r="BA622" s="74"/>
    </row>
    <row r="623" spans="33:54">
      <c r="AG623" s="74"/>
      <c r="AH623" s="74"/>
      <c r="AI623" s="74"/>
      <c r="AJ623" s="74"/>
      <c r="AK623" s="74"/>
      <c r="AM623" s="101"/>
      <c r="AT623" s="74"/>
      <c r="AU623" s="74"/>
      <c r="AV623" s="74"/>
      <c r="AW623" s="74"/>
      <c r="AX623" s="74"/>
      <c r="AY623" s="74"/>
      <c r="AZ623" s="74"/>
      <c r="BA623" s="74"/>
    </row>
    <row r="624" spans="33:54">
      <c r="AG624" s="74"/>
      <c r="AH624" s="74"/>
      <c r="AI624" s="74"/>
      <c r="AJ624" s="74"/>
      <c r="AK624" s="74"/>
      <c r="AM624" s="101"/>
      <c r="AT624" s="74"/>
      <c r="AU624" s="74"/>
      <c r="AV624" s="74"/>
      <c r="AW624" s="74"/>
      <c r="AX624" s="74"/>
      <c r="AY624" s="74"/>
      <c r="AZ624" s="74"/>
      <c r="BA624" s="74"/>
    </row>
    <row r="625" spans="33:54">
      <c r="AG625" s="74"/>
      <c r="AH625" s="74"/>
      <c r="AI625" s="74"/>
      <c r="AJ625" s="74"/>
      <c r="AK625" s="74"/>
      <c r="AM625" s="101"/>
      <c r="AT625" s="74"/>
      <c r="AU625" s="74"/>
      <c r="AV625" s="74"/>
      <c r="AW625" s="74"/>
      <c r="AX625" s="74"/>
      <c r="AY625" s="74"/>
      <c r="AZ625" s="74"/>
      <c r="BA625" s="74"/>
    </row>
    <row r="626" spans="33:54">
      <c r="AG626" s="74"/>
      <c r="AH626" s="74"/>
      <c r="AI626" s="74"/>
      <c r="AJ626" s="74"/>
      <c r="AK626" s="74"/>
      <c r="AM626" s="101"/>
      <c r="AT626" s="74"/>
      <c r="AU626" s="74"/>
      <c r="AV626" s="74"/>
      <c r="AW626" s="74"/>
      <c r="AX626" s="74"/>
      <c r="AY626" s="74"/>
      <c r="AZ626" s="74"/>
      <c r="BA626" s="74"/>
    </row>
    <row r="627" spans="33:54">
      <c r="AG627" s="74"/>
      <c r="AH627" s="74"/>
      <c r="AI627" s="74"/>
      <c r="AJ627" s="74"/>
      <c r="AK627" s="74"/>
      <c r="AM627" s="101"/>
      <c r="AT627" s="74"/>
      <c r="AU627" s="74"/>
      <c r="AV627" s="74"/>
      <c r="AW627" s="74"/>
      <c r="AX627" s="74"/>
      <c r="AY627" s="74"/>
      <c r="AZ627" s="74"/>
      <c r="BA627" s="74"/>
    </row>
    <row r="628" spans="33:54">
      <c r="AG628" s="74"/>
      <c r="AH628" s="74"/>
      <c r="AI628" s="74"/>
      <c r="AJ628" s="74"/>
      <c r="AK628" s="74"/>
      <c r="AM628" s="101"/>
      <c r="AT628" s="74"/>
      <c r="AU628" s="74"/>
      <c r="AV628" s="74"/>
      <c r="AW628" s="74"/>
      <c r="AX628" s="74"/>
      <c r="AY628" s="74"/>
      <c r="AZ628" s="74"/>
      <c r="BA628" s="74"/>
    </row>
    <row r="629" spans="33:54">
      <c r="AG629" s="74"/>
      <c r="AH629" s="74"/>
      <c r="AI629" s="74"/>
      <c r="AJ629" s="74"/>
      <c r="AK629" s="74"/>
      <c r="AM629" s="101"/>
      <c r="AT629" s="74"/>
      <c r="AU629" s="74"/>
      <c r="AV629" s="74"/>
      <c r="AW629" s="74"/>
      <c r="AX629" s="74"/>
      <c r="AY629" s="74"/>
      <c r="AZ629" s="74"/>
      <c r="BA629" s="74"/>
    </row>
    <row r="630" spans="33:54">
      <c r="AG630" s="74"/>
      <c r="AH630" s="74"/>
      <c r="AI630" s="74"/>
      <c r="AJ630" s="74"/>
      <c r="AK630" s="74"/>
      <c r="AM630" s="101"/>
      <c r="AT630" s="74"/>
      <c r="AU630" s="74"/>
      <c r="AV630" s="74"/>
      <c r="AW630" s="74"/>
      <c r="AX630" s="74"/>
      <c r="AY630" s="74"/>
      <c r="AZ630" s="74"/>
      <c r="BA630" s="74"/>
    </row>
    <row r="631" spans="33:54">
      <c r="AG631" s="74"/>
      <c r="AH631" s="74"/>
      <c r="AI631" s="74"/>
      <c r="AJ631" s="74"/>
      <c r="AK631" s="74"/>
      <c r="AM631" s="101"/>
      <c r="AT631" s="74"/>
      <c r="AU631" s="74"/>
      <c r="AV631" s="74"/>
      <c r="AW631" s="74"/>
      <c r="AX631" s="74"/>
      <c r="AY631" s="74"/>
      <c r="AZ631" s="74"/>
      <c r="BA631" s="74"/>
      <c r="BB631" s="74"/>
    </row>
    <row r="632" spans="33:54">
      <c r="AG632" s="74"/>
      <c r="AH632" s="74"/>
      <c r="AI632" s="74"/>
      <c r="AJ632" s="74"/>
      <c r="AK632" s="74"/>
      <c r="AM632" s="101"/>
      <c r="AT632" s="74"/>
      <c r="AU632" s="74"/>
      <c r="AV632" s="74"/>
      <c r="AW632" s="74"/>
      <c r="AX632" s="74"/>
      <c r="AY632" s="74"/>
      <c r="AZ632" s="74"/>
      <c r="BA632" s="74"/>
    </row>
    <row r="633" spans="33:54">
      <c r="AG633" s="74"/>
      <c r="AH633" s="74"/>
      <c r="AI633" s="74"/>
      <c r="AJ633" s="74"/>
      <c r="AK633" s="74"/>
      <c r="AM633" s="101"/>
      <c r="AT633" s="74"/>
      <c r="AU633" s="74"/>
      <c r="AV633" s="74"/>
      <c r="AW633" s="74"/>
      <c r="AX633" s="74"/>
      <c r="AY633" s="74"/>
      <c r="AZ633" s="74"/>
      <c r="BA633" s="74"/>
    </row>
    <row r="634" spans="33:54">
      <c r="AG634" s="74"/>
      <c r="AH634" s="74"/>
      <c r="AI634" s="74"/>
      <c r="AJ634" s="74"/>
      <c r="AK634" s="74"/>
      <c r="AM634" s="101"/>
      <c r="AT634" s="74"/>
      <c r="AU634" s="74"/>
      <c r="AV634" s="74"/>
      <c r="AW634" s="74"/>
      <c r="AX634" s="74"/>
      <c r="AY634" s="74"/>
      <c r="AZ634" s="74"/>
      <c r="BA634" s="74"/>
    </row>
    <row r="635" spans="33:54">
      <c r="AG635" s="74"/>
      <c r="AH635" s="74"/>
      <c r="AI635" s="74"/>
      <c r="AJ635" s="74"/>
      <c r="AK635" s="74"/>
      <c r="AM635" s="101"/>
      <c r="AT635" s="74"/>
      <c r="AU635" s="74"/>
      <c r="AV635" s="74"/>
      <c r="AW635" s="74"/>
      <c r="AX635" s="74"/>
      <c r="AY635" s="74"/>
      <c r="AZ635" s="74"/>
      <c r="BA635" s="74"/>
    </row>
    <row r="636" spans="33:54">
      <c r="AG636" s="74"/>
      <c r="AH636" s="74"/>
      <c r="AI636" s="74"/>
      <c r="AJ636" s="74"/>
      <c r="AK636" s="74"/>
      <c r="AM636" s="101"/>
      <c r="AT636" s="74"/>
      <c r="AU636" s="74"/>
      <c r="AV636" s="74"/>
      <c r="AW636" s="74"/>
      <c r="AX636" s="74"/>
      <c r="AY636" s="74"/>
      <c r="AZ636" s="74"/>
      <c r="BA636" s="74"/>
    </row>
    <row r="637" spans="33:54">
      <c r="AG637" s="74"/>
      <c r="AH637" s="74"/>
      <c r="AI637" s="74"/>
      <c r="AJ637" s="74"/>
      <c r="AK637" s="74"/>
      <c r="AM637" s="101"/>
      <c r="AT637" s="74"/>
      <c r="AU637" s="74"/>
      <c r="AV637" s="74"/>
      <c r="AW637" s="74"/>
      <c r="AX637" s="74"/>
      <c r="AY637" s="74"/>
      <c r="AZ637" s="74"/>
      <c r="BA637" s="74"/>
    </row>
    <row r="638" spans="33:54">
      <c r="AG638" s="74"/>
      <c r="AH638" s="74"/>
      <c r="AI638" s="74"/>
      <c r="AJ638" s="74"/>
      <c r="AK638" s="74"/>
      <c r="AM638" s="101"/>
      <c r="AT638" s="74"/>
      <c r="AU638" s="74"/>
      <c r="AV638" s="74"/>
      <c r="AW638" s="74"/>
      <c r="AX638" s="74"/>
      <c r="AY638" s="74"/>
      <c r="AZ638" s="74"/>
      <c r="BA638" s="74"/>
    </row>
    <row r="639" spans="33:54">
      <c r="AG639" s="74"/>
      <c r="AH639" s="74"/>
      <c r="AI639" s="74"/>
      <c r="AJ639" s="74"/>
      <c r="AK639" s="74"/>
      <c r="AM639" s="101"/>
      <c r="AT639" s="74"/>
      <c r="AU639" s="74"/>
      <c r="AV639" s="74"/>
      <c r="AW639" s="74"/>
      <c r="AX639" s="74"/>
      <c r="AY639" s="74"/>
      <c r="AZ639" s="74"/>
      <c r="BA639" s="74"/>
    </row>
    <row r="640" spans="33:54">
      <c r="AG640" s="74"/>
      <c r="AH640" s="74"/>
      <c r="AI640" s="74"/>
      <c r="AJ640" s="74"/>
      <c r="AK640" s="74"/>
      <c r="AM640" s="101"/>
      <c r="AT640" s="74"/>
      <c r="AU640" s="74"/>
      <c r="AV640" s="74"/>
      <c r="AW640" s="74"/>
      <c r="AX640" s="74"/>
      <c r="AY640" s="74"/>
      <c r="AZ640" s="74"/>
      <c r="BA640" s="74"/>
    </row>
    <row r="641" spans="33:54">
      <c r="AG641" s="74"/>
      <c r="AH641" s="74"/>
      <c r="AI641" s="74"/>
      <c r="AJ641" s="74"/>
      <c r="AK641" s="74"/>
      <c r="AM641" s="101"/>
      <c r="AT641" s="74"/>
      <c r="AU641" s="74"/>
      <c r="AV641" s="74"/>
      <c r="AW641" s="74"/>
      <c r="AX641" s="74"/>
      <c r="AY641" s="74"/>
      <c r="AZ641" s="74"/>
      <c r="BA641" s="74"/>
    </row>
    <row r="642" spans="33:54">
      <c r="AG642" s="74"/>
      <c r="AH642" s="74"/>
      <c r="AI642" s="74"/>
      <c r="AJ642" s="74"/>
      <c r="AK642" s="74"/>
      <c r="AM642" s="101"/>
      <c r="AT642" s="74"/>
      <c r="AU642" s="74"/>
      <c r="AV642" s="74"/>
      <c r="AW642" s="74"/>
      <c r="AX642" s="74"/>
      <c r="AY642" s="74"/>
      <c r="AZ642" s="74"/>
      <c r="BA642" s="74"/>
    </row>
    <row r="643" spans="33:54">
      <c r="AG643" s="74"/>
      <c r="AH643" s="74"/>
      <c r="AI643" s="74"/>
      <c r="AJ643" s="74"/>
      <c r="AK643" s="74"/>
      <c r="AM643" s="101"/>
      <c r="AT643" s="74"/>
      <c r="AU643" s="74"/>
      <c r="AV643" s="74"/>
      <c r="AW643" s="74"/>
      <c r="AX643" s="74"/>
      <c r="AY643" s="74"/>
      <c r="AZ643" s="74"/>
      <c r="BA643" s="74"/>
    </row>
    <row r="644" spans="33:54">
      <c r="AG644" s="74"/>
      <c r="AH644" s="74"/>
      <c r="AI644" s="74"/>
      <c r="AJ644" s="74"/>
      <c r="AK644" s="74"/>
      <c r="AM644" s="101"/>
      <c r="AT644" s="74"/>
      <c r="AU644" s="74"/>
      <c r="AV644" s="74"/>
      <c r="AW644" s="74"/>
      <c r="AX644" s="74"/>
      <c r="AY644" s="74"/>
      <c r="AZ644" s="74"/>
      <c r="BA644" s="74"/>
    </row>
    <row r="645" spans="33:54">
      <c r="AG645" s="74"/>
      <c r="AH645" s="74"/>
      <c r="AI645" s="74"/>
      <c r="AJ645" s="74"/>
      <c r="AK645" s="74"/>
      <c r="AM645" s="101"/>
      <c r="AT645" s="74"/>
      <c r="AU645" s="74"/>
      <c r="AV645" s="74"/>
      <c r="AW645" s="74"/>
      <c r="AX645" s="74"/>
      <c r="AY645" s="74"/>
      <c r="AZ645" s="74"/>
      <c r="BA645" s="74"/>
    </row>
    <row r="646" spans="33:54">
      <c r="AG646" s="74"/>
      <c r="AH646" s="74"/>
      <c r="AI646" s="74"/>
      <c r="AJ646" s="74"/>
      <c r="AK646" s="74"/>
      <c r="AM646" s="101"/>
      <c r="AT646" s="74"/>
      <c r="AU646" s="74"/>
      <c r="AV646" s="74"/>
      <c r="AW646" s="74"/>
      <c r="AX646" s="74"/>
      <c r="AY646" s="74"/>
      <c r="AZ646" s="74"/>
      <c r="BA646" s="74"/>
    </row>
    <row r="647" spans="33:54">
      <c r="AG647" s="74"/>
      <c r="AH647" s="74"/>
      <c r="AI647" s="74"/>
      <c r="AJ647" s="74"/>
      <c r="AK647" s="74"/>
      <c r="AM647" s="101"/>
      <c r="AT647" s="74"/>
      <c r="AU647" s="74"/>
      <c r="AV647" s="74"/>
      <c r="AW647" s="74"/>
      <c r="AX647" s="74"/>
      <c r="AY647" s="74"/>
      <c r="AZ647" s="74"/>
      <c r="BA647" s="74"/>
    </row>
    <row r="648" spans="33:54">
      <c r="AG648" s="74"/>
      <c r="AH648" s="74"/>
      <c r="AI648" s="74"/>
      <c r="AJ648" s="74"/>
      <c r="AK648" s="74"/>
      <c r="AM648" s="101"/>
      <c r="AT648" s="74"/>
      <c r="AU648" s="74"/>
      <c r="AV648" s="74"/>
      <c r="AW648" s="74"/>
      <c r="AX648" s="74"/>
      <c r="AY648" s="74"/>
      <c r="AZ648" s="74"/>
      <c r="BA648" s="74"/>
    </row>
    <row r="649" spans="33:54">
      <c r="AG649" s="74"/>
      <c r="AH649" s="74"/>
      <c r="AI649" s="74"/>
      <c r="AJ649" s="74"/>
      <c r="AK649" s="74"/>
      <c r="AM649" s="101"/>
      <c r="AT649" s="74"/>
      <c r="AU649" s="74"/>
      <c r="AV649" s="74"/>
      <c r="AW649" s="74"/>
      <c r="AX649" s="74"/>
      <c r="AY649" s="74"/>
      <c r="AZ649" s="74"/>
      <c r="BA649" s="74"/>
    </row>
    <row r="650" spans="33:54">
      <c r="AG650" s="74"/>
      <c r="AH650" s="74"/>
      <c r="AI650" s="74"/>
      <c r="AJ650" s="74"/>
      <c r="AK650" s="74"/>
      <c r="AM650" s="101"/>
      <c r="AT650" s="74"/>
      <c r="AU650" s="74"/>
      <c r="AV650" s="74"/>
      <c r="AW650" s="74"/>
      <c r="AX650" s="74"/>
      <c r="AY650" s="74"/>
      <c r="AZ650" s="74"/>
      <c r="BA650" s="74"/>
      <c r="BB650" s="74"/>
    </row>
    <row r="651" spans="33:54">
      <c r="AG651" s="74"/>
      <c r="AH651" s="74"/>
      <c r="AI651" s="74"/>
      <c r="AJ651" s="74"/>
      <c r="AK651" s="74"/>
      <c r="AM651" s="101"/>
      <c r="AT651" s="74"/>
      <c r="AU651" s="74"/>
      <c r="AV651" s="74"/>
      <c r="AW651" s="74"/>
      <c r="AX651" s="74"/>
      <c r="AY651" s="74"/>
      <c r="AZ651" s="74"/>
      <c r="BA651" s="74"/>
    </row>
    <row r="652" spans="33:54">
      <c r="AG652" s="74"/>
      <c r="AH652" s="74"/>
      <c r="AI652" s="74"/>
      <c r="AJ652" s="74"/>
      <c r="AK652" s="74"/>
      <c r="AM652" s="101"/>
      <c r="AT652" s="74"/>
      <c r="AU652" s="74"/>
      <c r="AV652" s="74"/>
      <c r="AW652" s="74"/>
      <c r="AX652" s="74"/>
      <c r="AY652" s="74"/>
      <c r="AZ652" s="74"/>
      <c r="BA652" s="74"/>
    </row>
    <row r="653" spans="33:54">
      <c r="AG653" s="74"/>
      <c r="AH653" s="74"/>
      <c r="AI653" s="74"/>
      <c r="AJ653" s="74"/>
      <c r="AK653" s="74"/>
      <c r="AM653" s="101"/>
      <c r="AT653" s="74"/>
      <c r="AU653" s="74"/>
      <c r="AV653" s="74"/>
      <c r="AW653" s="74"/>
      <c r="AX653" s="74"/>
      <c r="AY653" s="74"/>
      <c r="AZ653" s="74"/>
      <c r="BA653" s="74"/>
    </row>
    <row r="654" spans="33:54">
      <c r="AG654" s="74"/>
      <c r="AH654" s="74"/>
      <c r="AI654" s="74"/>
      <c r="AJ654" s="74"/>
      <c r="AK654" s="74"/>
      <c r="AM654" s="101"/>
      <c r="AT654" s="74"/>
      <c r="AU654" s="74"/>
      <c r="AV654" s="74"/>
      <c r="AW654" s="74"/>
      <c r="AX654" s="74"/>
      <c r="AY654" s="74"/>
      <c r="AZ654" s="74"/>
      <c r="BA654" s="74"/>
    </row>
    <row r="655" spans="33:54">
      <c r="AG655" s="74"/>
      <c r="AH655" s="74"/>
      <c r="AI655" s="74"/>
      <c r="AJ655" s="74"/>
      <c r="AK655" s="74"/>
      <c r="AM655" s="101"/>
      <c r="AT655" s="74"/>
      <c r="AU655" s="74"/>
      <c r="AV655" s="74"/>
      <c r="AW655" s="74"/>
      <c r="AX655" s="74"/>
      <c r="AY655" s="74"/>
      <c r="AZ655" s="74"/>
      <c r="BA655" s="74"/>
      <c r="BB655" s="74"/>
    </row>
    <row r="656" spans="33:54">
      <c r="AG656" s="74"/>
      <c r="AH656" s="74"/>
      <c r="AI656" s="74"/>
      <c r="AJ656" s="74"/>
      <c r="AK656" s="74"/>
      <c r="AM656" s="101"/>
      <c r="AT656" s="74"/>
      <c r="AU656" s="74"/>
      <c r="AV656" s="74"/>
      <c r="AW656" s="74"/>
      <c r="AX656" s="74"/>
      <c r="AY656" s="74"/>
      <c r="AZ656" s="74"/>
      <c r="BA656" s="74"/>
    </row>
    <row r="657" spans="33:54">
      <c r="AG657" s="74"/>
      <c r="AH657" s="74"/>
      <c r="AI657" s="74"/>
      <c r="AJ657" s="74"/>
      <c r="AK657" s="74"/>
      <c r="AM657" s="101"/>
      <c r="AT657" s="74"/>
      <c r="AU657" s="74"/>
      <c r="AV657" s="74"/>
      <c r="AW657" s="74"/>
      <c r="AX657" s="74"/>
      <c r="AY657" s="74"/>
      <c r="AZ657" s="74"/>
      <c r="BA657" s="74"/>
    </row>
    <row r="658" spans="33:54">
      <c r="AG658" s="74"/>
      <c r="AH658" s="74"/>
      <c r="AI658" s="74"/>
      <c r="AJ658" s="74"/>
      <c r="AK658" s="74"/>
      <c r="AM658" s="101"/>
      <c r="AT658" s="74"/>
      <c r="AU658" s="74"/>
      <c r="AV658" s="74"/>
      <c r="AW658" s="74"/>
      <c r="AX658" s="74"/>
      <c r="AY658" s="74"/>
      <c r="AZ658" s="74"/>
      <c r="BA658" s="74"/>
    </row>
    <row r="659" spans="33:54">
      <c r="AG659" s="74"/>
      <c r="AH659" s="74"/>
      <c r="AI659" s="74"/>
      <c r="AJ659" s="74"/>
      <c r="AK659" s="74"/>
      <c r="AM659" s="101"/>
      <c r="AT659" s="74"/>
      <c r="AU659" s="74"/>
      <c r="AV659" s="74"/>
      <c r="AW659" s="74"/>
      <c r="AX659" s="74"/>
      <c r="AY659" s="74"/>
      <c r="AZ659" s="74"/>
      <c r="BA659" s="74"/>
    </row>
    <row r="660" spans="33:54">
      <c r="AG660" s="74"/>
      <c r="AH660" s="74"/>
      <c r="AI660" s="74"/>
      <c r="AJ660" s="74"/>
      <c r="AK660" s="74"/>
      <c r="AM660" s="101"/>
      <c r="AT660" s="74"/>
      <c r="AU660" s="74"/>
      <c r="AV660" s="74"/>
      <c r="AW660" s="74"/>
      <c r="AX660" s="74"/>
      <c r="AY660" s="74"/>
      <c r="AZ660" s="74"/>
      <c r="BA660" s="74"/>
      <c r="BB660" s="74"/>
    </row>
    <row r="661" spans="33:54">
      <c r="AG661" s="74"/>
      <c r="AH661" s="74"/>
      <c r="AI661" s="74"/>
      <c r="AJ661" s="74"/>
      <c r="AK661" s="74"/>
      <c r="AM661" s="101"/>
      <c r="AT661" s="74"/>
      <c r="AU661" s="74"/>
      <c r="AV661" s="74"/>
      <c r="AW661" s="74"/>
      <c r="AX661" s="74"/>
      <c r="AY661" s="74"/>
      <c r="AZ661" s="74"/>
      <c r="BA661" s="74"/>
    </row>
    <row r="662" spans="33:54">
      <c r="AG662" s="74"/>
      <c r="AH662" s="74"/>
      <c r="AI662" s="74"/>
      <c r="AJ662" s="74"/>
      <c r="AK662" s="74"/>
      <c r="AM662" s="101"/>
      <c r="AT662" s="74"/>
      <c r="AU662" s="74"/>
      <c r="AV662" s="74"/>
      <c r="AW662" s="74"/>
      <c r="AX662" s="74"/>
      <c r="AY662" s="74"/>
      <c r="AZ662" s="74"/>
      <c r="BA662" s="74"/>
    </row>
    <row r="663" spans="33:54">
      <c r="AG663" s="74"/>
      <c r="AH663" s="74"/>
      <c r="AI663" s="74"/>
      <c r="AJ663" s="74"/>
      <c r="AK663" s="74"/>
      <c r="AM663" s="101"/>
      <c r="AT663" s="74"/>
      <c r="AU663" s="74"/>
      <c r="AV663" s="74"/>
      <c r="AW663" s="74"/>
      <c r="AX663" s="74"/>
      <c r="AY663" s="74"/>
      <c r="AZ663" s="74"/>
      <c r="BA663" s="74"/>
    </row>
    <row r="664" spans="33:54">
      <c r="AG664" s="74"/>
      <c r="AH664" s="74"/>
      <c r="AI664" s="74"/>
      <c r="AJ664" s="74"/>
      <c r="AK664" s="74"/>
      <c r="AM664" s="101"/>
      <c r="AT664" s="74"/>
      <c r="AU664" s="74"/>
      <c r="AV664" s="74"/>
      <c r="AW664" s="74"/>
      <c r="AX664" s="74"/>
      <c r="AY664" s="74"/>
      <c r="AZ664" s="74"/>
      <c r="BA664" s="74"/>
    </row>
    <row r="665" spans="33:54">
      <c r="AG665" s="74"/>
      <c r="AH665" s="74"/>
      <c r="AI665" s="74"/>
      <c r="AJ665" s="74"/>
      <c r="AK665" s="74"/>
      <c r="AM665" s="101"/>
      <c r="AT665" s="74"/>
      <c r="AU665" s="74"/>
      <c r="AV665" s="74"/>
      <c r="AW665" s="74"/>
      <c r="AX665" s="74"/>
      <c r="AY665" s="74"/>
      <c r="AZ665" s="74"/>
      <c r="BA665" s="74"/>
    </row>
    <row r="666" spans="33:54">
      <c r="AG666" s="74"/>
      <c r="AH666" s="74"/>
      <c r="AI666" s="74"/>
      <c r="AJ666" s="74"/>
      <c r="AK666" s="74"/>
      <c r="AM666" s="101"/>
      <c r="AT666" s="74"/>
      <c r="AU666" s="74"/>
      <c r="AV666" s="74"/>
      <c r="AW666" s="74"/>
      <c r="AX666" s="74"/>
      <c r="AY666" s="74"/>
      <c r="AZ666" s="74"/>
      <c r="BA666" s="74"/>
    </row>
    <row r="667" spans="33:54">
      <c r="AG667" s="74"/>
      <c r="AH667" s="74"/>
      <c r="AI667" s="74"/>
      <c r="AJ667" s="74"/>
      <c r="AK667" s="74"/>
      <c r="AM667" s="101"/>
      <c r="AT667" s="74"/>
      <c r="AU667" s="74"/>
      <c r="AV667" s="74"/>
      <c r="AW667" s="74"/>
      <c r="AX667" s="74"/>
      <c r="AY667" s="74"/>
      <c r="AZ667" s="74"/>
      <c r="BA667" s="74"/>
    </row>
    <row r="668" spans="33:54">
      <c r="AG668" s="74"/>
      <c r="AH668" s="74"/>
      <c r="AI668" s="74"/>
      <c r="AJ668" s="74"/>
      <c r="AK668" s="74"/>
      <c r="AM668" s="101"/>
      <c r="AT668" s="74"/>
      <c r="AU668" s="74"/>
      <c r="AV668" s="74"/>
      <c r="AW668" s="74"/>
      <c r="AX668" s="74"/>
      <c r="AY668" s="74"/>
      <c r="AZ668" s="74"/>
      <c r="BA668" s="74"/>
    </row>
    <row r="669" spans="33:54">
      <c r="AG669" s="74"/>
      <c r="AH669" s="74"/>
      <c r="AI669" s="74"/>
      <c r="AJ669" s="74"/>
      <c r="AK669" s="74"/>
      <c r="AM669" s="101"/>
      <c r="AT669" s="74"/>
      <c r="AU669" s="74"/>
      <c r="AV669" s="74"/>
      <c r="AW669" s="74"/>
      <c r="AX669" s="74"/>
      <c r="AY669" s="74"/>
      <c r="AZ669" s="74"/>
      <c r="BA669" s="74"/>
    </row>
    <row r="670" spans="33:54">
      <c r="AG670" s="74"/>
      <c r="AH670" s="74"/>
      <c r="AI670" s="74"/>
      <c r="AJ670" s="74"/>
      <c r="AK670" s="74"/>
      <c r="AM670" s="101"/>
      <c r="AT670" s="74"/>
      <c r="AU670" s="74"/>
      <c r="AV670" s="74"/>
      <c r="AW670" s="74"/>
      <c r="AX670" s="74"/>
      <c r="AY670" s="74"/>
      <c r="AZ670" s="74"/>
      <c r="BA670" s="74"/>
    </row>
    <row r="671" spans="33:54">
      <c r="AG671" s="74"/>
      <c r="AH671" s="74"/>
      <c r="AI671" s="74"/>
      <c r="AJ671" s="74"/>
      <c r="AK671" s="74"/>
      <c r="AM671" s="101"/>
      <c r="AT671" s="74"/>
      <c r="AU671" s="74"/>
      <c r="AV671" s="74"/>
      <c r="AW671" s="74"/>
      <c r="AX671" s="74"/>
      <c r="AY671" s="74"/>
      <c r="AZ671" s="74"/>
      <c r="BA671" s="74"/>
    </row>
    <row r="672" spans="33:54">
      <c r="AG672" s="74"/>
      <c r="AH672" s="74"/>
      <c r="AI672" s="74"/>
      <c r="AJ672" s="74"/>
      <c r="AK672" s="74"/>
      <c r="AM672" s="101"/>
      <c r="AT672" s="74"/>
      <c r="AU672" s="74"/>
      <c r="AV672" s="74"/>
      <c r="AW672" s="74"/>
      <c r="AX672" s="74"/>
      <c r="AY672" s="74"/>
      <c r="AZ672" s="74"/>
      <c r="BA672" s="74"/>
    </row>
    <row r="673" spans="33:54">
      <c r="AG673" s="74"/>
      <c r="AH673" s="74"/>
      <c r="AI673" s="74"/>
      <c r="AJ673" s="74"/>
      <c r="AK673" s="74"/>
      <c r="AM673" s="101"/>
      <c r="AT673" s="74"/>
      <c r="AU673" s="74"/>
      <c r="AV673" s="74"/>
      <c r="AW673" s="74"/>
      <c r="AX673" s="74"/>
      <c r="AY673" s="74"/>
      <c r="AZ673" s="74"/>
      <c r="BA673" s="74"/>
    </row>
    <row r="674" spans="33:54">
      <c r="AG674" s="74"/>
      <c r="AH674" s="74"/>
      <c r="AI674" s="74"/>
      <c r="AJ674" s="74"/>
      <c r="AK674" s="74"/>
      <c r="AM674" s="101"/>
      <c r="AT674" s="74"/>
      <c r="AU674" s="74"/>
      <c r="AV674" s="74"/>
      <c r="AW674" s="74"/>
      <c r="AX674" s="74"/>
      <c r="AY674" s="74"/>
      <c r="AZ674" s="74"/>
      <c r="BA674" s="74"/>
    </row>
    <row r="675" spans="33:54">
      <c r="AG675" s="74"/>
      <c r="AH675" s="74"/>
      <c r="AI675" s="74"/>
      <c r="AJ675" s="74"/>
      <c r="AK675" s="74"/>
      <c r="AM675" s="101"/>
      <c r="AT675" s="74"/>
      <c r="AU675" s="74"/>
      <c r="AV675" s="74"/>
      <c r="AW675" s="74"/>
      <c r="AX675" s="74"/>
      <c r="AY675" s="74"/>
      <c r="AZ675" s="74"/>
      <c r="BA675" s="74"/>
    </row>
    <row r="676" spans="33:54">
      <c r="AG676" s="74"/>
      <c r="AH676" s="74"/>
      <c r="AI676" s="74"/>
      <c r="AJ676" s="74"/>
      <c r="AK676" s="74"/>
      <c r="AM676" s="101"/>
      <c r="AT676" s="74"/>
      <c r="AU676" s="74"/>
      <c r="AV676" s="74"/>
      <c r="AW676" s="74"/>
      <c r="AX676" s="74"/>
      <c r="AY676" s="74"/>
      <c r="AZ676" s="74"/>
      <c r="BA676" s="74"/>
    </row>
    <row r="677" spans="33:54">
      <c r="AG677" s="74"/>
      <c r="AH677" s="74"/>
      <c r="AI677" s="74"/>
      <c r="AJ677" s="74"/>
      <c r="AK677" s="74"/>
      <c r="AM677" s="101"/>
      <c r="AT677" s="74"/>
      <c r="AU677" s="74"/>
      <c r="AV677" s="74"/>
      <c r="AW677" s="74"/>
      <c r="AX677" s="74"/>
      <c r="AY677" s="74"/>
      <c r="AZ677" s="74"/>
      <c r="BA677" s="74"/>
    </row>
    <row r="678" spans="33:54">
      <c r="AG678" s="74"/>
      <c r="AH678" s="74"/>
      <c r="AI678" s="74"/>
      <c r="AJ678" s="74"/>
      <c r="AK678" s="74"/>
      <c r="AM678" s="101"/>
      <c r="AT678" s="74"/>
      <c r="AU678" s="74"/>
      <c r="AV678" s="74"/>
      <c r="AW678" s="74"/>
      <c r="AX678" s="74"/>
      <c r="AY678" s="74"/>
      <c r="AZ678" s="74"/>
      <c r="BA678" s="74"/>
    </row>
    <row r="679" spans="33:54">
      <c r="AG679" s="74"/>
      <c r="AH679" s="74"/>
      <c r="AI679" s="74"/>
      <c r="AJ679" s="74"/>
      <c r="AK679" s="74"/>
      <c r="AM679" s="101"/>
      <c r="AT679" s="74"/>
      <c r="AU679" s="74"/>
      <c r="AV679" s="74"/>
      <c r="AW679" s="74"/>
      <c r="AX679" s="74"/>
      <c r="AY679" s="74"/>
      <c r="AZ679" s="74"/>
      <c r="BA679" s="74"/>
    </row>
    <row r="680" spans="33:54">
      <c r="AG680" s="74"/>
      <c r="AH680" s="74"/>
      <c r="AI680" s="74"/>
      <c r="AJ680" s="74"/>
      <c r="AK680" s="74"/>
      <c r="AM680" s="101"/>
      <c r="AT680" s="74"/>
      <c r="AU680" s="74"/>
      <c r="AV680" s="74"/>
      <c r="AW680" s="74"/>
      <c r="AX680" s="74"/>
      <c r="AY680" s="74"/>
      <c r="AZ680" s="74"/>
      <c r="BA680" s="74"/>
    </row>
    <row r="681" spans="33:54">
      <c r="AG681" s="74"/>
      <c r="AH681" s="74"/>
      <c r="AI681" s="74"/>
      <c r="AJ681" s="74"/>
      <c r="AK681" s="74"/>
      <c r="AM681" s="101"/>
      <c r="AT681" s="74"/>
      <c r="AU681" s="74"/>
      <c r="AV681" s="74"/>
      <c r="AW681" s="74"/>
      <c r="AX681" s="74"/>
      <c r="AY681" s="74"/>
      <c r="AZ681" s="74"/>
      <c r="BA681" s="74"/>
    </row>
    <row r="682" spans="33:54">
      <c r="AG682" s="74"/>
      <c r="AH682" s="74"/>
      <c r="AI682" s="74"/>
      <c r="AJ682" s="74"/>
      <c r="AK682" s="74"/>
      <c r="AM682" s="101"/>
      <c r="AT682" s="74"/>
      <c r="AU682" s="74"/>
      <c r="AV682" s="74"/>
      <c r="AW682" s="74"/>
      <c r="AX682" s="74"/>
      <c r="AY682" s="74"/>
      <c r="AZ682" s="74"/>
      <c r="BA682" s="74"/>
      <c r="BB682" s="74"/>
    </row>
    <row r="683" spans="33:54">
      <c r="AG683" s="74"/>
      <c r="AH683" s="74"/>
      <c r="AI683" s="74"/>
      <c r="AJ683" s="74"/>
      <c r="AK683" s="74"/>
      <c r="AM683" s="101"/>
      <c r="AT683" s="74"/>
      <c r="AU683" s="74"/>
      <c r="AV683" s="74"/>
      <c r="AW683" s="74"/>
      <c r="AX683" s="74"/>
      <c r="AY683" s="74"/>
      <c r="AZ683" s="74"/>
      <c r="BA683" s="74"/>
    </row>
    <row r="684" spans="33:54">
      <c r="AG684" s="74"/>
      <c r="AH684" s="74"/>
      <c r="AI684" s="74"/>
      <c r="AJ684" s="74"/>
      <c r="AK684" s="74"/>
      <c r="AM684" s="101"/>
      <c r="AT684" s="74"/>
      <c r="AU684" s="74"/>
      <c r="AV684" s="74"/>
      <c r="AW684" s="74"/>
      <c r="AX684" s="74"/>
      <c r="AY684" s="74"/>
      <c r="AZ684" s="74"/>
      <c r="BA684" s="74"/>
    </row>
    <row r="685" spans="33:54">
      <c r="AG685" s="74"/>
      <c r="AH685" s="74"/>
      <c r="AI685" s="74"/>
      <c r="AJ685" s="74"/>
      <c r="AK685" s="74"/>
      <c r="AM685" s="101"/>
      <c r="AT685" s="74"/>
      <c r="AU685" s="74"/>
      <c r="AV685" s="74"/>
      <c r="AW685" s="74"/>
      <c r="AX685" s="74"/>
      <c r="AY685" s="74"/>
      <c r="AZ685" s="74"/>
      <c r="BA685" s="74"/>
    </row>
    <row r="686" spans="33:54">
      <c r="AG686" s="74"/>
      <c r="AH686" s="74"/>
      <c r="AI686" s="74"/>
      <c r="AJ686" s="74"/>
      <c r="AK686" s="74"/>
      <c r="AM686" s="101"/>
      <c r="AT686" s="74"/>
      <c r="AU686" s="74"/>
      <c r="AV686" s="74"/>
      <c r="AW686" s="74"/>
      <c r="AX686" s="74"/>
      <c r="AY686" s="74"/>
      <c r="AZ686" s="74"/>
      <c r="BA686" s="74"/>
    </row>
    <row r="687" spans="33:54">
      <c r="AG687" s="74"/>
      <c r="AH687" s="74"/>
      <c r="AI687" s="74"/>
      <c r="AJ687" s="74"/>
      <c r="AK687" s="74"/>
      <c r="AM687" s="101"/>
      <c r="AT687" s="74"/>
      <c r="AU687" s="74"/>
      <c r="AV687" s="74"/>
      <c r="AW687" s="74"/>
      <c r="AX687" s="74"/>
      <c r="AY687" s="74"/>
      <c r="AZ687" s="74"/>
      <c r="BA687" s="74"/>
    </row>
    <row r="688" spans="33:54">
      <c r="AG688" s="74"/>
      <c r="AH688" s="74"/>
      <c r="AI688" s="74"/>
      <c r="AJ688" s="74"/>
      <c r="AK688" s="74"/>
      <c r="AM688" s="101"/>
      <c r="AT688" s="74"/>
      <c r="AU688" s="74"/>
      <c r="AV688" s="74"/>
      <c r="AW688" s="74"/>
      <c r="AX688" s="74"/>
      <c r="AY688" s="74"/>
      <c r="AZ688" s="74"/>
      <c r="BA688" s="74"/>
    </row>
    <row r="689" spans="33:53">
      <c r="AG689" s="74"/>
      <c r="AH689" s="74"/>
      <c r="AI689" s="74"/>
      <c r="AJ689" s="74"/>
      <c r="AK689" s="74"/>
      <c r="AM689" s="101"/>
      <c r="AT689" s="74"/>
      <c r="AU689" s="74"/>
      <c r="AV689" s="74"/>
      <c r="AW689" s="74"/>
      <c r="AX689" s="74"/>
      <c r="AY689" s="74"/>
      <c r="AZ689" s="74"/>
      <c r="BA689" s="74"/>
    </row>
    <row r="690" spans="33:53">
      <c r="AG690" s="74"/>
      <c r="AH690" s="74"/>
      <c r="AI690" s="74"/>
      <c r="AJ690" s="74"/>
      <c r="AK690" s="74"/>
      <c r="AM690" s="101"/>
      <c r="AT690" s="74"/>
      <c r="AU690" s="74"/>
      <c r="AV690" s="74"/>
      <c r="AW690" s="74"/>
      <c r="AX690" s="74"/>
      <c r="AY690" s="74"/>
      <c r="AZ690" s="74"/>
      <c r="BA690" s="74"/>
    </row>
    <row r="691" spans="33:53">
      <c r="AG691" s="74"/>
      <c r="AH691" s="74"/>
      <c r="AI691" s="74"/>
      <c r="AJ691" s="74"/>
      <c r="AK691" s="74"/>
      <c r="AM691" s="101"/>
      <c r="AT691" s="74"/>
      <c r="AU691" s="74"/>
      <c r="AV691" s="74"/>
      <c r="AW691" s="74"/>
      <c r="AX691" s="74"/>
      <c r="AY691" s="74"/>
      <c r="AZ691" s="74"/>
      <c r="BA691" s="74"/>
    </row>
    <row r="692" spans="33:53">
      <c r="AG692" s="74"/>
      <c r="AH692" s="74"/>
      <c r="AI692" s="74"/>
      <c r="AJ692" s="74"/>
      <c r="AK692" s="74"/>
      <c r="AM692" s="101"/>
      <c r="AT692" s="74"/>
      <c r="AU692" s="74"/>
      <c r="AV692" s="74"/>
      <c r="AW692" s="74"/>
      <c r="AX692" s="74"/>
      <c r="AY692" s="74"/>
      <c r="AZ692" s="74"/>
      <c r="BA692" s="74"/>
    </row>
    <row r="693" spans="33:53">
      <c r="AG693" s="74"/>
      <c r="AH693" s="74"/>
      <c r="AI693" s="74"/>
      <c r="AJ693" s="74"/>
      <c r="AK693" s="74"/>
      <c r="AM693" s="101"/>
      <c r="AT693" s="74"/>
      <c r="AU693" s="74"/>
      <c r="AV693" s="74"/>
      <c r="AW693" s="74"/>
      <c r="AX693" s="74"/>
      <c r="AY693" s="74"/>
      <c r="AZ693" s="74"/>
      <c r="BA693" s="74"/>
    </row>
    <row r="694" spans="33:53">
      <c r="AG694" s="74"/>
      <c r="AH694" s="74"/>
      <c r="AI694" s="74"/>
      <c r="AJ694" s="74"/>
      <c r="AK694" s="74"/>
      <c r="AM694" s="101"/>
      <c r="AT694" s="74"/>
      <c r="AU694" s="74"/>
      <c r="AV694" s="74"/>
      <c r="AW694" s="74"/>
      <c r="AX694" s="74"/>
      <c r="AY694" s="74"/>
      <c r="AZ694" s="74"/>
      <c r="BA694" s="74"/>
    </row>
    <row r="695" spans="33:53">
      <c r="AG695" s="74"/>
      <c r="AH695" s="74"/>
      <c r="AI695" s="74"/>
      <c r="AJ695" s="74"/>
      <c r="AK695" s="74"/>
      <c r="AM695" s="101"/>
      <c r="AT695" s="74"/>
      <c r="AU695" s="74"/>
      <c r="AV695" s="74"/>
      <c r="AW695" s="74"/>
      <c r="AX695" s="74"/>
      <c r="AY695" s="74"/>
      <c r="AZ695" s="74"/>
      <c r="BA695" s="74"/>
    </row>
    <row r="696" spans="33:53">
      <c r="AG696" s="74"/>
      <c r="AH696" s="74"/>
      <c r="AI696" s="74"/>
      <c r="AJ696" s="74"/>
      <c r="AK696" s="74"/>
      <c r="AM696" s="101"/>
      <c r="AT696" s="74"/>
      <c r="AU696" s="74"/>
      <c r="AV696" s="74"/>
      <c r="AW696" s="74"/>
      <c r="AX696" s="74"/>
      <c r="AY696" s="74"/>
      <c r="AZ696" s="74"/>
      <c r="BA696" s="74"/>
    </row>
    <row r="697" spans="33:53">
      <c r="AG697" s="74"/>
      <c r="AH697" s="74"/>
      <c r="AI697" s="74"/>
      <c r="AJ697" s="74"/>
      <c r="AK697" s="74"/>
      <c r="AM697" s="101"/>
      <c r="AT697" s="74"/>
      <c r="AU697" s="74"/>
      <c r="AV697" s="74"/>
      <c r="AW697" s="74"/>
      <c r="AX697" s="74"/>
      <c r="AY697" s="74"/>
      <c r="AZ697" s="74"/>
      <c r="BA697" s="74"/>
    </row>
    <row r="698" spans="33:53">
      <c r="AG698" s="74"/>
      <c r="AH698" s="74"/>
      <c r="AI698" s="74"/>
      <c r="AJ698" s="74"/>
      <c r="AK698" s="74"/>
      <c r="AM698" s="101"/>
      <c r="AT698" s="74"/>
      <c r="AU698" s="74"/>
      <c r="AV698" s="74"/>
      <c r="AW698" s="74"/>
      <c r="AX698" s="74"/>
      <c r="AY698" s="74"/>
      <c r="AZ698" s="74"/>
      <c r="BA698" s="74"/>
    </row>
    <row r="699" spans="33:53">
      <c r="AG699" s="74"/>
      <c r="AH699" s="74"/>
      <c r="AI699" s="74"/>
      <c r="AJ699" s="74"/>
      <c r="AK699" s="74"/>
      <c r="AM699" s="101"/>
      <c r="AT699" s="74"/>
      <c r="AU699" s="74"/>
      <c r="AV699" s="74"/>
      <c r="AW699" s="74"/>
      <c r="AX699" s="74"/>
      <c r="AY699" s="74"/>
      <c r="AZ699" s="74"/>
      <c r="BA699" s="74"/>
    </row>
    <row r="700" spans="33:53">
      <c r="AG700" s="74"/>
      <c r="AH700" s="74"/>
      <c r="AI700" s="74"/>
      <c r="AJ700" s="74"/>
      <c r="AK700" s="74"/>
      <c r="AM700" s="101"/>
      <c r="AT700" s="74"/>
      <c r="AU700" s="74"/>
      <c r="AV700" s="74"/>
      <c r="AW700" s="74"/>
      <c r="AX700" s="74"/>
      <c r="AY700" s="74"/>
      <c r="AZ700" s="74"/>
      <c r="BA700" s="74"/>
    </row>
    <row r="701" spans="33:53">
      <c r="AG701" s="74"/>
      <c r="AH701" s="74"/>
      <c r="AI701" s="74"/>
      <c r="AJ701" s="74"/>
      <c r="AK701" s="74"/>
      <c r="AM701" s="101"/>
      <c r="AT701" s="74"/>
      <c r="AU701" s="74"/>
      <c r="AV701" s="74"/>
      <c r="AW701" s="74"/>
      <c r="AX701" s="74"/>
      <c r="AY701" s="74"/>
      <c r="AZ701" s="74"/>
      <c r="BA701" s="74"/>
    </row>
    <row r="702" spans="33:53">
      <c r="AG702" s="74"/>
      <c r="AH702" s="74"/>
      <c r="AI702" s="74"/>
      <c r="AJ702" s="74"/>
      <c r="AK702" s="74"/>
      <c r="AM702" s="101"/>
      <c r="AT702" s="74"/>
      <c r="AU702" s="74"/>
      <c r="AV702" s="74"/>
      <c r="AW702" s="74"/>
      <c r="AX702" s="74"/>
      <c r="AY702" s="74"/>
      <c r="AZ702" s="74"/>
      <c r="BA702" s="74"/>
    </row>
    <row r="703" spans="33:53">
      <c r="AG703" s="74"/>
      <c r="AH703" s="74"/>
      <c r="AI703" s="74"/>
      <c r="AJ703" s="74"/>
      <c r="AK703" s="74"/>
      <c r="AM703" s="101"/>
      <c r="AT703" s="74"/>
      <c r="AU703" s="74"/>
      <c r="AV703" s="74"/>
      <c r="AW703" s="74"/>
      <c r="AX703" s="74"/>
      <c r="AY703" s="74"/>
      <c r="AZ703" s="74"/>
      <c r="BA703" s="74"/>
    </row>
    <row r="704" spans="33:53">
      <c r="AG704" s="74"/>
      <c r="AH704" s="74"/>
      <c r="AI704" s="74"/>
      <c r="AJ704" s="74"/>
      <c r="AK704" s="74"/>
      <c r="AM704" s="101"/>
      <c r="AT704" s="74"/>
      <c r="AU704" s="74"/>
      <c r="AV704" s="74"/>
      <c r="AW704" s="74"/>
      <c r="AX704" s="74"/>
      <c r="AY704" s="74"/>
      <c r="AZ704" s="74"/>
      <c r="BA704" s="74"/>
    </row>
    <row r="705" spans="33:54">
      <c r="AG705" s="74"/>
      <c r="AH705" s="74"/>
      <c r="AI705" s="74"/>
      <c r="AJ705" s="74"/>
      <c r="AK705" s="74"/>
      <c r="AM705" s="101"/>
      <c r="AT705" s="74"/>
      <c r="AU705" s="74"/>
      <c r="AV705" s="74"/>
      <c r="AW705" s="74"/>
      <c r="AX705" s="74"/>
      <c r="AY705" s="74"/>
      <c r="AZ705" s="74"/>
      <c r="BA705" s="74"/>
    </row>
    <row r="706" spans="33:54">
      <c r="AG706" s="74"/>
      <c r="AH706" s="74"/>
      <c r="AI706" s="74"/>
      <c r="AJ706" s="74"/>
      <c r="AK706" s="74"/>
      <c r="AM706" s="101"/>
      <c r="AT706" s="74"/>
      <c r="AU706" s="74"/>
      <c r="AV706" s="74"/>
      <c r="AW706" s="74"/>
      <c r="AX706" s="74"/>
      <c r="AY706" s="74"/>
      <c r="AZ706" s="74"/>
      <c r="BA706" s="74"/>
    </row>
    <row r="707" spans="33:54">
      <c r="AG707" s="74"/>
      <c r="AH707" s="74"/>
      <c r="AI707" s="74"/>
      <c r="AJ707" s="74"/>
      <c r="AK707" s="74"/>
      <c r="AM707" s="101"/>
      <c r="AT707" s="74"/>
      <c r="AU707" s="74"/>
      <c r="AV707" s="74"/>
      <c r="AW707" s="74"/>
      <c r="AX707" s="74"/>
      <c r="AY707" s="74"/>
      <c r="AZ707" s="74"/>
      <c r="BA707" s="74"/>
    </row>
    <row r="708" spans="33:54">
      <c r="AG708" s="74"/>
      <c r="AH708" s="74"/>
      <c r="AI708" s="74"/>
      <c r="AJ708" s="74"/>
      <c r="AK708" s="74"/>
      <c r="AM708" s="101"/>
      <c r="AT708" s="74"/>
      <c r="AU708" s="74"/>
      <c r="AV708" s="74"/>
      <c r="AW708" s="74"/>
      <c r="AX708" s="74"/>
      <c r="AY708" s="74"/>
      <c r="AZ708" s="74"/>
      <c r="BA708" s="74"/>
    </row>
    <row r="709" spans="33:54">
      <c r="AG709" s="74"/>
      <c r="AH709" s="74"/>
      <c r="AI709" s="74"/>
      <c r="AJ709" s="74"/>
      <c r="AK709" s="74"/>
      <c r="AM709" s="101"/>
      <c r="AT709" s="74"/>
      <c r="AU709" s="74"/>
      <c r="AV709" s="74"/>
      <c r="AW709" s="74"/>
      <c r="AX709" s="74"/>
      <c r="AY709" s="74"/>
      <c r="AZ709" s="74"/>
      <c r="BA709" s="74"/>
    </row>
    <row r="710" spans="33:54">
      <c r="AG710" s="74"/>
      <c r="AH710" s="74"/>
      <c r="AI710" s="74"/>
      <c r="AJ710" s="74"/>
      <c r="AK710" s="74"/>
      <c r="AM710" s="101"/>
      <c r="AT710" s="74"/>
      <c r="AU710" s="74"/>
      <c r="AV710" s="74"/>
      <c r="AW710" s="74"/>
      <c r="AX710" s="74"/>
      <c r="AY710" s="74"/>
      <c r="AZ710" s="74"/>
      <c r="BA710" s="74"/>
    </row>
    <row r="711" spans="33:54">
      <c r="AG711" s="74"/>
      <c r="AH711" s="74"/>
      <c r="AI711" s="74"/>
      <c r="AJ711" s="74"/>
      <c r="AK711" s="74"/>
      <c r="AM711" s="101"/>
      <c r="AT711" s="74"/>
      <c r="AU711" s="74"/>
      <c r="AV711" s="74"/>
      <c r="AW711" s="74"/>
      <c r="AX711" s="74"/>
      <c r="AY711" s="74"/>
      <c r="AZ711" s="74"/>
      <c r="BA711" s="74"/>
    </row>
    <row r="712" spans="33:54">
      <c r="AG712" s="74"/>
      <c r="AH712" s="74"/>
      <c r="AI712" s="74"/>
      <c r="AJ712" s="74"/>
      <c r="AK712" s="74"/>
      <c r="AM712" s="101"/>
      <c r="AT712" s="74"/>
      <c r="AU712" s="74"/>
      <c r="AV712" s="74"/>
      <c r="AW712" s="74"/>
      <c r="AX712" s="74"/>
      <c r="AY712" s="74"/>
      <c r="AZ712" s="74"/>
      <c r="BA712" s="74"/>
    </row>
    <row r="713" spans="33:54">
      <c r="AG713" s="74"/>
      <c r="AH713" s="74"/>
      <c r="AI713" s="74"/>
      <c r="AJ713" s="74"/>
      <c r="AK713" s="74"/>
      <c r="AM713" s="101"/>
      <c r="AT713" s="74"/>
      <c r="AU713" s="74"/>
      <c r="AV713" s="74"/>
      <c r="AW713" s="74"/>
      <c r="AX713" s="74"/>
      <c r="AY713" s="74"/>
      <c r="AZ713" s="74"/>
      <c r="BA713" s="74"/>
    </row>
    <row r="714" spans="33:54">
      <c r="AG714" s="74"/>
      <c r="AH714" s="74"/>
      <c r="AI714" s="74"/>
      <c r="AJ714" s="74"/>
      <c r="AK714" s="74"/>
      <c r="AM714" s="101"/>
      <c r="AT714" s="74"/>
      <c r="AU714" s="74"/>
      <c r="AV714" s="74"/>
      <c r="AW714" s="74"/>
      <c r="AX714" s="74"/>
      <c r="AY714" s="74"/>
      <c r="AZ714" s="74"/>
      <c r="BA714" s="74"/>
    </row>
    <row r="715" spans="33:54">
      <c r="AG715" s="74"/>
      <c r="AH715" s="74"/>
      <c r="AI715" s="74"/>
      <c r="AJ715" s="74"/>
      <c r="AK715" s="74"/>
      <c r="AM715" s="101"/>
      <c r="AT715" s="74"/>
      <c r="AU715" s="74"/>
      <c r="AV715" s="74"/>
      <c r="AW715" s="74"/>
      <c r="AX715" s="74"/>
      <c r="AY715" s="74"/>
      <c r="AZ715" s="74"/>
      <c r="BA715" s="74"/>
    </row>
    <row r="716" spans="33:54">
      <c r="AG716" s="74"/>
      <c r="AH716" s="74"/>
      <c r="AI716" s="74"/>
      <c r="AJ716" s="74"/>
      <c r="AK716" s="74"/>
      <c r="AM716" s="101"/>
      <c r="AT716" s="74"/>
      <c r="AU716" s="74"/>
      <c r="AV716" s="74"/>
      <c r="AW716" s="74"/>
      <c r="AX716" s="74"/>
      <c r="AY716" s="74"/>
      <c r="AZ716" s="74"/>
      <c r="BA716" s="74"/>
    </row>
    <row r="717" spans="33:54">
      <c r="AG717" s="74"/>
      <c r="AH717" s="74"/>
      <c r="AI717" s="74"/>
      <c r="AJ717" s="74"/>
      <c r="AK717" s="74"/>
      <c r="AM717" s="101"/>
      <c r="AT717" s="74"/>
      <c r="AU717" s="74"/>
      <c r="AV717" s="74"/>
      <c r="AW717" s="74"/>
      <c r="AX717" s="74"/>
      <c r="AY717" s="74"/>
      <c r="AZ717" s="74"/>
      <c r="BA717" s="74"/>
    </row>
    <row r="718" spans="33:54">
      <c r="AG718" s="74"/>
      <c r="AH718" s="74"/>
      <c r="AI718" s="74"/>
      <c r="AJ718" s="74"/>
      <c r="AK718" s="74"/>
      <c r="AM718" s="101"/>
      <c r="AT718" s="74"/>
      <c r="AU718" s="74"/>
      <c r="AV718" s="74"/>
      <c r="AW718" s="74"/>
      <c r="AX718" s="74"/>
      <c r="AY718" s="74"/>
      <c r="AZ718" s="74"/>
      <c r="BA718" s="74"/>
      <c r="BB718" s="74"/>
    </row>
    <row r="719" spans="33:54">
      <c r="AG719" s="74"/>
      <c r="AH719" s="74"/>
      <c r="AI719" s="74"/>
      <c r="AJ719" s="74"/>
      <c r="AK719" s="74"/>
      <c r="AM719" s="101"/>
      <c r="AT719" s="74"/>
      <c r="AU719" s="74"/>
      <c r="AV719" s="74"/>
      <c r="AW719" s="74"/>
      <c r="AX719" s="74"/>
      <c r="AY719" s="74"/>
      <c r="AZ719" s="74"/>
      <c r="BA719" s="74"/>
      <c r="BB719" s="74"/>
    </row>
    <row r="720" spans="33:54">
      <c r="AG720" s="74"/>
      <c r="AH720" s="74"/>
      <c r="AI720" s="74"/>
      <c r="AJ720" s="74"/>
      <c r="AK720" s="74"/>
      <c r="AM720" s="101"/>
      <c r="AT720" s="74"/>
      <c r="AU720" s="74"/>
      <c r="AV720" s="74"/>
      <c r="AW720" s="74"/>
      <c r="AX720" s="74"/>
      <c r="AY720" s="74"/>
      <c r="AZ720" s="74"/>
      <c r="BA720" s="74"/>
    </row>
    <row r="721" spans="33:53">
      <c r="AG721" s="74"/>
      <c r="AH721" s="74"/>
      <c r="AI721" s="74"/>
      <c r="AJ721" s="74"/>
      <c r="AK721" s="74"/>
      <c r="AM721" s="101"/>
      <c r="AT721" s="74"/>
      <c r="AU721" s="74"/>
      <c r="AV721" s="74"/>
      <c r="AW721" s="74"/>
      <c r="AX721" s="74"/>
      <c r="AY721" s="74"/>
      <c r="AZ721" s="74"/>
      <c r="BA721" s="74"/>
    </row>
    <row r="722" spans="33:53">
      <c r="AG722" s="74"/>
      <c r="AH722" s="74"/>
      <c r="AI722" s="74"/>
      <c r="AJ722" s="74"/>
      <c r="AK722" s="74"/>
      <c r="AM722" s="101"/>
      <c r="AT722" s="74"/>
      <c r="AU722" s="74"/>
      <c r="AV722" s="74"/>
      <c r="AW722" s="74"/>
      <c r="AX722" s="74"/>
      <c r="AY722" s="74"/>
      <c r="AZ722" s="74"/>
      <c r="BA722" s="74"/>
    </row>
    <row r="723" spans="33:53">
      <c r="AG723" s="74"/>
      <c r="AH723" s="74"/>
      <c r="AI723" s="74"/>
      <c r="AJ723" s="74"/>
      <c r="AK723" s="74"/>
      <c r="AM723" s="101"/>
      <c r="AT723" s="74"/>
      <c r="AU723" s="74"/>
      <c r="AV723" s="74"/>
      <c r="AW723" s="74"/>
      <c r="AX723" s="74"/>
      <c r="AY723" s="74"/>
      <c r="AZ723" s="74"/>
      <c r="BA723" s="74"/>
    </row>
    <row r="724" spans="33:53">
      <c r="AG724" s="74"/>
      <c r="AH724" s="74"/>
      <c r="AI724" s="74"/>
      <c r="AJ724" s="74"/>
      <c r="AK724" s="74"/>
      <c r="AM724" s="101"/>
      <c r="AT724" s="74"/>
      <c r="AU724" s="74"/>
      <c r="AV724" s="74"/>
      <c r="AW724" s="74"/>
      <c r="AX724" s="74"/>
      <c r="AY724" s="74"/>
      <c r="AZ724" s="74"/>
      <c r="BA724" s="74"/>
    </row>
    <row r="725" spans="33:53">
      <c r="AG725" s="74"/>
      <c r="AH725" s="74"/>
      <c r="AI725" s="74"/>
      <c r="AJ725" s="74"/>
      <c r="AK725" s="74"/>
      <c r="AM725" s="101"/>
      <c r="AT725" s="74"/>
      <c r="AU725" s="74"/>
      <c r="AV725" s="74"/>
      <c r="AW725" s="74"/>
      <c r="AX725" s="74"/>
      <c r="AY725" s="74"/>
      <c r="AZ725" s="74"/>
      <c r="BA725" s="74"/>
    </row>
    <row r="726" spans="33:53">
      <c r="AG726" s="74"/>
      <c r="AH726" s="74"/>
      <c r="AI726" s="74"/>
      <c r="AJ726" s="74"/>
      <c r="AK726" s="74"/>
      <c r="AM726" s="101"/>
      <c r="AT726" s="74"/>
      <c r="AU726" s="74"/>
      <c r="AV726" s="74"/>
      <c r="AW726" s="74"/>
      <c r="AX726" s="74"/>
      <c r="AY726" s="74"/>
      <c r="AZ726" s="74"/>
      <c r="BA726" s="74"/>
    </row>
    <row r="727" spans="33:53">
      <c r="AG727" s="74"/>
      <c r="AH727" s="74"/>
      <c r="AI727" s="74"/>
      <c r="AJ727" s="74"/>
      <c r="AK727" s="74"/>
      <c r="AM727" s="101"/>
      <c r="AT727" s="74"/>
      <c r="AU727" s="74"/>
      <c r="AV727" s="74"/>
      <c r="AW727" s="74"/>
      <c r="AX727" s="74"/>
      <c r="AY727" s="74"/>
      <c r="AZ727" s="74"/>
      <c r="BA727" s="74"/>
    </row>
    <row r="728" spans="33:53">
      <c r="AG728" s="74"/>
      <c r="AH728" s="74"/>
      <c r="AI728" s="74"/>
      <c r="AJ728" s="74"/>
      <c r="AK728" s="74"/>
      <c r="AM728" s="101"/>
      <c r="AT728" s="74"/>
      <c r="AU728" s="74"/>
      <c r="AV728" s="74"/>
      <c r="AW728" s="74"/>
      <c r="AX728" s="74"/>
      <c r="AY728" s="74"/>
      <c r="AZ728" s="74"/>
      <c r="BA728" s="74"/>
    </row>
    <row r="729" spans="33:53">
      <c r="AG729" s="74"/>
      <c r="AH729" s="74"/>
      <c r="AI729" s="74"/>
      <c r="AJ729" s="74"/>
      <c r="AK729" s="74"/>
      <c r="AM729" s="101"/>
      <c r="AT729" s="74"/>
      <c r="AU729" s="74"/>
      <c r="AV729" s="74"/>
      <c r="AW729" s="74"/>
      <c r="AX729" s="74"/>
      <c r="AY729" s="74"/>
      <c r="AZ729" s="74"/>
      <c r="BA729" s="74"/>
    </row>
    <row r="730" spans="33:53">
      <c r="AG730" s="74"/>
      <c r="AH730" s="74"/>
      <c r="AI730" s="74"/>
      <c r="AJ730" s="74"/>
      <c r="AK730" s="74"/>
      <c r="AM730" s="101"/>
      <c r="AT730" s="74"/>
      <c r="AU730" s="74"/>
      <c r="AV730" s="74"/>
      <c r="AW730" s="74"/>
      <c r="AX730" s="74"/>
      <c r="AY730" s="74"/>
      <c r="AZ730" s="74"/>
      <c r="BA730" s="74"/>
    </row>
    <row r="731" spans="33:53">
      <c r="AG731" s="74"/>
      <c r="AH731" s="74"/>
      <c r="AI731" s="74"/>
      <c r="AJ731" s="74"/>
      <c r="AK731" s="74"/>
      <c r="AM731" s="101"/>
      <c r="AT731" s="74"/>
      <c r="AU731" s="74"/>
      <c r="AV731" s="74"/>
      <c r="AW731" s="74"/>
      <c r="AX731" s="74"/>
      <c r="AY731" s="74"/>
      <c r="AZ731" s="74"/>
      <c r="BA731" s="74"/>
    </row>
    <row r="732" spans="33:53">
      <c r="AG732" s="74"/>
      <c r="AH732" s="74"/>
      <c r="AI732" s="74"/>
      <c r="AJ732" s="74"/>
      <c r="AK732" s="74"/>
      <c r="AM732" s="101"/>
      <c r="AT732" s="74"/>
      <c r="AU732" s="74"/>
      <c r="AV732" s="74"/>
      <c r="AW732" s="74"/>
      <c r="AX732" s="74"/>
      <c r="AY732" s="74"/>
      <c r="AZ732" s="74"/>
      <c r="BA732" s="74"/>
    </row>
    <row r="733" spans="33:53">
      <c r="AG733" s="74"/>
      <c r="AH733" s="74"/>
      <c r="AI733" s="74"/>
      <c r="AJ733" s="74"/>
      <c r="AK733" s="74"/>
      <c r="AM733" s="101"/>
      <c r="AT733" s="74"/>
      <c r="AU733" s="74"/>
      <c r="AV733" s="74"/>
      <c r="AW733" s="74"/>
      <c r="AX733" s="74"/>
      <c r="AY733" s="74"/>
      <c r="AZ733" s="74"/>
      <c r="BA733" s="74"/>
    </row>
    <row r="734" spans="33:53">
      <c r="AG734" s="74"/>
      <c r="AH734" s="74"/>
      <c r="AI734" s="74"/>
      <c r="AJ734" s="74"/>
      <c r="AK734" s="74"/>
      <c r="AM734" s="101"/>
      <c r="AT734" s="74"/>
      <c r="AU734" s="74"/>
      <c r="AV734" s="74"/>
      <c r="AW734" s="74"/>
      <c r="AX734" s="74"/>
      <c r="AY734" s="74"/>
      <c r="AZ734" s="74"/>
      <c r="BA734" s="74"/>
    </row>
    <row r="735" spans="33:53">
      <c r="AG735" s="74"/>
      <c r="AH735" s="74"/>
      <c r="AI735" s="74"/>
      <c r="AJ735" s="74"/>
      <c r="AK735" s="74"/>
      <c r="AM735" s="101"/>
      <c r="AT735" s="74"/>
      <c r="AU735" s="74"/>
      <c r="AV735" s="74"/>
      <c r="AW735" s="74"/>
      <c r="AX735" s="74"/>
      <c r="AY735" s="74"/>
      <c r="AZ735" s="74"/>
      <c r="BA735" s="74"/>
    </row>
    <row r="736" spans="33:53">
      <c r="AG736" s="74"/>
      <c r="AH736" s="74"/>
      <c r="AI736" s="74"/>
      <c r="AJ736" s="74"/>
      <c r="AK736" s="74"/>
      <c r="AM736" s="101"/>
      <c r="AT736" s="74"/>
      <c r="AU736" s="74"/>
      <c r="AV736" s="74"/>
      <c r="AW736" s="74"/>
      <c r="AX736" s="74"/>
      <c r="AY736" s="74"/>
      <c r="AZ736" s="74"/>
      <c r="BA736" s="74"/>
    </row>
    <row r="737" spans="33:54">
      <c r="AG737" s="74"/>
      <c r="AH737" s="74"/>
      <c r="AI737" s="74"/>
      <c r="AJ737" s="74"/>
      <c r="AK737" s="74"/>
      <c r="AM737" s="101"/>
      <c r="AT737" s="74"/>
      <c r="AU737" s="74"/>
      <c r="AV737" s="74"/>
      <c r="AW737" s="74"/>
      <c r="AX737" s="74"/>
      <c r="AY737" s="74"/>
      <c r="AZ737" s="74"/>
      <c r="BA737" s="74"/>
    </row>
    <row r="738" spans="33:54">
      <c r="AG738" s="74"/>
      <c r="AH738" s="74"/>
      <c r="AI738" s="74"/>
      <c r="AJ738" s="74"/>
      <c r="AK738" s="74"/>
      <c r="AM738" s="101"/>
      <c r="AT738" s="74"/>
      <c r="AU738" s="74"/>
      <c r="AV738" s="74"/>
      <c r="AW738" s="74"/>
      <c r="AX738" s="74"/>
      <c r="AY738" s="74"/>
      <c r="AZ738" s="74"/>
      <c r="BA738" s="74"/>
    </row>
    <row r="739" spans="33:54">
      <c r="AG739" s="74"/>
      <c r="AH739" s="74"/>
      <c r="AI739" s="74"/>
      <c r="AJ739" s="74"/>
      <c r="AK739" s="74"/>
      <c r="AM739" s="101"/>
      <c r="AT739" s="74"/>
      <c r="AU739" s="74"/>
      <c r="AV739" s="74"/>
      <c r="AW739" s="74"/>
      <c r="AX739" s="74"/>
      <c r="AY739" s="74"/>
      <c r="AZ739" s="74"/>
      <c r="BA739" s="74"/>
      <c r="BB739" s="74"/>
    </row>
    <row r="740" spans="33:54">
      <c r="AG740" s="74"/>
      <c r="AH740" s="74"/>
      <c r="AI740" s="74"/>
      <c r="AJ740" s="74"/>
      <c r="AK740" s="74"/>
      <c r="AM740" s="101"/>
      <c r="AT740" s="74"/>
      <c r="AU740" s="74"/>
      <c r="AV740" s="74"/>
      <c r="AW740" s="74"/>
      <c r="AX740" s="74"/>
      <c r="AY740" s="74"/>
      <c r="AZ740" s="74"/>
      <c r="BA740" s="74"/>
    </row>
    <row r="741" spans="33:54">
      <c r="AG741" s="74"/>
      <c r="AH741" s="74"/>
      <c r="AI741" s="74"/>
      <c r="AJ741" s="74"/>
      <c r="AK741" s="74"/>
      <c r="AM741" s="101"/>
      <c r="AT741" s="74"/>
      <c r="AU741" s="74"/>
      <c r="AV741" s="74"/>
      <c r="AW741" s="74"/>
      <c r="AX741" s="74"/>
      <c r="AY741" s="74"/>
      <c r="AZ741" s="74"/>
      <c r="BA741" s="74"/>
    </row>
    <row r="742" spans="33:54">
      <c r="AG742" s="74"/>
      <c r="AH742" s="74"/>
      <c r="AI742" s="74"/>
      <c r="AJ742" s="74"/>
      <c r="AK742" s="74"/>
      <c r="AM742" s="101"/>
      <c r="AT742" s="74"/>
      <c r="AU742" s="74"/>
      <c r="AV742" s="74"/>
      <c r="AW742" s="74"/>
      <c r="AX742" s="74"/>
      <c r="AY742" s="74"/>
      <c r="AZ742" s="74"/>
      <c r="BA742" s="74"/>
    </row>
    <row r="743" spans="33:54">
      <c r="AG743" s="74"/>
      <c r="AH743" s="74"/>
      <c r="AI743" s="74"/>
      <c r="AJ743" s="74"/>
      <c r="AK743" s="74"/>
      <c r="AM743" s="101"/>
      <c r="AT743" s="74"/>
      <c r="AU743" s="74"/>
      <c r="AV743" s="74"/>
      <c r="AW743" s="74"/>
      <c r="AX743" s="74"/>
      <c r="AY743" s="74"/>
      <c r="AZ743" s="74"/>
      <c r="BA743" s="74"/>
    </row>
    <row r="744" spans="33:54">
      <c r="AG744" s="74"/>
      <c r="AH744" s="74"/>
      <c r="AI744" s="74"/>
      <c r="AJ744" s="74"/>
      <c r="AK744" s="74"/>
      <c r="AM744" s="101"/>
      <c r="AT744" s="74"/>
      <c r="AU744" s="74"/>
      <c r="AV744" s="74"/>
      <c r="AW744" s="74"/>
      <c r="AX744" s="74"/>
      <c r="AY744" s="74"/>
      <c r="AZ744" s="74"/>
      <c r="BA744" s="74"/>
    </row>
    <row r="745" spans="33:54">
      <c r="AG745" s="74"/>
      <c r="AH745" s="74"/>
      <c r="AI745" s="74"/>
      <c r="AJ745" s="74"/>
      <c r="AK745" s="74"/>
      <c r="AM745" s="101"/>
      <c r="AT745" s="74"/>
      <c r="AU745" s="74"/>
      <c r="AV745" s="74"/>
      <c r="AW745" s="74"/>
      <c r="AX745" s="74"/>
      <c r="AY745" s="74"/>
      <c r="AZ745" s="74"/>
      <c r="BA745" s="74"/>
    </row>
    <row r="746" spans="33:54">
      <c r="AG746" s="74"/>
      <c r="AH746" s="74"/>
      <c r="AI746" s="74"/>
      <c r="AJ746" s="74"/>
      <c r="AK746" s="74"/>
      <c r="AM746" s="101"/>
      <c r="AT746" s="74"/>
      <c r="AU746" s="74"/>
      <c r="AV746" s="74"/>
      <c r="AW746" s="74"/>
      <c r="AX746" s="74"/>
      <c r="AY746" s="74"/>
      <c r="AZ746" s="74"/>
      <c r="BA746" s="74"/>
    </row>
    <row r="747" spans="33:54">
      <c r="AG747" s="74"/>
      <c r="AH747" s="74"/>
      <c r="AI747" s="74"/>
      <c r="AJ747" s="74"/>
      <c r="AK747" s="74"/>
      <c r="AM747" s="101"/>
      <c r="AT747" s="74"/>
      <c r="AU747" s="74"/>
      <c r="AV747" s="74"/>
      <c r="AW747" s="74"/>
      <c r="AX747" s="74"/>
      <c r="AY747" s="74"/>
      <c r="AZ747" s="74"/>
      <c r="BA747" s="74"/>
    </row>
    <row r="748" spans="33:54">
      <c r="AG748" s="74"/>
      <c r="AH748" s="74"/>
      <c r="AI748" s="74"/>
      <c r="AJ748" s="74"/>
      <c r="AK748" s="74"/>
      <c r="AM748" s="101"/>
      <c r="AT748" s="74"/>
      <c r="AU748" s="74"/>
      <c r="AV748" s="74"/>
      <c r="AW748" s="74"/>
      <c r="AX748" s="74"/>
      <c r="AY748" s="74"/>
      <c r="AZ748" s="74"/>
      <c r="BA748" s="74"/>
    </row>
    <row r="749" spans="33:54">
      <c r="AG749" s="74"/>
      <c r="AH749" s="74"/>
      <c r="AI749" s="74"/>
      <c r="AJ749" s="74"/>
      <c r="AK749" s="74"/>
      <c r="AM749" s="101"/>
      <c r="AT749" s="74"/>
      <c r="AU749" s="74"/>
      <c r="AV749" s="74"/>
      <c r="AW749" s="74"/>
      <c r="AX749" s="74"/>
      <c r="AY749" s="74"/>
      <c r="AZ749" s="74"/>
      <c r="BA749" s="74"/>
    </row>
    <row r="750" spans="33:54">
      <c r="AG750" s="74"/>
      <c r="AH750" s="74"/>
      <c r="AI750" s="74"/>
      <c r="AJ750" s="74"/>
      <c r="AK750" s="74"/>
      <c r="AM750" s="101"/>
      <c r="AT750" s="74"/>
      <c r="AU750" s="74"/>
      <c r="AV750" s="74"/>
      <c r="AW750" s="74"/>
      <c r="AX750" s="74"/>
      <c r="AY750" s="74"/>
      <c r="AZ750" s="74"/>
      <c r="BA750" s="74"/>
      <c r="BB750" s="74"/>
    </row>
    <row r="751" spans="33:54">
      <c r="AG751" s="74"/>
      <c r="AH751" s="74"/>
      <c r="AI751" s="74"/>
      <c r="AJ751" s="74"/>
      <c r="AK751" s="74"/>
      <c r="AM751" s="101"/>
      <c r="AT751" s="74"/>
      <c r="AU751" s="74"/>
      <c r="AV751" s="74"/>
      <c r="AW751" s="74"/>
      <c r="AX751" s="74"/>
      <c r="AY751" s="74"/>
      <c r="AZ751" s="74"/>
      <c r="BA751" s="74"/>
    </row>
    <row r="752" spans="33:54">
      <c r="AG752" s="74"/>
      <c r="AH752" s="74"/>
      <c r="AI752" s="74"/>
      <c r="AJ752" s="74"/>
      <c r="AK752" s="74"/>
      <c r="AM752" s="101"/>
      <c r="AT752" s="74"/>
      <c r="AU752" s="74"/>
      <c r="AV752" s="74"/>
      <c r="AW752" s="74"/>
      <c r="AX752" s="74"/>
      <c r="AY752" s="74"/>
      <c r="AZ752" s="74"/>
      <c r="BA752" s="74"/>
    </row>
    <row r="753" spans="33:54">
      <c r="AG753" s="74"/>
      <c r="AH753" s="74"/>
      <c r="AI753" s="74"/>
      <c r="AJ753" s="74"/>
      <c r="AK753" s="74"/>
      <c r="AM753" s="101"/>
      <c r="AT753" s="74"/>
      <c r="AU753" s="74"/>
      <c r="AV753" s="74"/>
      <c r="AW753" s="74"/>
      <c r="AX753" s="74"/>
      <c r="AY753" s="74"/>
      <c r="AZ753" s="74"/>
      <c r="BA753" s="74"/>
    </row>
    <row r="754" spans="33:54">
      <c r="AG754" s="74"/>
      <c r="AH754" s="74"/>
      <c r="AI754" s="74"/>
      <c r="AJ754" s="74"/>
      <c r="AK754" s="74"/>
      <c r="AM754" s="101"/>
      <c r="AT754" s="74"/>
      <c r="AU754" s="74"/>
      <c r="AV754" s="74"/>
      <c r="AW754" s="74"/>
      <c r="AX754" s="74"/>
      <c r="AY754" s="74"/>
      <c r="AZ754" s="74"/>
      <c r="BA754" s="74"/>
    </row>
    <row r="755" spans="33:54">
      <c r="AG755" s="74"/>
      <c r="AH755" s="74"/>
      <c r="AI755" s="74"/>
      <c r="AJ755" s="74"/>
      <c r="AK755" s="74"/>
      <c r="AM755" s="101"/>
      <c r="AT755" s="74"/>
      <c r="AU755" s="74"/>
      <c r="AV755" s="74"/>
      <c r="AW755" s="74"/>
      <c r="AX755" s="74"/>
      <c r="AY755" s="74"/>
      <c r="AZ755" s="74"/>
      <c r="BA755" s="74"/>
    </row>
    <row r="756" spans="33:54">
      <c r="AG756" s="74"/>
      <c r="AH756" s="74"/>
      <c r="AI756" s="74"/>
      <c r="AJ756" s="74"/>
      <c r="AK756" s="74"/>
      <c r="AM756" s="101"/>
      <c r="AT756" s="74"/>
      <c r="AU756" s="74"/>
      <c r="AV756" s="74"/>
      <c r="AW756" s="74"/>
      <c r="AX756" s="74"/>
      <c r="AY756" s="74"/>
      <c r="AZ756" s="74"/>
      <c r="BA756" s="74"/>
    </row>
    <row r="757" spans="33:54">
      <c r="AG757" s="74"/>
      <c r="AH757" s="74"/>
      <c r="AI757" s="74"/>
      <c r="AJ757" s="74"/>
      <c r="AK757" s="74"/>
      <c r="AM757" s="101"/>
      <c r="AT757" s="74"/>
      <c r="AU757" s="74"/>
      <c r="AV757" s="74"/>
      <c r="AW757" s="74"/>
      <c r="AX757" s="74"/>
      <c r="AY757" s="74"/>
      <c r="AZ757" s="74"/>
      <c r="BA757" s="74"/>
    </row>
    <row r="758" spans="33:54">
      <c r="AG758" s="74"/>
      <c r="AH758" s="74"/>
      <c r="AI758" s="74"/>
      <c r="AJ758" s="74"/>
      <c r="AK758" s="74"/>
      <c r="AM758" s="101"/>
      <c r="AT758" s="74"/>
      <c r="AU758" s="74"/>
      <c r="AV758" s="74"/>
      <c r="AW758" s="74"/>
      <c r="AX758" s="74"/>
      <c r="AY758" s="74"/>
      <c r="AZ758" s="74"/>
      <c r="BA758" s="74"/>
    </row>
    <row r="759" spans="33:54">
      <c r="AG759" s="74"/>
      <c r="AH759" s="74"/>
      <c r="AI759" s="74"/>
      <c r="AJ759" s="74"/>
      <c r="AK759" s="74"/>
      <c r="AM759" s="101"/>
      <c r="AT759" s="74"/>
      <c r="AU759" s="74"/>
      <c r="AV759" s="74"/>
      <c r="AW759" s="74"/>
      <c r="AX759" s="74"/>
      <c r="AY759" s="74"/>
      <c r="AZ759" s="74"/>
      <c r="BA759" s="74"/>
    </row>
    <row r="760" spans="33:54">
      <c r="AG760" s="74"/>
      <c r="AH760" s="74"/>
      <c r="AI760" s="74"/>
      <c r="AJ760" s="74"/>
      <c r="AK760" s="74"/>
      <c r="AM760" s="101"/>
      <c r="AT760" s="74"/>
      <c r="AU760" s="74"/>
      <c r="AV760" s="74"/>
      <c r="AW760" s="74"/>
      <c r="AX760" s="74"/>
      <c r="AY760" s="74"/>
      <c r="AZ760" s="74"/>
      <c r="BA760" s="74"/>
      <c r="BB760" s="74"/>
    </row>
    <row r="761" spans="33:54">
      <c r="AG761" s="74"/>
      <c r="AH761" s="74"/>
      <c r="AI761" s="74"/>
      <c r="AJ761" s="74"/>
      <c r="AK761" s="74"/>
      <c r="AM761" s="101"/>
      <c r="AT761" s="74"/>
      <c r="AU761" s="74"/>
      <c r="AV761" s="74"/>
      <c r="AW761" s="74"/>
      <c r="AX761" s="74"/>
      <c r="AY761" s="74"/>
      <c r="AZ761" s="74"/>
      <c r="BA761" s="74"/>
    </row>
    <row r="762" spans="33:54">
      <c r="AG762" s="74"/>
      <c r="AH762" s="74"/>
      <c r="AI762" s="74"/>
      <c r="AJ762" s="74"/>
      <c r="AK762" s="74"/>
      <c r="AM762" s="101"/>
      <c r="AT762" s="74"/>
      <c r="AU762" s="74"/>
      <c r="AV762" s="74"/>
      <c r="AW762" s="74"/>
      <c r="AX762" s="74"/>
      <c r="AY762" s="74"/>
      <c r="AZ762" s="74"/>
      <c r="BA762" s="74"/>
    </row>
    <row r="763" spans="33:54">
      <c r="AG763" s="74"/>
      <c r="AH763" s="74"/>
      <c r="AI763" s="74"/>
      <c r="AJ763" s="74"/>
      <c r="AK763" s="74"/>
      <c r="AM763" s="101"/>
      <c r="AT763" s="74"/>
      <c r="AU763" s="74"/>
      <c r="AV763" s="74"/>
      <c r="AW763" s="74"/>
      <c r="AX763" s="74"/>
      <c r="AY763" s="74"/>
      <c r="AZ763" s="74"/>
      <c r="BA763" s="74"/>
    </row>
    <row r="764" spans="33:54">
      <c r="AG764" s="74"/>
      <c r="AH764" s="74"/>
      <c r="AI764" s="74"/>
      <c r="AJ764" s="74"/>
      <c r="AK764" s="74"/>
      <c r="AM764" s="101"/>
      <c r="AT764" s="74"/>
      <c r="AU764" s="74"/>
      <c r="AV764" s="74"/>
      <c r="AW764" s="74"/>
      <c r="AX764" s="74"/>
      <c r="AY764" s="74"/>
      <c r="AZ764" s="74"/>
      <c r="BA764" s="74"/>
    </row>
    <row r="765" spans="33:54">
      <c r="AG765" s="74"/>
      <c r="AH765" s="74"/>
      <c r="AI765" s="74"/>
      <c r="AJ765" s="74"/>
      <c r="AK765" s="74"/>
      <c r="AM765" s="101"/>
      <c r="AT765" s="74"/>
      <c r="AU765" s="74"/>
      <c r="AV765" s="74"/>
      <c r="AW765" s="74"/>
      <c r="AX765" s="74"/>
      <c r="AY765" s="74"/>
      <c r="AZ765" s="74"/>
      <c r="BA765" s="74"/>
      <c r="BB765" s="74"/>
    </row>
    <row r="766" spans="33:54">
      <c r="AG766" s="74"/>
      <c r="AH766" s="74"/>
      <c r="AI766" s="74"/>
      <c r="AJ766" s="74"/>
      <c r="AK766" s="74"/>
      <c r="AM766" s="101"/>
      <c r="AT766" s="74"/>
      <c r="AU766" s="74"/>
      <c r="AV766" s="74"/>
      <c r="AW766" s="74"/>
      <c r="AX766" s="74"/>
      <c r="AY766" s="74"/>
      <c r="AZ766" s="74"/>
      <c r="BA766" s="74"/>
    </row>
    <row r="767" spans="33:54">
      <c r="AG767" s="74"/>
      <c r="AH767" s="74"/>
      <c r="AI767" s="74"/>
      <c r="AJ767" s="74"/>
      <c r="AK767" s="74"/>
      <c r="AM767" s="101"/>
      <c r="AT767" s="74"/>
      <c r="AU767" s="74"/>
      <c r="AV767" s="74"/>
      <c r="AW767" s="74"/>
      <c r="AX767" s="74"/>
      <c r="AY767" s="74"/>
      <c r="AZ767" s="74"/>
      <c r="BA767" s="74"/>
    </row>
    <row r="768" spans="33:54">
      <c r="AG768" s="74"/>
      <c r="AH768" s="74"/>
      <c r="AI768" s="74"/>
      <c r="AJ768" s="74"/>
      <c r="AK768" s="74"/>
      <c r="AM768" s="101"/>
      <c r="AT768" s="74"/>
      <c r="AU768" s="74"/>
      <c r="AV768" s="74"/>
      <c r="AW768" s="74"/>
      <c r="AX768" s="74"/>
      <c r="AY768" s="74"/>
      <c r="AZ768" s="74"/>
      <c r="BA768" s="74"/>
    </row>
    <row r="769" spans="33:54">
      <c r="AG769" s="74"/>
      <c r="AH769" s="74"/>
      <c r="AI769" s="74"/>
      <c r="AJ769" s="74"/>
      <c r="AK769" s="74"/>
      <c r="AM769" s="101"/>
      <c r="AT769" s="74"/>
      <c r="AU769" s="74"/>
      <c r="AV769" s="74"/>
      <c r="AW769" s="74"/>
      <c r="AX769" s="74"/>
      <c r="AY769" s="74"/>
      <c r="AZ769" s="74"/>
      <c r="BA769" s="74"/>
    </row>
    <row r="770" spans="33:54">
      <c r="AG770" s="74"/>
      <c r="AH770" s="74"/>
      <c r="AI770" s="74"/>
      <c r="AJ770" s="74"/>
      <c r="AK770" s="74"/>
      <c r="AM770" s="101"/>
      <c r="AT770" s="74"/>
      <c r="AU770" s="74"/>
      <c r="AV770" s="74"/>
      <c r="AW770" s="74"/>
      <c r="AX770" s="74"/>
      <c r="AY770" s="74"/>
      <c r="AZ770" s="74"/>
      <c r="BA770" s="74"/>
    </row>
    <row r="771" spans="33:54">
      <c r="AG771" s="74"/>
      <c r="AH771" s="74"/>
      <c r="AI771" s="74"/>
      <c r="AJ771" s="74"/>
      <c r="AK771" s="74"/>
      <c r="AM771" s="101"/>
      <c r="AT771" s="74"/>
      <c r="AU771" s="74"/>
      <c r="AV771" s="74"/>
      <c r="AW771" s="74"/>
      <c r="AX771" s="74"/>
      <c r="AY771" s="74"/>
      <c r="AZ771" s="74"/>
      <c r="BA771" s="74"/>
    </row>
    <row r="772" spans="33:54">
      <c r="AG772" s="74"/>
      <c r="AH772" s="74"/>
      <c r="AI772" s="74"/>
      <c r="AJ772" s="74"/>
      <c r="AK772" s="74"/>
      <c r="AM772" s="101"/>
      <c r="AT772" s="74"/>
      <c r="AU772" s="74"/>
      <c r="AV772" s="74"/>
      <c r="AW772" s="74"/>
      <c r="AX772" s="74"/>
      <c r="AY772" s="74"/>
      <c r="AZ772" s="74"/>
      <c r="BA772" s="74"/>
    </row>
    <row r="773" spans="33:54">
      <c r="AG773" s="74"/>
      <c r="AH773" s="74"/>
      <c r="AI773" s="74"/>
      <c r="AJ773" s="74"/>
      <c r="AK773" s="74"/>
      <c r="AM773" s="101"/>
      <c r="AT773" s="74"/>
      <c r="AU773" s="74"/>
      <c r="AV773" s="74"/>
      <c r="AW773" s="74"/>
      <c r="AX773" s="74"/>
      <c r="AY773" s="74"/>
      <c r="AZ773" s="74"/>
      <c r="BA773" s="74"/>
    </row>
    <row r="774" spans="33:54">
      <c r="AG774" s="74"/>
      <c r="AH774" s="74"/>
      <c r="AI774" s="74"/>
      <c r="AJ774" s="74"/>
      <c r="AK774" s="74"/>
      <c r="AM774" s="101"/>
      <c r="AT774" s="74"/>
      <c r="AU774" s="74"/>
      <c r="AV774" s="74"/>
      <c r="AW774" s="74"/>
      <c r="AX774" s="74"/>
      <c r="AY774" s="74"/>
      <c r="AZ774" s="74"/>
      <c r="BA774" s="74"/>
      <c r="BB774" s="74"/>
    </row>
    <row r="775" spans="33:54">
      <c r="AG775" s="74"/>
      <c r="AH775" s="74"/>
      <c r="AI775" s="74"/>
      <c r="AJ775" s="74"/>
      <c r="AK775" s="74"/>
      <c r="AM775" s="101"/>
      <c r="AT775" s="74"/>
      <c r="AU775" s="74"/>
      <c r="AV775" s="74"/>
      <c r="AW775" s="74"/>
      <c r="AX775" s="74"/>
      <c r="AY775" s="74"/>
      <c r="AZ775" s="74"/>
      <c r="BA775" s="74"/>
    </row>
    <row r="776" spans="33:54">
      <c r="AG776" s="74"/>
      <c r="AH776" s="74"/>
      <c r="AI776" s="74"/>
      <c r="AJ776" s="74"/>
      <c r="AK776" s="74"/>
      <c r="AM776" s="101"/>
      <c r="AT776" s="74"/>
      <c r="AU776" s="74"/>
      <c r="AV776" s="74"/>
      <c r="AW776" s="74"/>
      <c r="AX776" s="74"/>
      <c r="AY776" s="74"/>
      <c r="AZ776" s="74"/>
      <c r="BA776" s="74"/>
    </row>
    <row r="777" spans="33:54">
      <c r="AG777" s="74"/>
      <c r="AH777" s="74"/>
      <c r="AI777" s="74"/>
      <c r="AJ777" s="74"/>
      <c r="AK777" s="74"/>
      <c r="AM777" s="101"/>
      <c r="AT777" s="74"/>
      <c r="AU777" s="74"/>
      <c r="AV777" s="74"/>
      <c r="AW777" s="74"/>
      <c r="AX777" s="74"/>
      <c r="AY777" s="74"/>
      <c r="AZ777" s="74"/>
      <c r="BA777" s="74"/>
    </row>
    <row r="778" spans="33:54">
      <c r="AG778" s="74"/>
      <c r="AH778" s="74"/>
      <c r="AI778" s="74"/>
      <c r="AJ778" s="74"/>
      <c r="AK778" s="74"/>
      <c r="AM778" s="101"/>
      <c r="AT778" s="74"/>
      <c r="AU778" s="74"/>
      <c r="AV778" s="74"/>
      <c r="AW778" s="74"/>
      <c r="AX778" s="74"/>
      <c r="AY778" s="74"/>
      <c r="AZ778" s="74"/>
      <c r="BA778" s="74"/>
    </row>
    <row r="779" spans="33:54">
      <c r="AG779" s="74"/>
      <c r="AH779" s="74"/>
      <c r="AI779" s="74"/>
      <c r="AJ779" s="74"/>
      <c r="AK779" s="74"/>
      <c r="AM779" s="101"/>
      <c r="AT779" s="74"/>
      <c r="AU779" s="74"/>
      <c r="AV779" s="74"/>
      <c r="AW779" s="74"/>
      <c r="AX779" s="74"/>
      <c r="AY779" s="74"/>
      <c r="AZ779" s="74"/>
      <c r="BA779" s="74"/>
    </row>
    <row r="780" spans="33:54">
      <c r="AG780" s="74"/>
      <c r="AH780" s="74"/>
      <c r="AI780" s="74"/>
      <c r="AJ780" s="74"/>
      <c r="AK780" s="74"/>
      <c r="AM780" s="101"/>
      <c r="AT780" s="74"/>
      <c r="AU780" s="74"/>
      <c r="AV780" s="74"/>
      <c r="AW780" s="74"/>
      <c r="AX780" s="74"/>
      <c r="AY780" s="74"/>
      <c r="AZ780" s="74"/>
      <c r="BA780" s="74"/>
    </row>
    <row r="781" spans="33:54">
      <c r="AG781" s="74"/>
      <c r="AH781" s="74"/>
      <c r="AI781" s="74"/>
      <c r="AJ781" s="74"/>
      <c r="AK781" s="74"/>
      <c r="AM781" s="101"/>
      <c r="AT781" s="74"/>
      <c r="AU781" s="74"/>
      <c r="AV781" s="74"/>
      <c r="AW781" s="74"/>
      <c r="AX781" s="74"/>
      <c r="AY781" s="74"/>
      <c r="AZ781" s="74"/>
      <c r="BA781" s="74"/>
    </row>
    <row r="782" spans="33:54">
      <c r="AG782" s="74"/>
      <c r="AH782" s="74"/>
      <c r="AI782" s="74"/>
      <c r="AJ782" s="74"/>
      <c r="AK782" s="74"/>
      <c r="AM782" s="101"/>
      <c r="AT782" s="74"/>
      <c r="AU782" s="74"/>
      <c r="AV782" s="74"/>
      <c r="AW782" s="74"/>
      <c r="AX782" s="74"/>
      <c r="AY782" s="74"/>
      <c r="AZ782" s="74"/>
      <c r="BA782" s="74"/>
    </row>
    <row r="783" spans="33:54">
      <c r="AG783" s="74"/>
      <c r="AH783" s="74"/>
      <c r="AI783" s="74"/>
      <c r="AJ783" s="74"/>
      <c r="AK783" s="74"/>
      <c r="AM783" s="101"/>
      <c r="AT783" s="74"/>
      <c r="AU783" s="74"/>
      <c r="AV783" s="74"/>
      <c r="AW783" s="74"/>
      <c r="AX783" s="74"/>
      <c r="AY783" s="74"/>
      <c r="AZ783" s="74"/>
      <c r="BA783" s="74"/>
    </row>
    <row r="784" spans="33:54">
      <c r="AG784" s="74"/>
      <c r="AH784" s="74"/>
      <c r="AI784" s="74"/>
      <c r="AJ784" s="74"/>
      <c r="AK784" s="74"/>
      <c r="AM784" s="101"/>
      <c r="AT784" s="74"/>
      <c r="AU784" s="74"/>
      <c r="AV784" s="74"/>
      <c r="AW784" s="74"/>
      <c r="AX784" s="74"/>
      <c r="AY784" s="74"/>
      <c r="AZ784" s="74"/>
      <c r="BA784" s="74"/>
    </row>
    <row r="785" spans="33:53">
      <c r="AG785" s="74"/>
      <c r="AH785" s="74"/>
      <c r="AI785" s="74"/>
      <c r="AJ785" s="74"/>
      <c r="AK785" s="74"/>
      <c r="AM785" s="101"/>
      <c r="AT785" s="74"/>
      <c r="AU785" s="74"/>
      <c r="AV785" s="74"/>
      <c r="AW785" s="74"/>
      <c r="AX785" s="74"/>
      <c r="AY785" s="74"/>
      <c r="AZ785" s="74"/>
      <c r="BA785" s="74"/>
    </row>
    <row r="786" spans="33:53">
      <c r="AG786" s="74"/>
      <c r="AH786" s="74"/>
      <c r="AI786" s="74"/>
      <c r="AJ786" s="74"/>
      <c r="AK786" s="74"/>
      <c r="AM786" s="101"/>
      <c r="AT786" s="74"/>
      <c r="AU786" s="74"/>
      <c r="AV786" s="74"/>
      <c r="AW786" s="74"/>
      <c r="AX786" s="74"/>
      <c r="AY786" s="74"/>
      <c r="AZ786" s="74"/>
      <c r="BA786" s="74"/>
    </row>
    <row r="787" spans="33:53">
      <c r="AG787" s="74"/>
      <c r="AH787" s="74"/>
      <c r="AI787" s="74"/>
      <c r="AJ787" s="74"/>
      <c r="AK787" s="74"/>
      <c r="AM787" s="101"/>
      <c r="AT787" s="74"/>
      <c r="AU787" s="74"/>
      <c r="AV787" s="74"/>
      <c r="AW787" s="74"/>
      <c r="AX787" s="74"/>
      <c r="AY787" s="74"/>
      <c r="AZ787" s="74"/>
      <c r="BA787" s="74"/>
    </row>
    <row r="788" spans="33:53">
      <c r="AG788" s="74"/>
      <c r="AH788" s="74"/>
      <c r="AI788" s="74"/>
      <c r="AJ788" s="74"/>
      <c r="AK788" s="74"/>
      <c r="AM788" s="101"/>
      <c r="AT788" s="74"/>
      <c r="AU788" s="74"/>
      <c r="AV788" s="74"/>
      <c r="AW788" s="74"/>
      <c r="AX788" s="74"/>
      <c r="AY788" s="74"/>
      <c r="AZ788" s="74"/>
      <c r="BA788" s="74"/>
    </row>
    <row r="789" spans="33:53">
      <c r="AG789" s="74"/>
      <c r="AH789" s="74"/>
      <c r="AI789" s="74"/>
      <c r="AJ789" s="74"/>
      <c r="AK789" s="74"/>
      <c r="AM789" s="101"/>
      <c r="AT789" s="74"/>
      <c r="AU789" s="74"/>
      <c r="AV789" s="74"/>
      <c r="AW789" s="74"/>
      <c r="AX789" s="74"/>
      <c r="AY789" s="74"/>
      <c r="AZ789" s="74"/>
      <c r="BA789" s="74"/>
    </row>
    <row r="790" spans="33:53">
      <c r="AG790" s="74"/>
      <c r="AH790" s="74"/>
      <c r="AI790" s="74"/>
      <c r="AJ790" s="74"/>
      <c r="AK790" s="74"/>
      <c r="AM790" s="101"/>
      <c r="AT790" s="74"/>
      <c r="AU790" s="74"/>
      <c r="AV790" s="74"/>
      <c r="AW790" s="74"/>
      <c r="AX790" s="74"/>
      <c r="AY790" s="74"/>
      <c r="AZ790" s="74"/>
      <c r="BA790" s="74"/>
    </row>
    <row r="791" spans="33:53">
      <c r="AG791" s="74"/>
      <c r="AH791" s="74"/>
      <c r="AI791" s="74"/>
      <c r="AJ791" s="74"/>
      <c r="AK791" s="74"/>
      <c r="AM791" s="101"/>
      <c r="AT791" s="74"/>
      <c r="AU791" s="74"/>
      <c r="AV791" s="74"/>
      <c r="AW791" s="74"/>
      <c r="AX791" s="74"/>
      <c r="AY791" s="74"/>
      <c r="AZ791" s="74"/>
      <c r="BA791" s="74"/>
    </row>
    <row r="792" spans="33:53">
      <c r="AG792" s="74"/>
      <c r="AH792" s="74"/>
      <c r="AI792" s="74"/>
      <c r="AJ792" s="74"/>
      <c r="AK792" s="74"/>
      <c r="AM792" s="101"/>
      <c r="AT792" s="74"/>
      <c r="AU792" s="74"/>
      <c r="AV792" s="74"/>
      <c r="AW792" s="74"/>
      <c r="AX792" s="74"/>
      <c r="AY792" s="74"/>
      <c r="AZ792" s="74"/>
      <c r="BA792" s="74"/>
    </row>
    <row r="793" spans="33:53">
      <c r="AG793" s="74"/>
      <c r="AH793" s="74"/>
      <c r="AI793" s="74"/>
      <c r="AJ793" s="74"/>
      <c r="AK793" s="74"/>
      <c r="AM793" s="101"/>
      <c r="AT793" s="74"/>
      <c r="AU793" s="74"/>
      <c r="AV793" s="74"/>
      <c r="AW793" s="74"/>
      <c r="AX793" s="74"/>
      <c r="AY793" s="74"/>
      <c r="AZ793" s="74"/>
      <c r="BA793" s="74"/>
    </row>
    <row r="794" spans="33:53">
      <c r="AG794" s="74"/>
      <c r="AH794" s="74"/>
      <c r="AI794" s="74"/>
      <c r="AJ794" s="74"/>
      <c r="AK794" s="74"/>
      <c r="AM794" s="101"/>
      <c r="AT794" s="74"/>
      <c r="AU794" s="74"/>
      <c r="AV794" s="74"/>
      <c r="AW794" s="74"/>
      <c r="AX794" s="74"/>
      <c r="AY794" s="74"/>
      <c r="AZ794" s="74"/>
      <c r="BA794" s="74"/>
    </row>
    <row r="795" spans="33:53">
      <c r="AG795" s="74"/>
      <c r="AH795" s="74"/>
      <c r="AI795" s="74"/>
      <c r="AJ795" s="74"/>
      <c r="AK795" s="74"/>
      <c r="AM795" s="101"/>
      <c r="AT795" s="74"/>
      <c r="AU795" s="74"/>
      <c r="AV795" s="74"/>
      <c r="AW795" s="74"/>
      <c r="AX795" s="74"/>
      <c r="AY795" s="74"/>
      <c r="AZ795" s="74"/>
      <c r="BA795" s="74"/>
    </row>
    <row r="796" spans="33:53">
      <c r="AG796" s="74"/>
      <c r="AH796" s="74"/>
      <c r="AI796" s="74"/>
      <c r="AJ796" s="74"/>
      <c r="AK796" s="74"/>
      <c r="AM796" s="101"/>
      <c r="AT796" s="74"/>
      <c r="AU796" s="74"/>
      <c r="AV796" s="74"/>
      <c r="AW796" s="74"/>
      <c r="AX796" s="74"/>
      <c r="AY796" s="74"/>
      <c r="AZ796" s="74"/>
      <c r="BA796" s="74"/>
    </row>
    <row r="797" spans="33:53">
      <c r="AG797" s="74"/>
      <c r="AH797" s="74"/>
      <c r="AI797" s="74"/>
      <c r="AJ797" s="74"/>
      <c r="AK797" s="74"/>
      <c r="AM797" s="101"/>
      <c r="AT797" s="74"/>
      <c r="AU797" s="74"/>
      <c r="AV797" s="74"/>
      <c r="AW797" s="74"/>
      <c r="AX797" s="74"/>
      <c r="AY797" s="74"/>
      <c r="AZ797" s="74"/>
      <c r="BA797" s="74"/>
    </row>
    <row r="798" spans="33:53">
      <c r="AG798" s="74"/>
      <c r="AH798" s="74"/>
      <c r="AI798" s="74"/>
      <c r="AJ798" s="74"/>
      <c r="AK798" s="74"/>
      <c r="AM798" s="101"/>
      <c r="AT798" s="74"/>
      <c r="AU798" s="74"/>
      <c r="AV798" s="74"/>
      <c r="AW798" s="74"/>
      <c r="AX798" s="74"/>
      <c r="AY798" s="74"/>
      <c r="AZ798" s="74"/>
      <c r="BA798" s="74"/>
    </row>
    <row r="799" spans="33:53">
      <c r="AG799" s="74"/>
      <c r="AH799" s="74"/>
      <c r="AI799" s="74"/>
      <c r="AJ799" s="74"/>
      <c r="AK799" s="74"/>
      <c r="AM799" s="101"/>
      <c r="AT799" s="74"/>
      <c r="AU799" s="74"/>
      <c r="AV799" s="74"/>
      <c r="AW799" s="74"/>
      <c r="AX799" s="74"/>
      <c r="AY799" s="74"/>
      <c r="AZ799" s="74"/>
      <c r="BA799" s="74"/>
    </row>
    <row r="800" spans="33:53">
      <c r="AG800" s="74"/>
      <c r="AH800" s="74"/>
      <c r="AI800" s="74"/>
      <c r="AJ800" s="74"/>
      <c r="AK800" s="74"/>
      <c r="AM800" s="101"/>
      <c r="AT800" s="74"/>
      <c r="AU800" s="74"/>
      <c r="AV800" s="74"/>
      <c r="AW800" s="74"/>
      <c r="AX800" s="74"/>
      <c r="AY800" s="74"/>
      <c r="AZ800" s="74"/>
      <c r="BA800" s="74"/>
    </row>
    <row r="801" spans="33:54">
      <c r="AG801" s="74"/>
      <c r="AH801" s="74"/>
      <c r="AI801" s="74"/>
      <c r="AJ801" s="74"/>
      <c r="AK801" s="74"/>
      <c r="AM801" s="101"/>
      <c r="AT801" s="74"/>
      <c r="AU801" s="74"/>
      <c r="AV801" s="74"/>
      <c r="AW801" s="74"/>
      <c r="AX801" s="74"/>
      <c r="AY801" s="74"/>
      <c r="AZ801" s="74"/>
      <c r="BA801" s="74"/>
    </row>
    <row r="802" spans="33:54">
      <c r="AG802" s="74"/>
      <c r="AH802" s="74"/>
      <c r="AI802" s="74"/>
      <c r="AJ802" s="74"/>
      <c r="AK802" s="74"/>
      <c r="AM802" s="101"/>
      <c r="AT802" s="74"/>
      <c r="AU802" s="74"/>
      <c r="AV802" s="74"/>
      <c r="AW802" s="74"/>
      <c r="AX802" s="74"/>
      <c r="AY802" s="74"/>
      <c r="AZ802" s="74"/>
      <c r="BA802" s="74"/>
    </row>
    <row r="803" spans="33:54">
      <c r="AG803" s="74"/>
      <c r="AH803" s="74"/>
      <c r="AI803" s="74"/>
      <c r="AJ803" s="74"/>
      <c r="AK803" s="74"/>
      <c r="AM803" s="101"/>
      <c r="AT803" s="74"/>
      <c r="AU803" s="74"/>
      <c r="AV803" s="74"/>
      <c r="AW803" s="74"/>
      <c r="AX803" s="74"/>
      <c r="AY803" s="74"/>
      <c r="AZ803" s="74"/>
      <c r="BA803" s="74"/>
    </row>
    <row r="804" spans="33:54">
      <c r="AG804" s="74"/>
      <c r="AH804" s="74"/>
      <c r="AI804" s="74"/>
      <c r="AJ804" s="74"/>
      <c r="AK804" s="74"/>
      <c r="AM804" s="101"/>
      <c r="AT804" s="74"/>
      <c r="AU804" s="74"/>
      <c r="AV804" s="74"/>
      <c r="AW804" s="74"/>
      <c r="AX804" s="74"/>
      <c r="AY804" s="74"/>
      <c r="AZ804" s="74"/>
      <c r="BA804" s="74"/>
    </row>
    <row r="805" spans="33:54">
      <c r="AG805" s="74"/>
      <c r="AH805" s="74"/>
      <c r="AI805" s="74"/>
      <c r="AJ805" s="74"/>
      <c r="AK805" s="74"/>
      <c r="AM805" s="101"/>
      <c r="AT805" s="74"/>
      <c r="AU805" s="74"/>
      <c r="AV805" s="74"/>
      <c r="AW805" s="74"/>
      <c r="AX805" s="74"/>
      <c r="AY805" s="74"/>
      <c r="AZ805" s="74"/>
      <c r="BA805" s="74"/>
    </row>
    <row r="806" spans="33:54">
      <c r="AG806" s="74"/>
      <c r="AH806" s="74"/>
      <c r="AI806" s="74"/>
      <c r="AJ806" s="74"/>
      <c r="AK806" s="74"/>
      <c r="AM806" s="101"/>
      <c r="AT806" s="74"/>
      <c r="AU806" s="74"/>
      <c r="AV806" s="74"/>
      <c r="AW806" s="74"/>
      <c r="AX806" s="74"/>
      <c r="AY806" s="74"/>
      <c r="AZ806" s="74"/>
      <c r="BA806" s="74"/>
    </row>
    <row r="807" spans="33:54">
      <c r="AG807" s="74"/>
      <c r="AH807" s="74"/>
      <c r="AI807" s="74"/>
      <c r="AJ807" s="74"/>
      <c r="AK807" s="74"/>
      <c r="AM807" s="101"/>
      <c r="AT807" s="74"/>
      <c r="AU807" s="74"/>
      <c r="AV807" s="74"/>
      <c r="AW807" s="74"/>
      <c r="AX807" s="74"/>
      <c r="AY807" s="74"/>
      <c r="AZ807" s="74"/>
      <c r="BA807" s="74"/>
    </row>
    <row r="808" spans="33:54">
      <c r="AG808" s="74"/>
      <c r="AH808" s="74"/>
      <c r="AI808" s="74"/>
      <c r="AJ808" s="74"/>
      <c r="AK808" s="74"/>
      <c r="AM808" s="101"/>
      <c r="AT808" s="74"/>
      <c r="AU808" s="74"/>
      <c r="AV808" s="74"/>
      <c r="AW808" s="74"/>
      <c r="AX808" s="74"/>
      <c r="AY808" s="74"/>
      <c r="AZ808" s="74"/>
      <c r="BA808" s="74"/>
    </row>
    <row r="809" spans="33:54">
      <c r="AG809" s="74"/>
      <c r="AH809" s="74"/>
      <c r="AI809" s="74"/>
      <c r="AJ809" s="74"/>
      <c r="AK809" s="74"/>
      <c r="AM809" s="101"/>
      <c r="AT809" s="74"/>
      <c r="AU809" s="74"/>
      <c r="AV809" s="74"/>
      <c r="AW809" s="74"/>
      <c r="AX809" s="74"/>
      <c r="AY809" s="74"/>
      <c r="AZ809" s="74"/>
      <c r="BA809" s="74"/>
    </row>
    <row r="810" spans="33:54">
      <c r="AG810" s="74"/>
      <c r="AH810" s="74"/>
      <c r="AI810" s="74"/>
      <c r="AJ810" s="74"/>
      <c r="AK810" s="74"/>
      <c r="AM810" s="101"/>
      <c r="AT810" s="74"/>
      <c r="AU810" s="74"/>
      <c r="AV810" s="74"/>
      <c r="AW810" s="74"/>
      <c r="AX810" s="74"/>
      <c r="AY810" s="74"/>
      <c r="AZ810" s="74"/>
      <c r="BA810" s="74"/>
    </row>
    <row r="811" spans="33:54">
      <c r="AG811" s="74"/>
      <c r="AH811" s="74"/>
      <c r="AI811" s="74"/>
      <c r="AJ811" s="74"/>
      <c r="AK811" s="74"/>
      <c r="AM811" s="101"/>
      <c r="AT811" s="74"/>
      <c r="AU811" s="74"/>
      <c r="AV811" s="74"/>
      <c r="AW811" s="74"/>
      <c r="AX811" s="74"/>
      <c r="AY811" s="74"/>
      <c r="AZ811" s="74"/>
      <c r="BA811" s="74"/>
    </row>
    <row r="812" spans="33:54">
      <c r="AG812" s="74"/>
      <c r="AH812" s="74"/>
      <c r="AI812" s="74"/>
      <c r="AJ812" s="74"/>
      <c r="AK812" s="74"/>
      <c r="AM812" s="101"/>
      <c r="AT812" s="74"/>
      <c r="AU812" s="74"/>
      <c r="AV812" s="74"/>
      <c r="AW812" s="74"/>
      <c r="AX812" s="74"/>
      <c r="AY812" s="74"/>
      <c r="AZ812" s="74"/>
      <c r="BA812" s="74"/>
      <c r="BB812" s="74"/>
    </row>
    <row r="813" spans="33:54">
      <c r="AG813" s="74"/>
      <c r="AH813" s="74"/>
      <c r="AI813" s="74"/>
      <c r="AJ813" s="74"/>
      <c r="AK813" s="74"/>
      <c r="AM813" s="101"/>
      <c r="AT813" s="74"/>
      <c r="AU813" s="74"/>
      <c r="AV813" s="74"/>
      <c r="AW813" s="74"/>
      <c r="AX813" s="74"/>
      <c r="AY813" s="74"/>
      <c r="AZ813" s="74"/>
      <c r="BA813" s="74"/>
      <c r="BB813" s="74"/>
    </row>
    <row r="814" spans="33:54">
      <c r="AG814" s="74"/>
      <c r="AH814" s="74"/>
      <c r="AI814" s="74"/>
      <c r="AJ814" s="74"/>
      <c r="AK814" s="74"/>
      <c r="AM814" s="101"/>
      <c r="AT814" s="74"/>
      <c r="AU814" s="74"/>
      <c r="AV814" s="74"/>
      <c r="AW814" s="74"/>
      <c r="AX814" s="74"/>
      <c r="AY814" s="74"/>
      <c r="AZ814" s="74"/>
      <c r="BA814" s="74"/>
    </row>
    <row r="815" spans="33:54">
      <c r="AG815" s="74"/>
      <c r="AH815" s="74"/>
      <c r="AI815" s="74"/>
      <c r="AJ815" s="74"/>
      <c r="AK815" s="74"/>
      <c r="AM815" s="101"/>
      <c r="AT815" s="74"/>
      <c r="AU815" s="74"/>
      <c r="AV815" s="74"/>
      <c r="AW815" s="74"/>
      <c r="AX815" s="74"/>
      <c r="AY815" s="74"/>
      <c r="AZ815" s="74"/>
      <c r="BA815" s="74"/>
    </row>
    <row r="816" spans="33:54">
      <c r="AG816" s="74"/>
      <c r="AH816" s="74"/>
      <c r="AI816" s="74"/>
      <c r="AJ816" s="74"/>
      <c r="AK816" s="74"/>
      <c r="AM816" s="101"/>
      <c r="AT816" s="74"/>
      <c r="AU816" s="74"/>
      <c r="AV816" s="74"/>
      <c r="AW816" s="74"/>
      <c r="AX816" s="74"/>
      <c r="AY816" s="74"/>
      <c r="AZ816" s="74"/>
      <c r="BA816" s="74"/>
    </row>
    <row r="817" spans="33:54">
      <c r="AG817" s="74"/>
      <c r="AH817" s="74"/>
      <c r="AI817" s="74"/>
      <c r="AJ817" s="74"/>
      <c r="AK817" s="74"/>
      <c r="AM817" s="101"/>
      <c r="AT817" s="74"/>
      <c r="AU817" s="74"/>
      <c r="AV817" s="74"/>
      <c r="AW817" s="74"/>
      <c r="AX817" s="74"/>
      <c r="AY817" s="74"/>
      <c r="AZ817" s="74"/>
      <c r="BA817" s="74"/>
    </row>
    <row r="818" spans="33:54">
      <c r="AG818" s="74"/>
      <c r="AH818" s="74"/>
      <c r="AI818" s="74"/>
      <c r="AJ818" s="74"/>
      <c r="AK818" s="74"/>
      <c r="AM818" s="101"/>
      <c r="AT818" s="74"/>
      <c r="AU818" s="74"/>
      <c r="AV818" s="74"/>
      <c r="AW818" s="74"/>
      <c r="AX818" s="74"/>
      <c r="AY818" s="74"/>
      <c r="AZ818" s="74"/>
      <c r="BA818" s="74"/>
    </row>
    <row r="819" spans="33:54">
      <c r="AG819" s="74"/>
      <c r="AH819" s="74"/>
      <c r="AI819" s="74"/>
      <c r="AJ819" s="74"/>
      <c r="AK819" s="74"/>
      <c r="AM819" s="101"/>
      <c r="AT819" s="74"/>
      <c r="AU819" s="74"/>
      <c r="AV819" s="74"/>
      <c r="AW819" s="74"/>
      <c r="AX819" s="74"/>
      <c r="AY819" s="74"/>
      <c r="AZ819" s="74"/>
      <c r="BA819" s="74"/>
    </row>
    <row r="820" spans="33:54">
      <c r="AG820" s="74"/>
      <c r="AH820" s="74"/>
      <c r="AI820" s="74"/>
      <c r="AJ820" s="74"/>
      <c r="AK820" s="74"/>
      <c r="AM820" s="101"/>
      <c r="AT820" s="74"/>
      <c r="AU820" s="74"/>
      <c r="AV820" s="74"/>
      <c r="AW820" s="74"/>
      <c r="AX820" s="74"/>
      <c r="AY820" s="74"/>
      <c r="AZ820" s="74"/>
      <c r="BA820" s="74"/>
    </row>
    <row r="821" spans="33:54">
      <c r="AG821" s="74"/>
      <c r="AH821" s="74"/>
      <c r="AI821" s="74"/>
      <c r="AJ821" s="74"/>
      <c r="AK821" s="74"/>
      <c r="AM821" s="101"/>
      <c r="AT821" s="74"/>
      <c r="AU821" s="74"/>
      <c r="AV821" s="74"/>
      <c r="AW821" s="74"/>
      <c r="AX821" s="74"/>
      <c r="AY821" s="74"/>
      <c r="AZ821" s="74"/>
      <c r="BA821" s="74"/>
    </row>
    <row r="822" spans="33:54">
      <c r="AG822" s="74"/>
      <c r="AH822" s="74"/>
      <c r="AI822" s="74"/>
      <c r="AJ822" s="74"/>
      <c r="AK822" s="74"/>
      <c r="AM822" s="101"/>
      <c r="AT822" s="74"/>
      <c r="AU822" s="74"/>
      <c r="AV822" s="74"/>
      <c r="AW822" s="74"/>
      <c r="AX822" s="74"/>
      <c r="AY822" s="74"/>
      <c r="AZ822" s="74"/>
      <c r="BA822" s="74"/>
    </row>
    <row r="823" spans="33:54">
      <c r="AG823" s="74"/>
      <c r="AH823" s="74"/>
      <c r="AI823" s="74"/>
      <c r="AJ823" s="74"/>
      <c r="AK823" s="74"/>
      <c r="AM823" s="101"/>
      <c r="AT823" s="74"/>
      <c r="AU823" s="74"/>
      <c r="AV823" s="74"/>
      <c r="AW823" s="74"/>
      <c r="AX823" s="74"/>
      <c r="AY823" s="74"/>
      <c r="AZ823" s="74"/>
      <c r="BA823" s="74"/>
    </row>
    <row r="824" spans="33:54">
      <c r="AG824" s="74"/>
      <c r="AH824" s="74"/>
      <c r="AI824" s="74"/>
      <c r="AJ824" s="74"/>
      <c r="AK824" s="74"/>
      <c r="AM824" s="101"/>
      <c r="AT824" s="74"/>
      <c r="AU824" s="74"/>
      <c r="AV824" s="74"/>
      <c r="AW824" s="74"/>
      <c r="AX824" s="74"/>
      <c r="AY824" s="74"/>
      <c r="AZ824" s="74"/>
      <c r="BA824" s="74"/>
      <c r="BB824" s="74"/>
    </row>
    <row r="825" spans="33:54">
      <c r="AG825" s="74"/>
      <c r="AH825" s="74"/>
      <c r="AI825" s="74"/>
      <c r="AJ825" s="74"/>
      <c r="AK825" s="74"/>
      <c r="AM825" s="101"/>
      <c r="AT825" s="74"/>
      <c r="AU825" s="74"/>
      <c r="AV825" s="74"/>
      <c r="AW825" s="74"/>
      <c r="AX825" s="74"/>
      <c r="AY825" s="74"/>
      <c r="AZ825" s="74"/>
      <c r="BA825" s="74"/>
    </row>
    <row r="826" spans="33:54">
      <c r="AG826" s="74"/>
      <c r="AH826" s="74"/>
      <c r="AI826" s="74"/>
      <c r="AJ826" s="74"/>
      <c r="AK826" s="74"/>
      <c r="AM826" s="101"/>
      <c r="AT826" s="74"/>
      <c r="AU826" s="74"/>
      <c r="AV826" s="74"/>
      <c r="AW826" s="74"/>
      <c r="AX826" s="74"/>
      <c r="AY826" s="74"/>
      <c r="AZ826" s="74"/>
      <c r="BA826" s="74"/>
    </row>
    <row r="827" spans="33:54">
      <c r="AG827" s="74"/>
      <c r="AH827" s="74"/>
      <c r="AI827" s="74"/>
      <c r="AJ827" s="74"/>
      <c r="AK827" s="74"/>
      <c r="AM827" s="101"/>
      <c r="AT827" s="74"/>
      <c r="AU827" s="74"/>
      <c r="AV827" s="74"/>
      <c r="AW827" s="74"/>
      <c r="AX827" s="74"/>
      <c r="AY827" s="74"/>
      <c r="AZ827" s="74"/>
      <c r="BA827" s="74"/>
    </row>
    <row r="828" spans="33:54">
      <c r="AG828" s="74"/>
      <c r="AH828" s="74"/>
      <c r="AI828" s="74"/>
      <c r="AJ828" s="74"/>
      <c r="AK828" s="74"/>
      <c r="AM828" s="101"/>
      <c r="AT828" s="74"/>
      <c r="AU828" s="74"/>
      <c r="AV828" s="74"/>
      <c r="AW828" s="74"/>
      <c r="AX828" s="74"/>
      <c r="AY828" s="74"/>
      <c r="AZ828" s="74"/>
      <c r="BA828" s="74"/>
    </row>
    <row r="829" spans="33:54">
      <c r="AG829" s="74"/>
      <c r="AH829" s="74"/>
      <c r="AI829" s="74"/>
      <c r="AJ829" s="74"/>
      <c r="AK829" s="74"/>
      <c r="AM829" s="101"/>
      <c r="AT829" s="74"/>
      <c r="AU829" s="74"/>
      <c r="AV829" s="74"/>
      <c r="AW829" s="74"/>
      <c r="AX829" s="74"/>
      <c r="AY829" s="74"/>
      <c r="AZ829" s="74"/>
      <c r="BA829" s="74"/>
    </row>
    <row r="830" spans="33:54">
      <c r="AG830" s="74"/>
      <c r="AH830" s="74"/>
      <c r="AI830" s="74"/>
      <c r="AJ830" s="74"/>
      <c r="AK830" s="74"/>
      <c r="AM830" s="101"/>
      <c r="AT830" s="74"/>
      <c r="AU830" s="74"/>
      <c r="AV830" s="74"/>
      <c r="AW830" s="74"/>
      <c r="AX830" s="74"/>
      <c r="AY830" s="74"/>
      <c r="AZ830" s="74"/>
      <c r="BA830" s="74"/>
    </row>
    <row r="831" spans="33:54">
      <c r="AG831" s="74"/>
      <c r="AH831" s="74"/>
      <c r="AI831" s="74"/>
      <c r="AJ831" s="74"/>
      <c r="AK831" s="74"/>
      <c r="AM831" s="101"/>
      <c r="AT831" s="74"/>
      <c r="AU831" s="74"/>
      <c r="AV831" s="74"/>
      <c r="AW831" s="74"/>
      <c r="AX831" s="74"/>
      <c r="AY831" s="74"/>
      <c r="AZ831" s="74"/>
      <c r="BA831" s="74"/>
    </row>
    <row r="832" spans="33:54">
      <c r="AG832" s="74"/>
      <c r="AH832" s="74"/>
      <c r="AI832" s="74"/>
      <c r="AJ832" s="74"/>
      <c r="AK832" s="74"/>
      <c r="AM832" s="101"/>
      <c r="AT832" s="74"/>
      <c r="AU832" s="74"/>
      <c r="AV832" s="74"/>
      <c r="AW832" s="74"/>
      <c r="AX832" s="74"/>
      <c r="AY832" s="74"/>
      <c r="AZ832" s="74"/>
      <c r="BA832" s="74"/>
    </row>
    <row r="833" spans="33:53">
      <c r="AG833" s="74"/>
      <c r="AH833" s="74"/>
      <c r="AI833" s="74"/>
      <c r="AJ833" s="74"/>
      <c r="AK833" s="74"/>
      <c r="AM833" s="101"/>
      <c r="AT833" s="74"/>
      <c r="AU833" s="74"/>
      <c r="AV833" s="74"/>
      <c r="AW833" s="74"/>
      <c r="AX833" s="74"/>
      <c r="AY833" s="74"/>
      <c r="AZ833" s="74"/>
      <c r="BA833" s="74"/>
    </row>
    <row r="834" spans="33:53">
      <c r="AG834" s="74"/>
      <c r="AH834" s="74"/>
      <c r="AI834" s="74"/>
      <c r="AJ834" s="74"/>
      <c r="AK834" s="74"/>
      <c r="AM834" s="101"/>
      <c r="AT834" s="74"/>
      <c r="AU834" s="74"/>
      <c r="AV834" s="74"/>
      <c r="AW834" s="74"/>
      <c r="AX834" s="74"/>
      <c r="AY834" s="74"/>
      <c r="AZ834" s="74"/>
      <c r="BA834" s="74"/>
    </row>
    <row r="835" spans="33:53">
      <c r="AG835" s="74"/>
      <c r="AH835" s="74"/>
      <c r="AI835" s="74"/>
      <c r="AJ835" s="74"/>
      <c r="AK835" s="74"/>
      <c r="AM835" s="101"/>
      <c r="AT835" s="74"/>
      <c r="AU835" s="74"/>
      <c r="AV835" s="74"/>
      <c r="AW835" s="74"/>
      <c r="AX835" s="74"/>
      <c r="AY835" s="74"/>
      <c r="AZ835" s="74"/>
      <c r="BA835" s="74"/>
    </row>
    <row r="836" spans="33:53">
      <c r="AG836" s="74"/>
      <c r="AH836" s="74"/>
      <c r="AI836" s="74"/>
      <c r="AJ836" s="74"/>
      <c r="AK836" s="74"/>
      <c r="AM836" s="101"/>
      <c r="AT836" s="74"/>
      <c r="AU836" s="74"/>
      <c r="AV836" s="74"/>
      <c r="AW836" s="74"/>
      <c r="AX836" s="74"/>
      <c r="AY836" s="74"/>
      <c r="AZ836" s="74"/>
      <c r="BA836" s="74"/>
    </row>
    <row r="837" spans="33:53">
      <c r="AG837" s="74"/>
      <c r="AH837" s="74"/>
      <c r="AI837" s="74"/>
      <c r="AJ837" s="74"/>
      <c r="AK837" s="74"/>
      <c r="AM837" s="101"/>
      <c r="AT837" s="74"/>
      <c r="AU837" s="74"/>
      <c r="AV837" s="74"/>
      <c r="AW837" s="74"/>
      <c r="AX837" s="74"/>
      <c r="AY837" s="74"/>
      <c r="AZ837" s="74"/>
      <c r="BA837" s="74"/>
    </row>
    <row r="838" spans="33:53">
      <c r="AG838" s="74"/>
      <c r="AH838" s="74"/>
      <c r="AI838" s="74"/>
      <c r="AJ838" s="74"/>
      <c r="AK838" s="74"/>
      <c r="AM838" s="101"/>
      <c r="AT838" s="74"/>
      <c r="AU838" s="74"/>
      <c r="AV838" s="74"/>
      <c r="AW838" s="74"/>
      <c r="AX838" s="74"/>
      <c r="AY838" s="74"/>
      <c r="AZ838" s="74"/>
      <c r="BA838" s="74"/>
    </row>
    <row r="839" spans="33:53">
      <c r="AG839" s="74"/>
      <c r="AH839" s="74"/>
      <c r="AI839" s="74"/>
      <c r="AJ839" s="74"/>
      <c r="AK839" s="74"/>
      <c r="AM839" s="101"/>
      <c r="AT839" s="74"/>
      <c r="AU839" s="74"/>
      <c r="AV839" s="74"/>
      <c r="AW839" s="74"/>
      <c r="AX839" s="74"/>
      <c r="AY839" s="74"/>
      <c r="AZ839" s="74"/>
      <c r="BA839" s="74"/>
    </row>
    <row r="840" spans="33:53">
      <c r="AG840" s="74"/>
      <c r="AH840" s="74"/>
      <c r="AI840" s="74"/>
      <c r="AJ840" s="74"/>
      <c r="AK840" s="74"/>
      <c r="AM840" s="101"/>
      <c r="AT840" s="74"/>
      <c r="AU840" s="74"/>
      <c r="AV840" s="74"/>
      <c r="AW840" s="74"/>
      <c r="AX840" s="74"/>
      <c r="AY840" s="74"/>
      <c r="AZ840" s="74"/>
      <c r="BA840" s="74"/>
    </row>
    <row r="841" spans="33:53">
      <c r="AG841" s="74"/>
      <c r="AH841" s="74"/>
      <c r="AI841" s="74"/>
      <c r="AJ841" s="74"/>
      <c r="AK841" s="74"/>
      <c r="AM841" s="101"/>
      <c r="AT841" s="74"/>
      <c r="AU841" s="74"/>
      <c r="AV841" s="74"/>
      <c r="AW841" s="74"/>
      <c r="AX841" s="74"/>
      <c r="AY841" s="74"/>
      <c r="AZ841" s="74"/>
      <c r="BA841" s="74"/>
    </row>
    <row r="842" spans="33:53">
      <c r="AG842" s="74"/>
      <c r="AH842" s="74"/>
      <c r="AI842" s="74"/>
      <c r="AJ842" s="74"/>
      <c r="AK842" s="74"/>
      <c r="AM842" s="101"/>
      <c r="AT842" s="74"/>
      <c r="AU842" s="74"/>
      <c r="AV842" s="74"/>
      <c r="AW842" s="74"/>
      <c r="AX842" s="74"/>
      <c r="AY842" s="74"/>
      <c r="AZ842" s="74"/>
      <c r="BA842" s="74"/>
    </row>
    <row r="843" spans="33:53">
      <c r="AG843" s="74"/>
      <c r="AH843" s="74"/>
      <c r="AI843" s="74"/>
      <c r="AJ843" s="74"/>
      <c r="AK843" s="74"/>
      <c r="AM843" s="101"/>
      <c r="AT843" s="74"/>
      <c r="AU843" s="74"/>
      <c r="AV843" s="74"/>
      <c r="AW843" s="74"/>
      <c r="AX843" s="74"/>
      <c r="AY843" s="74"/>
      <c r="AZ843" s="74"/>
      <c r="BA843" s="74"/>
    </row>
    <row r="844" spans="33:53">
      <c r="AG844" s="74"/>
      <c r="AH844" s="74"/>
      <c r="AI844" s="74"/>
      <c r="AJ844" s="74"/>
      <c r="AK844" s="74"/>
      <c r="AM844" s="101"/>
      <c r="AT844" s="74"/>
      <c r="AU844" s="74"/>
      <c r="AV844" s="74"/>
      <c r="AW844" s="74"/>
      <c r="AX844" s="74"/>
      <c r="AY844" s="74"/>
      <c r="AZ844" s="74"/>
      <c r="BA844" s="74"/>
    </row>
    <row r="845" spans="33:53">
      <c r="AG845" s="74"/>
      <c r="AH845" s="74"/>
      <c r="AI845" s="74"/>
      <c r="AJ845" s="74"/>
      <c r="AK845" s="74"/>
      <c r="AM845" s="101"/>
      <c r="AT845" s="74"/>
      <c r="AU845" s="74"/>
      <c r="AV845" s="74"/>
      <c r="AW845" s="74"/>
      <c r="AX845" s="74"/>
      <c r="AY845" s="74"/>
      <c r="AZ845" s="74"/>
      <c r="BA845" s="74"/>
    </row>
    <row r="846" spans="33:53">
      <c r="AG846" s="74"/>
      <c r="AH846" s="74"/>
      <c r="AI846" s="74"/>
      <c r="AJ846" s="74"/>
      <c r="AK846" s="74"/>
      <c r="AM846" s="101"/>
      <c r="AT846" s="74"/>
      <c r="AU846" s="74"/>
      <c r="AV846" s="74"/>
      <c r="AW846" s="74"/>
      <c r="AX846" s="74"/>
      <c r="AY846" s="74"/>
      <c r="AZ846" s="74"/>
      <c r="BA846" s="74"/>
    </row>
    <row r="847" spans="33:53">
      <c r="AG847" s="74"/>
      <c r="AH847" s="74"/>
      <c r="AI847" s="74"/>
      <c r="AJ847" s="74"/>
      <c r="AK847" s="74"/>
      <c r="AM847" s="101"/>
      <c r="AT847" s="74"/>
      <c r="AU847" s="74"/>
      <c r="AV847" s="74"/>
      <c r="AW847" s="74"/>
      <c r="AX847" s="74"/>
      <c r="AY847" s="74"/>
      <c r="AZ847" s="74"/>
      <c r="BA847" s="74"/>
    </row>
    <row r="848" spans="33:53">
      <c r="AG848" s="74"/>
      <c r="AH848" s="74"/>
      <c r="AI848" s="74"/>
      <c r="AJ848" s="74"/>
      <c r="AK848" s="74"/>
      <c r="AM848" s="101"/>
      <c r="AT848" s="74"/>
      <c r="AU848" s="74"/>
      <c r="AV848" s="74"/>
      <c r="AW848" s="74"/>
      <c r="AX848" s="74"/>
      <c r="AY848" s="74"/>
      <c r="AZ848" s="74"/>
      <c r="BA848" s="74"/>
    </row>
    <row r="849" spans="33:53">
      <c r="AG849" s="74"/>
      <c r="AH849" s="74"/>
      <c r="AI849" s="74"/>
      <c r="AJ849" s="74"/>
      <c r="AK849" s="74"/>
      <c r="AM849" s="101"/>
      <c r="AT849" s="74"/>
      <c r="AU849" s="74"/>
      <c r="AV849" s="74"/>
      <c r="AW849" s="74"/>
      <c r="AX849" s="74"/>
      <c r="AY849" s="74"/>
      <c r="AZ849" s="74"/>
      <c r="BA849" s="74"/>
    </row>
    <row r="850" spans="33:53">
      <c r="AG850" s="74"/>
      <c r="AH850" s="74"/>
      <c r="AI850" s="74"/>
      <c r="AJ850" s="74"/>
      <c r="AK850" s="74"/>
      <c r="AM850" s="101"/>
      <c r="AT850" s="74"/>
      <c r="AU850" s="74"/>
      <c r="AV850" s="74"/>
      <c r="AW850" s="74"/>
      <c r="AX850" s="74"/>
      <c r="AY850" s="74"/>
      <c r="AZ850" s="74"/>
      <c r="BA850" s="74"/>
    </row>
    <row r="851" spans="33:53">
      <c r="AG851" s="74"/>
      <c r="AH851" s="74"/>
      <c r="AI851" s="74"/>
      <c r="AJ851" s="74"/>
      <c r="AK851" s="74"/>
      <c r="AM851" s="101"/>
      <c r="AT851" s="74"/>
      <c r="AU851" s="74"/>
      <c r="AV851" s="74"/>
      <c r="AW851" s="74"/>
      <c r="AX851" s="74"/>
      <c r="AY851" s="74"/>
      <c r="AZ851" s="74"/>
      <c r="BA851" s="74"/>
    </row>
    <row r="852" spans="33:53">
      <c r="AG852" s="74"/>
      <c r="AH852" s="74"/>
      <c r="AI852" s="74"/>
      <c r="AJ852" s="74"/>
      <c r="AK852" s="74"/>
      <c r="AM852" s="101"/>
      <c r="AT852" s="74"/>
      <c r="AU852" s="74"/>
      <c r="AV852" s="74"/>
      <c r="AW852" s="74"/>
      <c r="AX852" s="74"/>
      <c r="AY852" s="74"/>
      <c r="AZ852" s="74"/>
      <c r="BA852" s="74"/>
    </row>
    <row r="853" spans="33:53">
      <c r="AG853" s="74"/>
      <c r="AH853" s="74"/>
      <c r="AI853" s="74"/>
      <c r="AJ853" s="74"/>
      <c r="AK853" s="74"/>
      <c r="AM853" s="101"/>
      <c r="AT853" s="74"/>
      <c r="AU853" s="74"/>
      <c r="AV853" s="74"/>
      <c r="AW853" s="74"/>
      <c r="AX853" s="74"/>
      <c r="AY853" s="74"/>
      <c r="AZ853" s="74"/>
      <c r="BA853" s="74"/>
    </row>
    <row r="854" spans="33:53">
      <c r="AG854" s="74"/>
      <c r="AH854" s="74"/>
      <c r="AI854" s="74"/>
      <c r="AJ854" s="74"/>
      <c r="AK854" s="74"/>
      <c r="AM854" s="101"/>
      <c r="AT854" s="74"/>
      <c r="AU854" s="74"/>
      <c r="AV854" s="74"/>
      <c r="AW854" s="74"/>
      <c r="AX854" s="74"/>
      <c r="AY854" s="74"/>
      <c r="AZ854" s="74"/>
      <c r="BA854" s="74"/>
    </row>
    <row r="855" spans="33:53">
      <c r="AG855" s="74"/>
      <c r="AH855" s="74"/>
      <c r="AI855" s="74"/>
      <c r="AJ855" s="74"/>
      <c r="AK855" s="74"/>
      <c r="AM855" s="101"/>
      <c r="AT855" s="74"/>
      <c r="AU855" s="74"/>
      <c r="AV855" s="74"/>
      <c r="AW855" s="74"/>
      <c r="AX855" s="74"/>
      <c r="AY855" s="74"/>
      <c r="AZ855" s="74"/>
      <c r="BA855" s="74"/>
    </row>
    <row r="856" spans="33:53">
      <c r="AG856" s="74"/>
      <c r="AH856" s="74"/>
      <c r="AI856" s="74"/>
      <c r="AJ856" s="74"/>
      <c r="AK856" s="74"/>
      <c r="AM856" s="101"/>
      <c r="AT856" s="74"/>
      <c r="AU856" s="74"/>
      <c r="AV856" s="74"/>
      <c r="AW856" s="74"/>
      <c r="AX856" s="74"/>
      <c r="AY856" s="74"/>
      <c r="AZ856" s="74"/>
      <c r="BA856" s="74"/>
    </row>
    <row r="857" spans="33:53">
      <c r="AG857" s="74"/>
      <c r="AH857" s="74"/>
      <c r="AI857" s="74"/>
      <c r="AJ857" s="74"/>
      <c r="AK857" s="74"/>
      <c r="AM857" s="101"/>
      <c r="AT857" s="74"/>
      <c r="AU857" s="74"/>
      <c r="AV857" s="74"/>
      <c r="AW857" s="74"/>
      <c r="AX857" s="74"/>
      <c r="AY857" s="74"/>
      <c r="AZ857" s="74"/>
      <c r="BA857" s="74"/>
    </row>
    <row r="858" spans="33:53">
      <c r="AG858" s="74"/>
      <c r="AH858" s="74"/>
      <c r="AI858" s="74"/>
      <c r="AJ858" s="74"/>
      <c r="AK858" s="74"/>
      <c r="AM858" s="101"/>
      <c r="AT858" s="74"/>
      <c r="AU858" s="74"/>
      <c r="AV858" s="74"/>
      <c r="AW858" s="74"/>
      <c r="AX858" s="74"/>
      <c r="AY858" s="74"/>
      <c r="AZ858" s="74"/>
      <c r="BA858" s="74"/>
    </row>
    <row r="859" spans="33:53">
      <c r="AG859" s="74"/>
      <c r="AH859" s="74"/>
      <c r="AI859" s="74"/>
      <c r="AJ859" s="74"/>
      <c r="AK859" s="74"/>
      <c r="AM859" s="101"/>
      <c r="AT859" s="74"/>
      <c r="AU859" s="74"/>
      <c r="AV859" s="74"/>
      <c r="AW859" s="74"/>
      <c r="AX859" s="74"/>
      <c r="AY859" s="74"/>
      <c r="AZ859" s="74"/>
      <c r="BA859" s="74"/>
    </row>
    <row r="860" spans="33:53">
      <c r="AG860" s="74"/>
      <c r="AH860" s="74"/>
      <c r="AI860" s="74"/>
      <c r="AJ860" s="74"/>
      <c r="AK860" s="74"/>
      <c r="AM860" s="101"/>
      <c r="AT860" s="74"/>
      <c r="AU860" s="74"/>
      <c r="AV860" s="74"/>
      <c r="AW860" s="74"/>
      <c r="AX860" s="74"/>
      <c r="AY860" s="74"/>
      <c r="AZ860" s="74"/>
      <c r="BA860" s="74"/>
    </row>
    <row r="861" spans="33:53">
      <c r="AG861" s="74"/>
      <c r="AH861" s="74"/>
      <c r="AI861" s="74"/>
      <c r="AJ861" s="74"/>
      <c r="AK861" s="74"/>
      <c r="AM861" s="101"/>
      <c r="AT861" s="74"/>
      <c r="AU861" s="74"/>
      <c r="AV861" s="74"/>
      <c r="AW861" s="74"/>
      <c r="AX861" s="74"/>
      <c r="AY861" s="74"/>
      <c r="AZ861" s="74"/>
      <c r="BA861" s="74"/>
    </row>
    <row r="862" spans="33:53">
      <c r="AG862" s="74"/>
      <c r="AH862" s="74"/>
      <c r="AI862" s="74"/>
      <c r="AJ862" s="74"/>
      <c r="AK862" s="74"/>
      <c r="AM862" s="101"/>
      <c r="AT862" s="74"/>
      <c r="AU862" s="74"/>
      <c r="AV862" s="74"/>
      <c r="AW862" s="74"/>
      <c r="AX862" s="74"/>
      <c r="AY862" s="74"/>
      <c r="AZ862" s="74"/>
      <c r="BA862" s="74"/>
    </row>
    <row r="863" spans="33:53">
      <c r="AG863" s="74"/>
      <c r="AH863" s="74"/>
      <c r="AI863" s="74"/>
      <c r="AJ863" s="74"/>
      <c r="AK863" s="74"/>
      <c r="AM863" s="101"/>
      <c r="AT863" s="74"/>
      <c r="AU863" s="74"/>
      <c r="AV863" s="74"/>
      <c r="AW863" s="74"/>
      <c r="AX863" s="74"/>
      <c r="AY863" s="74"/>
      <c r="AZ863" s="74"/>
      <c r="BA863" s="74"/>
    </row>
    <row r="864" spans="33:53">
      <c r="AG864" s="74"/>
      <c r="AH864" s="74"/>
      <c r="AI864" s="74"/>
      <c r="AJ864" s="74"/>
      <c r="AK864" s="74"/>
      <c r="AM864" s="101"/>
      <c r="AT864" s="74"/>
      <c r="AU864" s="74"/>
      <c r="AV864" s="74"/>
      <c r="AW864" s="74"/>
      <c r="AX864" s="74"/>
      <c r="AY864" s="74"/>
      <c r="AZ864" s="74"/>
      <c r="BA864" s="74"/>
    </row>
    <row r="865" spans="33:54">
      <c r="AG865" s="74"/>
      <c r="AH865" s="74"/>
      <c r="AI865" s="74"/>
      <c r="AJ865" s="74"/>
      <c r="AK865" s="74"/>
      <c r="AM865" s="101"/>
      <c r="AT865" s="74"/>
      <c r="AU865" s="74"/>
      <c r="AV865" s="74"/>
      <c r="AW865" s="74"/>
      <c r="AX865" s="74"/>
      <c r="AY865" s="74"/>
      <c r="AZ865" s="74"/>
      <c r="BA865" s="74"/>
    </row>
    <row r="866" spans="33:54">
      <c r="AG866" s="74"/>
      <c r="AH866" s="74"/>
      <c r="AI866" s="74"/>
      <c r="AJ866" s="74"/>
      <c r="AK866" s="74"/>
      <c r="AM866" s="101"/>
      <c r="AT866" s="74"/>
      <c r="AU866" s="74"/>
      <c r="AV866" s="74"/>
      <c r="AW866" s="74"/>
      <c r="AX866" s="74"/>
      <c r="AY866" s="74"/>
      <c r="AZ866" s="74"/>
      <c r="BA866" s="74"/>
    </row>
    <row r="867" spans="33:54">
      <c r="AG867" s="74"/>
      <c r="AH867" s="74"/>
      <c r="AI867" s="74"/>
      <c r="AJ867" s="74"/>
      <c r="AK867" s="74"/>
      <c r="AM867" s="101"/>
      <c r="AT867" s="74"/>
      <c r="AU867" s="74"/>
      <c r="AV867" s="74"/>
      <c r="AW867" s="74"/>
      <c r="AX867" s="74"/>
      <c r="AY867" s="74"/>
      <c r="AZ867" s="74"/>
      <c r="BA867" s="74"/>
    </row>
    <row r="868" spans="33:54">
      <c r="AG868" s="74"/>
      <c r="AH868" s="74"/>
      <c r="AI868" s="74"/>
      <c r="AJ868" s="74"/>
      <c r="AK868" s="74"/>
      <c r="AM868" s="101"/>
      <c r="AT868" s="74"/>
      <c r="AU868" s="74"/>
      <c r="AV868" s="74"/>
      <c r="AW868" s="74"/>
      <c r="AX868" s="74"/>
      <c r="AY868" s="74"/>
      <c r="AZ868" s="74"/>
      <c r="BA868" s="74"/>
    </row>
    <row r="869" spans="33:54">
      <c r="AG869" s="74"/>
      <c r="AH869" s="74"/>
      <c r="AI869" s="74"/>
      <c r="AJ869" s="74"/>
      <c r="AK869" s="74"/>
      <c r="AM869" s="101"/>
      <c r="AT869" s="74"/>
      <c r="AU869" s="74"/>
      <c r="AV869" s="74"/>
      <c r="AW869" s="74"/>
      <c r="AX869" s="74"/>
      <c r="AY869" s="74"/>
      <c r="AZ869" s="74"/>
      <c r="BA869" s="74"/>
    </row>
    <row r="870" spans="33:54">
      <c r="AG870" s="74"/>
      <c r="AH870" s="74"/>
      <c r="AI870" s="74"/>
      <c r="AJ870" s="74"/>
      <c r="AK870" s="74"/>
      <c r="AM870" s="101"/>
      <c r="AT870" s="74"/>
      <c r="AU870" s="74"/>
      <c r="AV870" s="74"/>
      <c r="AW870" s="74"/>
      <c r="AX870" s="74"/>
      <c r="AY870" s="74"/>
      <c r="AZ870" s="74"/>
      <c r="BA870" s="74"/>
    </row>
    <row r="871" spans="33:54">
      <c r="AG871" s="74"/>
      <c r="AH871" s="74"/>
      <c r="AI871" s="74"/>
      <c r="AJ871" s="74"/>
      <c r="AK871" s="74"/>
      <c r="AM871" s="101"/>
      <c r="AT871" s="74"/>
      <c r="AU871" s="74"/>
      <c r="AV871" s="74"/>
      <c r="AW871" s="74"/>
      <c r="AX871" s="74"/>
      <c r="AY871" s="74"/>
      <c r="AZ871" s="74"/>
      <c r="BA871" s="74"/>
    </row>
    <row r="872" spans="33:54">
      <c r="AG872" s="74"/>
      <c r="AH872" s="74"/>
      <c r="AI872" s="74"/>
      <c r="AJ872" s="74"/>
      <c r="AK872" s="74"/>
      <c r="AM872" s="101"/>
      <c r="AT872" s="74"/>
      <c r="AU872" s="74"/>
      <c r="AV872" s="74"/>
      <c r="AW872" s="74"/>
      <c r="AX872" s="74"/>
      <c r="AY872" s="74"/>
      <c r="AZ872" s="74"/>
      <c r="BA872" s="74"/>
    </row>
    <row r="873" spans="33:54">
      <c r="AG873" s="74"/>
      <c r="AH873" s="74"/>
      <c r="AI873" s="74"/>
      <c r="AJ873" s="74"/>
      <c r="AK873" s="74"/>
      <c r="AM873" s="101"/>
      <c r="AT873" s="74"/>
      <c r="AU873" s="74"/>
      <c r="AV873" s="74"/>
      <c r="AW873" s="74"/>
      <c r="AX873" s="74"/>
      <c r="AY873" s="74"/>
      <c r="AZ873" s="74"/>
      <c r="BA873" s="74"/>
    </row>
    <row r="874" spans="33:54">
      <c r="AG874" s="74"/>
      <c r="AH874" s="74"/>
      <c r="AI874" s="74"/>
      <c r="AJ874" s="74"/>
      <c r="AK874" s="74"/>
      <c r="AM874" s="101"/>
      <c r="AT874" s="74"/>
      <c r="AU874" s="74"/>
      <c r="AV874" s="74"/>
      <c r="AW874" s="74"/>
      <c r="AX874" s="74"/>
      <c r="AY874" s="74"/>
      <c r="AZ874" s="74"/>
      <c r="BA874" s="74"/>
    </row>
    <row r="875" spans="33:54">
      <c r="AG875" s="74"/>
      <c r="AH875" s="74"/>
      <c r="AI875" s="74"/>
      <c r="AJ875" s="74"/>
      <c r="AK875" s="74"/>
      <c r="AM875" s="101"/>
      <c r="AT875" s="74"/>
      <c r="AU875" s="74"/>
      <c r="AV875" s="74"/>
      <c r="AW875" s="74"/>
      <c r="AX875" s="74"/>
      <c r="AY875" s="74"/>
      <c r="AZ875" s="74"/>
      <c r="BA875" s="74"/>
    </row>
    <row r="876" spans="33:54">
      <c r="AG876" s="74"/>
      <c r="AH876" s="74"/>
      <c r="AI876" s="74"/>
      <c r="AJ876" s="74"/>
      <c r="AK876" s="74"/>
      <c r="AM876" s="101"/>
      <c r="AT876" s="74"/>
      <c r="AU876" s="74"/>
      <c r="AV876" s="74"/>
      <c r="AW876" s="74"/>
      <c r="AX876" s="74"/>
      <c r="AY876" s="74"/>
      <c r="AZ876" s="74"/>
      <c r="BA876" s="74"/>
    </row>
    <row r="877" spans="33:54">
      <c r="AG877" s="74"/>
      <c r="AH877" s="74"/>
      <c r="AI877" s="74"/>
      <c r="AJ877" s="74"/>
      <c r="AK877" s="74"/>
      <c r="AM877" s="101"/>
      <c r="AT877" s="74"/>
      <c r="AU877" s="74"/>
      <c r="AV877" s="74"/>
      <c r="AW877" s="74"/>
      <c r="AX877" s="74"/>
      <c r="AY877" s="74"/>
      <c r="AZ877" s="74"/>
      <c r="BA877" s="74"/>
    </row>
    <row r="878" spans="33:54">
      <c r="AG878" s="74"/>
      <c r="AH878" s="74"/>
      <c r="AI878" s="74"/>
      <c r="AJ878" s="74"/>
      <c r="AK878" s="74"/>
      <c r="AM878" s="101"/>
      <c r="AT878" s="74"/>
      <c r="AU878" s="74"/>
      <c r="AV878" s="74"/>
      <c r="AW878" s="74"/>
      <c r="AX878" s="74"/>
      <c r="AY878" s="74"/>
      <c r="AZ878" s="74"/>
      <c r="BA878" s="74"/>
    </row>
    <row r="879" spans="33:54">
      <c r="AG879" s="74"/>
      <c r="AH879" s="74"/>
      <c r="AI879" s="74"/>
      <c r="AJ879" s="74"/>
      <c r="AK879" s="74"/>
      <c r="AM879" s="101"/>
      <c r="AT879" s="74"/>
      <c r="AU879" s="74"/>
      <c r="AV879" s="74"/>
      <c r="AW879" s="74"/>
      <c r="AX879" s="74"/>
      <c r="AY879" s="74"/>
      <c r="AZ879" s="74"/>
      <c r="BA879" s="74"/>
      <c r="BB879" s="74"/>
    </row>
    <row r="880" spans="33:54">
      <c r="AG880" s="74"/>
      <c r="AH880" s="74"/>
      <c r="AI880" s="74"/>
      <c r="AJ880" s="74"/>
      <c r="AK880" s="74"/>
      <c r="AM880" s="101"/>
      <c r="AT880" s="74"/>
      <c r="AU880" s="74"/>
      <c r="AV880" s="74"/>
      <c r="AW880" s="74"/>
      <c r="AX880" s="74"/>
      <c r="AY880" s="74"/>
      <c r="AZ880" s="74"/>
      <c r="BA880" s="74"/>
    </row>
    <row r="881" spans="33:54">
      <c r="AG881" s="74"/>
      <c r="AH881" s="74"/>
      <c r="AI881" s="74"/>
      <c r="AJ881" s="74"/>
      <c r="AK881" s="74"/>
      <c r="AM881" s="101"/>
      <c r="AT881" s="74"/>
      <c r="AU881" s="74"/>
      <c r="AV881" s="74"/>
      <c r="AW881" s="74"/>
      <c r="AX881" s="74"/>
      <c r="AY881" s="74"/>
      <c r="AZ881" s="74"/>
      <c r="BA881" s="74"/>
    </row>
    <row r="882" spans="33:54">
      <c r="AG882" s="74"/>
      <c r="AH882" s="74"/>
      <c r="AI882" s="74"/>
      <c r="AJ882" s="74"/>
      <c r="AK882" s="74"/>
      <c r="AM882" s="101"/>
      <c r="AT882" s="74"/>
      <c r="AU882" s="74"/>
      <c r="AV882" s="74"/>
      <c r="AW882" s="74"/>
      <c r="AX882" s="74"/>
      <c r="AY882" s="74"/>
      <c r="AZ882" s="74"/>
      <c r="BA882" s="74"/>
    </row>
    <row r="883" spans="33:54">
      <c r="AG883" s="74"/>
      <c r="AH883" s="74"/>
      <c r="AI883" s="74"/>
      <c r="AJ883" s="74"/>
      <c r="AK883" s="74"/>
      <c r="AM883" s="101"/>
      <c r="AT883" s="74"/>
      <c r="AU883" s="74"/>
      <c r="AV883" s="74"/>
      <c r="AW883" s="74"/>
      <c r="AX883" s="74"/>
      <c r="AY883" s="74"/>
      <c r="AZ883" s="74"/>
      <c r="BA883" s="74"/>
    </row>
    <row r="884" spans="33:54">
      <c r="AG884" s="74"/>
      <c r="AH884" s="74"/>
      <c r="AI884" s="74"/>
      <c r="AJ884" s="74"/>
      <c r="AK884" s="74"/>
      <c r="AM884" s="101"/>
      <c r="AT884" s="74"/>
      <c r="AU884" s="74"/>
      <c r="AV884" s="74"/>
      <c r="AW884" s="74"/>
      <c r="AX884" s="74"/>
      <c r="AY884" s="74"/>
      <c r="AZ884" s="74"/>
      <c r="BA884" s="74"/>
    </row>
    <row r="885" spans="33:54">
      <c r="AG885" s="74"/>
      <c r="AH885" s="74"/>
      <c r="AI885" s="74"/>
      <c r="AJ885" s="74"/>
      <c r="AK885" s="74"/>
      <c r="AM885" s="101"/>
      <c r="AT885" s="74"/>
      <c r="AU885" s="74"/>
      <c r="AV885" s="74"/>
      <c r="AW885" s="74"/>
      <c r="AX885" s="74"/>
      <c r="AY885" s="74"/>
      <c r="AZ885" s="74"/>
      <c r="BA885" s="74"/>
    </row>
    <row r="886" spans="33:54">
      <c r="AG886" s="74"/>
      <c r="AH886" s="74"/>
      <c r="AI886" s="74"/>
      <c r="AJ886" s="74"/>
      <c r="AK886" s="74"/>
      <c r="AM886" s="101"/>
      <c r="AT886" s="74"/>
      <c r="AU886" s="74"/>
      <c r="AV886" s="74"/>
      <c r="AW886" s="74"/>
      <c r="AX886" s="74"/>
      <c r="AY886" s="74"/>
      <c r="AZ886" s="74"/>
      <c r="BA886" s="74"/>
    </row>
    <row r="887" spans="33:54">
      <c r="AG887" s="74"/>
      <c r="AH887" s="74"/>
      <c r="AI887" s="74"/>
      <c r="AJ887" s="74"/>
      <c r="AK887" s="74"/>
      <c r="AM887" s="101"/>
      <c r="AT887" s="74"/>
      <c r="AU887" s="74"/>
      <c r="AV887" s="74"/>
      <c r="AW887" s="74"/>
      <c r="AX887" s="74"/>
      <c r="AY887" s="74"/>
      <c r="AZ887" s="74"/>
      <c r="BA887" s="74"/>
    </row>
    <row r="888" spans="33:54">
      <c r="AG888" s="74"/>
      <c r="AH888" s="74"/>
      <c r="AI888" s="74"/>
      <c r="AJ888" s="74"/>
      <c r="AK888" s="74"/>
      <c r="AM888" s="101"/>
      <c r="AT888" s="74"/>
      <c r="AU888" s="74"/>
      <c r="AV888" s="74"/>
      <c r="AW888" s="74"/>
      <c r="AX888" s="74"/>
      <c r="AY888" s="74"/>
      <c r="AZ888" s="74"/>
      <c r="BA888" s="74"/>
    </row>
    <row r="889" spans="33:54">
      <c r="AG889" s="74"/>
      <c r="AH889" s="74"/>
      <c r="AI889" s="74"/>
      <c r="AJ889" s="74"/>
      <c r="AK889" s="74"/>
      <c r="AM889" s="101"/>
      <c r="AT889" s="74"/>
      <c r="AU889" s="74"/>
      <c r="AV889" s="74"/>
      <c r="AW889" s="74"/>
      <c r="AX889" s="74"/>
      <c r="AY889" s="74"/>
      <c r="AZ889" s="74"/>
      <c r="BA889" s="74"/>
    </row>
    <row r="890" spans="33:54">
      <c r="AG890" s="74"/>
      <c r="AH890" s="74"/>
      <c r="AI890" s="74"/>
      <c r="AJ890" s="74"/>
      <c r="AK890" s="74"/>
      <c r="AM890" s="101"/>
      <c r="AT890" s="74"/>
      <c r="AU890" s="74"/>
      <c r="AV890" s="74"/>
      <c r="AW890" s="74"/>
      <c r="AX890" s="74"/>
      <c r="AY890" s="74"/>
      <c r="AZ890" s="74"/>
      <c r="BA890" s="74"/>
    </row>
    <row r="891" spans="33:54">
      <c r="AG891" s="74"/>
      <c r="AH891" s="74"/>
      <c r="AI891" s="74"/>
      <c r="AJ891" s="74"/>
      <c r="AK891" s="74"/>
      <c r="AM891" s="101"/>
      <c r="AT891" s="74"/>
      <c r="AU891" s="74"/>
      <c r="AV891" s="74"/>
      <c r="AW891" s="74"/>
      <c r="AX891" s="74"/>
      <c r="AY891" s="74"/>
      <c r="AZ891" s="74"/>
      <c r="BA891" s="74"/>
    </row>
    <row r="892" spans="33:54">
      <c r="AG892" s="74"/>
      <c r="AH892" s="74"/>
      <c r="AI892" s="74"/>
      <c r="AJ892" s="74"/>
      <c r="AK892" s="74"/>
      <c r="AM892" s="101"/>
      <c r="AT892" s="74"/>
      <c r="AU892" s="74"/>
      <c r="AV892" s="74"/>
      <c r="AW892" s="74"/>
      <c r="AX892" s="74"/>
      <c r="AY892" s="74"/>
      <c r="AZ892" s="74"/>
      <c r="BA892" s="74"/>
    </row>
    <row r="893" spans="33:54">
      <c r="AG893" s="74"/>
      <c r="AH893" s="74"/>
      <c r="AI893" s="74"/>
      <c r="AJ893" s="74"/>
      <c r="AK893" s="74"/>
      <c r="AM893" s="101"/>
      <c r="AT893" s="74"/>
      <c r="AU893" s="74"/>
      <c r="AV893" s="74"/>
      <c r="AW893" s="74"/>
      <c r="AX893" s="74"/>
      <c r="AY893" s="74"/>
      <c r="AZ893" s="74"/>
      <c r="BA893" s="74"/>
    </row>
    <row r="894" spans="33:54">
      <c r="AG894" s="74"/>
      <c r="AH894" s="74"/>
      <c r="AI894" s="74"/>
      <c r="AJ894" s="74"/>
      <c r="AK894" s="74"/>
      <c r="AM894" s="101"/>
      <c r="AT894" s="74"/>
      <c r="AU894" s="74"/>
      <c r="AV894" s="74"/>
      <c r="AW894" s="74"/>
      <c r="AX894" s="74"/>
      <c r="AY894" s="74"/>
      <c r="AZ894" s="74"/>
      <c r="BA894" s="74"/>
      <c r="BB894" s="74"/>
    </row>
    <row r="895" spans="33:54">
      <c r="AG895" s="74"/>
      <c r="AH895" s="74"/>
      <c r="AI895" s="74"/>
      <c r="AJ895" s="74"/>
      <c r="AK895" s="74"/>
      <c r="AM895" s="101"/>
      <c r="AT895" s="74"/>
      <c r="AU895" s="74"/>
      <c r="AV895" s="74"/>
      <c r="AW895" s="74"/>
      <c r="AX895" s="74"/>
      <c r="AY895" s="74"/>
      <c r="AZ895" s="74"/>
      <c r="BA895" s="74"/>
    </row>
    <row r="896" spans="33:54">
      <c r="AG896" s="74"/>
      <c r="AH896" s="74"/>
      <c r="AI896" s="74"/>
      <c r="AJ896" s="74"/>
      <c r="AK896" s="74"/>
      <c r="AM896" s="101"/>
      <c r="AT896" s="74"/>
      <c r="AU896" s="74"/>
      <c r="AV896" s="74"/>
      <c r="AW896" s="74"/>
      <c r="AX896" s="74"/>
      <c r="AY896" s="74"/>
      <c r="AZ896" s="74"/>
      <c r="BA896" s="74"/>
    </row>
    <row r="897" spans="33:54">
      <c r="AG897" s="74"/>
      <c r="AH897" s="74"/>
      <c r="AI897" s="74"/>
      <c r="AJ897" s="74"/>
      <c r="AK897" s="74"/>
      <c r="AM897" s="101"/>
      <c r="AT897" s="74"/>
      <c r="AU897" s="74"/>
      <c r="AV897" s="74"/>
      <c r="AW897" s="74"/>
      <c r="AX897" s="74"/>
      <c r="AY897" s="74"/>
      <c r="AZ897" s="74"/>
      <c r="BA897" s="74"/>
    </row>
    <row r="898" spans="33:54">
      <c r="AG898" s="74"/>
      <c r="AH898" s="74"/>
      <c r="AI898" s="74"/>
      <c r="AJ898" s="74"/>
      <c r="AK898" s="74"/>
      <c r="AM898" s="101"/>
      <c r="AT898" s="74"/>
      <c r="AU898" s="74"/>
      <c r="AV898" s="74"/>
      <c r="AW898" s="74"/>
      <c r="AX898" s="74"/>
      <c r="AY898" s="74"/>
      <c r="AZ898" s="74"/>
      <c r="BA898" s="74"/>
      <c r="BB898" s="74"/>
    </row>
    <row r="899" spans="33:54">
      <c r="AG899" s="74"/>
      <c r="AH899" s="74"/>
      <c r="AI899" s="74"/>
      <c r="AJ899" s="74"/>
      <c r="AK899" s="74"/>
      <c r="AM899" s="101"/>
      <c r="AT899" s="74"/>
      <c r="AU899" s="74"/>
      <c r="AV899" s="74"/>
      <c r="AW899" s="74"/>
      <c r="AX899" s="74"/>
      <c r="AY899" s="74"/>
      <c r="AZ899" s="74"/>
      <c r="BA899" s="74"/>
    </row>
    <row r="900" spans="33:54">
      <c r="AG900" s="74"/>
      <c r="AH900" s="74"/>
      <c r="AI900" s="74"/>
      <c r="AJ900" s="74"/>
      <c r="AK900" s="74"/>
      <c r="AM900" s="101"/>
      <c r="AT900" s="74"/>
      <c r="AU900" s="74"/>
      <c r="AV900" s="74"/>
      <c r="AW900" s="74"/>
      <c r="AX900" s="74"/>
      <c r="AY900" s="74"/>
      <c r="AZ900" s="74"/>
      <c r="BA900" s="74"/>
    </row>
    <row r="901" spans="33:54">
      <c r="AG901" s="74"/>
      <c r="AH901" s="74"/>
      <c r="AI901" s="74"/>
      <c r="AJ901" s="74"/>
      <c r="AK901" s="74"/>
      <c r="AM901" s="101"/>
      <c r="AT901" s="74"/>
      <c r="AU901" s="74"/>
      <c r="AV901" s="74"/>
      <c r="AW901" s="74"/>
      <c r="AX901" s="74"/>
      <c r="AY901" s="74"/>
      <c r="AZ901" s="74"/>
      <c r="BA901" s="74"/>
    </row>
    <row r="902" spans="33:54">
      <c r="AG902" s="74"/>
      <c r="AH902" s="74"/>
      <c r="AI902" s="74"/>
      <c r="AJ902" s="74"/>
      <c r="AK902" s="74"/>
      <c r="AM902" s="101"/>
      <c r="AT902" s="74"/>
      <c r="AU902" s="74"/>
      <c r="AV902" s="74"/>
      <c r="AW902" s="74"/>
      <c r="AX902" s="74"/>
      <c r="AY902" s="74"/>
      <c r="AZ902" s="74"/>
      <c r="BA902" s="74"/>
      <c r="BB902" s="74"/>
    </row>
    <row r="903" spans="33:54">
      <c r="AG903" s="74"/>
      <c r="AH903" s="74"/>
      <c r="AI903" s="74"/>
      <c r="AJ903" s="74"/>
      <c r="AK903" s="74"/>
      <c r="AM903" s="101"/>
      <c r="AT903" s="74"/>
      <c r="AU903" s="74"/>
      <c r="AV903" s="74"/>
      <c r="AW903" s="74"/>
      <c r="AX903" s="74"/>
      <c r="AY903" s="74"/>
      <c r="AZ903" s="74"/>
      <c r="BA903" s="74"/>
    </row>
    <row r="904" spans="33:54">
      <c r="AG904" s="74"/>
      <c r="AH904" s="74"/>
      <c r="AI904" s="74"/>
      <c r="AJ904" s="74"/>
      <c r="AK904" s="74"/>
      <c r="AM904" s="101"/>
      <c r="AT904" s="74"/>
      <c r="AU904" s="74"/>
      <c r="AV904" s="74"/>
      <c r="AW904" s="74"/>
      <c r="AX904" s="74"/>
      <c r="AY904" s="74"/>
      <c r="AZ904" s="74"/>
      <c r="BA904" s="74"/>
    </row>
    <row r="905" spans="33:54">
      <c r="AG905" s="74"/>
      <c r="AH905" s="74"/>
      <c r="AI905" s="74"/>
      <c r="AJ905" s="74"/>
      <c r="AK905" s="74"/>
      <c r="AM905" s="101"/>
      <c r="AT905" s="74"/>
      <c r="AU905" s="74"/>
      <c r="AV905" s="74"/>
      <c r="AW905" s="74"/>
      <c r="AX905" s="74"/>
      <c r="AY905" s="74"/>
      <c r="AZ905" s="74"/>
      <c r="BA905" s="74"/>
    </row>
    <row r="906" spans="33:54">
      <c r="AG906" s="74"/>
      <c r="AH906" s="74"/>
      <c r="AI906" s="74"/>
      <c r="AJ906" s="74"/>
      <c r="AK906" s="74"/>
      <c r="AM906" s="101"/>
      <c r="AT906" s="74"/>
      <c r="AU906" s="74"/>
      <c r="AV906" s="74"/>
      <c r="AW906" s="74"/>
      <c r="AX906" s="74"/>
      <c r="AY906" s="74"/>
      <c r="AZ906" s="74"/>
      <c r="BA906" s="74"/>
    </row>
    <row r="907" spans="33:54">
      <c r="AG907" s="74"/>
      <c r="AH907" s="74"/>
      <c r="AI907" s="74"/>
      <c r="AJ907" s="74"/>
      <c r="AK907" s="74"/>
      <c r="AM907" s="101"/>
      <c r="AT907" s="74"/>
      <c r="AU907" s="74"/>
      <c r="AV907" s="74"/>
      <c r="AW907" s="74"/>
      <c r="AX907" s="74"/>
      <c r="AY907" s="74"/>
      <c r="AZ907" s="74"/>
      <c r="BA907" s="74"/>
    </row>
    <row r="908" spans="33:54">
      <c r="AG908" s="74"/>
      <c r="AH908" s="74"/>
      <c r="AI908" s="74"/>
      <c r="AJ908" s="74"/>
      <c r="AK908" s="74"/>
      <c r="AM908" s="101"/>
      <c r="AT908" s="74"/>
      <c r="AU908" s="74"/>
      <c r="AV908" s="74"/>
      <c r="AW908" s="74"/>
      <c r="AX908" s="74"/>
      <c r="AY908" s="74"/>
      <c r="AZ908" s="74"/>
      <c r="BA908" s="74"/>
    </row>
    <row r="909" spans="33:54">
      <c r="AG909" s="74"/>
      <c r="AH909" s="74"/>
      <c r="AI909" s="74"/>
      <c r="AJ909" s="74"/>
      <c r="AK909" s="74"/>
      <c r="AM909" s="101"/>
      <c r="AT909" s="74"/>
      <c r="AU909" s="74"/>
      <c r="AV909" s="74"/>
      <c r="AW909" s="74"/>
      <c r="AX909" s="74"/>
      <c r="AY909" s="74"/>
      <c r="AZ909" s="74"/>
      <c r="BA909" s="74"/>
    </row>
    <row r="910" spans="33:54">
      <c r="AG910" s="74"/>
      <c r="AH910" s="74"/>
      <c r="AI910" s="74"/>
      <c r="AJ910" s="74"/>
      <c r="AK910" s="74"/>
      <c r="AM910" s="101"/>
      <c r="AT910" s="74"/>
      <c r="AU910" s="74"/>
      <c r="AV910" s="74"/>
      <c r="AW910" s="74"/>
      <c r="AX910" s="74"/>
      <c r="AY910" s="74"/>
      <c r="AZ910" s="74"/>
      <c r="BA910" s="74"/>
    </row>
    <row r="911" spans="33:54">
      <c r="AG911" s="74"/>
      <c r="AH911" s="74"/>
      <c r="AI911" s="74"/>
      <c r="AJ911" s="74"/>
      <c r="AK911" s="74"/>
      <c r="AM911" s="101"/>
      <c r="AT911" s="74"/>
      <c r="AU911" s="74"/>
      <c r="AV911" s="74"/>
      <c r="AW911" s="74"/>
      <c r="AX911" s="74"/>
      <c r="AY911" s="74"/>
      <c r="AZ911" s="74"/>
      <c r="BA911" s="74"/>
      <c r="BB911" s="74"/>
    </row>
    <row r="912" spans="33:54">
      <c r="AG912" s="74"/>
      <c r="AH912" s="74"/>
      <c r="AI912" s="74"/>
      <c r="AJ912" s="74"/>
      <c r="AK912" s="74"/>
      <c r="AM912" s="101"/>
      <c r="AT912" s="74"/>
      <c r="AU912" s="74"/>
      <c r="AV912" s="74"/>
      <c r="AW912" s="74"/>
      <c r="AX912" s="74"/>
      <c r="AY912" s="74"/>
      <c r="AZ912" s="74"/>
      <c r="BA912" s="74"/>
    </row>
    <row r="913" spans="33:54">
      <c r="AG913" s="74"/>
      <c r="AH913" s="74"/>
      <c r="AI913" s="74"/>
      <c r="AJ913" s="74"/>
      <c r="AK913" s="74"/>
      <c r="AM913" s="101"/>
      <c r="AT913" s="74"/>
      <c r="AU913" s="74"/>
      <c r="AV913" s="74"/>
      <c r="AW913" s="74"/>
      <c r="AX913" s="74"/>
      <c r="AY913" s="74"/>
      <c r="AZ913" s="74"/>
      <c r="BA913" s="74"/>
    </row>
    <row r="914" spans="33:54">
      <c r="AG914" s="74"/>
      <c r="AH914" s="74"/>
      <c r="AI914" s="74"/>
      <c r="AJ914" s="74"/>
      <c r="AK914" s="74"/>
      <c r="AM914" s="101"/>
      <c r="AT914" s="74"/>
      <c r="AU914" s="74"/>
      <c r="AV914" s="74"/>
      <c r="AW914" s="74"/>
      <c r="AX914" s="74"/>
      <c r="AY914" s="74"/>
      <c r="AZ914" s="74"/>
      <c r="BA914" s="74"/>
    </row>
    <row r="915" spans="33:54">
      <c r="AG915" s="74"/>
      <c r="AH915" s="74"/>
      <c r="AI915" s="74"/>
      <c r="AJ915" s="74"/>
      <c r="AK915" s="74"/>
      <c r="AM915" s="101"/>
      <c r="AT915" s="74"/>
      <c r="AU915" s="74"/>
      <c r="AV915" s="74"/>
      <c r="AW915" s="74"/>
      <c r="AX915" s="74"/>
      <c r="AY915" s="74"/>
      <c r="AZ915" s="74"/>
      <c r="BA915" s="74"/>
    </row>
    <row r="916" spans="33:54">
      <c r="AG916" s="74"/>
      <c r="AH916" s="74"/>
      <c r="AI916" s="74"/>
      <c r="AJ916" s="74"/>
      <c r="AK916" s="74"/>
      <c r="AM916" s="101"/>
      <c r="AT916" s="74"/>
      <c r="AU916" s="74"/>
      <c r="AV916" s="74"/>
      <c r="AW916" s="74"/>
      <c r="AX916" s="74"/>
      <c r="AY916" s="74"/>
      <c r="AZ916" s="74"/>
      <c r="BA916" s="74"/>
    </row>
    <row r="917" spans="33:54">
      <c r="AG917" s="74"/>
      <c r="AH917" s="74"/>
      <c r="AI917" s="74"/>
      <c r="AJ917" s="74"/>
      <c r="AK917" s="74"/>
      <c r="AM917" s="101"/>
      <c r="AT917" s="74"/>
      <c r="AU917" s="74"/>
      <c r="AV917" s="74"/>
      <c r="AW917" s="74"/>
      <c r="AX917" s="74"/>
      <c r="AY917" s="74"/>
      <c r="AZ917" s="74"/>
      <c r="BA917" s="74"/>
    </row>
    <row r="918" spans="33:54">
      <c r="AG918" s="74"/>
      <c r="AH918" s="74"/>
      <c r="AI918" s="74"/>
      <c r="AJ918" s="74"/>
      <c r="AK918" s="74"/>
      <c r="AM918" s="101"/>
      <c r="AT918" s="74"/>
      <c r="AU918" s="74"/>
      <c r="AV918" s="74"/>
      <c r="AW918" s="74"/>
      <c r="AX918" s="74"/>
      <c r="AY918" s="74"/>
      <c r="AZ918" s="74"/>
      <c r="BA918" s="74"/>
    </row>
    <row r="919" spans="33:54">
      <c r="AG919" s="74"/>
      <c r="AH919" s="74"/>
      <c r="AI919" s="74"/>
      <c r="AJ919" s="74"/>
      <c r="AK919" s="74"/>
      <c r="AM919" s="101"/>
      <c r="AT919" s="74"/>
      <c r="AU919" s="74"/>
      <c r="AV919" s="74"/>
      <c r="AW919" s="74"/>
      <c r="AX919" s="74"/>
      <c r="AY919" s="74"/>
      <c r="AZ919" s="74"/>
      <c r="BA919" s="74"/>
    </row>
    <row r="920" spans="33:54">
      <c r="AG920" s="74"/>
      <c r="AH920" s="74"/>
      <c r="AI920" s="74"/>
      <c r="AJ920" s="74"/>
      <c r="AK920" s="74"/>
      <c r="AM920" s="101"/>
      <c r="AT920" s="74"/>
      <c r="AU920" s="74"/>
      <c r="AV920" s="74"/>
      <c r="AW920" s="74"/>
      <c r="AX920" s="74"/>
      <c r="AY920" s="74"/>
      <c r="AZ920" s="74"/>
      <c r="BA920" s="74"/>
    </row>
    <row r="921" spans="33:54">
      <c r="AG921" s="74"/>
      <c r="AH921" s="74"/>
      <c r="AI921" s="74"/>
      <c r="AJ921" s="74"/>
      <c r="AK921" s="74"/>
      <c r="AM921" s="101"/>
      <c r="AT921" s="74"/>
      <c r="AU921" s="74"/>
      <c r="AV921" s="74"/>
      <c r="AW921" s="74"/>
      <c r="AX921" s="74"/>
      <c r="AY921" s="74"/>
      <c r="AZ921" s="74"/>
      <c r="BA921" s="74"/>
    </row>
    <row r="922" spans="33:54">
      <c r="AG922" s="74"/>
      <c r="AH922" s="74"/>
      <c r="AI922" s="74"/>
      <c r="AJ922" s="74"/>
      <c r="AK922" s="74"/>
      <c r="AM922" s="101"/>
      <c r="AT922" s="74"/>
      <c r="AU922" s="74"/>
      <c r="AV922" s="74"/>
      <c r="AW922" s="74"/>
      <c r="AX922" s="74"/>
      <c r="AY922" s="74"/>
      <c r="AZ922" s="74"/>
      <c r="BA922" s="74"/>
    </row>
    <row r="923" spans="33:54">
      <c r="AG923" s="74"/>
      <c r="AH923" s="74"/>
      <c r="AI923" s="74"/>
      <c r="AJ923" s="74"/>
      <c r="AK923" s="74"/>
      <c r="AM923" s="101"/>
      <c r="AT923" s="74"/>
      <c r="AU923" s="74"/>
      <c r="AV923" s="74"/>
      <c r="AW923" s="74"/>
      <c r="AX923" s="74"/>
      <c r="AY923" s="74"/>
      <c r="AZ923" s="74"/>
      <c r="BA923" s="74"/>
    </row>
    <row r="924" spans="33:54">
      <c r="AG924" s="74"/>
      <c r="AH924" s="74"/>
      <c r="AI924" s="74"/>
      <c r="AJ924" s="74"/>
      <c r="AK924" s="74"/>
      <c r="AM924" s="101"/>
      <c r="AT924" s="74"/>
      <c r="AU924" s="74"/>
      <c r="AV924" s="74"/>
      <c r="AW924" s="74"/>
      <c r="AX924" s="74"/>
      <c r="AY924" s="74"/>
      <c r="AZ924" s="74"/>
      <c r="BA924" s="74"/>
    </row>
    <row r="925" spans="33:54">
      <c r="AG925" s="74"/>
      <c r="AH925" s="74"/>
      <c r="AI925" s="74"/>
      <c r="AJ925" s="74"/>
      <c r="AK925" s="74"/>
      <c r="AM925" s="101"/>
      <c r="AT925" s="74"/>
      <c r="AU925" s="74"/>
      <c r="AV925" s="74"/>
      <c r="AW925" s="74"/>
      <c r="AX925" s="74"/>
      <c r="AY925" s="74"/>
      <c r="AZ925" s="74"/>
      <c r="BA925" s="74"/>
    </row>
    <row r="926" spans="33:54">
      <c r="AG926" s="74"/>
      <c r="AH926" s="74"/>
      <c r="AI926" s="74"/>
      <c r="AJ926" s="74"/>
      <c r="AK926" s="74"/>
      <c r="AM926" s="101"/>
      <c r="AT926" s="74"/>
      <c r="AU926" s="74"/>
      <c r="AV926" s="74"/>
      <c r="AW926" s="74"/>
      <c r="AX926" s="74"/>
      <c r="AY926" s="74"/>
      <c r="AZ926" s="74"/>
      <c r="BA926" s="74"/>
    </row>
    <row r="927" spans="33:54">
      <c r="AG927" s="74"/>
      <c r="AH927" s="74"/>
      <c r="AI927" s="74"/>
      <c r="AJ927" s="74"/>
      <c r="AK927" s="74"/>
      <c r="AM927" s="101"/>
      <c r="AT927" s="74"/>
      <c r="AU927" s="74"/>
      <c r="AV927" s="74"/>
      <c r="AW927" s="74"/>
      <c r="AX927" s="74"/>
      <c r="AY927" s="74"/>
      <c r="AZ927" s="74"/>
      <c r="BA927" s="74"/>
      <c r="BB927" s="74"/>
    </row>
    <row r="928" spans="33:54">
      <c r="AG928" s="74"/>
      <c r="AH928" s="74"/>
      <c r="AI928" s="74"/>
      <c r="AJ928" s="74"/>
      <c r="AK928" s="74"/>
      <c r="AM928" s="101"/>
      <c r="AT928" s="74"/>
      <c r="AU928" s="74"/>
      <c r="AV928" s="74"/>
      <c r="AW928" s="74"/>
      <c r="AX928" s="74"/>
      <c r="AY928" s="74"/>
      <c r="AZ928" s="74"/>
      <c r="BA928" s="74"/>
    </row>
    <row r="929" spans="33:54">
      <c r="AG929" s="74"/>
      <c r="AH929" s="74"/>
      <c r="AI929" s="74"/>
      <c r="AJ929" s="74"/>
      <c r="AK929" s="74"/>
      <c r="AM929" s="101"/>
      <c r="AT929" s="74"/>
      <c r="AU929" s="74"/>
      <c r="AV929" s="74"/>
      <c r="AW929" s="74"/>
      <c r="AX929" s="74"/>
      <c r="AY929" s="74"/>
      <c r="AZ929" s="74"/>
      <c r="BA929" s="74"/>
    </row>
    <row r="930" spans="33:54">
      <c r="AG930" s="74"/>
      <c r="AH930" s="74"/>
      <c r="AI930" s="74"/>
      <c r="AJ930" s="74"/>
      <c r="AK930" s="74"/>
      <c r="AM930" s="101"/>
      <c r="AT930" s="74"/>
      <c r="AU930" s="74"/>
      <c r="AV930" s="74"/>
      <c r="AW930" s="74"/>
      <c r="AX930" s="74"/>
      <c r="AY930" s="74"/>
      <c r="AZ930" s="74"/>
      <c r="BA930" s="74"/>
    </row>
    <row r="931" spans="33:54">
      <c r="AG931" s="74"/>
      <c r="AH931" s="74"/>
      <c r="AI931" s="74"/>
      <c r="AJ931" s="74"/>
      <c r="AK931" s="74"/>
      <c r="AM931" s="101"/>
      <c r="AT931" s="74"/>
      <c r="AU931" s="74"/>
      <c r="AV931" s="74"/>
      <c r="AW931" s="74"/>
      <c r="AX931" s="74"/>
      <c r="AY931" s="74"/>
      <c r="AZ931" s="74"/>
      <c r="BA931" s="74"/>
    </row>
    <row r="932" spans="33:54">
      <c r="AG932" s="74"/>
      <c r="AH932" s="74"/>
      <c r="AI932" s="74"/>
      <c r="AJ932" s="74"/>
      <c r="AK932" s="74"/>
      <c r="AM932" s="101"/>
      <c r="AT932" s="74"/>
      <c r="AU932" s="74"/>
      <c r="AV932" s="74"/>
      <c r="AW932" s="74"/>
      <c r="AX932" s="74"/>
      <c r="AY932" s="74"/>
      <c r="AZ932" s="74"/>
      <c r="BA932" s="74"/>
    </row>
    <row r="933" spans="33:54">
      <c r="AG933" s="74"/>
      <c r="AH933" s="74"/>
      <c r="AI933" s="74"/>
      <c r="AJ933" s="74"/>
      <c r="AK933" s="74"/>
      <c r="AM933" s="101"/>
      <c r="AT933" s="74"/>
      <c r="AU933" s="74"/>
      <c r="AV933" s="74"/>
      <c r="AW933" s="74"/>
      <c r="AX933" s="74"/>
      <c r="AY933" s="74"/>
      <c r="AZ933" s="74"/>
      <c r="BA933" s="74"/>
    </row>
    <row r="934" spans="33:54">
      <c r="AG934" s="74"/>
      <c r="AH934" s="74"/>
      <c r="AI934" s="74"/>
      <c r="AJ934" s="74"/>
      <c r="AK934" s="74"/>
      <c r="AM934" s="101"/>
      <c r="AT934" s="74"/>
      <c r="AU934" s="74"/>
      <c r="AV934" s="74"/>
      <c r="AW934" s="74"/>
      <c r="AX934" s="74"/>
      <c r="AY934" s="74"/>
      <c r="AZ934" s="74"/>
      <c r="BA934" s="74"/>
      <c r="BB934" s="74"/>
    </row>
    <row r="935" spans="33:54">
      <c r="AG935" s="74"/>
      <c r="AH935" s="74"/>
      <c r="AI935" s="74"/>
      <c r="AJ935" s="74"/>
      <c r="AK935" s="74"/>
      <c r="AM935" s="101"/>
      <c r="AT935" s="74"/>
      <c r="AU935" s="74"/>
      <c r="AV935" s="74"/>
      <c r="AW935" s="74"/>
      <c r="AX935" s="74"/>
      <c r="AY935" s="74"/>
      <c r="AZ935" s="74"/>
      <c r="BA935" s="74"/>
    </row>
    <row r="936" spans="33:54">
      <c r="AG936" s="74"/>
      <c r="AH936" s="74"/>
      <c r="AI936" s="74"/>
      <c r="AJ936" s="74"/>
      <c r="AK936" s="74"/>
      <c r="AM936" s="101"/>
      <c r="AT936" s="74"/>
      <c r="AU936" s="74"/>
      <c r="AV936" s="74"/>
      <c r="AW936" s="74"/>
      <c r="AX936" s="74"/>
      <c r="AY936" s="74"/>
      <c r="AZ936" s="74"/>
      <c r="BA936" s="74"/>
    </row>
    <row r="937" spans="33:54">
      <c r="AG937" s="74"/>
      <c r="AH937" s="74"/>
      <c r="AI937" s="74"/>
      <c r="AJ937" s="74"/>
      <c r="AK937" s="74"/>
      <c r="AM937" s="101"/>
      <c r="AT937" s="74"/>
      <c r="AU937" s="74"/>
      <c r="AV937" s="74"/>
      <c r="AW937" s="74"/>
      <c r="AX937" s="74"/>
      <c r="AY937" s="74"/>
      <c r="AZ937" s="74"/>
      <c r="BA937" s="74"/>
    </row>
    <row r="938" spans="33:54">
      <c r="AG938" s="74"/>
      <c r="AH938" s="74"/>
      <c r="AI938" s="74"/>
      <c r="AJ938" s="74"/>
      <c r="AK938" s="74"/>
      <c r="AM938" s="101"/>
      <c r="AT938" s="74"/>
      <c r="AU938" s="74"/>
      <c r="AV938" s="74"/>
      <c r="AW938" s="74"/>
      <c r="AX938" s="74"/>
      <c r="AY938" s="74"/>
      <c r="AZ938" s="74"/>
      <c r="BA938" s="74"/>
    </row>
    <row r="939" spans="33:54">
      <c r="AG939" s="74"/>
      <c r="AH939" s="74"/>
      <c r="AI939" s="74"/>
      <c r="AJ939" s="74"/>
      <c r="AK939" s="74"/>
      <c r="AM939" s="101"/>
      <c r="AT939" s="74"/>
      <c r="AU939" s="74"/>
      <c r="AV939" s="74"/>
      <c r="AW939" s="74"/>
      <c r="AX939" s="74"/>
      <c r="AY939" s="74"/>
      <c r="AZ939" s="74"/>
      <c r="BA939" s="74"/>
    </row>
    <row r="940" spans="33:54">
      <c r="AG940" s="74"/>
      <c r="AH940" s="74"/>
      <c r="AI940" s="74"/>
      <c r="AJ940" s="74"/>
      <c r="AK940" s="74"/>
      <c r="AM940" s="101"/>
      <c r="AT940" s="74"/>
      <c r="AU940" s="74"/>
      <c r="AV940" s="74"/>
      <c r="AW940" s="74"/>
      <c r="AX940" s="74"/>
      <c r="AY940" s="74"/>
      <c r="AZ940" s="74"/>
      <c r="BA940" s="74"/>
      <c r="BB940" s="74"/>
    </row>
    <row r="941" spans="33:54">
      <c r="AG941" s="74"/>
      <c r="AH941" s="74"/>
      <c r="AI941" s="74"/>
      <c r="AJ941" s="74"/>
      <c r="AK941" s="74"/>
      <c r="AM941" s="101"/>
      <c r="AT941" s="74"/>
      <c r="AU941" s="74"/>
      <c r="AV941" s="74"/>
      <c r="AW941" s="74"/>
      <c r="AX941" s="74"/>
      <c r="AY941" s="74"/>
      <c r="AZ941" s="74"/>
      <c r="BA941" s="74"/>
    </row>
    <row r="942" spans="33:54">
      <c r="AG942" s="74"/>
      <c r="AH942" s="74"/>
      <c r="AI942" s="74"/>
      <c r="AJ942" s="74"/>
      <c r="AK942" s="74"/>
      <c r="AM942" s="101"/>
      <c r="AT942" s="74"/>
      <c r="AU942" s="74"/>
      <c r="AV942" s="74"/>
      <c r="AW942" s="74"/>
      <c r="AX942" s="74"/>
      <c r="AY942" s="74"/>
      <c r="AZ942" s="74"/>
      <c r="BA942" s="74"/>
      <c r="BB942" s="74"/>
    </row>
    <row r="943" spans="33:54">
      <c r="AG943" s="74"/>
      <c r="AH943" s="74"/>
      <c r="AI943" s="74"/>
      <c r="AJ943" s="74"/>
      <c r="AK943" s="74"/>
      <c r="AM943" s="101"/>
      <c r="AT943" s="74"/>
      <c r="AU943" s="74"/>
      <c r="AV943" s="74"/>
      <c r="AW943" s="74"/>
      <c r="AX943" s="74"/>
      <c r="AY943" s="74"/>
      <c r="AZ943" s="74"/>
      <c r="BA943" s="74"/>
    </row>
    <row r="944" spans="33:54">
      <c r="AG944" s="74"/>
      <c r="AH944" s="74"/>
      <c r="AI944" s="74"/>
      <c r="AJ944" s="74"/>
      <c r="AK944" s="74"/>
      <c r="AM944" s="101"/>
      <c r="AT944" s="74"/>
      <c r="AU944" s="74"/>
      <c r="AV944" s="74"/>
      <c r="AW944" s="74"/>
      <c r="AX944" s="74"/>
      <c r="AY944" s="74"/>
      <c r="AZ944" s="74"/>
      <c r="BA944" s="74"/>
      <c r="BB944" s="74"/>
    </row>
    <row r="945" spans="33:54">
      <c r="AG945" s="74"/>
      <c r="AH945" s="74"/>
      <c r="AI945" s="74"/>
      <c r="AJ945" s="74"/>
      <c r="AK945" s="74"/>
      <c r="AM945" s="101"/>
      <c r="AT945" s="74"/>
      <c r="AU945" s="74"/>
      <c r="AV945" s="74"/>
      <c r="AW945" s="74"/>
      <c r="AX945" s="74"/>
      <c r="AY945" s="74"/>
      <c r="AZ945" s="74"/>
      <c r="BA945" s="74"/>
    </row>
    <row r="946" spans="33:54">
      <c r="AG946" s="74"/>
      <c r="AH946" s="74"/>
      <c r="AI946" s="74"/>
      <c r="AJ946" s="74"/>
      <c r="AK946" s="74"/>
      <c r="AM946" s="101"/>
      <c r="AT946" s="74"/>
      <c r="AU946" s="74"/>
      <c r="AV946" s="74"/>
      <c r="AW946" s="74"/>
      <c r="AX946" s="74"/>
      <c r="AY946" s="74"/>
      <c r="AZ946" s="74"/>
      <c r="BA946" s="74"/>
    </row>
    <row r="947" spans="33:54">
      <c r="AG947" s="74"/>
      <c r="AH947" s="74"/>
      <c r="AI947" s="74"/>
      <c r="AJ947" s="74"/>
      <c r="AK947" s="74"/>
      <c r="AM947" s="101"/>
      <c r="AT947" s="74"/>
      <c r="AU947" s="74"/>
      <c r="AV947" s="74"/>
      <c r="AW947" s="74"/>
      <c r="AX947" s="74"/>
      <c r="AY947" s="74"/>
      <c r="AZ947" s="74"/>
      <c r="BA947" s="74"/>
    </row>
    <row r="948" spans="33:54">
      <c r="AG948" s="74"/>
      <c r="AH948" s="74"/>
      <c r="AI948" s="74"/>
      <c r="AJ948" s="74"/>
      <c r="AK948" s="74"/>
      <c r="AM948" s="101"/>
      <c r="AT948" s="74"/>
      <c r="AU948" s="74"/>
      <c r="AV948" s="74"/>
      <c r="AW948" s="74"/>
      <c r="AX948" s="74"/>
      <c r="AY948" s="74"/>
      <c r="AZ948" s="74"/>
      <c r="BA948" s="74"/>
    </row>
    <row r="949" spans="33:54">
      <c r="AG949" s="74"/>
      <c r="AH949" s="74"/>
      <c r="AI949" s="74"/>
      <c r="AJ949" s="74"/>
      <c r="AK949" s="74"/>
      <c r="AM949" s="101"/>
      <c r="AT949" s="74"/>
      <c r="AU949" s="74"/>
      <c r="AV949" s="74"/>
      <c r="AW949" s="74"/>
      <c r="AX949" s="74"/>
      <c r="AY949" s="74"/>
      <c r="AZ949" s="74"/>
      <c r="BA949" s="74"/>
    </row>
    <row r="950" spans="33:54">
      <c r="AG950" s="74"/>
      <c r="AH950" s="74"/>
      <c r="AI950" s="74"/>
      <c r="AJ950" s="74"/>
      <c r="AK950" s="74"/>
      <c r="AM950" s="101"/>
      <c r="AT950" s="74"/>
      <c r="AU950" s="74"/>
      <c r="AV950" s="74"/>
      <c r="AW950" s="74"/>
      <c r="AX950" s="74"/>
      <c r="AY950" s="74"/>
      <c r="AZ950" s="74"/>
      <c r="BA950" s="74"/>
      <c r="BB950" s="74"/>
    </row>
    <row r="951" spans="33:54">
      <c r="AG951" s="74"/>
      <c r="AH951" s="74"/>
      <c r="AI951" s="74"/>
      <c r="AJ951" s="74"/>
      <c r="AK951" s="74"/>
      <c r="AM951" s="101"/>
      <c r="AT951" s="74"/>
      <c r="AU951" s="74"/>
      <c r="AV951" s="74"/>
      <c r="AW951" s="74"/>
      <c r="AX951" s="74"/>
      <c r="AY951" s="74"/>
      <c r="AZ951" s="74"/>
      <c r="BA951" s="74"/>
    </row>
    <row r="952" spans="33:54">
      <c r="AG952" s="74"/>
      <c r="AH952" s="74"/>
      <c r="AI952" s="74"/>
      <c r="AJ952" s="74"/>
      <c r="AK952" s="74"/>
      <c r="AM952" s="101"/>
      <c r="AT952" s="74"/>
      <c r="AU952" s="74"/>
      <c r="AV952" s="74"/>
      <c r="AW952" s="74"/>
      <c r="AX952" s="74"/>
      <c r="AY952" s="74"/>
      <c r="AZ952" s="74"/>
      <c r="BA952" s="74"/>
    </row>
    <row r="953" spans="33:54">
      <c r="AG953" s="74"/>
      <c r="AH953" s="74"/>
      <c r="AI953" s="74"/>
      <c r="AJ953" s="74"/>
      <c r="AK953" s="74"/>
      <c r="AM953" s="101"/>
      <c r="AT953" s="74"/>
      <c r="AU953" s="74"/>
      <c r="AV953" s="74"/>
      <c r="AW953" s="74"/>
      <c r="AX953" s="74"/>
      <c r="AY953" s="74"/>
      <c r="AZ953" s="74"/>
      <c r="BA953" s="74"/>
    </row>
    <row r="954" spans="33:54">
      <c r="AG954" s="74"/>
      <c r="AH954" s="74"/>
      <c r="AI954" s="74"/>
      <c r="AJ954" s="74"/>
      <c r="AK954" s="74"/>
      <c r="AM954" s="101"/>
      <c r="AT954" s="74"/>
      <c r="AU954" s="74"/>
      <c r="AV954" s="74"/>
      <c r="AW954" s="74"/>
      <c r="AX954" s="74"/>
      <c r="AY954" s="74"/>
      <c r="AZ954" s="74"/>
      <c r="BA954" s="74"/>
    </row>
    <row r="955" spans="33:54">
      <c r="AG955" s="74"/>
      <c r="AH955" s="74"/>
      <c r="AI955" s="74"/>
      <c r="AJ955" s="74"/>
      <c r="AK955" s="74"/>
      <c r="AM955" s="101"/>
      <c r="AT955" s="74"/>
      <c r="AU955" s="74"/>
      <c r="AV955" s="74"/>
      <c r="AW955" s="74"/>
      <c r="AX955" s="74"/>
      <c r="AY955" s="74"/>
      <c r="AZ955" s="74"/>
      <c r="BA955" s="74"/>
    </row>
    <row r="956" spans="33:54">
      <c r="AG956" s="74"/>
      <c r="AH956" s="74"/>
      <c r="AI956" s="74"/>
      <c r="AJ956" s="74"/>
      <c r="AK956" s="74"/>
      <c r="AM956" s="101"/>
      <c r="AT956" s="74"/>
      <c r="AU956" s="74"/>
      <c r="AV956" s="74"/>
      <c r="AW956" s="74"/>
      <c r="AX956" s="74"/>
      <c r="AY956" s="74"/>
      <c r="AZ956" s="74"/>
      <c r="BA956" s="74"/>
    </row>
    <row r="957" spans="33:54">
      <c r="AG957" s="74"/>
      <c r="AH957" s="74"/>
      <c r="AI957" s="74"/>
      <c r="AJ957" s="74"/>
      <c r="AK957" s="74"/>
      <c r="AM957" s="101"/>
      <c r="AT957" s="74"/>
      <c r="AU957" s="74"/>
      <c r="AV957" s="74"/>
      <c r="AW957" s="74"/>
      <c r="AX957" s="74"/>
      <c r="AY957" s="74"/>
      <c r="AZ957" s="74"/>
      <c r="BA957" s="74"/>
    </row>
    <row r="958" spans="33:54">
      <c r="AG958" s="74"/>
      <c r="AH958" s="74"/>
      <c r="AI958" s="74"/>
      <c r="AJ958" s="74"/>
      <c r="AK958" s="74"/>
      <c r="AM958" s="101"/>
      <c r="AT958" s="74"/>
      <c r="AU958" s="74"/>
      <c r="AV958" s="74"/>
      <c r="AW958" s="74"/>
      <c r="AX958" s="74"/>
      <c r="AY958" s="74"/>
      <c r="AZ958" s="74"/>
      <c r="BA958" s="74"/>
    </row>
    <row r="959" spans="33:54">
      <c r="AG959" s="74"/>
      <c r="AH959" s="74"/>
      <c r="AI959" s="74"/>
      <c r="AJ959" s="74"/>
      <c r="AK959" s="74"/>
      <c r="AM959" s="101"/>
      <c r="AT959" s="74"/>
      <c r="AU959" s="74"/>
      <c r="AV959" s="74"/>
      <c r="AW959" s="74"/>
      <c r="AX959" s="74"/>
      <c r="AY959" s="74"/>
      <c r="AZ959" s="74"/>
      <c r="BA959" s="74"/>
    </row>
    <row r="960" spans="33:54">
      <c r="AG960" s="74"/>
      <c r="AH960" s="74"/>
      <c r="AI960" s="74"/>
      <c r="AJ960" s="74"/>
      <c r="AK960" s="74"/>
      <c r="AM960" s="101"/>
      <c r="AT960" s="74"/>
      <c r="AU960" s="74"/>
      <c r="AV960" s="74"/>
      <c r="AW960" s="74"/>
      <c r="AX960" s="74"/>
      <c r="AY960" s="74"/>
      <c r="AZ960" s="74"/>
      <c r="BA960" s="74"/>
    </row>
    <row r="961" spans="33:54">
      <c r="AG961" s="74"/>
      <c r="AH961" s="74"/>
      <c r="AI961" s="74"/>
      <c r="AJ961" s="74"/>
      <c r="AK961" s="74"/>
      <c r="AM961" s="101"/>
      <c r="AT961" s="74"/>
      <c r="AU961" s="74"/>
      <c r="AV961" s="74"/>
      <c r="AW961" s="74"/>
      <c r="AX961" s="74"/>
      <c r="AY961" s="74"/>
      <c r="AZ961" s="74"/>
      <c r="BA961" s="74"/>
      <c r="BB961" s="74"/>
    </row>
    <row r="962" spans="33:54">
      <c r="AG962" s="74"/>
      <c r="AH962" s="74"/>
      <c r="AI962" s="74"/>
      <c r="AJ962" s="74"/>
      <c r="AK962" s="74"/>
      <c r="AM962" s="101"/>
      <c r="AT962" s="74"/>
      <c r="AU962" s="74"/>
      <c r="AV962" s="74"/>
      <c r="AW962" s="74"/>
      <c r="AX962" s="74"/>
      <c r="AY962" s="74"/>
      <c r="AZ962" s="74"/>
      <c r="BA962" s="74"/>
    </row>
    <row r="963" spans="33:54">
      <c r="AG963" s="74"/>
      <c r="AH963" s="74"/>
      <c r="AI963" s="74"/>
      <c r="AJ963" s="74"/>
      <c r="AK963" s="74"/>
      <c r="AM963" s="101"/>
      <c r="AT963" s="74"/>
      <c r="AU963" s="74"/>
      <c r="AV963" s="74"/>
      <c r="AW963" s="74"/>
      <c r="AX963" s="74"/>
      <c r="AY963" s="74"/>
      <c r="AZ963" s="74"/>
      <c r="BA963" s="74"/>
    </row>
    <row r="964" spans="33:54">
      <c r="AG964" s="74"/>
      <c r="AH964" s="74"/>
      <c r="AI964" s="74"/>
      <c r="AJ964" s="74"/>
      <c r="AK964" s="74"/>
      <c r="AM964" s="101"/>
      <c r="AT964" s="74"/>
      <c r="AU964" s="74"/>
      <c r="AV964" s="74"/>
      <c r="AW964" s="74"/>
      <c r="AX964" s="74"/>
      <c r="AY964" s="74"/>
      <c r="AZ964" s="74"/>
      <c r="BA964" s="74"/>
    </row>
    <row r="965" spans="33:54">
      <c r="AG965" s="74"/>
      <c r="AH965" s="74"/>
      <c r="AI965" s="74"/>
      <c r="AJ965" s="74"/>
      <c r="AK965" s="74"/>
      <c r="AM965" s="101"/>
      <c r="AT965" s="74"/>
      <c r="AU965" s="74"/>
      <c r="AV965" s="74"/>
      <c r="AW965" s="74"/>
      <c r="AX965" s="74"/>
      <c r="AY965" s="74"/>
      <c r="AZ965" s="74"/>
      <c r="BA965" s="74"/>
    </row>
    <row r="966" spans="33:54">
      <c r="AG966" s="74"/>
      <c r="AH966" s="74"/>
      <c r="AI966" s="74"/>
      <c r="AJ966" s="74"/>
      <c r="AK966" s="74"/>
      <c r="AM966" s="101"/>
      <c r="AT966" s="74"/>
      <c r="AU966" s="74"/>
      <c r="AV966" s="74"/>
      <c r="AW966" s="74"/>
      <c r="AX966" s="74"/>
      <c r="AY966" s="74"/>
      <c r="AZ966" s="74"/>
      <c r="BA966" s="74"/>
    </row>
    <row r="967" spans="33:54">
      <c r="AG967" s="74"/>
      <c r="AH967" s="74"/>
      <c r="AI967" s="74"/>
      <c r="AJ967" s="74"/>
      <c r="AK967" s="74"/>
      <c r="AM967" s="101"/>
      <c r="AT967" s="74"/>
      <c r="AU967" s="74"/>
      <c r="AV967" s="74"/>
      <c r="AW967" s="74"/>
      <c r="AX967" s="74"/>
      <c r="AY967" s="74"/>
      <c r="AZ967" s="74"/>
      <c r="BA967" s="74"/>
      <c r="BB967" s="74"/>
    </row>
    <row r="968" spans="33:54">
      <c r="AG968" s="74"/>
      <c r="AH968" s="74"/>
      <c r="AI968" s="74"/>
      <c r="AJ968" s="74"/>
      <c r="AK968" s="74"/>
      <c r="AM968" s="101"/>
      <c r="AT968" s="74"/>
      <c r="AU968" s="74"/>
      <c r="AV968" s="74"/>
      <c r="AW968" s="74"/>
      <c r="AX968" s="74"/>
      <c r="AY968" s="74"/>
      <c r="AZ968" s="74"/>
      <c r="BA968" s="74"/>
    </row>
    <row r="969" spans="33:54">
      <c r="AG969" s="74"/>
      <c r="AH969" s="74"/>
      <c r="AI969" s="74"/>
      <c r="AJ969" s="74"/>
      <c r="AK969" s="74"/>
      <c r="AM969" s="101"/>
      <c r="AT969" s="74"/>
      <c r="AU969" s="74"/>
      <c r="AV969" s="74"/>
      <c r="AW969" s="74"/>
      <c r="AX969" s="74"/>
      <c r="AY969" s="74"/>
      <c r="AZ969" s="74"/>
      <c r="BA969" s="74"/>
    </row>
    <row r="970" spans="33:54">
      <c r="AG970" s="74"/>
      <c r="AH970" s="74"/>
      <c r="AI970" s="74"/>
      <c r="AJ970" s="74"/>
      <c r="AK970" s="74"/>
      <c r="AM970" s="101"/>
      <c r="AT970" s="74"/>
      <c r="AU970" s="74"/>
      <c r="AV970" s="74"/>
      <c r="AW970" s="74"/>
      <c r="AX970" s="74"/>
      <c r="AY970" s="74"/>
      <c r="AZ970" s="74"/>
      <c r="BA970" s="74"/>
    </row>
    <row r="971" spans="33:54">
      <c r="AG971" s="74"/>
      <c r="AH971" s="74"/>
      <c r="AI971" s="74"/>
      <c r="AJ971" s="74"/>
      <c r="AK971" s="74"/>
      <c r="AM971" s="101"/>
      <c r="AT971" s="74"/>
      <c r="AU971" s="74"/>
      <c r="AV971" s="74"/>
      <c r="AW971" s="74"/>
      <c r="AX971" s="74"/>
      <c r="AY971" s="74"/>
      <c r="AZ971" s="74"/>
      <c r="BA971" s="74"/>
    </row>
    <row r="972" spans="33:54">
      <c r="AG972" s="74"/>
      <c r="AH972" s="74"/>
      <c r="AI972" s="74"/>
      <c r="AJ972" s="74"/>
      <c r="AK972" s="74"/>
      <c r="AM972" s="101"/>
      <c r="AT972" s="74"/>
      <c r="AU972" s="74"/>
      <c r="AV972" s="74"/>
      <c r="AW972" s="74"/>
      <c r="AX972" s="74"/>
      <c r="AY972" s="74"/>
      <c r="AZ972" s="74"/>
      <c r="BA972" s="74"/>
    </row>
    <row r="973" spans="33:54">
      <c r="AG973" s="74"/>
      <c r="AH973" s="74"/>
      <c r="AI973" s="74"/>
      <c r="AJ973" s="74"/>
      <c r="AK973" s="74"/>
      <c r="AM973" s="101"/>
      <c r="AT973" s="74"/>
      <c r="AU973" s="74"/>
      <c r="AV973" s="74"/>
      <c r="AW973" s="74"/>
      <c r="AX973" s="74"/>
      <c r="AY973" s="74"/>
      <c r="AZ973" s="74"/>
      <c r="BA973" s="74"/>
    </row>
    <row r="974" spans="33:54">
      <c r="AG974" s="74"/>
      <c r="AH974" s="74"/>
      <c r="AI974" s="74"/>
      <c r="AJ974" s="74"/>
      <c r="AK974" s="74"/>
      <c r="AM974" s="101"/>
      <c r="AT974" s="74"/>
      <c r="AU974" s="74"/>
      <c r="AV974" s="74"/>
      <c r="AW974" s="74"/>
      <c r="AX974" s="74"/>
      <c r="AY974" s="74"/>
      <c r="AZ974" s="74"/>
      <c r="BA974" s="74"/>
    </row>
    <row r="975" spans="33:54">
      <c r="AG975" s="74"/>
      <c r="AH975" s="74"/>
      <c r="AI975" s="74"/>
      <c r="AJ975" s="74"/>
      <c r="AK975" s="74"/>
      <c r="AM975" s="101"/>
      <c r="AT975" s="74"/>
      <c r="AU975" s="74"/>
      <c r="AV975" s="74"/>
      <c r="AW975" s="74"/>
      <c r="AX975" s="74"/>
      <c r="AY975" s="74"/>
      <c r="AZ975" s="74"/>
      <c r="BA975" s="74"/>
    </row>
    <row r="976" spans="33:54">
      <c r="AG976" s="74"/>
      <c r="AH976" s="74"/>
      <c r="AI976" s="74"/>
      <c r="AJ976" s="74"/>
      <c r="AK976" s="74"/>
      <c r="AM976" s="101"/>
      <c r="AT976" s="74"/>
      <c r="AU976" s="74"/>
      <c r="AV976" s="74"/>
      <c r="AW976" s="74"/>
      <c r="AX976" s="74"/>
      <c r="AY976" s="74"/>
      <c r="AZ976" s="74"/>
      <c r="BA976" s="74"/>
    </row>
    <row r="977" spans="33:54">
      <c r="AG977" s="74"/>
      <c r="AH977" s="74"/>
      <c r="AI977" s="74"/>
      <c r="AJ977" s="74"/>
      <c r="AK977" s="74"/>
      <c r="AM977" s="101"/>
      <c r="AT977" s="74"/>
      <c r="AU977" s="74"/>
      <c r="AV977" s="74"/>
      <c r="AW977" s="74"/>
      <c r="AX977" s="74"/>
      <c r="AY977" s="74"/>
      <c r="AZ977" s="74"/>
      <c r="BA977" s="74"/>
    </row>
    <row r="978" spans="33:54">
      <c r="AG978" s="74"/>
      <c r="AH978" s="74"/>
      <c r="AI978" s="74"/>
      <c r="AJ978" s="74"/>
      <c r="AK978" s="74"/>
      <c r="AM978" s="101"/>
      <c r="AT978" s="74"/>
      <c r="AU978" s="74"/>
      <c r="AV978" s="74"/>
      <c r="AW978" s="74"/>
      <c r="AX978" s="74"/>
      <c r="AY978" s="74"/>
      <c r="AZ978" s="74"/>
      <c r="BA978" s="74"/>
    </row>
    <row r="979" spans="33:54">
      <c r="AG979" s="74"/>
      <c r="AH979" s="74"/>
      <c r="AI979" s="74"/>
      <c r="AJ979" s="74"/>
      <c r="AK979" s="74"/>
      <c r="AM979" s="101"/>
      <c r="AT979" s="74"/>
      <c r="AU979" s="74"/>
      <c r="AV979" s="74"/>
      <c r="AW979" s="74"/>
      <c r="AX979" s="74"/>
      <c r="AY979" s="74"/>
      <c r="AZ979" s="74"/>
      <c r="BA979" s="74"/>
    </row>
    <row r="980" spans="33:54">
      <c r="AG980" s="74"/>
      <c r="AH980" s="74"/>
      <c r="AI980" s="74"/>
      <c r="AJ980" s="74"/>
      <c r="AK980" s="74"/>
      <c r="AM980" s="101"/>
      <c r="AT980" s="74"/>
      <c r="AU980" s="74"/>
      <c r="AV980" s="74"/>
      <c r="AW980" s="74"/>
      <c r="AX980" s="74"/>
      <c r="AY980" s="74"/>
      <c r="AZ980" s="74"/>
      <c r="BA980" s="74"/>
      <c r="BB980" s="74"/>
    </row>
    <row r="981" spans="33:54">
      <c r="AG981" s="74"/>
      <c r="AH981" s="74"/>
      <c r="AI981" s="74"/>
      <c r="AJ981" s="74"/>
      <c r="AK981" s="74"/>
      <c r="AM981" s="101"/>
      <c r="AT981" s="74"/>
      <c r="AU981" s="74"/>
      <c r="AV981" s="74"/>
      <c r="AW981" s="74"/>
      <c r="AX981" s="74"/>
      <c r="AY981" s="74"/>
      <c r="AZ981" s="74"/>
      <c r="BA981" s="74"/>
    </row>
    <row r="982" spans="33:54">
      <c r="AG982" s="74"/>
      <c r="AH982" s="74"/>
      <c r="AI982" s="74"/>
      <c r="AJ982" s="74"/>
      <c r="AK982" s="74"/>
      <c r="AM982" s="101"/>
      <c r="AT982" s="74"/>
      <c r="AU982" s="74"/>
      <c r="AV982" s="74"/>
      <c r="AW982" s="74"/>
      <c r="AX982" s="74"/>
      <c r="AY982" s="74"/>
      <c r="AZ982" s="74"/>
      <c r="BA982" s="74"/>
    </row>
    <row r="983" spans="33:54">
      <c r="AG983" s="74"/>
      <c r="AH983" s="74"/>
      <c r="AI983" s="74"/>
      <c r="AJ983" s="74"/>
      <c r="AK983" s="74"/>
      <c r="AM983" s="101"/>
      <c r="AT983" s="74"/>
      <c r="AU983" s="74"/>
      <c r="AV983" s="74"/>
      <c r="AW983" s="74"/>
      <c r="AX983" s="74"/>
      <c r="AY983" s="74"/>
      <c r="AZ983" s="74"/>
      <c r="BA983" s="74"/>
    </row>
    <row r="984" spans="33:54">
      <c r="AG984" s="74"/>
      <c r="AH984" s="74"/>
      <c r="AI984" s="74"/>
      <c r="AJ984" s="74"/>
      <c r="AK984" s="74"/>
      <c r="AM984" s="101"/>
      <c r="AT984" s="74"/>
      <c r="AU984" s="74"/>
      <c r="AV984" s="74"/>
      <c r="AW984" s="74"/>
      <c r="AX984" s="74"/>
      <c r="AY984" s="74"/>
      <c r="AZ984" s="74"/>
      <c r="BA984" s="74"/>
    </row>
    <row r="985" spans="33:54">
      <c r="AG985" s="74"/>
      <c r="AH985" s="74"/>
      <c r="AI985" s="74"/>
      <c r="AJ985" s="74"/>
      <c r="AK985" s="74"/>
      <c r="AM985" s="101"/>
      <c r="AT985" s="74"/>
      <c r="AU985" s="74"/>
      <c r="AV985" s="74"/>
      <c r="AW985" s="74"/>
      <c r="AX985" s="74"/>
      <c r="AY985" s="74"/>
      <c r="AZ985" s="74"/>
      <c r="BA985" s="74"/>
    </row>
    <row r="986" spans="33:54">
      <c r="AG986" s="74"/>
      <c r="AH986" s="74"/>
      <c r="AI986" s="74"/>
      <c r="AJ986" s="74"/>
      <c r="AK986" s="74"/>
      <c r="AM986" s="101"/>
      <c r="AT986" s="74"/>
      <c r="AU986" s="74"/>
      <c r="AV986" s="74"/>
      <c r="AW986" s="74"/>
      <c r="AX986" s="74"/>
      <c r="AY986" s="74"/>
      <c r="AZ986" s="74"/>
      <c r="BA986" s="74"/>
    </row>
    <row r="987" spans="33:54">
      <c r="AG987" s="74"/>
      <c r="AH987" s="74"/>
      <c r="AI987" s="74"/>
      <c r="AJ987" s="74"/>
      <c r="AK987" s="74"/>
      <c r="AM987" s="101"/>
      <c r="AT987" s="74"/>
      <c r="AU987" s="74"/>
      <c r="AV987" s="74"/>
      <c r="AW987" s="74"/>
      <c r="AX987" s="74"/>
      <c r="AY987" s="74"/>
      <c r="AZ987" s="74"/>
      <c r="BA987" s="74"/>
    </row>
    <row r="988" spans="33:54">
      <c r="AG988" s="74"/>
      <c r="AH988" s="74"/>
      <c r="AI988" s="74"/>
      <c r="AJ988" s="74"/>
      <c r="AK988" s="74"/>
      <c r="AM988" s="101"/>
      <c r="AT988" s="74"/>
      <c r="AU988" s="74"/>
      <c r="AV988" s="74"/>
      <c r="AW988" s="74"/>
      <c r="AX988" s="74"/>
      <c r="AY988" s="74"/>
      <c r="AZ988" s="74"/>
      <c r="BA988" s="74"/>
    </row>
    <row r="989" spans="33:54">
      <c r="AG989" s="74"/>
      <c r="AH989" s="74"/>
      <c r="AI989" s="74"/>
      <c r="AJ989" s="74"/>
      <c r="AK989" s="74"/>
      <c r="AM989" s="101"/>
      <c r="AT989" s="74"/>
      <c r="AU989" s="74"/>
      <c r="AV989" s="74"/>
      <c r="AW989" s="74"/>
      <c r="AX989" s="74"/>
      <c r="AY989" s="74"/>
      <c r="AZ989" s="74"/>
      <c r="BA989" s="74"/>
    </row>
    <row r="990" spans="33:54">
      <c r="AG990" s="74"/>
      <c r="AH990" s="74"/>
      <c r="AI990" s="74"/>
      <c r="AJ990" s="74"/>
      <c r="AK990" s="74"/>
      <c r="AM990" s="101"/>
      <c r="AT990" s="74"/>
      <c r="AU990" s="74"/>
      <c r="AV990" s="74"/>
      <c r="AW990" s="74"/>
      <c r="AX990" s="74"/>
      <c r="AY990" s="74"/>
      <c r="AZ990" s="74"/>
      <c r="BA990" s="74"/>
    </row>
    <row r="991" spans="33:54">
      <c r="AG991" s="74"/>
      <c r="AH991" s="74"/>
      <c r="AI991" s="74"/>
      <c r="AJ991" s="74"/>
      <c r="AK991" s="74"/>
      <c r="AM991" s="101"/>
      <c r="AT991" s="74"/>
      <c r="AU991" s="74"/>
      <c r="AV991" s="74"/>
      <c r="AW991" s="74"/>
      <c r="AX991" s="74"/>
      <c r="AY991" s="74"/>
      <c r="AZ991" s="74"/>
      <c r="BA991" s="74"/>
    </row>
    <row r="992" spans="33:54">
      <c r="AG992" s="74"/>
      <c r="AH992" s="74"/>
      <c r="AI992" s="74"/>
      <c r="AJ992" s="74"/>
      <c r="AK992" s="74"/>
      <c r="AM992" s="101"/>
      <c r="AT992" s="74"/>
      <c r="AU992" s="74"/>
      <c r="AV992" s="74"/>
      <c r="AW992" s="74"/>
      <c r="AX992" s="74"/>
      <c r="AY992" s="74"/>
      <c r="AZ992" s="74"/>
      <c r="BA992" s="74"/>
    </row>
    <row r="993" spans="33:54">
      <c r="AG993" s="74"/>
      <c r="AH993" s="74"/>
      <c r="AI993" s="74"/>
      <c r="AJ993" s="74"/>
      <c r="AK993" s="74"/>
      <c r="AM993" s="101"/>
      <c r="AT993" s="74"/>
      <c r="AU993" s="74"/>
      <c r="AV993" s="74"/>
      <c r="AW993" s="74"/>
      <c r="AX993" s="74"/>
      <c r="AY993" s="74"/>
      <c r="AZ993" s="74"/>
      <c r="BA993" s="74"/>
    </row>
    <row r="994" spans="33:54">
      <c r="AG994" s="74"/>
      <c r="AH994" s="74"/>
      <c r="AI994" s="74"/>
      <c r="AJ994" s="74"/>
      <c r="AK994" s="74"/>
      <c r="AM994" s="101"/>
      <c r="AT994" s="74"/>
      <c r="AU994" s="74"/>
      <c r="AV994" s="74"/>
      <c r="AW994" s="74"/>
      <c r="AX994" s="74"/>
      <c r="AY994" s="74"/>
      <c r="AZ994" s="74"/>
      <c r="BA994" s="74"/>
    </row>
    <row r="995" spans="33:54">
      <c r="AG995" s="74"/>
      <c r="AH995" s="74"/>
      <c r="AI995" s="74"/>
      <c r="AJ995" s="74"/>
      <c r="AK995" s="74"/>
      <c r="AM995" s="101"/>
      <c r="AT995" s="74"/>
      <c r="AU995" s="74"/>
      <c r="AV995" s="74"/>
      <c r="AW995" s="74"/>
      <c r="AX995" s="74"/>
      <c r="AY995" s="74"/>
      <c r="AZ995" s="74"/>
      <c r="BA995" s="74"/>
    </row>
    <row r="996" spans="33:54">
      <c r="AG996" s="74"/>
      <c r="AH996" s="74"/>
      <c r="AI996" s="74"/>
      <c r="AJ996" s="74"/>
      <c r="AK996" s="74"/>
      <c r="AM996" s="101"/>
      <c r="AT996" s="74"/>
      <c r="AU996" s="74"/>
      <c r="AV996" s="74"/>
      <c r="AW996" s="74"/>
      <c r="AX996" s="74"/>
      <c r="AY996" s="74"/>
      <c r="AZ996" s="74"/>
      <c r="BA996" s="74"/>
    </row>
    <row r="997" spans="33:54">
      <c r="AG997" s="74"/>
      <c r="AH997" s="74"/>
      <c r="AI997" s="74"/>
      <c r="AJ997" s="74"/>
      <c r="AK997" s="74"/>
      <c r="AM997" s="101"/>
      <c r="AT997" s="74"/>
      <c r="AU997" s="74"/>
      <c r="AV997" s="74"/>
      <c r="AW997" s="74"/>
      <c r="AX997" s="74"/>
      <c r="AY997" s="74"/>
      <c r="AZ997" s="74"/>
      <c r="BA997" s="74"/>
    </row>
    <row r="998" spans="33:54">
      <c r="AG998" s="74"/>
      <c r="AH998" s="74"/>
      <c r="AI998" s="74"/>
      <c r="AJ998" s="74"/>
      <c r="AK998" s="74"/>
      <c r="AM998" s="101"/>
      <c r="AT998" s="74"/>
      <c r="AU998" s="74"/>
      <c r="AV998" s="74"/>
      <c r="AW998" s="74"/>
      <c r="AX998" s="74"/>
      <c r="AY998" s="74"/>
      <c r="AZ998" s="74"/>
      <c r="BA998" s="74"/>
      <c r="BB998" s="74"/>
    </row>
    <row r="999" spans="33:54">
      <c r="AG999" s="74"/>
      <c r="AH999" s="74"/>
      <c r="AI999" s="74"/>
      <c r="AJ999" s="74"/>
      <c r="AK999" s="74"/>
      <c r="AM999" s="101"/>
      <c r="AT999" s="74"/>
      <c r="AU999" s="74"/>
      <c r="AV999" s="74"/>
      <c r="AW999" s="74"/>
      <c r="AX999" s="74"/>
      <c r="AY999" s="74"/>
      <c r="AZ999" s="74"/>
      <c r="BA999" s="74"/>
    </row>
    <row r="1000" spans="33:54">
      <c r="AG1000" s="74"/>
      <c r="AH1000" s="74"/>
      <c r="AI1000" s="74"/>
      <c r="AJ1000" s="74"/>
      <c r="AK1000" s="74"/>
      <c r="AM1000" s="101"/>
      <c r="AT1000" s="74"/>
      <c r="AU1000" s="74"/>
      <c r="AV1000" s="74"/>
      <c r="AW1000" s="74"/>
      <c r="AX1000" s="74"/>
      <c r="AY1000" s="74"/>
      <c r="AZ1000" s="74"/>
      <c r="BA1000" s="74"/>
    </row>
    <row r="1001" spans="33:54">
      <c r="AG1001" s="74"/>
      <c r="AH1001" s="74"/>
      <c r="AI1001" s="74"/>
      <c r="AJ1001" s="74"/>
      <c r="AK1001" s="74"/>
      <c r="AM1001" s="101"/>
      <c r="AT1001" s="74"/>
      <c r="AU1001" s="74"/>
      <c r="AV1001" s="74"/>
      <c r="AW1001" s="74"/>
      <c r="AX1001" s="74"/>
      <c r="AY1001" s="74"/>
      <c r="AZ1001" s="74"/>
      <c r="BA1001" s="74"/>
    </row>
    <row r="1002" spans="33:54">
      <c r="AG1002" s="74"/>
      <c r="AH1002" s="74"/>
      <c r="AI1002" s="74"/>
      <c r="AJ1002" s="74"/>
      <c r="AK1002" s="74"/>
      <c r="AM1002" s="101"/>
      <c r="AT1002" s="74"/>
      <c r="AU1002" s="74"/>
      <c r="AV1002" s="74"/>
      <c r="AW1002" s="74"/>
      <c r="AX1002" s="74"/>
      <c r="AY1002" s="74"/>
      <c r="AZ1002" s="74"/>
      <c r="BA1002" s="74"/>
    </row>
    <row r="1003" spans="33:54">
      <c r="AG1003" s="74"/>
      <c r="AH1003" s="74"/>
      <c r="AI1003" s="74"/>
      <c r="AJ1003" s="74"/>
      <c r="AK1003" s="74"/>
      <c r="AM1003" s="101"/>
      <c r="AT1003" s="74"/>
      <c r="AU1003" s="74"/>
      <c r="AV1003" s="74"/>
      <c r="AW1003" s="74"/>
      <c r="AX1003" s="74"/>
      <c r="AY1003" s="74"/>
      <c r="AZ1003" s="74"/>
      <c r="BA1003" s="74"/>
    </row>
    <row r="1004" spans="33:54">
      <c r="AG1004" s="74"/>
      <c r="AH1004" s="74"/>
      <c r="AI1004" s="74"/>
      <c r="AJ1004" s="74"/>
      <c r="AK1004" s="74"/>
      <c r="AM1004" s="101"/>
      <c r="AT1004" s="74"/>
      <c r="AU1004" s="74"/>
      <c r="AV1004" s="74"/>
      <c r="AW1004" s="74"/>
      <c r="AX1004" s="74"/>
      <c r="AY1004" s="74"/>
      <c r="AZ1004" s="74"/>
      <c r="BA1004" s="74"/>
    </row>
    <row r="1005" spans="33:54">
      <c r="AG1005" s="74"/>
      <c r="AH1005" s="74"/>
      <c r="AI1005" s="74"/>
      <c r="AJ1005" s="74"/>
      <c r="AK1005" s="74"/>
      <c r="AM1005" s="101"/>
      <c r="AT1005" s="74"/>
      <c r="AU1005" s="74"/>
      <c r="AV1005" s="74"/>
      <c r="AW1005" s="74"/>
      <c r="AX1005" s="74"/>
      <c r="AY1005" s="74"/>
      <c r="AZ1005" s="74"/>
      <c r="BA1005" s="74"/>
    </row>
    <row r="1006" spans="33:54">
      <c r="AG1006" s="74"/>
      <c r="AH1006" s="74"/>
      <c r="AI1006" s="74"/>
      <c r="AJ1006" s="74"/>
      <c r="AK1006" s="74"/>
      <c r="AM1006" s="101"/>
      <c r="AT1006" s="74"/>
      <c r="AU1006" s="74"/>
      <c r="AV1006" s="74"/>
      <c r="AW1006" s="74"/>
      <c r="AX1006" s="74"/>
      <c r="AY1006" s="74"/>
      <c r="AZ1006" s="74"/>
      <c r="BA1006" s="74"/>
    </row>
    <row r="1007" spans="33:54">
      <c r="AG1007" s="74"/>
      <c r="AH1007" s="74"/>
      <c r="AI1007" s="74"/>
      <c r="AJ1007" s="74"/>
      <c r="AK1007" s="74"/>
      <c r="AM1007" s="101"/>
      <c r="AT1007" s="74"/>
      <c r="AU1007" s="74"/>
      <c r="AV1007" s="74"/>
      <c r="AW1007" s="74"/>
      <c r="AX1007" s="74"/>
      <c r="AY1007" s="74"/>
      <c r="AZ1007" s="74"/>
      <c r="BA1007" s="74"/>
    </row>
    <row r="1008" spans="33:54">
      <c r="AG1008" s="74"/>
      <c r="AH1008" s="74"/>
      <c r="AI1008" s="74"/>
      <c r="AJ1008" s="74"/>
      <c r="AK1008" s="74"/>
      <c r="AM1008" s="101"/>
      <c r="AT1008" s="74"/>
      <c r="AU1008" s="74"/>
      <c r="AV1008" s="74"/>
      <c r="AW1008" s="74"/>
      <c r="AX1008" s="74"/>
      <c r="AY1008" s="74"/>
      <c r="AZ1008" s="74"/>
      <c r="BA1008" s="74"/>
    </row>
    <row r="1009" spans="33:53">
      <c r="AG1009" s="74"/>
      <c r="AH1009" s="74"/>
      <c r="AI1009" s="74"/>
      <c r="AJ1009" s="74"/>
      <c r="AK1009" s="74"/>
      <c r="AM1009" s="101"/>
      <c r="AT1009" s="74"/>
      <c r="AU1009" s="74"/>
      <c r="AV1009" s="74"/>
      <c r="AW1009" s="74"/>
      <c r="AX1009" s="74"/>
      <c r="AY1009" s="74"/>
      <c r="AZ1009" s="74"/>
      <c r="BA1009" s="74"/>
    </row>
    <row r="1010" spans="33:53">
      <c r="AG1010" s="74"/>
      <c r="AH1010" s="74"/>
      <c r="AI1010" s="74"/>
      <c r="AJ1010" s="74"/>
      <c r="AK1010" s="74"/>
      <c r="AM1010" s="101"/>
      <c r="AT1010" s="74"/>
      <c r="AU1010" s="74"/>
      <c r="AV1010" s="74"/>
      <c r="AW1010" s="74"/>
      <c r="AX1010" s="74"/>
      <c r="AY1010" s="74"/>
      <c r="AZ1010" s="74"/>
      <c r="BA1010" s="74"/>
    </row>
    <row r="1011" spans="33:53">
      <c r="AG1011" s="74"/>
      <c r="AH1011" s="74"/>
      <c r="AI1011" s="74"/>
      <c r="AJ1011" s="74"/>
      <c r="AK1011" s="74"/>
      <c r="AM1011" s="101"/>
      <c r="AT1011" s="74"/>
      <c r="AU1011" s="74"/>
      <c r="AV1011" s="74"/>
      <c r="AW1011" s="74"/>
      <c r="AX1011" s="74"/>
      <c r="AY1011" s="74"/>
      <c r="AZ1011" s="74"/>
      <c r="BA1011" s="74"/>
    </row>
    <row r="1012" spans="33:53">
      <c r="AG1012" s="74"/>
      <c r="AH1012" s="74"/>
      <c r="AI1012" s="74"/>
      <c r="AJ1012" s="74"/>
      <c r="AK1012" s="74"/>
      <c r="AM1012" s="101"/>
      <c r="AT1012" s="74"/>
      <c r="AU1012" s="74"/>
      <c r="AV1012" s="74"/>
      <c r="AW1012" s="74"/>
      <c r="AX1012" s="74"/>
      <c r="AY1012" s="74"/>
      <c r="AZ1012" s="74"/>
      <c r="BA1012" s="74"/>
    </row>
    <row r="1013" spans="33:53">
      <c r="AG1013" s="74"/>
      <c r="AH1013" s="74"/>
      <c r="AI1013" s="74"/>
      <c r="AJ1013" s="74"/>
      <c r="AK1013" s="74"/>
      <c r="AM1013" s="101"/>
      <c r="AT1013" s="74"/>
      <c r="AU1013" s="74"/>
      <c r="AV1013" s="74"/>
      <c r="AW1013" s="74"/>
      <c r="AX1013" s="74"/>
      <c r="AY1013" s="74"/>
      <c r="AZ1013" s="74"/>
      <c r="BA1013" s="74"/>
    </row>
    <row r="1014" spans="33:53">
      <c r="AG1014" s="74"/>
      <c r="AH1014" s="74"/>
      <c r="AI1014" s="74"/>
      <c r="AJ1014" s="74"/>
      <c r="AK1014" s="74"/>
      <c r="AM1014" s="101"/>
      <c r="AT1014" s="74"/>
      <c r="AU1014" s="74"/>
      <c r="AV1014" s="74"/>
      <c r="AW1014" s="74"/>
      <c r="AX1014" s="74"/>
      <c r="AY1014" s="74"/>
      <c r="AZ1014" s="74"/>
      <c r="BA1014" s="74"/>
    </row>
    <row r="1015" spans="33:53">
      <c r="AG1015" s="74"/>
      <c r="AH1015" s="74"/>
      <c r="AI1015" s="74"/>
      <c r="AJ1015" s="74"/>
      <c r="AK1015" s="74"/>
      <c r="AM1015" s="101"/>
      <c r="AT1015" s="74"/>
      <c r="AU1015" s="74"/>
      <c r="AV1015" s="74"/>
      <c r="AW1015" s="74"/>
      <c r="AX1015" s="74"/>
      <c r="AY1015" s="74"/>
      <c r="AZ1015" s="74"/>
      <c r="BA1015" s="74"/>
    </row>
    <row r="1016" spans="33:53">
      <c r="AG1016" s="74"/>
      <c r="AH1016" s="74"/>
      <c r="AI1016" s="74"/>
      <c r="AJ1016" s="74"/>
      <c r="AK1016" s="74"/>
      <c r="AM1016" s="101"/>
      <c r="AT1016" s="74"/>
      <c r="AU1016" s="74"/>
      <c r="AV1016" s="74"/>
      <c r="AW1016" s="74"/>
      <c r="AX1016" s="74"/>
      <c r="AY1016" s="74"/>
      <c r="AZ1016" s="74"/>
      <c r="BA1016" s="74"/>
    </row>
    <row r="1017" spans="33:53">
      <c r="AG1017" s="74"/>
      <c r="AH1017" s="74"/>
      <c r="AI1017" s="74"/>
      <c r="AJ1017" s="74"/>
      <c r="AK1017" s="74"/>
      <c r="AM1017" s="101"/>
      <c r="AT1017" s="74"/>
      <c r="AU1017" s="74"/>
      <c r="AV1017" s="74"/>
      <c r="AW1017" s="74"/>
      <c r="AX1017" s="74"/>
      <c r="AY1017" s="74"/>
      <c r="AZ1017" s="74"/>
      <c r="BA1017" s="74"/>
    </row>
    <row r="1018" spans="33:53">
      <c r="AG1018" s="74"/>
      <c r="AH1018" s="74"/>
      <c r="AI1018" s="74"/>
      <c r="AJ1018" s="74"/>
      <c r="AK1018" s="74"/>
      <c r="AM1018" s="101"/>
      <c r="AT1018" s="74"/>
      <c r="AU1018" s="74"/>
      <c r="AV1018" s="74"/>
      <c r="AW1018" s="74"/>
      <c r="AX1018" s="74"/>
      <c r="AY1018" s="74"/>
      <c r="AZ1018" s="74"/>
      <c r="BA1018" s="74"/>
    </row>
    <row r="1019" spans="33:53">
      <c r="AG1019" s="74"/>
      <c r="AH1019" s="74"/>
      <c r="AI1019" s="74"/>
      <c r="AJ1019" s="74"/>
      <c r="AK1019" s="74"/>
      <c r="AM1019" s="101"/>
      <c r="AT1019" s="74"/>
      <c r="AU1019" s="74"/>
      <c r="AV1019" s="74"/>
      <c r="AW1019" s="74"/>
      <c r="AX1019" s="74"/>
      <c r="AY1019" s="74"/>
      <c r="AZ1019" s="74"/>
      <c r="BA1019" s="74"/>
    </row>
    <row r="1020" spans="33:53">
      <c r="AG1020" s="74"/>
      <c r="AH1020" s="74"/>
      <c r="AI1020" s="74"/>
      <c r="AJ1020" s="74"/>
      <c r="AK1020" s="74"/>
      <c r="AM1020" s="101"/>
      <c r="AT1020" s="74"/>
      <c r="AU1020" s="74"/>
      <c r="AV1020" s="74"/>
      <c r="AW1020" s="74"/>
      <c r="AX1020" s="74"/>
      <c r="AY1020" s="74"/>
      <c r="AZ1020" s="74"/>
      <c r="BA1020" s="74"/>
    </row>
    <row r="1021" spans="33:53">
      <c r="AG1021" s="74"/>
      <c r="AH1021" s="74"/>
      <c r="AI1021" s="74"/>
      <c r="AJ1021" s="74"/>
      <c r="AK1021" s="74"/>
      <c r="AM1021" s="101"/>
      <c r="AT1021" s="74"/>
      <c r="AU1021" s="74"/>
      <c r="AV1021" s="74"/>
      <c r="AW1021" s="74"/>
      <c r="AX1021" s="74"/>
      <c r="AY1021" s="74"/>
      <c r="AZ1021" s="74"/>
      <c r="BA1021" s="74"/>
    </row>
    <row r="1022" spans="33:53">
      <c r="AG1022" s="74"/>
      <c r="AH1022" s="74"/>
      <c r="AI1022" s="74"/>
      <c r="AJ1022" s="74"/>
      <c r="AK1022" s="74"/>
      <c r="AM1022" s="101"/>
      <c r="AT1022" s="74"/>
      <c r="AU1022" s="74"/>
      <c r="AV1022" s="74"/>
      <c r="AW1022" s="74"/>
      <c r="AX1022" s="74"/>
      <c r="AY1022" s="74"/>
      <c r="AZ1022" s="74"/>
      <c r="BA1022" s="74"/>
    </row>
    <row r="1023" spans="33:53">
      <c r="AG1023" s="74"/>
      <c r="AH1023" s="74"/>
      <c r="AI1023" s="74"/>
      <c r="AJ1023" s="74"/>
      <c r="AK1023" s="74"/>
      <c r="AM1023" s="101"/>
      <c r="AT1023" s="74"/>
      <c r="AU1023" s="74"/>
      <c r="AV1023" s="74"/>
      <c r="AW1023" s="74"/>
      <c r="AX1023" s="74"/>
      <c r="AY1023" s="74"/>
      <c r="AZ1023" s="74"/>
      <c r="BA1023" s="74"/>
    </row>
    <row r="1024" spans="33:53">
      <c r="AG1024" s="74"/>
      <c r="AH1024" s="74"/>
      <c r="AI1024" s="74"/>
      <c r="AJ1024" s="74"/>
      <c r="AK1024" s="74"/>
      <c r="AM1024" s="101"/>
      <c r="AT1024" s="74"/>
      <c r="AU1024" s="74"/>
      <c r="AV1024" s="74"/>
      <c r="AW1024" s="74"/>
      <c r="AX1024" s="74"/>
      <c r="AY1024" s="74"/>
      <c r="AZ1024" s="74"/>
      <c r="BA1024" s="74"/>
    </row>
    <row r="1025" spans="33:54">
      <c r="AG1025" s="74"/>
      <c r="AH1025" s="74"/>
      <c r="AI1025" s="74"/>
      <c r="AJ1025" s="74"/>
      <c r="AK1025" s="74"/>
      <c r="AM1025" s="101"/>
      <c r="AT1025" s="74"/>
      <c r="AU1025" s="74"/>
      <c r="AV1025" s="74"/>
      <c r="AW1025" s="74"/>
      <c r="AX1025" s="74"/>
      <c r="AY1025" s="74"/>
      <c r="AZ1025" s="74"/>
      <c r="BA1025" s="74"/>
    </row>
    <row r="1026" spans="33:54">
      <c r="AG1026" s="74"/>
      <c r="AH1026" s="74"/>
      <c r="AI1026" s="74"/>
      <c r="AJ1026" s="74"/>
      <c r="AK1026" s="74"/>
      <c r="AM1026" s="101"/>
      <c r="AT1026" s="74"/>
      <c r="AU1026" s="74"/>
      <c r="AV1026" s="74"/>
      <c r="AW1026" s="74"/>
      <c r="AX1026" s="74"/>
      <c r="AY1026" s="74"/>
      <c r="AZ1026" s="74"/>
      <c r="BA1026" s="74"/>
    </row>
    <row r="1027" spans="33:54">
      <c r="AG1027" s="74"/>
      <c r="AH1027" s="74"/>
      <c r="AI1027" s="74"/>
      <c r="AJ1027" s="74"/>
      <c r="AK1027" s="74"/>
      <c r="AM1027" s="101"/>
      <c r="AT1027" s="74"/>
      <c r="AU1027" s="74"/>
      <c r="AV1027" s="74"/>
      <c r="AW1027" s="74"/>
      <c r="AX1027" s="74"/>
      <c r="AY1027" s="74"/>
      <c r="AZ1027" s="74"/>
      <c r="BA1027" s="74"/>
    </row>
    <row r="1028" spans="33:54">
      <c r="AG1028" s="74"/>
      <c r="AH1028" s="74"/>
      <c r="AI1028" s="74"/>
      <c r="AJ1028" s="74"/>
      <c r="AK1028" s="74"/>
      <c r="AM1028" s="101"/>
      <c r="AT1028" s="74"/>
      <c r="AU1028" s="74"/>
      <c r="AV1028" s="74"/>
      <c r="AW1028" s="74"/>
      <c r="AX1028" s="74"/>
      <c r="AY1028" s="74"/>
      <c r="AZ1028" s="74"/>
      <c r="BA1028" s="74"/>
    </row>
    <row r="1029" spans="33:54">
      <c r="AG1029" s="74"/>
      <c r="AH1029" s="74"/>
      <c r="AI1029" s="74"/>
      <c r="AJ1029" s="74"/>
      <c r="AK1029" s="74"/>
      <c r="AM1029" s="101"/>
      <c r="AT1029" s="74"/>
      <c r="AU1029" s="74"/>
      <c r="AV1029" s="74"/>
      <c r="AW1029" s="74"/>
      <c r="AX1029" s="74"/>
      <c r="AY1029" s="74"/>
      <c r="AZ1029" s="74"/>
      <c r="BA1029" s="74"/>
    </row>
    <row r="1030" spans="33:54">
      <c r="AG1030" s="74"/>
      <c r="AH1030" s="74"/>
      <c r="AI1030" s="74"/>
      <c r="AJ1030" s="74"/>
      <c r="AK1030" s="74"/>
      <c r="AM1030" s="101"/>
      <c r="AT1030" s="74"/>
      <c r="AU1030" s="74"/>
      <c r="AV1030" s="74"/>
      <c r="AW1030" s="74"/>
      <c r="AX1030" s="74"/>
      <c r="AY1030" s="74"/>
      <c r="AZ1030" s="74"/>
      <c r="BA1030" s="74"/>
    </row>
    <row r="1031" spans="33:54">
      <c r="AG1031" s="74"/>
      <c r="AH1031" s="74"/>
      <c r="AI1031" s="74"/>
      <c r="AJ1031" s="74"/>
      <c r="AK1031" s="74"/>
      <c r="AM1031" s="101"/>
      <c r="AT1031" s="74"/>
      <c r="AU1031" s="74"/>
      <c r="AV1031" s="74"/>
      <c r="AW1031" s="74"/>
      <c r="AX1031" s="74"/>
      <c r="AY1031" s="74"/>
      <c r="AZ1031" s="74"/>
      <c r="BA1031" s="74"/>
    </row>
    <row r="1032" spans="33:54">
      <c r="AG1032" s="74"/>
      <c r="AH1032" s="74"/>
      <c r="AI1032" s="74"/>
      <c r="AJ1032" s="74"/>
      <c r="AK1032" s="74"/>
      <c r="AM1032" s="101"/>
      <c r="AT1032" s="74"/>
      <c r="AU1032" s="74"/>
      <c r="AV1032" s="74"/>
      <c r="AW1032" s="74"/>
      <c r="AX1032" s="74"/>
      <c r="AY1032" s="74"/>
      <c r="AZ1032" s="74"/>
      <c r="BA1032" s="74"/>
    </row>
    <row r="1033" spans="33:54">
      <c r="AG1033" s="74"/>
      <c r="AH1033" s="74"/>
      <c r="AI1033" s="74"/>
      <c r="AJ1033" s="74"/>
      <c r="AK1033" s="74"/>
      <c r="AM1033" s="101"/>
      <c r="AT1033" s="74"/>
      <c r="AU1033" s="74"/>
      <c r="AV1033" s="74"/>
      <c r="AW1033" s="74"/>
      <c r="AX1033" s="74"/>
      <c r="AY1033" s="74"/>
      <c r="AZ1033" s="74"/>
      <c r="BA1033" s="74"/>
    </row>
    <row r="1034" spans="33:54">
      <c r="AG1034" s="74"/>
      <c r="AH1034" s="74"/>
      <c r="AI1034" s="74"/>
      <c r="AJ1034" s="74"/>
      <c r="AK1034" s="74"/>
      <c r="AM1034" s="101"/>
      <c r="AT1034" s="74"/>
      <c r="AU1034" s="74"/>
      <c r="AV1034" s="74"/>
      <c r="AW1034" s="74"/>
      <c r="AX1034" s="74"/>
      <c r="AY1034" s="74"/>
      <c r="AZ1034" s="74"/>
      <c r="BA1034" s="74"/>
    </row>
    <row r="1035" spans="33:54">
      <c r="AG1035" s="74"/>
      <c r="AH1035" s="74"/>
      <c r="AI1035" s="74"/>
      <c r="AJ1035" s="74"/>
      <c r="AK1035" s="74"/>
      <c r="AM1035" s="101"/>
      <c r="AT1035" s="74"/>
      <c r="AU1035" s="74"/>
      <c r="AV1035" s="74"/>
      <c r="AW1035" s="74"/>
      <c r="AX1035" s="74"/>
      <c r="AY1035" s="74"/>
      <c r="AZ1035" s="74"/>
      <c r="BA1035" s="74"/>
      <c r="BB1035" s="74"/>
    </row>
    <row r="1036" spans="33:54">
      <c r="AG1036" s="74"/>
      <c r="AH1036" s="74"/>
      <c r="AI1036" s="74"/>
      <c r="AJ1036" s="74"/>
      <c r="AK1036" s="74"/>
      <c r="AM1036" s="101"/>
      <c r="AT1036" s="74"/>
      <c r="AU1036" s="74"/>
      <c r="AV1036" s="74"/>
      <c r="AW1036" s="74"/>
      <c r="AX1036" s="74"/>
      <c r="AY1036" s="74"/>
      <c r="AZ1036" s="74"/>
      <c r="BA1036" s="74"/>
      <c r="BB1036" s="74"/>
    </row>
    <row r="1037" spans="33:54">
      <c r="AG1037" s="74"/>
      <c r="AH1037" s="74"/>
      <c r="AI1037" s="74"/>
      <c r="AJ1037" s="74"/>
      <c r="AK1037" s="74"/>
      <c r="AM1037" s="101"/>
      <c r="AT1037" s="74"/>
      <c r="AU1037" s="74"/>
      <c r="AV1037" s="74"/>
      <c r="AW1037" s="74"/>
      <c r="AX1037" s="74"/>
      <c r="AY1037" s="74"/>
      <c r="AZ1037" s="74"/>
      <c r="BA1037" s="74"/>
    </row>
    <row r="1038" spans="33:54">
      <c r="AG1038" s="74"/>
      <c r="AH1038" s="74"/>
      <c r="AI1038" s="74"/>
      <c r="AJ1038" s="74"/>
      <c r="AK1038" s="74"/>
      <c r="AM1038" s="101"/>
      <c r="AT1038" s="74"/>
      <c r="AU1038" s="74"/>
      <c r="AV1038" s="74"/>
      <c r="AW1038" s="74"/>
      <c r="AX1038" s="74"/>
      <c r="AY1038" s="74"/>
      <c r="AZ1038" s="74"/>
      <c r="BA1038" s="74"/>
    </row>
    <row r="1039" spans="33:54">
      <c r="AG1039" s="74"/>
      <c r="AH1039" s="74"/>
      <c r="AI1039" s="74"/>
      <c r="AJ1039" s="74"/>
      <c r="AK1039" s="74"/>
      <c r="AM1039" s="101"/>
      <c r="AT1039" s="74"/>
      <c r="AU1039" s="74"/>
      <c r="AV1039" s="74"/>
      <c r="AW1039" s="74"/>
      <c r="AX1039" s="74"/>
      <c r="AY1039" s="74"/>
      <c r="AZ1039" s="74"/>
      <c r="BA1039" s="74"/>
    </row>
    <row r="1040" spans="33:54">
      <c r="AG1040" s="74"/>
      <c r="AH1040" s="74"/>
      <c r="AI1040" s="74"/>
      <c r="AJ1040" s="74"/>
      <c r="AK1040" s="74"/>
      <c r="AM1040" s="101"/>
      <c r="AT1040" s="74"/>
      <c r="AU1040" s="74"/>
      <c r="AV1040" s="74"/>
      <c r="AW1040" s="74"/>
      <c r="AX1040" s="74"/>
      <c r="AY1040" s="74"/>
      <c r="AZ1040" s="74"/>
      <c r="BA1040" s="74"/>
    </row>
    <row r="1041" spans="33:53">
      <c r="AG1041" s="74"/>
      <c r="AH1041" s="74"/>
      <c r="AI1041" s="74"/>
      <c r="AJ1041" s="74"/>
      <c r="AK1041" s="74"/>
      <c r="AM1041" s="101"/>
      <c r="AT1041" s="74"/>
      <c r="AU1041" s="74"/>
      <c r="AV1041" s="74"/>
      <c r="AW1041" s="74"/>
      <c r="AX1041" s="74"/>
      <c r="AY1041" s="74"/>
      <c r="AZ1041" s="74"/>
      <c r="BA1041" s="74"/>
    </row>
    <row r="1042" spans="33:53">
      <c r="AG1042" s="74"/>
      <c r="AH1042" s="74"/>
      <c r="AI1042" s="74"/>
      <c r="AJ1042" s="74"/>
      <c r="AK1042" s="74"/>
      <c r="AM1042" s="101"/>
      <c r="AT1042" s="74"/>
      <c r="AU1042" s="74"/>
      <c r="AV1042" s="74"/>
      <c r="AW1042" s="74"/>
      <c r="AX1042" s="74"/>
      <c r="AY1042" s="74"/>
      <c r="AZ1042" s="74"/>
      <c r="BA1042" s="74"/>
    </row>
    <row r="1043" spans="33:53">
      <c r="AG1043" s="74"/>
      <c r="AH1043" s="74"/>
      <c r="AI1043" s="74"/>
      <c r="AJ1043" s="74"/>
      <c r="AK1043" s="74"/>
      <c r="AM1043" s="101"/>
      <c r="AT1043" s="74"/>
      <c r="AU1043" s="74"/>
      <c r="AV1043" s="74"/>
      <c r="AW1043" s="74"/>
      <c r="AX1043" s="74"/>
      <c r="AY1043" s="74"/>
      <c r="AZ1043" s="74"/>
      <c r="BA1043" s="74"/>
    </row>
    <row r="1044" spans="33:53">
      <c r="AG1044" s="74"/>
      <c r="AH1044" s="74"/>
      <c r="AI1044" s="74"/>
      <c r="AJ1044" s="74"/>
      <c r="AK1044" s="74"/>
      <c r="AM1044" s="101"/>
      <c r="AT1044" s="74"/>
      <c r="AU1044" s="74"/>
      <c r="AV1044" s="74"/>
      <c r="AW1044" s="74"/>
      <c r="AX1044" s="74"/>
      <c r="AY1044" s="74"/>
      <c r="AZ1044" s="74"/>
      <c r="BA1044" s="74"/>
    </row>
    <row r="1045" spans="33:53">
      <c r="AG1045" s="74"/>
      <c r="AH1045" s="74"/>
      <c r="AI1045" s="74"/>
      <c r="AJ1045" s="74"/>
      <c r="AK1045" s="74"/>
      <c r="AM1045" s="101"/>
      <c r="AT1045" s="74"/>
      <c r="AU1045" s="74"/>
      <c r="AV1045" s="74"/>
      <c r="AW1045" s="74"/>
      <c r="AX1045" s="74"/>
      <c r="AY1045" s="74"/>
      <c r="AZ1045" s="74"/>
      <c r="BA1045" s="74"/>
    </row>
    <row r="1046" spans="33:53">
      <c r="AG1046" s="74"/>
      <c r="AH1046" s="74"/>
      <c r="AI1046" s="74"/>
      <c r="AJ1046" s="74"/>
      <c r="AK1046" s="74"/>
      <c r="AM1046" s="101"/>
      <c r="AT1046" s="74"/>
      <c r="AU1046" s="74"/>
      <c r="AV1046" s="74"/>
      <c r="AW1046" s="74"/>
      <c r="AX1046" s="74"/>
      <c r="AY1046" s="74"/>
      <c r="AZ1046" s="74"/>
      <c r="BA1046" s="74"/>
    </row>
    <row r="1047" spans="33:53">
      <c r="AG1047" s="74"/>
      <c r="AH1047" s="74"/>
      <c r="AI1047" s="74"/>
      <c r="AJ1047" s="74"/>
      <c r="AK1047" s="74"/>
      <c r="AM1047" s="101"/>
      <c r="AT1047" s="74"/>
      <c r="AU1047" s="74"/>
      <c r="AV1047" s="74"/>
      <c r="AW1047" s="74"/>
      <c r="AX1047" s="74"/>
      <c r="AY1047" s="74"/>
      <c r="AZ1047" s="74"/>
      <c r="BA1047" s="74"/>
    </row>
    <row r="1048" spans="33:53">
      <c r="AG1048" s="74"/>
      <c r="AH1048" s="74"/>
      <c r="AI1048" s="74"/>
      <c r="AJ1048" s="74"/>
      <c r="AK1048" s="74"/>
      <c r="AM1048" s="101"/>
      <c r="AT1048" s="74"/>
      <c r="AU1048" s="74"/>
      <c r="AV1048" s="74"/>
      <c r="AW1048" s="74"/>
      <c r="AX1048" s="74"/>
      <c r="AY1048" s="74"/>
      <c r="AZ1048" s="74"/>
      <c r="BA1048" s="74"/>
    </row>
    <row r="1049" spans="33:53">
      <c r="AG1049" s="74"/>
      <c r="AH1049" s="74"/>
      <c r="AI1049" s="74"/>
      <c r="AJ1049" s="74"/>
      <c r="AK1049" s="74"/>
      <c r="AM1049" s="101"/>
      <c r="AT1049" s="74"/>
      <c r="AU1049" s="74"/>
      <c r="AV1049" s="74"/>
      <c r="AW1049" s="74"/>
      <c r="AX1049" s="74"/>
      <c r="AY1049" s="74"/>
      <c r="AZ1049" s="74"/>
      <c r="BA1049" s="74"/>
    </row>
    <row r="1050" spans="33:53">
      <c r="AG1050" s="74"/>
      <c r="AH1050" s="74"/>
      <c r="AI1050" s="74"/>
      <c r="AJ1050" s="74"/>
      <c r="AK1050" s="74"/>
      <c r="AM1050" s="101"/>
      <c r="AT1050" s="74"/>
      <c r="AU1050" s="74"/>
      <c r="AV1050" s="74"/>
      <c r="AW1050" s="74"/>
      <c r="AX1050" s="74"/>
      <c r="AY1050" s="74"/>
      <c r="AZ1050" s="74"/>
      <c r="BA1050" s="74"/>
    </row>
    <row r="1051" spans="33:53">
      <c r="AG1051" s="74"/>
      <c r="AH1051" s="74"/>
      <c r="AI1051" s="74"/>
      <c r="AJ1051" s="74"/>
      <c r="AK1051" s="74"/>
      <c r="AM1051" s="101"/>
      <c r="AT1051" s="74"/>
      <c r="AU1051" s="74"/>
      <c r="AV1051" s="74"/>
      <c r="AW1051" s="74"/>
      <c r="AX1051" s="74"/>
      <c r="AY1051" s="74"/>
      <c r="AZ1051" s="74"/>
      <c r="BA1051" s="74"/>
    </row>
    <row r="1052" spans="33:53">
      <c r="AG1052" s="74"/>
      <c r="AH1052" s="74"/>
      <c r="AI1052" s="74"/>
      <c r="AJ1052" s="74"/>
      <c r="AK1052" s="74"/>
      <c r="AM1052" s="101"/>
      <c r="AT1052" s="74"/>
      <c r="AU1052" s="74"/>
      <c r="AV1052" s="74"/>
      <c r="AW1052" s="74"/>
      <c r="AX1052" s="74"/>
      <c r="AY1052" s="74"/>
      <c r="AZ1052" s="74"/>
      <c r="BA1052" s="74"/>
    </row>
    <row r="1053" spans="33:53">
      <c r="AG1053" s="74"/>
      <c r="AH1053" s="74"/>
      <c r="AI1053" s="74"/>
      <c r="AJ1053" s="74"/>
      <c r="AK1053" s="74"/>
      <c r="AM1053" s="101"/>
      <c r="AT1053" s="74"/>
      <c r="AU1053" s="74"/>
      <c r="AV1053" s="74"/>
      <c r="AW1053" s="74"/>
      <c r="AX1053" s="74"/>
      <c r="AY1053" s="74"/>
      <c r="AZ1053" s="74"/>
      <c r="BA1053" s="74"/>
    </row>
    <row r="1054" spans="33:53">
      <c r="AG1054" s="74"/>
      <c r="AH1054" s="74"/>
      <c r="AI1054" s="74"/>
      <c r="AJ1054" s="74"/>
      <c r="AK1054" s="74"/>
      <c r="AM1054" s="101"/>
      <c r="AT1054" s="74"/>
      <c r="AU1054" s="74"/>
      <c r="AV1054" s="74"/>
      <c r="AW1054" s="74"/>
      <c r="AX1054" s="74"/>
      <c r="AY1054" s="74"/>
      <c r="AZ1054" s="74"/>
      <c r="BA1054" s="74"/>
    </row>
    <row r="1055" spans="33:53">
      <c r="AG1055" s="74"/>
      <c r="AH1055" s="74"/>
      <c r="AI1055" s="74"/>
      <c r="AJ1055" s="74"/>
      <c r="AK1055" s="74"/>
      <c r="AM1055" s="101"/>
      <c r="AT1055" s="74"/>
      <c r="AU1055" s="74"/>
      <c r="AV1055" s="74"/>
      <c r="AW1055" s="74"/>
      <c r="AX1055" s="74"/>
      <c r="AY1055" s="74"/>
      <c r="AZ1055" s="74"/>
      <c r="BA1055" s="74"/>
    </row>
    <row r="1056" spans="33:53">
      <c r="AG1056" s="74"/>
      <c r="AH1056" s="74"/>
      <c r="AI1056" s="74"/>
      <c r="AJ1056" s="74"/>
      <c r="AK1056" s="74"/>
      <c r="AM1056" s="101"/>
      <c r="AT1056" s="74"/>
      <c r="AU1056" s="74"/>
      <c r="AV1056" s="74"/>
      <c r="AW1056" s="74"/>
      <c r="AX1056" s="74"/>
      <c r="AY1056" s="74"/>
      <c r="AZ1056" s="74"/>
      <c r="BA1056" s="74"/>
    </row>
    <row r="1057" spans="33:54">
      <c r="AG1057" s="74"/>
      <c r="AH1057" s="74"/>
      <c r="AI1057" s="74"/>
      <c r="AJ1057" s="74"/>
      <c r="AK1057" s="74"/>
      <c r="AM1057" s="101"/>
      <c r="AT1057" s="74"/>
      <c r="AU1057" s="74"/>
      <c r="AV1057" s="74"/>
      <c r="AW1057" s="74"/>
      <c r="AX1057" s="74"/>
      <c r="AY1057" s="74"/>
      <c r="AZ1057" s="74"/>
      <c r="BA1057" s="74"/>
    </row>
    <row r="1058" spans="33:54">
      <c r="AG1058" s="74"/>
      <c r="AH1058" s="74"/>
      <c r="AI1058" s="74"/>
      <c r="AJ1058" s="74"/>
      <c r="AK1058" s="74"/>
      <c r="AM1058" s="101"/>
      <c r="AT1058" s="74"/>
      <c r="AU1058" s="74"/>
      <c r="AV1058" s="74"/>
      <c r="AW1058" s="74"/>
      <c r="AX1058" s="74"/>
      <c r="AY1058" s="74"/>
      <c r="AZ1058" s="74"/>
      <c r="BA1058" s="74"/>
    </row>
    <row r="1059" spans="33:54">
      <c r="AG1059" s="74"/>
      <c r="AH1059" s="74"/>
      <c r="AI1059" s="74"/>
      <c r="AJ1059" s="74"/>
      <c r="AK1059" s="74"/>
      <c r="AM1059" s="101"/>
      <c r="AT1059" s="74"/>
      <c r="AU1059" s="74"/>
      <c r="AV1059" s="74"/>
      <c r="AW1059" s="74"/>
      <c r="AX1059" s="74"/>
      <c r="AY1059" s="74"/>
      <c r="AZ1059" s="74"/>
      <c r="BA1059" s="74"/>
    </row>
    <row r="1060" spans="33:54">
      <c r="AG1060" s="74"/>
      <c r="AH1060" s="74"/>
      <c r="AI1060" s="74"/>
      <c r="AJ1060" s="74"/>
      <c r="AK1060" s="74"/>
      <c r="AM1060" s="101"/>
      <c r="AT1060" s="74"/>
      <c r="AU1060" s="74"/>
      <c r="AV1060" s="74"/>
      <c r="AW1060" s="74"/>
      <c r="AX1060" s="74"/>
      <c r="AY1060" s="74"/>
      <c r="AZ1060" s="74"/>
      <c r="BA1060" s="74"/>
      <c r="BB1060" s="74"/>
    </row>
    <row r="1061" spans="33:54">
      <c r="AG1061" s="74"/>
      <c r="AH1061" s="74"/>
      <c r="AI1061" s="74"/>
      <c r="AJ1061" s="74"/>
      <c r="AK1061" s="74"/>
      <c r="AM1061" s="101"/>
      <c r="AT1061" s="74"/>
      <c r="AU1061" s="74"/>
      <c r="AV1061" s="74"/>
      <c r="AW1061" s="74"/>
      <c r="AX1061" s="74"/>
      <c r="AY1061" s="74"/>
      <c r="AZ1061" s="74"/>
      <c r="BA1061" s="74"/>
    </row>
    <row r="1062" spans="33:54">
      <c r="AG1062" s="74"/>
      <c r="AH1062" s="74"/>
      <c r="AI1062" s="74"/>
      <c r="AJ1062" s="74"/>
      <c r="AK1062" s="74"/>
      <c r="AM1062" s="101"/>
      <c r="AT1062" s="74"/>
      <c r="AU1062" s="74"/>
      <c r="AV1062" s="74"/>
      <c r="AW1062" s="74"/>
      <c r="AX1062" s="74"/>
      <c r="AY1062" s="74"/>
      <c r="AZ1062" s="74"/>
      <c r="BA1062" s="74"/>
    </row>
    <row r="1063" spans="33:54">
      <c r="AG1063" s="74"/>
      <c r="AH1063" s="74"/>
      <c r="AI1063" s="74"/>
      <c r="AJ1063" s="74"/>
      <c r="AK1063" s="74"/>
      <c r="AM1063" s="101"/>
      <c r="AT1063" s="74"/>
      <c r="AU1063" s="74"/>
      <c r="AV1063" s="74"/>
      <c r="AW1063" s="74"/>
      <c r="AX1063" s="74"/>
      <c r="AY1063" s="74"/>
      <c r="AZ1063" s="74"/>
      <c r="BA1063" s="74"/>
    </row>
    <row r="1064" spans="33:54">
      <c r="AG1064" s="74"/>
      <c r="AH1064" s="74"/>
      <c r="AI1064" s="74"/>
      <c r="AJ1064" s="74"/>
      <c r="AK1064" s="74"/>
      <c r="AM1064" s="101"/>
      <c r="AT1064" s="74"/>
      <c r="AU1064" s="74"/>
      <c r="AV1064" s="74"/>
      <c r="AW1064" s="74"/>
      <c r="AX1064" s="74"/>
      <c r="AY1064" s="74"/>
      <c r="AZ1064" s="74"/>
      <c r="BA1064" s="74"/>
    </row>
    <row r="1065" spans="33:54">
      <c r="AG1065" s="74"/>
      <c r="AH1065" s="74"/>
      <c r="AI1065" s="74"/>
      <c r="AJ1065" s="74"/>
      <c r="AK1065" s="74"/>
      <c r="AM1065" s="101"/>
      <c r="AT1065" s="74"/>
      <c r="AU1065" s="74"/>
      <c r="AV1065" s="74"/>
      <c r="AW1065" s="74"/>
      <c r="AX1065" s="74"/>
      <c r="AY1065" s="74"/>
      <c r="AZ1065" s="74"/>
      <c r="BA1065" s="74"/>
    </row>
    <row r="1066" spans="33:54">
      <c r="AG1066" s="74"/>
      <c r="AH1066" s="74"/>
      <c r="AI1066" s="74"/>
      <c r="AJ1066" s="74"/>
      <c r="AK1066" s="74"/>
      <c r="AM1066" s="101"/>
      <c r="AT1066" s="74"/>
      <c r="AU1066" s="74"/>
      <c r="AV1066" s="74"/>
      <c r="AW1066" s="74"/>
      <c r="AX1066" s="74"/>
      <c r="AY1066" s="74"/>
      <c r="AZ1066" s="74"/>
      <c r="BA1066" s="74"/>
    </row>
    <row r="1067" spans="33:54">
      <c r="AG1067" s="74"/>
      <c r="AH1067" s="74"/>
      <c r="AI1067" s="74"/>
      <c r="AJ1067" s="74"/>
      <c r="AK1067" s="74"/>
      <c r="AM1067" s="101"/>
      <c r="AT1067" s="74"/>
      <c r="AU1067" s="74"/>
      <c r="AV1067" s="74"/>
      <c r="AW1067" s="74"/>
      <c r="AX1067" s="74"/>
      <c r="AY1067" s="74"/>
      <c r="AZ1067" s="74"/>
      <c r="BA1067" s="74"/>
    </row>
    <row r="1068" spans="33:54">
      <c r="AG1068" s="74"/>
      <c r="AH1068" s="74"/>
      <c r="AI1068" s="74"/>
      <c r="AJ1068" s="74"/>
      <c r="AK1068" s="74"/>
      <c r="AM1068" s="101"/>
      <c r="AT1068" s="74"/>
      <c r="AU1068" s="74"/>
      <c r="AV1068" s="74"/>
      <c r="AW1068" s="74"/>
      <c r="AX1068" s="74"/>
      <c r="AY1068" s="74"/>
      <c r="AZ1068" s="74"/>
      <c r="BA1068" s="74"/>
    </row>
    <row r="1069" spans="33:54">
      <c r="AG1069" s="74"/>
      <c r="AH1069" s="74"/>
      <c r="AI1069" s="74"/>
      <c r="AJ1069" s="74"/>
      <c r="AK1069" s="74"/>
      <c r="AM1069" s="101"/>
      <c r="AT1069" s="74"/>
      <c r="AU1069" s="74"/>
      <c r="AV1069" s="74"/>
      <c r="AW1069" s="74"/>
      <c r="AX1069" s="74"/>
      <c r="AY1069" s="74"/>
      <c r="AZ1069" s="74"/>
      <c r="BA1069" s="74"/>
    </row>
    <row r="1070" spans="33:54">
      <c r="AG1070" s="74"/>
      <c r="AH1070" s="74"/>
      <c r="AI1070" s="74"/>
      <c r="AJ1070" s="74"/>
      <c r="AK1070" s="74"/>
      <c r="AM1070" s="101"/>
      <c r="AT1070" s="74"/>
      <c r="AU1070" s="74"/>
      <c r="AV1070" s="74"/>
      <c r="AW1070" s="74"/>
      <c r="AX1070" s="74"/>
      <c r="AY1070" s="74"/>
      <c r="AZ1070" s="74"/>
      <c r="BA1070" s="74"/>
    </row>
    <row r="1071" spans="33:54">
      <c r="AG1071" s="74"/>
      <c r="AH1071" s="74"/>
      <c r="AI1071" s="74"/>
      <c r="AJ1071" s="74"/>
      <c r="AK1071" s="74"/>
      <c r="AM1071" s="101"/>
      <c r="AT1071" s="74"/>
      <c r="AU1071" s="74"/>
      <c r="AV1071" s="74"/>
      <c r="AW1071" s="74"/>
      <c r="AX1071" s="74"/>
      <c r="AY1071" s="74"/>
      <c r="AZ1071" s="74"/>
      <c r="BA1071" s="74"/>
    </row>
    <row r="1072" spans="33:54">
      <c r="AG1072" s="74"/>
      <c r="AH1072" s="74"/>
      <c r="AI1072" s="74"/>
      <c r="AJ1072" s="74"/>
      <c r="AK1072" s="74"/>
      <c r="AM1072" s="101"/>
      <c r="AT1072" s="74"/>
      <c r="AU1072" s="74"/>
      <c r="AV1072" s="74"/>
      <c r="AW1072" s="74"/>
      <c r="AX1072" s="74"/>
      <c r="AY1072" s="74"/>
      <c r="AZ1072" s="74"/>
      <c r="BA1072" s="74"/>
      <c r="BB1072" s="74"/>
    </row>
    <row r="1073" spans="33:54">
      <c r="AG1073" s="74"/>
      <c r="AH1073" s="74"/>
      <c r="AI1073" s="74"/>
      <c r="AJ1073" s="74"/>
      <c r="AK1073" s="74"/>
      <c r="AM1073" s="101"/>
      <c r="AT1073" s="74"/>
      <c r="AU1073" s="74"/>
      <c r="AV1073" s="74"/>
      <c r="AW1073" s="74"/>
      <c r="AX1073" s="74"/>
      <c r="AY1073" s="74"/>
      <c r="AZ1073" s="74"/>
      <c r="BA1073" s="74"/>
    </row>
    <row r="1074" spans="33:54">
      <c r="AG1074" s="74"/>
      <c r="AH1074" s="74"/>
      <c r="AI1074" s="74"/>
      <c r="AJ1074" s="74"/>
      <c r="AK1074" s="74"/>
      <c r="AM1074" s="101"/>
      <c r="AT1074" s="74"/>
      <c r="AU1074" s="74"/>
      <c r="AV1074" s="74"/>
      <c r="AW1074" s="74"/>
      <c r="AX1074" s="74"/>
      <c r="AY1074" s="74"/>
      <c r="AZ1074" s="74"/>
      <c r="BA1074" s="74"/>
      <c r="BB1074" s="74"/>
    </row>
    <row r="1075" spans="33:54">
      <c r="AG1075" s="74"/>
      <c r="AH1075" s="74"/>
      <c r="AI1075" s="74"/>
      <c r="AJ1075" s="74"/>
      <c r="AK1075" s="74"/>
      <c r="AM1075" s="101"/>
      <c r="AT1075" s="74"/>
      <c r="AU1075" s="74"/>
      <c r="AV1075" s="74"/>
      <c r="AW1075" s="74"/>
      <c r="AX1075" s="74"/>
      <c r="AY1075" s="74"/>
      <c r="AZ1075" s="74"/>
      <c r="BA1075" s="74"/>
    </row>
    <row r="1076" spans="33:54">
      <c r="AG1076" s="74"/>
      <c r="AH1076" s="74"/>
      <c r="AI1076" s="74"/>
      <c r="AJ1076" s="74"/>
      <c r="AK1076" s="74"/>
      <c r="AM1076" s="101"/>
      <c r="AT1076" s="74"/>
      <c r="AU1076" s="74"/>
      <c r="AV1076" s="74"/>
      <c r="AW1076" s="74"/>
      <c r="AX1076" s="74"/>
      <c r="AY1076" s="74"/>
      <c r="AZ1076" s="74"/>
      <c r="BA1076" s="74"/>
    </row>
    <row r="1077" spans="33:54">
      <c r="AG1077" s="74"/>
      <c r="AH1077" s="74"/>
      <c r="AI1077" s="74"/>
      <c r="AJ1077" s="74"/>
      <c r="AK1077" s="74"/>
      <c r="AM1077" s="101"/>
      <c r="AT1077" s="74"/>
      <c r="AU1077" s="74"/>
      <c r="AV1077" s="74"/>
      <c r="AW1077" s="74"/>
      <c r="AX1077" s="74"/>
      <c r="AY1077" s="74"/>
      <c r="AZ1077" s="74"/>
      <c r="BA1077" s="74"/>
    </row>
    <row r="1078" spans="33:54">
      <c r="AG1078" s="74"/>
      <c r="AH1078" s="74"/>
      <c r="AI1078" s="74"/>
      <c r="AJ1078" s="74"/>
      <c r="AK1078" s="74"/>
      <c r="AM1078" s="101"/>
      <c r="AT1078" s="74"/>
      <c r="AU1078" s="74"/>
      <c r="AV1078" s="74"/>
      <c r="AW1078" s="74"/>
      <c r="AX1078" s="74"/>
      <c r="AY1078" s="74"/>
      <c r="AZ1078" s="74"/>
      <c r="BA1078" s="74"/>
    </row>
    <row r="1079" spans="33:54">
      <c r="AG1079" s="74"/>
      <c r="AH1079" s="74"/>
      <c r="AI1079" s="74"/>
      <c r="AJ1079" s="74"/>
      <c r="AK1079" s="74"/>
      <c r="AM1079" s="101"/>
      <c r="AT1079" s="74"/>
      <c r="AU1079" s="74"/>
      <c r="AV1079" s="74"/>
      <c r="AW1079" s="74"/>
      <c r="AX1079" s="74"/>
      <c r="AY1079" s="74"/>
      <c r="AZ1079" s="74"/>
      <c r="BA1079" s="74"/>
    </row>
    <row r="1080" spans="33:54">
      <c r="AG1080" s="74"/>
      <c r="AH1080" s="74"/>
      <c r="AI1080" s="74"/>
      <c r="AJ1080" s="74"/>
      <c r="AK1080" s="74"/>
      <c r="AM1080" s="101"/>
      <c r="AT1080" s="74"/>
      <c r="AU1080" s="74"/>
      <c r="AV1080" s="74"/>
      <c r="AW1080" s="74"/>
      <c r="AX1080" s="74"/>
      <c r="AY1080" s="74"/>
      <c r="AZ1080" s="74"/>
      <c r="BA1080" s="74"/>
    </row>
    <row r="1081" spans="33:54">
      <c r="AG1081" s="74"/>
      <c r="AH1081" s="74"/>
      <c r="AI1081" s="74"/>
      <c r="AJ1081" s="74"/>
      <c r="AK1081" s="74"/>
      <c r="AM1081" s="101"/>
      <c r="AT1081" s="74"/>
      <c r="AU1081" s="74"/>
      <c r="AV1081" s="74"/>
      <c r="AW1081" s="74"/>
      <c r="AX1081" s="74"/>
      <c r="AY1081" s="74"/>
      <c r="AZ1081" s="74"/>
      <c r="BA1081" s="74"/>
    </row>
    <row r="1082" spans="33:54">
      <c r="AG1082" s="74"/>
      <c r="AH1082" s="74"/>
      <c r="AI1082" s="74"/>
      <c r="AJ1082" s="74"/>
      <c r="AK1082" s="74"/>
      <c r="AM1082" s="101"/>
      <c r="AT1082" s="74"/>
      <c r="AU1082" s="74"/>
      <c r="AV1082" s="74"/>
      <c r="AW1082" s="74"/>
      <c r="AX1082" s="74"/>
      <c r="AY1082" s="74"/>
      <c r="AZ1082" s="74"/>
      <c r="BA1082" s="74"/>
    </row>
    <row r="1083" spans="33:54">
      <c r="AG1083" s="74"/>
      <c r="AH1083" s="74"/>
      <c r="AI1083" s="74"/>
      <c r="AJ1083" s="74"/>
      <c r="AK1083" s="74"/>
      <c r="AM1083" s="101"/>
      <c r="AT1083" s="74"/>
      <c r="AU1083" s="74"/>
      <c r="AV1083" s="74"/>
      <c r="AW1083" s="74"/>
      <c r="AX1083" s="74"/>
      <c r="AY1083" s="74"/>
      <c r="AZ1083" s="74"/>
      <c r="BA1083" s="74"/>
    </row>
    <row r="1084" spans="33:54">
      <c r="AG1084" s="74"/>
      <c r="AH1084" s="74"/>
      <c r="AI1084" s="74"/>
      <c r="AJ1084" s="74"/>
      <c r="AK1084" s="74"/>
      <c r="AM1084" s="101"/>
      <c r="AT1084" s="74"/>
      <c r="AU1084" s="74"/>
      <c r="AV1084" s="74"/>
      <c r="AW1084" s="74"/>
      <c r="AX1084" s="74"/>
      <c r="AY1084" s="74"/>
      <c r="AZ1084" s="74"/>
      <c r="BA1084" s="74"/>
    </row>
    <row r="1085" spans="33:54">
      <c r="AG1085" s="74"/>
      <c r="AH1085" s="74"/>
      <c r="AI1085" s="74"/>
      <c r="AJ1085" s="74"/>
      <c r="AK1085" s="74"/>
      <c r="AM1085" s="101"/>
      <c r="AT1085" s="74"/>
      <c r="AU1085" s="74"/>
      <c r="AV1085" s="74"/>
      <c r="AW1085" s="74"/>
      <c r="AX1085" s="74"/>
      <c r="AY1085" s="74"/>
      <c r="AZ1085" s="74"/>
      <c r="BA1085" s="74"/>
    </row>
    <row r="1086" spans="33:54">
      <c r="AG1086" s="74"/>
      <c r="AH1086" s="74"/>
      <c r="AI1086" s="74"/>
      <c r="AJ1086" s="74"/>
      <c r="AK1086" s="74"/>
      <c r="AM1086" s="101"/>
      <c r="AT1086" s="74"/>
      <c r="AU1086" s="74"/>
      <c r="AV1086" s="74"/>
      <c r="AW1086" s="74"/>
      <c r="AX1086" s="74"/>
      <c r="AY1086" s="74"/>
      <c r="AZ1086" s="74"/>
      <c r="BA1086" s="74"/>
    </row>
    <row r="1087" spans="33:54">
      <c r="AG1087" s="74"/>
      <c r="AH1087" s="74"/>
      <c r="AI1087" s="74"/>
      <c r="AJ1087" s="74"/>
      <c r="AK1087" s="74"/>
      <c r="AM1087" s="101"/>
      <c r="AT1087" s="74"/>
      <c r="AU1087" s="74"/>
      <c r="AV1087" s="74"/>
      <c r="AW1087" s="74"/>
      <c r="AX1087" s="74"/>
      <c r="AY1087" s="74"/>
      <c r="AZ1087" s="74"/>
      <c r="BA1087" s="74"/>
    </row>
    <row r="1088" spans="33:54">
      <c r="AG1088" s="74"/>
      <c r="AH1088" s="74"/>
      <c r="AI1088" s="74"/>
      <c r="AJ1088" s="74"/>
      <c r="AK1088" s="74"/>
      <c r="AM1088" s="101"/>
      <c r="AT1088" s="74"/>
      <c r="AU1088" s="74"/>
      <c r="AV1088" s="74"/>
      <c r="AW1088" s="74"/>
      <c r="AX1088" s="74"/>
      <c r="AY1088" s="74"/>
      <c r="AZ1088" s="74"/>
      <c r="BA1088" s="74"/>
    </row>
    <row r="1089" spans="33:53">
      <c r="AG1089" s="74"/>
      <c r="AH1089" s="74"/>
      <c r="AI1089" s="74"/>
      <c r="AJ1089" s="74"/>
      <c r="AK1089" s="74"/>
      <c r="AM1089" s="101"/>
      <c r="AT1089" s="74"/>
      <c r="AU1089" s="74"/>
      <c r="AV1089" s="74"/>
      <c r="AW1089" s="74"/>
      <c r="AX1089" s="74"/>
      <c r="AY1089" s="74"/>
      <c r="AZ1089" s="74"/>
      <c r="BA1089" s="74"/>
    </row>
    <row r="1090" spans="33:53">
      <c r="AG1090" s="74"/>
      <c r="AH1090" s="74"/>
      <c r="AI1090" s="74"/>
      <c r="AJ1090" s="74"/>
      <c r="AK1090" s="74"/>
      <c r="AM1090" s="101"/>
      <c r="AT1090" s="74"/>
      <c r="AU1090" s="74"/>
      <c r="AV1090" s="74"/>
      <c r="AW1090" s="74"/>
      <c r="AX1090" s="74"/>
      <c r="AY1090" s="74"/>
      <c r="AZ1090" s="74"/>
      <c r="BA1090" s="74"/>
    </row>
    <row r="1091" spans="33:53">
      <c r="AG1091" s="74"/>
      <c r="AH1091" s="74"/>
      <c r="AI1091" s="74"/>
      <c r="AJ1091" s="74"/>
      <c r="AK1091" s="74"/>
      <c r="AM1091" s="101"/>
      <c r="AT1091" s="74"/>
      <c r="AU1091" s="74"/>
      <c r="AV1091" s="74"/>
      <c r="AW1091" s="74"/>
      <c r="AX1091" s="74"/>
      <c r="AY1091" s="74"/>
      <c r="AZ1091" s="74"/>
      <c r="BA1091" s="74"/>
    </row>
    <row r="1092" spans="33:53">
      <c r="AG1092" s="74"/>
      <c r="AH1092" s="74"/>
      <c r="AI1092" s="74"/>
      <c r="AJ1092" s="74"/>
      <c r="AK1092" s="74"/>
      <c r="AM1092" s="101"/>
      <c r="AT1092" s="74"/>
      <c r="AU1092" s="74"/>
      <c r="AV1092" s="74"/>
      <c r="AW1092" s="74"/>
      <c r="AX1092" s="74"/>
      <c r="AY1092" s="74"/>
      <c r="AZ1092" s="74"/>
      <c r="BA1092" s="74"/>
    </row>
    <row r="1093" spans="33:53">
      <c r="AG1093" s="74"/>
      <c r="AH1093" s="74"/>
      <c r="AI1093" s="74"/>
      <c r="AJ1093" s="74"/>
      <c r="AK1093" s="74"/>
      <c r="AM1093" s="101"/>
      <c r="AT1093" s="74"/>
      <c r="AU1093" s="74"/>
      <c r="AV1093" s="74"/>
      <c r="AW1093" s="74"/>
      <c r="AX1093" s="74"/>
      <c r="AY1093" s="74"/>
      <c r="AZ1093" s="74"/>
      <c r="BA1093" s="74"/>
    </row>
    <row r="1094" spans="33:53">
      <c r="AG1094" s="74"/>
      <c r="AH1094" s="74"/>
      <c r="AI1094" s="74"/>
      <c r="AJ1094" s="74"/>
      <c r="AK1094" s="74"/>
      <c r="AM1094" s="101"/>
      <c r="AT1094" s="74"/>
      <c r="AU1094" s="74"/>
      <c r="AV1094" s="74"/>
      <c r="AW1094" s="74"/>
      <c r="AX1094" s="74"/>
      <c r="AY1094" s="74"/>
      <c r="AZ1094" s="74"/>
      <c r="BA1094" s="74"/>
    </row>
    <row r="1095" spans="33:53">
      <c r="AG1095" s="74"/>
      <c r="AH1095" s="74"/>
      <c r="AI1095" s="74"/>
      <c r="AJ1095" s="74"/>
      <c r="AK1095" s="74"/>
      <c r="AM1095" s="101"/>
      <c r="AT1095" s="74"/>
      <c r="AU1095" s="74"/>
      <c r="AV1095" s="74"/>
      <c r="AW1095" s="74"/>
      <c r="AX1095" s="74"/>
      <c r="AY1095" s="74"/>
      <c r="AZ1095" s="74"/>
      <c r="BA1095" s="74"/>
    </row>
    <row r="1096" spans="33:53">
      <c r="AG1096" s="74"/>
      <c r="AH1096" s="74"/>
      <c r="AI1096" s="74"/>
      <c r="AJ1096" s="74"/>
      <c r="AK1096" s="74"/>
      <c r="AM1096" s="101"/>
      <c r="AT1096" s="74"/>
      <c r="AU1096" s="74"/>
      <c r="AV1096" s="74"/>
      <c r="AW1096" s="74"/>
      <c r="AX1096" s="74"/>
      <c r="AY1096" s="74"/>
      <c r="AZ1096" s="74"/>
      <c r="BA1096" s="74"/>
    </row>
    <row r="1097" spans="33:53">
      <c r="AG1097" s="74"/>
      <c r="AH1097" s="74"/>
      <c r="AI1097" s="74"/>
      <c r="AJ1097" s="74"/>
      <c r="AK1097" s="74"/>
      <c r="AM1097" s="101"/>
      <c r="AT1097" s="74"/>
      <c r="AU1097" s="74"/>
      <c r="AV1097" s="74"/>
      <c r="AW1097" s="74"/>
      <c r="AX1097" s="74"/>
      <c r="AY1097" s="74"/>
      <c r="AZ1097" s="74"/>
      <c r="BA1097" s="74"/>
    </row>
    <row r="1098" spans="33:53">
      <c r="AG1098" s="74"/>
      <c r="AH1098" s="74"/>
      <c r="AI1098" s="74"/>
      <c r="AJ1098" s="74"/>
      <c r="AK1098" s="74"/>
      <c r="AM1098" s="101"/>
      <c r="AT1098" s="74"/>
      <c r="AU1098" s="74"/>
      <c r="AV1098" s="74"/>
      <c r="AW1098" s="74"/>
      <c r="AX1098" s="74"/>
      <c r="AY1098" s="74"/>
      <c r="AZ1098" s="74"/>
      <c r="BA1098" s="74"/>
    </row>
    <row r="1099" spans="33:53">
      <c r="AG1099" s="74"/>
      <c r="AH1099" s="74"/>
      <c r="AI1099" s="74"/>
      <c r="AJ1099" s="74"/>
      <c r="AK1099" s="74"/>
      <c r="AM1099" s="101"/>
      <c r="AT1099" s="74"/>
      <c r="AU1099" s="74"/>
      <c r="AV1099" s="74"/>
      <c r="AW1099" s="74"/>
      <c r="AX1099" s="74"/>
      <c r="AY1099" s="74"/>
      <c r="AZ1099" s="74"/>
      <c r="BA1099" s="74"/>
    </row>
    <row r="1100" spans="33:53">
      <c r="AG1100" s="74"/>
      <c r="AH1100" s="74"/>
      <c r="AI1100" s="74"/>
      <c r="AJ1100" s="74"/>
      <c r="AK1100" s="74"/>
      <c r="AM1100" s="101"/>
      <c r="AT1100" s="74"/>
      <c r="AU1100" s="74"/>
      <c r="AV1100" s="74"/>
      <c r="AW1100" s="74"/>
      <c r="AX1100" s="74"/>
      <c r="AY1100" s="74"/>
      <c r="AZ1100" s="74"/>
      <c r="BA1100" s="74"/>
    </row>
    <row r="1101" spans="33:53">
      <c r="AG1101" s="74"/>
      <c r="AH1101" s="74"/>
      <c r="AI1101" s="74"/>
      <c r="AJ1101" s="74"/>
      <c r="AK1101" s="74"/>
      <c r="AM1101" s="101"/>
      <c r="AT1101" s="74"/>
      <c r="AU1101" s="74"/>
      <c r="AV1101" s="74"/>
      <c r="AW1101" s="74"/>
      <c r="AX1101" s="74"/>
      <c r="AY1101" s="74"/>
      <c r="AZ1101" s="74"/>
      <c r="BA1101" s="74"/>
    </row>
    <row r="1102" spans="33:53">
      <c r="AG1102" s="74"/>
      <c r="AH1102" s="74"/>
      <c r="AI1102" s="74"/>
      <c r="AJ1102" s="74"/>
      <c r="AK1102" s="74"/>
      <c r="AM1102" s="101"/>
      <c r="AT1102" s="74"/>
      <c r="AU1102" s="74"/>
      <c r="AV1102" s="74"/>
      <c r="AW1102" s="74"/>
      <c r="AX1102" s="74"/>
      <c r="AY1102" s="74"/>
      <c r="AZ1102" s="74"/>
      <c r="BA1102" s="74"/>
    </row>
    <row r="1103" spans="33:53">
      <c r="AG1103" s="74"/>
      <c r="AH1103" s="74"/>
      <c r="AI1103" s="74"/>
      <c r="AJ1103" s="74"/>
      <c r="AK1103" s="74"/>
      <c r="AM1103" s="101"/>
      <c r="AT1103" s="74"/>
      <c r="AU1103" s="74"/>
      <c r="AV1103" s="74"/>
      <c r="AW1103" s="74"/>
      <c r="AX1103" s="74"/>
      <c r="AY1103" s="74"/>
      <c r="AZ1103" s="74"/>
      <c r="BA1103" s="74"/>
    </row>
    <row r="1104" spans="33:53">
      <c r="AG1104" s="74"/>
      <c r="AH1104" s="74"/>
      <c r="AI1104" s="74"/>
      <c r="AJ1104" s="74"/>
      <c r="AK1104" s="74"/>
      <c r="AM1104" s="101"/>
      <c r="AT1104" s="74"/>
      <c r="AU1104" s="74"/>
      <c r="AV1104" s="74"/>
      <c r="AW1104" s="74"/>
      <c r="AX1104" s="74"/>
      <c r="AY1104" s="74"/>
      <c r="AZ1104" s="74"/>
      <c r="BA1104" s="74"/>
    </row>
    <row r="1105" spans="33:53">
      <c r="AG1105" s="74"/>
      <c r="AH1105" s="74"/>
      <c r="AI1105" s="74"/>
      <c r="AJ1105" s="74"/>
      <c r="AK1105" s="74"/>
      <c r="AM1105" s="101"/>
      <c r="AT1105" s="74"/>
      <c r="AU1105" s="74"/>
      <c r="AV1105" s="74"/>
      <c r="AW1105" s="74"/>
      <c r="AX1105" s="74"/>
      <c r="AY1105" s="74"/>
      <c r="AZ1105" s="74"/>
      <c r="BA1105" s="74"/>
    </row>
    <row r="1106" spans="33:53">
      <c r="AG1106" s="74"/>
      <c r="AH1106" s="74"/>
      <c r="AI1106" s="74"/>
      <c r="AJ1106" s="74"/>
      <c r="AK1106" s="74"/>
      <c r="AM1106" s="101"/>
      <c r="AT1106" s="74"/>
      <c r="AU1106" s="74"/>
      <c r="AV1106" s="74"/>
      <c r="AW1106" s="74"/>
      <c r="AX1106" s="74"/>
      <c r="AY1106" s="74"/>
      <c r="AZ1106" s="74"/>
      <c r="BA1106" s="74"/>
    </row>
    <row r="1107" spans="33:53">
      <c r="AG1107" s="74"/>
      <c r="AH1107" s="74"/>
      <c r="AI1107" s="74"/>
      <c r="AJ1107" s="74"/>
      <c r="AK1107" s="74"/>
      <c r="AM1107" s="101"/>
      <c r="AT1107" s="74"/>
      <c r="AU1107" s="74"/>
      <c r="AV1107" s="74"/>
      <c r="AW1107" s="74"/>
      <c r="AX1107" s="74"/>
      <c r="AY1107" s="74"/>
      <c r="AZ1107" s="74"/>
      <c r="BA1107" s="74"/>
    </row>
    <row r="1108" spans="33:53">
      <c r="AG1108" s="74"/>
      <c r="AH1108" s="74"/>
      <c r="AI1108" s="74"/>
      <c r="AJ1108" s="74"/>
      <c r="AK1108" s="74"/>
      <c r="AM1108" s="101"/>
      <c r="AT1108" s="74"/>
      <c r="AU1108" s="74"/>
      <c r="AV1108" s="74"/>
      <c r="AW1108" s="74"/>
      <c r="AX1108" s="74"/>
      <c r="AY1108" s="74"/>
      <c r="AZ1108" s="74"/>
      <c r="BA1108" s="74"/>
    </row>
    <row r="1109" spans="33:53">
      <c r="AG1109" s="74"/>
      <c r="AH1109" s="74"/>
      <c r="AI1109" s="74"/>
      <c r="AJ1109" s="74"/>
      <c r="AK1109" s="74"/>
      <c r="AM1109" s="101"/>
      <c r="AT1109" s="74"/>
      <c r="AU1109" s="74"/>
      <c r="AV1109" s="74"/>
      <c r="AW1109" s="74"/>
      <c r="AX1109" s="74"/>
      <c r="AY1109" s="74"/>
      <c r="AZ1109" s="74"/>
      <c r="BA1109" s="74"/>
    </row>
    <row r="1110" spans="33:53">
      <c r="AG1110" s="74"/>
      <c r="AH1110" s="74"/>
      <c r="AI1110" s="74"/>
      <c r="AJ1110" s="74"/>
      <c r="AK1110" s="74"/>
      <c r="AM1110" s="101"/>
      <c r="AT1110" s="74"/>
      <c r="AU1110" s="74"/>
      <c r="AV1110" s="74"/>
      <c r="AW1110" s="74"/>
      <c r="AX1110" s="74"/>
      <c r="AY1110" s="74"/>
      <c r="AZ1110" s="74"/>
      <c r="BA1110" s="74"/>
    </row>
    <row r="1111" spans="33:53">
      <c r="AG1111" s="74"/>
      <c r="AH1111" s="74"/>
      <c r="AI1111" s="74"/>
      <c r="AJ1111" s="74"/>
      <c r="AK1111" s="74"/>
      <c r="AM1111" s="101"/>
      <c r="AT1111" s="74"/>
      <c r="AU1111" s="74"/>
      <c r="AV1111" s="74"/>
      <c r="AW1111" s="74"/>
      <c r="AX1111" s="74"/>
      <c r="AY1111" s="74"/>
      <c r="AZ1111" s="74"/>
      <c r="BA1111" s="74"/>
    </row>
    <row r="1112" spans="33:53">
      <c r="AG1112" s="74"/>
      <c r="AH1112" s="74"/>
      <c r="AI1112" s="74"/>
      <c r="AJ1112" s="74"/>
      <c r="AK1112" s="74"/>
      <c r="AM1112" s="101"/>
      <c r="AT1112" s="74"/>
      <c r="AU1112" s="74"/>
      <c r="AV1112" s="74"/>
      <c r="AW1112" s="74"/>
      <c r="AX1112" s="74"/>
      <c r="AY1112" s="74"/>
      <c r="AZ1112" s="74"/>
      <c r="BA1112" s="74"/>
    </row>
    <row r="1113" spans="33:53">
      <c r="AG1113" s="74"/>
      <c r="AH1113" s="74"/>
      <c r="AI1113" s="74"/>
      <c r="AJ1113" s="74"/>
      <c r="AK1113" s="74"/>
      <c r="AM1113" s="101"/>
      <c r="AT1113" s="74"/>
      <c r="AU1113" s="74"/>
      <c r="AV1113" s="74"/>
      <c r="AW1113" s="74"/>
      <c r="AX1113" s="74"/>
      <c r="AY1113" s="74"/>
      <c r="AZ1113" s="74"/>
      <c r="BA1113" s="74"/>
    </row>
    <row r="1114" spans="33:53">
      <c r="AG1114" s="74"/>
      <c r="AH1114" s="74"/>
      <c r="AI1114" s="74"/>
      <c r="AJ1114" s="74"/>
      <c r="AK1114" s="74"/>
      <c r="AM1114" s="101"/>
      <c r="AT1114" s="74"/>
      <c r="AU1114" s="74"/>
      <c r="AV1114" s="74"/>
      <c r="AW1114" s="74"/>
      <c r="AX1114" s="74"/>
      <c r="AY1114" s="74"/>
      <c r="AZ1114" s="74"/>
      <c r="BA1114" s="74"/>
    </row>
    <row r="1115" spans="33:53">
      <c r="AG1115" s="74"/>
      <c r="AH1115" s="74"/>
      <c r="AI1115" s="74"/>
      <c r="AJ1115" s="74"/>
      <c r="AK1115" s="74"/>
      <c r="AM1115" s="101"/>
      <c r="AT1115" s="74"/>
      <c r="AU1115" s="74"/>
      <c r="AV1115" s="74"/>
      <c r="AW1115" s="74"/>
      <c r="AX1115" s="74"/>
      <c r="AY1115" s="74"/>
      <c r="AZ1115" s="74"/>
      <c r="BA1115" s="74"/>
    </row>
    <row r="1116" spans="33:53">
      <c r="AG1116" s="74"/>
      <c r="AH1116" s="74"/>
      <c r="AI1116" s="74"/>
      <c r="AJ1116" s="74"/>
      <c r="AK1116" s="74"/>
      <c r="AM1116" s="101"/>
      <c r="AT1116" s="74"/>
      <c r="AU1116" s="74"/>
      <c r="AV1116" s="74"/>
      <c r="AW1116" s="74"/>
      <c r="AX1116" s="74"/>
      <c r="AY1116" s="74"/>
      <c r="AZ1116" s="74"/>
      <c r="BA1116" s="74"/>
    </row>
    <row r="1117" spans="33:53">
      <c r="AG1117" s="74"/>
      <c r="AH1117" s="74"/>
      <c r="AI1117" s="74"/>
      <c r="AJ1117" s="74"/>
      <c r="AK1117" s="74"/>
      <c r="AM1117" s="101"/>
      <c r="AT1117" s="74"/>
      <c r="AU1117" s="74"/>
      <c r="AV1117" s="74"/>
      <c r="AW1117" s="74"/>
      <c r="AX1117" s="74"/>
      <c r="AY1117" s="74"/>
      <c r="AZ1117" s="74"/>
      <c r="BA1117" s="74"/>
    </row>
    <row r="1118" spans="33:53">
      <c r="AG1118" s="74"/>
      <c r="AH1118" s="74"/>
      <c r="AI1118" s="74"/>
      <c r="AJ1118" s="74"/>
      <c r="AK1118" s="74"/>
      <c r="AM1118" s="101"/>
      <c r="AT1118" s="74"/>
      <c r="AU1118" s="74"/>
      <c r="AV1118" s="74"/>
      <c r="AW1118" s="74"/>
      <c r="AX1118" s="74"/>
      <c r="AY1118" s="74"/>
      <c r="AZ1118" s="74"/>
      <c r="BA1118" s="74"/>
    </row>
    <row r="1119" spans="33:53">
      <c r="AG1119" s="74"/>
      <c r="AH1119" s="74"/>
      <c r="AI1119" s="74"/>
      <c r="AJ1119" s="74"/>
      <c r="AK1119" s="74"/>
      <c r="AM1119" s="101"/>
      <c r="AT1119" s="74"/>
      <c r="AU1119" s="74"/>
      <c r="AV1119" s="74"/>
      <c r="AW1119" s="74"/>
      <c r="AX1119" s="74"/>
      <c r="AY1119" s="74"/>
      <c r="AZ1119" s="74"/>
      <c r="BA1119" s="74"/>
    </row>
    <row r="1120" spans="33:53">
      <c r="AG1120" s="74"/>
      <c r="AH1120" s="74"/>
      <c r="AI1120" s="74"/>
      <c r="AJ1120" s="74"/>
      <c r="AK1120" s="74"/>
      <c r="AM1120" s="101"/>
      <c r="AT1120" s="74"/>
      <c r="AU1120" s="74"/>
      <c r="AV1120" s="74"/>
      <c r="AW1120" s="74"/>
      <c r="AX1120" s="74"/>
      <c r="AY1120" s="74"/>
      <c r="AZ1120" s="74"/>
      <c r="BA1120" s="74"/>
    </row>
    <row r="1121" spans="33:53">
      <c r="AG1121" s="74"/>
      <c r="AH1121" s="74"/>
      <c r="AI1121" s="74"/>
      <c r="AJ1121" s="74"/>
      <c r="AK1121" s="74"/>
      <c r="AM1121" s="101"/>
      <c r="AT1121" s="74"/>
      <c r="AU1121" s="74"/>
      <c r="AV1121" s="74"/>
      <c r="AW1121" s="74"/>
      <c r="AX1121" s="74"/>
      <c r="AY1121" s="74"/>
      <c r="AZ1121" s="74"/>
      <c r="BA1121" s="74"/>
    </row>
    <row r="1122" spans="33:53">
      <c r="AG1122" s="74"/>
      <c r="AH1122" s="74"/>
      <c r="AI1122" s="74"/>
      <c r="AJ1122" s="74"/>
      <c r="AK1122" s="74"/>
      <c r="AM1122" s="101"/>
      <c r="AT1122" s="74"/>
      <c r="AU1122" s="74"/>
      <c r="AV1122" s="74"/>
      <c r="AW1122" s="74"/>
      <c r="AX1122" s="74"/>
      <c r="AY1122" s="74"/>
      <c r="AZ1122" s="74"/>
      <c r="BA1122" s="74"/>
    </row>
    <row r="1123" spans="33:53">
      <c r="AG1123" s="74"/>
      <c r="AH1123" s="74"/>
      <c r="AI1123" s="74"/>
      <c r="AJ1123" s="74"/>
      <c r="AK1123" s="74"/>
      <c r="AM1123" s="101"/>
      <c r="AT1123" s="74"/>
      <c r="AU1123" s="74"/>
      <c r="AV1123" s="74"/>
      <c r="AW1123" s="74"/>
      <c r="AX1123" s="74"/>
      <c r="AY1123" s="74"/>
      <c r="AZ1123" s="74"/>
      <c r="BA1123" s="74"/>
    </row>
    <row r="1124" spans="33:53">
      <c r="AG1124" s="74"/>
      <c r="AH1124" s="74"/>
      <c r="AI1124" s="74"/>
      <c r="AJ1124" s="74"/>
      <c r="AK1124" s="74"/>
      <c r="AM1124" s="101"/>
      <c r="AT1124" s="74"/>
      <c r="AU1124" s="74"/>
      <c r="AV1124" s="74"/>
      <c r="AW1124" s="74"/>
      <c r="AX1124" s="74"/>
      <c r="AY1124" s="74"/>
      <c r="AZ1124" s="74"/>
      <c r="BA1124" s="74"/>
    </row>
    <row r="1125" spans="33:53">
      <c r="AG1125" s="74"/>
      <c r="AH1125" s="74"/>
      <c r="AI1125" s="74"/>
      <c r="AJ1125" s="74"/>
      <c r="AK1125" s="74"/>
      <c r="AM1125" s="101"/>
      <c r="AT1125" s="74"/>
      <c r="AU1125" s="74"/>
      <c r="AV1125" s="74"/>
      <c r="AW1125" s="74"/>
      <c r="AX1125" s="74"/>
      <c r="AY1125" s="74"/>
      <c r="AZ1125" s="74"/>
      <c r="BA1125" s="74"/>
    </row>
    <row r="1126" spans="33:53">
      <c r="AG1126" s="74"/>
      <c r="AH1126" s="74"/>
      <c r="AI1126" s="74"/>
      <c r="AJ1126" s="74"/>
      <c r="AK1126" s="74"/>
      <c r="AM1126" s="101"/>
      <c r="AT1126" s="74"/>
      <c r="AU1126" s="74"/>
      <c r="AV1126" s="74"/>
      <c r="AW1126" s="74"/>
      <c r="AX1126" s="74"/>
      <c r="AY1126" s="74"/>
      <c r="AZ1126" s="74"/>
      <c r="BA1126" s="74"/>
    </row>
    <row r="1127" spans="33:53">
      <c r="AG1127" s="74"/>
      <c r="AH1127" s="74"/>
      <c r="AI1127" s="74"/>
      <c r="AJ1127" s="74"/>
      <c r="AK1127" s="74"/>
      <c r="AM1127" s="101"/>
      <c r="AT1127" s="74"/>
      <c r="AU1127" s="74"/>
      <c r="AV1127" s="74"/>
      <c r="AW1127" s="74"/>
      <c r="AX1127" s="74"/>
      <c r="AY1127" s="74"/>
      <c r="AZ1127" s="74"/>
      <c r="BA1127" s="74"/>
    </row>
    <row r="1128" spans="33:53">
      <c r="AG1128" s="74"/>
      <c r="AH1128" s="74"/>
      <c r="AI1128" s="74"/>
      <c r="AJ1128" s="74"/>
      <c r="AK1128" s="74"/>
      <c r="AM1128" s="101"/>
      <c r="AT1128" s="74"/>
      <c r="AU1128" s="74"/>
      <c r="AV1128" s="74"/>
      <c r="AW1128" s="74"/>
      <c r="AX1128" s="74"/>
      <c r="AY1128" s="74"/>
      <c r="AZ1128" s="74"/>
      <c r="BA1128" s="74"/>
    </row>
    <row r="1129" spans="33:53">
      <c r="AG1129" s="74"/>
      <c r="AH1129" s="74"/>
      <c r="AI1129" s="74"/>
      <c r="AJ1129" s="74"/>
      <c r="AK1129" s="74"/>
      <c r="AM1129" s="101"/>
      <c r="AT1129" s="74"/>
      <c r="AU1129" s="74"/>
      <c r="AV1129" s="74"/>
      <c r="AW1129" s="74"/>
      <c r="AX1129" s="74"/>
      <c r="AY1129" s="74"/>
      <c r="AZ1129" s="74"/>
      <c r="BA1129" s="74"/>
    </row>
    <row r="1130" spans="33:53">
      <c r="AG1130" s="74"/>
      <c r="AH1130" s="74"/>
      <c r="AI1130" s="74"/>
      <c r="AJ1130" s="74"/>
      <c r="AK1130" s="74"/>
      <c r="AM1130" s="101"/>
      <c r="AT1130" s="74"/>
      <c r="AU1130" s="74"/>
      <c r="AV1130" s="74"/>
      <c r="AW1130" s="74"/>
      <c r="AX1130" s="74"/>
      <c r="AY1130" s="74"/>
      <c r="AZ1130" s="74"/>
      <c r="BA1130" s="74"/>
    </row>
    <row r="1131" spans="33:53">
      <c r="AG1131" s="74"/>
      <c r="AH1131" s="74"/>
      <c r="AI1131" s="74"/>
      <c r="AJ1131" s="74"/>
      <c r="AK1131" s="74"/>
      <c r="AM1131" s="101"/>
      <c r="AT1131" s="74"/>
      <c r="AU1131" s="74"/>
      <c r="AV1131" s="74"/>
      <c r="AW1131" s="74"/>
      <c r="AX1131" s="74"/>
      <c r="AY1131" s="74"/>
      <c r="AZ1131" s="74"/>
      <c r="BA1131" s="74"/>
    </row>
    <row r="1132" spans="33:53">
      <c r="AG1132" s="74"/>
      <c r="AH1132" s="74"/>
      <c r="AI1132" s="74"/>
      <c r="AJ1132" s="74"/>
      <c r="AK1132" s="74"/>
      <c r="AM1132" s="101"/>
      <c r="AT1132" s="74"/>
      <c r="AU1132" s="74"/>
      <c r="AV1132" s="74"/>
      <c r="AW1132" s="74"/>
      <c r="AX1132" s="74"/>
      <c r="AY1132" s="74"/>
      <c r="AZ1132" s="74"/>
      <c r="BA1132" s="74"/>
    </row>
    <row r="1133" spans="33:53">
      <c r="AG1133" s="74"/>
      <c r="AH1133" s="74"/>
      <c r="AI1133" s="74"/>
      <c r="AJ1133" s="74"/>
      <c r="AK1133" s="74"/>
      <c r="AM1133" s="101"/>
      <c r="AT1133" s="74"/>
      <c r="AU1133" s="74"/>
      <c r="AV1133" s="74"/>
      <c r="AW1133" s="74"/>
      <c r="AX1133" s="74"/>
      <c r="AY1133" s="74"/>
      <c r="AZ1133" s="74"/>
      <c r="BA1133" s="74"/>
    </row>
    <row r="1134" spans="33:53">
      <c r="AG1134" s="74"/>
      <c r="AH1134" s="74"/>
      <c r="AI1134" s="74"/>
      <c r="AJ1134" s="74"/>
      <c r="AK1134" s="74"/>
      <c r="AM1134" s="101"/>
      <c r="AT1134" s="74"/>
      <c r="AU1134" s="74"/>
      <c r="AV1134" s="74"/>
      <c r="AW1134" s="74"/>
      <c r="AX1134" s="74"/>
      <c r="AY1134" s="74"/>
      <c r="AZ1134" s="74"/>
      <c r="BA1134" s="74"/>
    </row>
    <row r="1135" spans="33:53">
      <c r="AG1135" s="74"/>
      <c r="AH1135" s="74"/>
      <c r="AI1135" s="74"/>
      <c r="AJ1135" s="74"/>
      <c r="AK1135" s="74"/>
      <c r="AM1135" s="101"/>
      <c r="AT1135" s="74"/>
      <c r="AU1135" s="74"/>
      <c r="AV1135" s="74"/>
      <c r="AW1135" s="74"/>
      <c r="AX1135" s="74"/>
      <c r="AY1135" s="74"/>
      <c r="AZ1135" s="74"/>
      <c r="BA1135" s="74"/>
    </row>
    <row r="1136" spans="33:53">
      <c r="AG1136" s="74"/>
      <c r="AH1136" s="74"/>
      <c r="AI1136" s="74"/>
      <c r="AJ1136" s="74"/>
      <c r="AK1136" s="74"/>
      <c r="AM1136" s="101"/>
      <c r="AT1136" s="74"/>
      <c r="AU1136" s="74"/>
      <c r="AV1136" s="74"/>
      <c r="AW1136" s="74"/>
      <c r="AX1136" s="74"/>
      <c r="AY1136" s="74"/>
      <c r="AZ1136" s="74"/>
      <c r="BA1136" s="74"/>
    </row>
    <row r="1137" spans="33:54">
      <c r="AG1137" s="74"/>
      <c r="AH1137" s="74"/>
      <c r="AI1137" s="74"/>
      <c r="AJ1137" s="74"/>
      <c r="AK1137" s="74"/>
      <c r="AM1137" s="101"/>
      <c r="AT1137" s="74"/>
      <c r="AU1137" s="74"/>
      <c r="AV1137" s="74"/>
      <c r="AW1137" s="74"/>
      <c r="AX1137" s="74"/>
      <c r="AY1137" s="74"/>
      <c r="AZ1137" s="74"/>
      <c r="BA1137" s="74"/>
    </row>
    <row r="1138" spans="33:54">
      <c r="AG1138" s="74"/>
      <c r="AH1138" s="74"/>
      <c r="AI1138" s="74"/>
      <c r="AJ1138" s="74"/>
      <c r="AK1138" s="74"/>
      <c r="AM1138" s="101"/>
      <c r="AT1138" s="74"/>
      <c r="AU1138" s="74"/>
      <c r="AV1138" s="74"/>
      <c r="AW1138" s="74"/>
      <c r="AX1138" s="74"/>
      <c r="AY1138" s="74"/>
      <c r="AZ1138" s="74"/>
      <c r="BA1138" s="74"/>
    </row>
    <row r="1139" spans="33:54">
      <c r="AG1139" s="74"/>
      <c r="AH1139" s="74"/>
      <c r="AI1139" s="74"/>
      <c r="AJ1139" s="74"/>
      <c r="AK1139" s="74"/>
      <c r="AM1139" s="101"/>
      <c r="AT1139" s="74"/>
      <c r="AU1139" s="74"/>
      <c r="AV1139" s="74"/>
      <c r="AW1139" s="74"/>
      <c r="AX1139" s="74"/>
      <c r="AY1139" s="74"/>
      <c r="AZ1139" s="74"/>
      <c r="BA1139" s="74"/>
    </row>
    <row r="1140" spans="33:54">
      <c r="AG1140" s="74"/>
      <c r="AH1140" s="74"/>
      <c r="AI1140" s="74"/>
      <c r="AJ1140" s="74"/>
      <c r="AK1140" s="74"/>
      <c r="AM1140" s="101"/>
      <c r="AT1140" s="74"/>
      <c r="AU1140" s="74"/>
      <c r="AV1140" s="74"/>
      <c r="AW1140" s="74"/>
      <c r="AX1140" s="74"/>
      <c r="AY1140" s="74"/>
      <c r="AZ1140" s="74"/>
      <c r="BA1140" s="74"/>
    </row>
    <row r="1141" spans="33:54">
      <c r="AG1141" s="74"/>
      <c r="AH1141" s="74"/>
      <c r="AI1141" s="74"/>
      <c r="AJ1141" s="74"/>
      <c r="AK1141" s="74"/>
      <c r="AM1141" s="101"/>
      <c r="AT1141" s="74"/>
      <c r="AU1141" s="74"/>
      <c r="AV1141" s="74"/>
      <c r="AW1141" s="74"/>
      <c r="AX1141" s="74"/>
      <c r="AY1141" s="74"/>
      <c r="AZ1141" s="74"/>
      <c r="BA1141" s="74"/>
    </row>
    <row r="1142" spans="33:54">
      <c r="AG1142" s="74"/>
      <c r="AH1142" s="74"/>
      <c r="AI1142" s="74"/>
      <c r="AJ1142" s="74"/>
      <c r="AK1142" s="74"/>
      <c r="AM1142" s="101"/>
      <c r="AT1142" s="74"/>
      <c r="AU1142" s="74"/>
      <c r="AV1142" s="74"/>
      <c r="AW1142" s="74"/>
      <c r="AX1142" s="74"/>
      <c r="AY1142" s="74"/>
      <c r="AZ1142" s="74"/>
      <c r="BA1142" s="74"/>
    </row>
    <row r="1143" spans="33:54">
      <c r="AG1143" s="74"/>
      <c r="AH1143" s="74"/>
      <c r="AI1143" s="74"/>
      <c r="AJ1143" s="74"/>
      <c r="AK1143" s="74"/>
      <c r="AM1143" s="101"/>
      <c r="AT1143" s="74"/>
      <c r="AU1143" s="74"/>
      <c r="AV1143" s="74"/>
      <c r="AW1143" s="74"/>
      <c r="AX1143" s="74"/>
      <c r="AY1143" s="74"/>
      <c r="AZ1143" s="74"/>
      <c r="BA1143" s="74"/>
    </row>
    <row r="1144" spans="33:54">
      <c r="AG1144" s="74"/>
      <c r="AH1144" s="74"/>
      <c r="AI1144" s="74"/>
      <c r="AJ1144" s="74"/>
      <c r="AK1144" s="74"/>
      <c r="AM1144" s="101"/>
      <c r="AT1144" s="74"/>
      <c r="AU1144" s="74"/>
      <c r="AV1144" s="74"/>
      <c r="AW1144" s="74"/>
      <c r="AX1144" s="74"/>
      <c r="AY1144" s="74"/>
      <c r="AZ1144" s="74"/>
      <c r="BA1144" s="74"/>
    </row>
    <row r="1145" spans="33:54">
      <c r="AG1145" s="74"/>
      <c r="AH1145" s="74"/>
      <c r="AI1145" s="74"/>
      <c r="AJ1145" s="74"/>
      <c r="AK1145" s="74"/>
      <c r="AM1145" s="101"/>
      <c r="AT1145" s="74"/>
      <c r="AU1145" s="74"/>
      <c r="AV1145" s="74"/>
      <c r="AW1145" s="74"/>
      <c r="AX1145" s="74"/>
      <c r="AY1145" s="74"/>
      <c r="AZ1145" s="74"/>
      <c r="BA1145" s="74"/>
    </row>
    <row r="1146" spans="33:54">
      <c r="AG1146" s="74"/>
      <c r="AH1146" s="74"/>
      <c r="AI1146" s="74"/>
      <c r="AJ1146" s="74"/>
      <c r="AK1146" s="74"/>
      <c r="AM1146" s="101"/>
      <c r="AT1146" s="74"/>
      <c r="AU1146" s="74"/>
      <c r="AV1146" s="74"/>
      <c r="AW1146" s="74"/>
      <c r="AX1146" s="74"/>
      <c r="AY1146" s="74"/>
      <c r="AZ1146" s="74"/>
      <c r="BA1146" s="74"/>
    </row>
    <row r="1147" spans="33:54">
      <c r="AG1147" s="74"/>
      <c r="AH1147" s="74"/>
      <c r="AI1147" s="74"/>
      <c r="AJ1147" s="74"/>
      <c r="AK1147" s="74"/>
      <c r="AM1147" s="101"/>
      <c r="AT1147" s="74"/>
      <c r="AU1147" s="74"/>
      <c r="AV1147" s="74"/>
      <c r="AW1147" s="74"/>
      <c r="AX1147" s="74"/>
      <c r="AY1147" s="74"/>
      <c r="AZ1147" s="74"/>
      <c r="BA1147" s="74"/>
    </row>
    <row r="1148" spans="33:54">
      <c r="AG1148" s="74"/>
      <c r="AH1148" s="74"/>
      <c r="AI1148" s="74"/>
      <c r="AJ1148" s="74"/>
      <c r="AK1148" s="74"/>
      <c r="AM1148" s="101"/>
      <c r="AT1148" s="74"/>
      <c r="AU1148" s="74"/>
      <c r="AV1148" s="74"/>
      <c r="AW1148" s="74"/>
      <c r="AX1148" s="74"/>
      <c r="AY1148" s="74"/>
      <c r="AZ1148" s="74"/>
      <c r="BA1148" s="74"/>
      <c r="BB1148" s="74"/>
    </row>
    <row r="1149" spans="33:54">
      <c r="AG1149" s="74"/>
      <c r="AH1149" s="74"/>
      <c r="AI1149" s="74"/>
      <c r="AJ1149" s="74"/>
      <c r="AK1149" s="74"/>
      <c r="AM1149" s="101"/>
      <c r="AT1149" s="74"/>
      <c r="AU1149" s="74"/>
      <c r="AV1149" s="74"/>
      <c r="AW1149" s="74"/>
      <c r="AX1149" s="74"/>
      <c r="AY1149" s="74"/>
      <c r="AZ1149" s="74"/>
      <c r="BA1149" s="74"/>
    </row>
    <row r="1150" spans="33:54">
      <c r="AG1150" s="74"/>
      <c r="AH1150" s="74"/>
      <c r="AI1150" s="74"/>
      <c r="AJ1150" s="74"/>
      <c r="AK1150" s="74"/>
      <c r="AM1150" s="101"/>
      <c r="AT1150" s="74"/>
      <c r="AU1150" s="74"/>
      <c r="AV1150" s="74"/>
      <c r="AW1150" s="74"/>
      <c r="AX1150" s="74"/>
      <c r="AY1150" s="74"/>
      <c r="AZ1150" s="74"/>
      <c r="BA1150" s="74"/>
    </row>
    <row r="1151" spans="33:54">
      <c r="AG1151" s="74"/>
      <c r="AH1151" s="74"/>
      <c r="AI1151" s="74"/>
      <c r="AJ1151" s="74"/>
      <c r="AK1151" s="74"/>
      <c r="AM1151" s="101"/>
      <c r="AT1151" s="74"/>
      <c r="AU1151" s="74"/>
      <c r="AV1151" s="74"/>
      <c r="AW1151" s="74"/>
      <c r="AX1151" s="74"/>
      <c r="AY1151" s="74"/>
      <c r="AZ1151" s="74"/>
      <c r="BA1151" s="74"/>
    </row>
    <row r="1152" spans="33:54">
      <c r="AG1152" s="74"/>
      <c r="AH1152" s="74"/>
      <c r="AI1152" s="74"/>
      <c r="AJ1152" s="74"/>
      <c r="AK1152" s="74"/>
      <c r="AM1152" s="101"/>
      <c r="AT1152" s="74"/>
      <c r="AU1152" s="74"/>
      <c r="AV1152" s="74"/>
      <c r="AW1152" s="74"/>
      <c r="AX1152" s="74"/>
      <c r="AY1152" s="74"/>
      <c r="AZ1152" s="74"/>
      <c r="BA1152" s="74"/>
    </row>
    <row r="1153" spans="33:54">
      <c r="AG1153" s="74"/>
      <c r="AH1153" s="74"/>
      <c r="AI1153" s="74"/>
      <c r="AJ1153" s="74"/>
      <c r="AK1153" s="74"/>
      <c r="AM1153" s="101"/>
      <c r="AT1153" s="74"/>
      <c r="AU1153" s="74"/>
      <c r="AV1153" s="74"/>
      <c r="AW1153" s="74"/>
      <c r="AX1153" s="74"/>
      <c r="AY1153" s="74"/>
      <c r="AZ1153" s="74"/>
      <c r="BA1153" s="74"/>
    </row>
    <row r="1154" spans="33:54">
      <c r="AG1154" s="74"/>
      <c r="AH1154" s="74"/>
      <c r="AI1154" s="74"/>
      <c r="AJ1154" s="74"/>
      <c r="AK1154" s="74"/>
      <c r="AM1154" s="101"/>
      <c r="AT1154" s="74"/>
      <c r="AU1154" s="74"/>
      <c r="AV1154" s="74"/>
      <c r="AW1154" s="74"/>
      <c r="AX1154" s="74"/>
      <c r="AY1154" s="74"/>
      <c r="AZ1154" s="74"/>
      <c r="BA1154" s="74"/>
    </row>
    <row r="1155" spans="33:54">
      <c r="AG1155" s="74"/>
      <c r="AH1155" s="74"/>
      <c r="AI1155" s="74"/>
      <c r="AJ1155" s="74"/>
      <c r="AK1155" s="74"/>
      <c r="AM1155" s="101"/>
      <c r="AT1155" s="74"/>
      <c r="AU1155" s="74"/>
      <c r="AV1155" s="74"/>
      <c r="AW1155" s="74"/>
      <c r="AX1155" s="74"/>
      <c r="AY1155" s="74"/>
      <c r="AZ1155" s="74"/>
      <c r="BA1155" s="74"/>
    </row>
    <row r="1156" spans="33:54">
      <c r="AG1156" s="74"/>
      <c r="AH1156" s="74"/>
      <c r="AI1156" s="74"/>
      <c r="AJ1156" s="74"/>
      <c r="AK1156" s="74"/>
      <c r="AM1156" s="101"/>
      <c r="AT1156" s="74"/>
      <c r="AU1156" s="74"/>
      <c r="AV1156" s="74"/>
      <c r="AW1156" s="74"/>
      <c r="AX1156" s="74"/>
      <c r="AY1156" s="74"/>
      <c r="AZ1156" s="74"/>
      <c r="BA1156" s="74"/>
    </row>
    <row r="1157" spans="33:54">
      <c r="AG1157" s="74"/>
      <c r="AH1157" s="74"/>
      <c r="AI1157" s="74"/>
      <c r="AJ1157" s="74"/>
      <c r="AK1157" s="74"/>
      <c r="AM1157" s="101"/>
      <c r="AT1157" s="74"/>
      <c r="AU1157" s="74"/>
      <c r="AV1157" s="74"/>
      <c r="AW1157" s="74"/>
      <c r="AX1157" s="74"/>
      <c r="AY1157" s="74"/>
      <c r="AZ1157" s="74"/>
      <c r="BA1157" s="74"/>
    </row>
    <row r="1158" spans="33:54">
      <c r="AG1158" s="74"/>
      <c r="AH1158" s="74"/>
      <c r="AI1158" s="74"/>
      <c r="AJ1158" s="74"/>
      <c r="AK1158" s="74"/>
      <c r="AM1158" s="101"/>
      <c r="AT1158" s="74"/>
      <c r="AU1158" s="74"/>
      <c r="AV1158" s="74"/>
      <c r="AW1158" s="74"/>
      <c r="AX1158" s="74"/>
      <c r="AY1158" s="74"/>
      <c r="AZ1158" s="74"/>
      <c r="BA1158" s="74"/>
    </row>
    <row r="1159" spans="33:54">
      <c r="AG1159" s="74"/>
      <c r="AH1159" s="74"/>
      <c r="AI1159" s="74"/>
      <c r="AJ1159" s="74"/>
      <c r="AK1159" s="74"/>
      <c r="AM1159" s="101"/>
      <c r="AT1159" s="74"/>
      <c r="AU1159" s="74"/>
      <c r="AV1159" s="74"/>
      <c r="AW1159" s="74"/>
      <c r="AX1159" s="74"/>
      <c r="AY1159" s="74"/>
      <c r="AZ1159" s="74"/>
      <c r="BA1159" s="74"/>
    </row>
    <row r="1160" spans="33:54">
      <c r="AG1160" s="74"/>
      <c r="AH1160" s="74"/>
      <c r="AI1160" s="74"/>
      <c r="AJ1160" s="74"/>
      <c r="AK1160" s="74"/>
      <c r="AM1160" s="101"/>
      <c r="AT1160" s="74"/>
      <c r="AU1160" s="74"/>
      <c r="AV1160" s="74"/>
      <c r="AW1160" s="74"/>
      <c r="AX1160" s="74"/>
      <c r="AY1160" s="74"/>
      <c r="AZ1160" s="74"/>
      <c r="BA1160" s="74"/>
    </row>
    <row r="1161" spans="33:54">
      <c r="AG1161" s="74"/>
      <c r="AH1161" s="74"/>
      <c r="AI1161" s="74"/>
      <c r="AJ1161" s="74"/>
      <c r="AK1161" s="74"/>
      <c r="AM1161" s="101"/>
      <c r="AT1161" s="74"/>
      <c r="AU1161" s="74"/>
      <c r="AV1161" s="74"/>
      <c r="AW1161" s="74"/>
      <c r="AX1161" s="74"/>
      <c r="AY1161" s="74"/>
      <c r="AZ1161" s="74"/>
      <c r="BA1161" s="74"/>
    </row>
    <row r="1162" spans="33:54">
      <c r="AG1162" s="74"/>
      <c r="AH1162" s="74"/>
      <c r="AI1162" s="74"/>
      <c r="AJ1162" s="74"/>
      <c r="AK1162" s="74"/>
      <c r="AM1162" s="101"/>
      <c r="AT1162" s="74"/>
      <c r="AU1162" s="74"/>
      <c r="AV1162" s="74"/>
      <c r="AW1162" s="74"/>
      <c r="AX1162" s="74"/>
      <c r="AY1162" s="74"/>
      <c r="AZ1162" s="74"/>
      <c r="BA1162" s="74"/>
    </row>
    <row r="1163" spans="33:54">
      <c r="AG1163" s="74"/>
      <c r="AH1163" s="74"/>
      <c r="AI1163" s="74"/>
      <c r="AJ1163" s="74"/>
      <c r="AK1163" s="74"/>
      <c r="AM1163" s="101"/>
      <c r="AT1163" s="74"/>
      <c r="AU1163" s="74"/>
      <c r="AV1163" s="74"/>
      <c r="AW1163" s="74"/>
      <c r="AX1163" s="74"/>
      <c r="AY1163" s="74"/>
      <c r="AZ1163" s="74"/>
      <c r="BA1163" s="74"/>
    </row>
    <row r="1164" spans="33:54">
      <c r="AG1164" s="74"/>
      <c r="AH1164" s="74"/>
      <c r="AI1164" s="74"/>
      <c r="AJ1164" s="74"/>
      <c r="AK1164" s="74"/>
      <c r="AM1164" s="101"/>
      <c r="AT1164" s="74"/>
      <c r="AU1164" s="74"/>
      <c r="AV1164" s="74"/>
      <c r="AW1164" s="74"/>
      <c r="AX1164" s="74"/>
      <c r="AY1164" s="74"/>
      <c r="AZ1164" s="74"/>
      <c r="BA1164" s="74"/>
    </row>
    <row r="1165" spans="33:54">
      <c r="AG1165" s="74"/>
      <c r="AH1165" s="74"/>
      <c r="AI1165" s="74"/>
      <c r="AJ1165" s="74"/>
      <c r="AK1165" s="74"/>
      <c r="AM1165" s="101"/>
      <c r="AT1165" s="74"/>
      <c r="AU1165" s="74"/>
      <c r="AV1165" s="74"/>
      <c r="AW1165" s="74"/>
      <c r="AX1165" s="74"/>
      <c r="AY1165" s="74"/>
      <c r="AZ1165" s="74"/>
      <c r="BA1165" s="74"/>
    </row>
    <row r="1166" spans="33:54">
      <c r="AG1166" s="74"/>
      <c r="AH1166" s="74"/>
      <c r="AI1166" s="74"/>
      <c r="AJ1166" s="74"/>
      <c r="AK1166" s="74"/>
      <c r="AM1166" s="101"/>
      <c r="AT1166" s="74"/>
      <c r="AU1166" s="74"/>
      <c r="AV1166" s="74"/>
      <c r="AW1166" s="74"/>
      <c r="AX1166" s="74"/>
      <c r="AY1166" s="74"/>
      <c r="AZ1166" s="74"/>
      <c r="BA1166" s="74"/>
    </row>
    <row r="1167" spans="33:54">
      <c r="AG1167" s="74"/>
      <c r="AH1167" s="74"/>
      <c r="AI1167" s="74"/>
      <c r="AJ1167" s="74"/>
      <c r="AK1167" s="74"/>
      <c r="AM1167" s="101"/>
      <c r="AT1167" s="74"/>
      <c r="AU1167" s="74"/>
      <c r="AV1167" s="74"/>
      <c r="AW1167" s="74"/>
      <c r="AX1167" s="74"/>
      <c r="AY1167" s="74"/>
      <c r="AZ1167" s="74"/>
      <c r="BA1167" s="74"/>
    </row>
    <row r="1168" spans="33:54">
      <c r="AG1168" s="74"/>
      <c r="AH1168" s="74"/>
      <c r="AI1168" s="74"/>
      <c r="AJ1168" s="74"/>
      <c r="AK1168" s="74"/>
      <c r="AM1168" s="101"/>
      <c r="AT1168" s="74"/>
      <c r="AU1168" s="74"/>
      <c r="AV1168" s="74"/>
      <c r="AW1168" s="74"/>
      <c r="AX1168" s="74"/>
      <c r="AY1168" s="74"/>
      <c r="AZ1168" s="74"/>
      <c r="BA1168" s="74"/>
      <c r="BB1168" s="74"/>
    </row>
    <row r="1169" spans="33:54">
      <c r="AG1169" s="74"/>
      <c r="AH1169" s="74"/>
      <c r="AI1169" s="74"/>
      <c r="AJ1169" s="74"/>
      <c r="AK1169" s="74"/>
      <c r="AM1169" s="101"/>
      <c r="AT1169" s="74"/>
      <c r="AU1169" s="74"/>
      <c r="AV1169" s="74"/>
      <c r="AW1169" s="74"/>
      <c r="AX1169" s="74"/>
      <c r="AY1169" s="74"/>
      <c r="AZ1169" s="74"/>
      <c r="BA1169" s="74"/>
    </row>
    <row r="1170" spans="33:54">
      <c r="AG1170" s="74"/>
      <c r="AH1170" s="74"/>
      <c r="AI1170" s="74"/>
      <c r="AJ1170" s="74"/>
      <c r="AK1170" s="74"/>
      <c r="AM1170" s="101"/>
      <c r="AT1170" s="74"/>
      <c r="AU1170" s="74"/>
      <c r="AV1170" s="74"/>
      <c r="AW1170" s="74"/>
      <c r="AX1170" s="74"/>
      <c r="AY1170" s="74"/>
      <c r="AZ1170" s="74"/>
      <c r="BA1170" s="74"/>
    </row>
    <row r="1171" spans="33:54">
      <c r="AG1171" s="74"/>
      <c r="AH1171" s="74"/>
      <c r="AI1171" s="74"/>
      <c r="AJ1171" s="74"/>
      <c r="AK1171" s="74"/>
      <c r="AM1171" s="101"/>
      <c r="AT1171" s="74"/>
      <c r="AU1171" s="74"/>
      <c r="AV1171" s="74"/>
      <c r="AW1171" s="74"/>
      <c r="AX1171" s="74"/>
      <c r="AY1171" s="74"/>
      <c r="AZ1171" s="74"/>
      <c r="BA1171" s="74"/>
    </row>
    <row r="1172" spans="33:54">
      <c r="AG1172" s="74"/>
      <c r="AH1172" s="74"/>
      <c r="AI1172" s="74"/>
      <c r="AJ1172" s="74"/>
      <c r="AK1172" s="74"/>
      <c r="AM1172" s="101"/>
      <c r="AT1172" s="74"/>
      <c r="AU1172" s="74"/>
      <c r="AV1172" s="74"/>
      <c r="AW1172" s="74"/>
      <c r="AX1172" s="74"/>
      <c r="AY1172" s="74"/>
      <c r="AZ1172" s="74"/>
      <c r="BA1172" s="74"/>
    </row>
    <row r="1173" spans="33:54">
      <c r="AG1173" s="74"/>
      <c r="AH1173" s="74"/>
      <c r="AI1173" s="74"/>
      <c r="AJ1173" s="74"/>
      <c r="AK1173" s="74"/>
      <c r="AM1173" s="101"/>
      <c r="AT1173" s="74"/>
      <c r="AU1173" s="74"/>
      <c r="AV1173" s="74"/>
      <c r="AW1173" s="74"/>
      <c r="AX1173" s="74"/>
      <c r="AY1173" s="74"/>
      <c r="AZ1173" s="74"/>
      <c r="BA1173" s="74"/>
    </row>
    <row r="1174" spans="33:54">
      <c r="AG1174" s="74"/>
      <c r="AH1174" s="74"/>
      <c r="AI1174" s="74"/>
      <c r="AJ1174" s="74"/>
      <c r="AK1174" s="74"/>
      <c r="AM1174" s="101"/>
      <c r="AT1174" s="74"/>
      <c r="AU1174" s="74"/>
      <c r="AV1174" s="74"/>
      <c r="AW1174" s="74"/>
      <c r="AX1174" s="74"/>
      <c r="AY1174" s="74"/>
      <c r="AZ1174" s="74"/>
      <c r="BA1174" s="74"/>
    </row>
    <row r="1175" spans="33:54">
      <c r="AG1175" s="74"/>
      <c r="AH1175" s="74"/>
      <c r="AI1175" s="74"/>
      <c r="AJ1175" s="74"/>
      <c r="AK1175" s="74"/>
      <c r="AM1175" s="101"/>
      <c r="AT1175" s="74"/>
      <c r="AU1175" s="74"/>
      <c r="AV1175" s="74"/>
      <c r="AW1175" s="74"/>
      <c r="AX1175" s="74"/>
      <c r="AY1175" s="74"/>
      <c r="AZ1175" s="74"/>
      <c r="BA1175" s="74"/>
    </row>
    <row r="1176" spans="33:54">
      <c r="AG1176" s="74"/>
      <c r="AH1176" s="74"/>
      <c r="AI1176" s="74"/>
      <c r="AJ1176" s="74"/>
      <c r="AK1176" s="74"/>
      <c r="AM1176" s="101"/>
      <c r="AT1176" s="74"/>
      <c r="AU1176" s="74"/>
      <c r="AV1176" s="74"/>
      <c r="AW1176" s="74"/>
      <c r="AX1176" s="74"/>
      <c r="AY1176" s="74"/>
      <c r="AZ1176" s="74"/>
      <c r="BA1176" s="74"/>
    </row>
    <row r="1177" spans="33:54">
      <c r="AG1177" s="74"/>
      <c r="AH1177" s="74"/>
      <c r="AI1177" s="74"/>
      <c r="AJ1177" s="74"/>
      <c r="AK1177" s="74"/>
      <c r="AM1177" s="101"/>
      <c r="AT1177" s="74"/>
      <c r="AU1177" s="74"/>
      <c r="AV1177" s="74"/>
      <c r="AW1177" s="74"/>
      <c r="AX1177" s="74"/>
      <c r="AY1177" s="74"/>
      <c r="AZ1177" s="74"/>
      <c r="BA1177" s="74"/>
    </row>
    <row r="1178" spans="33:54">
      <c r="AG1178" s="74"/>
      <c r="AH1178" s="74"/>
      <c r="AI1178" s="74"/>
      <c r="AJ1178" s="74"/>
      <c r="AK1178" s="74"/>
      <c r="AM1178" s="101"/>
      <c r="AT1178" s="74"/>
      <c r="AU1178" s="74"/>
      <c r="AV1178" s="74"/>
      <c r="AW1178" s="74"/>
      <c r="AX1178" s="74"/>
      <c r="AY1178" s="74"/>
      <c r="AZ1178" s="74"/>
      <c r="BA1178" s="74"/>
    </row>
    <row r="1179" spans="33:54">
      <c r="AG1179" s="74"/>
      <c r="AH1179" s="74"/>
      <c r="AI1179" s="74"/>
      <c r="AJ1179" s="74"/>
      <c r="AK1179" s="74"/>
      <c r="AM1179" s="101"/>
      <c r="AT1179" s="74"/>
      <c r="AU1179" s="74"/>
      <c r="AV1179" s="74"/>
      <c r="AW1179" s="74"/>
      <c r="AX1179" s="74"/>
      <c r="AY1179" s="74"/>
      <c r="AZ1179" s="74"/>
      <c r="BA1179" s="74"/>
    </row>
    <row r="1180" spans="33:54">
      <c r="AG1180" s="74"/>
      <c r="AH1180" s="74"/>
      <c r="AI1180" s="74"/>
      <c r="AJ1180" s="74"/>
      <c r="AK1180" s="74"/>
      <c r="AM1180" s="101"/>
      <c r="AT1180" s="74"/>
      <c r="AU1180" s="74"/>
      <c r="AV1180" s="74"/>
      <c r="AW1180" s="74"/>
      <c r="AX1180" s="74"/>
      <c r="AY1180" s="74"/>
      <c r="AZ1180" s="74"/>
      <c r="BA1180" s="74"/>
    </row>
    <row r="1181" spans="33:54">
      <c r="AG1181" s="74"/>
      <c r="AH1181" s="74"/>
      <c r="AI1181" s="74"/>
      <c r="AJ1181" s="74"/>
      <c r="AK1181" s="74"/>
      <c r="AM1181" s="101"/>
      <c r="AT1181" s="74"/>
      <c r="AU1181" s="74"/>
      <c r="AV1181" s="74"/>
      <c r="AW1181" s="74"/>
      <c r="AX1181" s="74"/>
      <c r="AY1181" s="74"/>
      <c r="AZ1181" s="74"/>
      <c r="BA1181" s="74"/>
      <c r="BB1181" s="74"/>
    </row>
    <row r="1182" spans="33:54">
      <c r="AG1182" s="74"/>
      <c r="AH1182" s="74"/>
      <c r="AI1182" s="74"/>
      <c r="AJ1182" s="74"/>
      <c r="AK1182" s="74"/>
      <c r="AM1182" s="101"/>
      <c r="AT1182" s="74"/>
      <c r="AU1182" s="74"/>
      <c r="AV1182" s="74"/>
      <c r="AW1182" s="74"/>
      <c r="AX1182" s="74"/>
      <c r="AY1182" s="74"/>
      <c r="AZ1182" s="74"/>
      <c r="BA1182" s="74"/>
    </row>
    <row r="1183" spans="33:54">
      <c r="AG1183" s="74"/>
      <c r="AH1183" s="74"/>
      <c r="AI1183" s="74"/>
      <c r="AJ1183" s="74"/>
      <c r="AK1183" s="74"/>
      <c r="AM1183" s="101"/>
      <c r="AT1183" s="74"/>
      <c r="AU1183" s="74"/>
      <c r="AV1183" s="74"/>
      <c r="AW1183" s="74"/>
      <c r="AX1183" s="74"/>
      <c r="AY1183" s="74"/>
      <c r="AZ1183" s="74"/>
      <c r="BA1183" s="74"/>
    </row>
    <row r="1184" spans="33:54">
      <c r="AG1184" s="74"/>
      <c r="AH1184" s="74"/>
      <c r="AI1184" s="74"/>
      <c r="AJ1184" s="74"/>
      <c r="AK1184" s="74"/>
      <c r="AM1184" s="101"/>
      <c r="AT1184" s="74"/>
      <c r="AU1184" s="74"/>
      <c r="AV1184" s="74"/>
      <c r="AW1184" s="74"/>
      <c r="AX1184" s="74"/>
      <c r="AY1184" s="74"/>
      <c r="AZ1184" s="74"/>
      <c r="BA1184" s="74"/>
      <c r="BB1184" s="74"/>
    </row>
    <row r="1185" spans="33:54">
      <c r="AG1185" s="74"/>
      <c r="AH1185" s="74"/>
      <c r="AI1185" s="74"/>
      <c r="AJ1185" s="74"/>
      <c r="AK1185" s="74"/>
      <c r="AM1185" s="101"/>
      <c r="AT1185" s="74"/>
      <c r="AU1185" s="74"/>
      <c r="AV1185" s="74"/>
      <c r="AW1185" s="74"/>
      <c r="AX1185" s="74"/>
      <c r="AY1185" s="74"/>
      <c r="AZ1185" s="74"/>
      <c r="BA1185" s="74"/>
    </row>
    <row r="1186" spans="33:54">
      <c r="AG1186" s="74"/>
      <c r="AH1186" s="74"/>
      <c r="AI1186" s="74"/>
      <c r="AJ1186" s="74"/>
      <c r="AK1186" s="74"/>
      <c r="AM1186" s="101"/>
      <c r="AT1186" s="74"/>
      <c r="AU1186" s="74"/>
      <c r="AV1186" s="74"/>
      <c r="AW1186" s="74"/>
      <c r="AX1186" s="74"/>
      <c r="AY1186" s="74"/>
      <c r="AZ1186" s="74"/>
      <c r="BA1186" s="74"/>
    </row>
    <row r="1187" spans="33:54">
      <c r="AG1187" s="74"/>
      <c r="AH1187" s="74"/>
      <c r="AI1187" s="74"/>
      <c r="AJ1187" s="74"/>
      <c r="AK1187" s="74"/>
      <c r="AM1187" s="101"/>
      <c r="AT1187" s="74"/>
      <c r="AU1187" s="74"/>
      <c r="AV1187" s="74"/>
      <c r="AW1187" s="74"/>
      <c r="AX1187" s="74"/>
      <c r="AY1187" s="74"/>
      <c r="AZ1187" s="74"/>
      <c r="BA1187" s="74"/>
    </row>
    <row r="1188" spans="33:54">
      <c r="AG1188" s="74"/>
      <c r="AH1188" s="74"/>
      <c r="AI1188" s="74"/>
      <c r="AJ1188" s="74"/>
      <c r="AK1188" s="74"/>
      <c r="AM1188" s="101"/>
      <c r="AT1188" s="74"/>
      <c r="AU1188" s="74"/>
      <c r="AV1188" s="74"/>
      <c r="AW1188" s="74"/>
      <c r="AX1188" s="74"/>
      <c r="AY1188" s="74"/>
      <c r="AZ1188" s="74"/>
      <c r="BA1188" s="74"/>
    </row>
    <row r="1189" spans="33:54">
      <c r="AG1189" s="74"/>
      <c r="AH1189" s="74"/>
      <c r="AI1189" s="74"/>
      <c r="AJ1189" s="74"/>
      <c r="AK1189" s="74"/>
      <c r="AM1189" s="101"/>
      <c r="AT1189" s="74"/>
      <c r="AU1189" s="74"/>
      <c r="AV1189" s="74"/>
      <c r="AW1189" s="74"/>
      <c r="AX1189" s="74"/>
      <c r="AY1189" s="74"/>
      <c r="AZ1189" s="74"/>
      <c r="BA1189" s="74"/>
    </row>
    <row r="1190" spans="33:54">
      <c r="AG1190" s="74"/>
      <c r="AH1190" s="74"/>
      <c r="AI1190" s="74"/>
      <c r="AJ1190" s="74"/>
      <c r="AK1190" s="74"/>
      <c r="AM1190" s="101"/>
      <c r="AT1190" s="74"/>
      <c r="AU1190" s="74"/>
      <c r="AV1190" s="74"/>
      <c r="AW1190" s="74"/>
      <c r="AX1190" s="74"/>
      <c r="AY1190" s="74"/>
      <c r="AZ1190" s="74"/>
      <c r="BA1190" s="74"/>
    </row>
    <row r="1191" spans="33:54">
      <c r="AG1191" s="74"/>
      <c r="AH1191" s="74"/>
      <c r="AI1191" s="74"/>
      <c r="AJ1191" s="74"/>
      <c r="AK1191" s="74"/>
      <c r="AM1191" s="101"/>
      <c r="AT1191" s="74"/>
      <c r="AU1191" s="74"/>
      <c r="AV1191" s="74"/>
      <c r="AW1191" s="74"/>
      <c r="AX1191" s="74"/>
      <c r="AY1191" s="74"/>
      <c r="AZ1191" s="74"/>
      <c r="BA1191" s="74"/>
    </row>
    <row r="1192" spans="33:54">
      <c r="AG1192" s="74"/>
      <c r="AH1192" s="74"/>
      <c r="AI1192" s="74"/>
      <c r="AJ1192" s="74"/>
      <c r="AK1192" s="74"/>
      <c r="AM1192" s="101"/>
      <c r="AT1192" s="74"/>
      <c r="AU1192" s="74"/>
      <c r="AV1192" s="74"/>
      <c r="AW1192" s="74"/>
      <c r="AX1192" s="74"/>
      <c r="AY1192" s="74"/>
      <c r="AZ1192" s="74"/>
      <c r="BA1192" s="74"/>
    </row>
    <row r="1193" spans="33:54">
      <c r="AG1193" s="74"/>
      <c r="AH1193" s="74"/>
      <c r="AI1193" s="74"/>
      <c r="AJ1193" s="74"/>
      <c r="AK1193" s="74"/>
      <c r="AM1193" s="101"/>
      <c r="AT1193" s="74"/>
      <c r="AU1193" s="74"/>
      <c r="AV1193" s="74"/>
      <c r="AW1193" s="74"/>
      <c r="AX1193" s="74"/>
      <c r="AY1193" s="74"/>
      <c r="AZ1193" s="74"/>
      <c r="BA1193" s="74"/>
    </row>
    <row r="1194" spans="33:54">
      <c r="AG1194" s="74"/>
      <c r="AH1194" s="74"/>
      <c r="AI1194" s="74"/>
      <c r="AJ1194" s="74"/>
      <c r="AK1194" s="74"/>
      <c r="AM1194" s="101"/>
      <c r="AT1194" s="74"/>
      <c r="AU1194" s="74"/>
      <c r="AV1194" s="74"/>
      <c r="AW1194" s="74"/>
      <c r="AX1194" s="74"/>
      <c r="AY1194" s="74"/>
      <c r="AZ1194" s="74"/>
      <c r="BA1194" s="74"/>
    </row>
    <row r="1195" spans="33:54">
      <c r="AG1195" s="74"/>
      <c r="AH1195" s="74"/>
      <c r="AI1195" s="74"/>
      <c r="AJ1195" s="74"/>
      <c r="AK1195" s="74"/>
      <c r="AM1195" s="101"/>
      <c r="AT1195" s="74"/>
      <c r="AU1195" s="74"/>
      <c r="AV1195" s="74"/>
      <c r="AW1195" s="74"/>
      <c r="AX1195" s="74"/>
      <c r="AY1195" s="74"/>
      <c r="AZ1195" s="74"/>
      <c r="BA1195" s="74"/>
    </row>
    <row r="1196" spans="33:54">
      <c r="AG1196" s="74"/>
      <c r="AH1196" s="74"/>
      <c r="AI1196" s="74"/>
      <c r="AJ1196" s="74"/>
      <c r="AK1196" s="74"/>
      <c r="AM1196" s="101"/>
      <c r="AT1196" s="74"/>
      <c r="AU1196" s="74"/>
      <c r="AV1196" s="74"/>
      <c r="AW1196" s="74"/>
      <c r="AX1196" s="74"/>
      <c r="AY1196" s="74"/>
      <c r="AZ1196" s="74"/>
      <c r="BA1196" s="74"/>
      <c r="BB1196" s="74"/>
    </row>
    <row r="1197" spans="33:54">
      <c r="AG1197" s="74"/>
      <c r="AH1197" s="74"/>
      <c r="AI1197" s="74"/>
      <c r="AJ1197" s="74"/>
      <c r="AK1197" s="74"/>
      <c r="AM1197" s="101"/>
      <c r="AT1197" s="74"/>
      <c r="AU1197" s="74"/>
      <c r="AV1197" s="74"/>
      <c r="AW1197" s="74"/>
      <c r="AX1197" s="74"/>
      <c r="AY1197" s="74"/>
      <c r="AZ1197" s="74"/>
      <c r="BA1197" s="74"/>
    </row>
    <row r="1198" spans="33:54">
      <c r="AG1198" s="74"/>
      <c r="AH1198" s="74"/>
      <c r="AI1198" s="74"/>
      <c r="AJ1198" s="74"/>
      <c r="AK1198" s="74"/>
      <c r="AM1198" s="101"/>
      <c r="AT1198" s="74"/>
      <c r="AU1198" s="74"/>
      <c r="AV1198" s="74"/>
      <c r="AW1198" s="74"/>
      <c r="AX1198" s="74"/>
      <c r="AY1198" s="74"/>
      <c r="AZ1198" s="74"/>
      <c r="BA1198" s="74"/>
    </row>
    <row r="1199" spans="33:54">
      <c r="AG1199" s="74"/>
      <c r="AH1199" s="74"/>
      <c r="AI1199" s="74"/>
      <c r="AJ1199" s="74"/>
      <c r="AK1199" s="74"/>
      <c r="AM1199" s="101"/>
      <c r="AT1199" s="74"/>
      <c r="AU1199" s="74"/>
      <c r="AV1199" s="74"/>
      <c r="AW1199" s="74"/>
      <c r="AX1199" s="74"/>
      <c r="AY1199" s="74"/>
      <c r="AZ1199" s="74"/>
      <c r="BA1199" s="74"/>
    </row>
    <row r="1200" spans="33:54">
      <c r="AG1200" s="74"/>
      <c r="AH1200" s="74"/>
      <c r="AI1200" s="74"/>
      <c r="AJ1200" s="74"/>
      <c r="AK1200" s="74"/>
      <c r="AM1200" s="101"/>
      <c r="AT1200" s="74"/>
      <c r="AU1200" s="74"/>
      <c r="AV1200" s="74"/>
      <c r="AW1200" s="74"/>
      <c r="AX1200" s="74"/>
      <c r="AY1200" s="74"/>
      <c r="AZ1200" s="74"/>
      <c r="BA1200" s="74"/>
    </row>
    <row r="1201" spans="33:53">
      <c r="AG1201" s="74"/>
      <c r="AH1201" s="74"/>
      <c r="AI1201" s="74"/>
      <c r="AJ1201" s="74"/>
      <c r="AK1201" s="74"/>
      <c r="AM1201" s="101"/>
      <c r="AT1201" s="74"/>
      <c r="AU1201" s="74"/>
      <c r="AV1201" s="74"/>
      <c r="AW1201" s="74"/>
      <c r="AX1201" s="74"/>
      <c r="AY1201" s="74"/>
      <c r="AZ1201" s="74"/>
      <c r="BA1201" s="74"/>
    </row>
    <row r="1202" spans="33:53">
      <c r="AG1202" s="74"/>
      <c r="AH1202" s="74"/>
      <c r="AI1202" s="74"/>
      <c r="AJ1202" s="74"/>
      <c r="AK1202" s="74"/>
      <c r="AM1202" s="101"/>
      <c r="AT1202" s="74"/>
      <c r="AU1202" s="74"/>
      <c r="AV1202" s="74"/>
      <c r="AW1202" s="74"/>
      <c r="AX1202" s="74"/>
      <c r="AY1202" s="74"/>
      <c r="AZ1202" s="74"/>
      <c r="BA1202" s="74"/>
    </row>
    <row r="1203" spans="33:53">
      <c r="AG1203" s="74"/>
      <c r="AH1203" s="74"/>
      <c r="AI1203" s="74"/>
      <c r="AJ1203" s="74"/>
      <c r="AK1203" s="74"/>
      <c r="AM1203" s="101"/>
      <c r="AT1203" s="74"/>
      <c r="AU1203" s="74"/>
      <c r="AV1203" s="74"/>
      <c r="AW1203" s="74"/>
      <c r="AX1203" s="74"/>
      <c r="AY1203" s="74"/>
      <c r="AZ1203" s="74"/>
      <c r="BA1203" s="74"/>
    </row>
    <row r="1204" spans="33:53">
      <c r="AG1204" s="74"/>
      <c r="AH1204" s="74"/>
      <c r="AI1204" s="74"/>
      <c r="AJ1204" s="74"/>
      <c r="AK1204" s="74"/>
      <c r="AM1204" s="101"/>
      <c r="AT1204" s="74"/>
      <c r="AU1204" s="74"/>
      <c r="AV1204" s="74"/>
      <c r="AW1204" s="74"/>
      <c r="AX1204" s="74"/>
      <c r="AY1204" s="74"/>
      <c r="AZ1204" s="74"/>
      <c r="BA1204" s="74"/>
    </row>
    <row r="1205" spans="33:53">
      <c r="AG1205" s="74"/>
      <c r="AH1205" s="74"/>
      <c r="AI1205" s="74"/>
      <c r="AJ1205" s="74"/>
      <c r="AK1205" s="74"/>
      <c r="AM1205" s="101"/>
      <c r="AT1205" s="74"/>
      <c r="AU1205" s="74"/>
      <c r="AV1205" s="74"/>
      <c r="AW1205" s="74"/>
      <c r="AX1205" s="74"/>
      <c r="AY1205" s="74"/>
      <c r="AZ1205" s="74"/>
      <c r="BA1205" s="74"/>
    </row>
    <row r="1206" spans="33:53">
      <c r="AG1206" s="74"/>
      <c r="AH1206" s="74"/>
      <c r="AI1206" s="74"/>
      <c r="AJ1206" s="74"/>
      <c r="AK1206" s="74"/>
      <c r="AM1206" s="101"/>
      <c r="AT1206" s="74"/>
      <c r="AU1206" s="74"/>
      <c r="AV1206" s="74"/>
      <c r="AW1206" s="74"/>
      <c r="AX1206" s="74"/>
      <c r="AY1206" s="74"/>
      <c r="AZ1206" s="74"/>
      <c r="BA1206" s="74"/>
    </row>
    <row r="1207" spans="33:53">
      <c r="AG1207" s="74"/>
      <c r="AH1207" s="74"/>
      <c r="AI1207" s="74"/>
      <c r="AJ1207" s="74"/>
      <c r="AK1207" s="74"/>
      <c r="AM1207" s="101"/>
      <c r="AT1207" s="74"/>
      <c r="AU1207" s="74"/>
      <c r="AV1207" s="74"/>
      <c r="AW1207" s="74"/>
      <c r="AX1207" s="74"/>
      <c r="AY1207" s="74"/>
      <c r="AZ1207" s="74"/>
      <c r="BA1207" s="74"/>
    </row>
    <row r="1208" spans="33:53">
      <c r="AG1208" s="74"/>
      <c r="AH1208" s="74"/>
      <c r="AI1208" s="74"/>
      <c r="AJ1208" s="74"/>
      <c r="AK1208" s="74"/>
      <c r="AM1208" s="101"/>
      <c r="AT1208" s="74"/>
      <c r="AU1208" s="74"/>
      <c r="AV1208" s="74"/>
      <c r="AW1208" s="74"/>
      <c r="AX1208" s="74"/>
      <c r="AY1208" s="74"/>
      <c r="AZ1208" s="74"/>
      <c r="BA1208" s="74"/>
    </row>
    <row r="1209" spans="33:53">
      <c r="AG1209" s="74"/>
      <c r="AH1209" s="74"/>
      <c r="AI1209" s="74"/>
      <c r="AJ1209" s="74"/>
      <c r="AK1209" s="74"/>
      <c r="AM1209" s="101"/>
      <c r="AT1209" s="74"/>
      <c r="AU1209" s="74"/>
      <c r="AV1209" s="74"/>
      <c r="AW1209" s="74"/>
      <c r="AX1209" s="74"/>
      <c r="AY1209" s="74"/>
      <c r="AZ1209" s="74"/>
      <c r="BA1209" s="74"/>
    </row>
    <row r="1210" spans="33:53">
      <c r="AG1210" s="74"/>
      <c r="AH1210" s="74"/>
      <c r="AI1210" s="74"/>
      <c r="AJ1210" s="74"/>
      <c r="AK1210" s="74"/>
      <c r="AM1210" s="101"/>
      <c r="AT1210" s="74"/>
      <c r="AU1210" s="74"/>
      <c r="AV1210" s="74"/>
      <c r="AW1210" s="74"/>
      <c r="AX1210" s="74"/>
      <c r="AY1210" s="74"/>
      <c r="AZ1210" s="74"/>
      <c r="BA1210" s="74"/>
    </row>
    <row r="1211" spans="33:53">
      <c r="AG1211" s="74"/>
      <c r="AH1211" s="74"/>
      <c r="AI1211" s="74"/>
      <c r="AJ1211" s="74"/>
      <c r="AK1211" s="74"/>
      <c r="AM1211" s="101"/>
      <c r="AT1211" s="74"/>
      <c r="AU1211" s="74"/>
      <c r="AV1211" s="74"/>
      <c r="AW1211" s="74"/>
      <c r="AX1211" s="74"/>
      <c r="AY1211" s="74"/>
      <c r="AZ1211" s="74"/>
      <c r="BA1211" s="74"/>
    </row>
    <row r="1212" spans="33:53">
      <c r="AG1212" s="74"/>
      <c r="AH1212" s="74"/>
      <c r="AI1212" s="74"/>
      <c r="AJ1212" s="74"/>
      <c r="AK1212" s="74"/>
      <c r="AM1212" s="101"/>
      <c r="AT1212" s="74"/>
      <c r="AU1212" s="74"/>
      <c r="AV1212" s="74"/>
      <c r="AW1212" s="74"/>
      <c r="AX1212" s="74"/>
      <c r="AY1212" s="74"/>
      <c r="AZ1212" s="74"/>
      <c r="BA1212" s="74"/>
    </row>
    <row r="1213" spans="33:53">
      <c r="AG1213" s="74"/>
      <c r="AH1213" s="74"/>
      <c r="AI1213" s="74"/>
      <c r="AJ1213" s="74"/>
      <c r="AK1213" s="74"/>
      <c r="AM1213" s="101"/>
      <c r="AT1213" s="74"/>
      <c r="AU1213" s="74"/>
      <c r="AV1213" s="74"/>
      <c r="AW1213" s="74"/>
      <c r="AX1213" s="74"/>
      <c r="AY1213" s="74"/>
      <c r="AZ1213" s="74"/>
      <c r="BA1213" s="74"/>
    </row>
    <row r="1214" spans="33:53">
      <c r="AG1214" s="74"/>
      <c r="AH1214" s="74"/>
      <c r="AI1214" s="74"/>
      <c r="AJ1214" s="74"/>
      <c r="AK1214" s="74"/>
      <c r="AM1214" s="101"/>
      <c r="AT1214" s="74"/>
      <c r="AU1214" s="74"/>
      <c r="AV1214" s="74"/>
      <c r="AW1214" s="74"/>
      <c r="AX1214" s="74"/>
      <c r="AY1214" s="74"/>
      <c r="AZ1214" s="74"/>
      <c r="BA1214" s="74"/>
    </row>
    <row r="1215" spans="33:53">
      <c r="AG1215" s="74"/>
      <c r="AH1215" s="74"/>
      <c r="AI1215" s="74"/>
      <c r="AJ1215" s="74"/>
      <c r="AK1215" s="74"/>
      <c r="AM1215" s="101"/>
      <c r="AT1215" s="74"/>
      <c r="AU1215" s="74"/>
      <c r="AV1215" s="74"/>
      <c r="AW1215" s="74"/>
      <c r="AX1215" s="74"/>
      <c r="AY1215" s="74"/>
      <c r="AZ1215" s="74"/>
      <c r="BA1215" s="74"/>
    </row>
    <row r="1216" spans="33:53">
      <c r="AG1216" s="74"/>
      <c r="AH1216" s="74"/>
      <c r="AI1216" s="74"/>
      <c r="AJ1216" s="74"/>
      <c r="AK1216" s="74"/>
      <c r="AM1216" s="101"/>
      <c r="AT1216" s="74"/>
      <c r="AU1216" s="74"/>
      <c r="AV1216" s="74"/>
      <c r="AW1216" s="74"/>
      <c r="AX1216" s="74"/>
      <c r="AY1216" s="74"/>
      <c r="AZ1216" s="74"/>
      <c r="BA1216" s="74"/>
    </row>
    <row r="1217" spans="33:54">
      <c r="AG1217" s="74"/>
      <c r="AH1217" s="74"/>
      <c r="AI1217" s="74"/>
      <c r="AJ1217" s="74"/>
      <c r="AK1217" s="74"/>
      <c r="AM1217" s="101"/>
      <c r="AT1217" s="74"/>
      <c r="AU1217" s="74"/>
      <c r="AV1217" s="74"/>
      <c r="AW1217" s="74"/>
      <c r="AX1217" s="74"/>
      <c r="AY1217" s="74"/>
      <c r="AZ1217" s="74"/>
      <c r="BA1217" s="74"/>
    </row>
    <row r="1218" spans="33:54">
      <c r="AG1218" s="74"/>
      <c r="AH1218" s="74"/>
      <c r="AI1218" s="74"/>
      <c r="AJ1218" s="74"/>
      <c r="AK1218" s="74"/>
      <c r="AM1218" s="101"/>
      <c r="AT1218" s="74"/>
      <c r="AU1218" s="74"/>
      <c r="AV1218" s="74"/>
      <c r="AW1218" s="74"/>
      <c r="AX1218" s="74"/>
      <c r="AY1218" s="74"/>
      <c r="AZ1218" s="74"/>
      <c r="BA1218" s="74"/>
    </row>
    <row r="1219" spans="33:54">
      <c r="AG1219" s="74"/>
      <c r="AH1219" s="74"/>
      <c r="AI1219" s="74"/>
      <c r="AJ1219" s="74"/>
      <c r="AK1219" s="74"/>
      <c r="AM1219" s="101"/>
      <c r="AT1219" s="74"/>
      <c r="AU1219" s="74"/>
      <c r="AV1219" s="74"/>
      <c r="AW1219" s="74"/>
      <c r="AX1219" s="74"/>
      <c r="AY1219" s="74"/>
      <c r="AZ1219" s="74"/>
      <c r="BA1219" s="74"/>
    </row>
    <row r="1220" spans="33:54">
      <c r="AG1220" s="74"/>
      <c r="AH1220" s="74"/>
      <c r="AI1220" s="74"/>
      <c r="AJ1220" s="74"/>
      <c r="AK1220" s="74"/>
      <c r="AM1220" s="101"/>
      <c r="AT1220" s="74"/>
      <c r="AU1220" s="74"/>
      <c r="AV1220" s="74"/>
      <c r="AW1220" s="74"/>
      <c r="AX1220" s="74"/>
      <c r="AY1220" s="74"/>
      <c r="AZ1220" s="74"/>
      <c r="BA1220" s="74"/>
    </row>
    <row r="1221" spans="33:54">
      <c r="AG1221" s="74"/>
      <c r="AH1221" s="74"/>
      <c r="AI1221" s="74"/>
      <c r="AJ1221" s="74"/>
      <c r="AK1221" s="74"/>
      <c r="AM1221" s="101"/>
      <c r="AT1221" s="74"/>
      <c r="AU1221" s="74"/>
      <c r="AV1221" s="74"/>
      <c r="AW1221" s="74"/>
      <c r="AX1221" s="74"/>
      <c r="AY1221" s="74"/>
      <c r="AZ1221" s="74"/>
      <c r="BA1221" s="74"/>
    </row>
    <row r="1222" spans="33:54">
      <c r="AG1222" s="74"/>
      <c r="AH1222" s="74"/>
      <c r="AI1222" s="74"/>
      <c r="AJ1222" s="74"/>
      <c r="AK1222" s="74"/>
      <c r="AM1222" s="101"/>
      <c r="AT1222" s="74"/>
      <c r="AU1222" s="74"/>
      <c r="AV1222" s="74"/>
      <c r="AW1222" s="74"/>
      <c r="AX1222" s="74"/>
      <c r="AY1222" s="74"/>
      <c r="AZ1222" s="74"/>
      <c r="BA1222" s="74"/>
    </row>
    <row r="1223" spans="33:54">
      <c r="AG1223" s="74"/>
      <c r="AH1223" s="74"/>
      <c r="AI1223" s="74"/>
      <c r="AJ1223" s="74"/>
      <c r="AK1223" s="74"/>
      <c r="AM1223" s="101"/>
      <c r="AT1223" s="74"/>
      <c r="AU1223" s="74"/>
      <c r="AV1223" s="74"/>
      <c r="AW1223" s="74"/>
      <c r="AX1223" s="74"/>
      <c r="AY1223" s="74"/>
      <c r="AZ1223" s="74"/>
      <c r="BA1223" s="74"/>
      <c r="BB1223" s="74"/>
    </row>
    <row r="1224" spans="33:54">
      <c r="AG1224" s="74"/>
      <c r="AH1224" s="74"/>
      <c r="AI1224" s="74"/>
      <c r="AJ1224" s="74"/>
      <c r="AK1224" s="74"/>
      <c r="AM1224" s="101"/>
      <c r="AT1224" s="74"/>
      <c r="AU1224" s="74"/>
      <c r="AV1224" s="74"/>
      <c r="AW1224" s="74"/>
      <c r="AX1224" s="74"/>
      <c r="AY1224" s="74"/>
      <c r="AZ1224" s="74"/>
      <c r="BA1224" s="74"/>
    </row>
    <row r="1225" spans="33:54">
      <c r="AG1225" s="74"/>
      <c r="AH1225" s="74"/>
      <c r="AI1225" s="74"/>
      <c r="AJ1225" s="74"/>
      <c r="AK1225" s="74"/>
      <c r="AM1225" s="101"/>
      <c r="AT1225" s="74"/>
      <c r="AU1225" s="74"/>
      <c r="AV1225" s="74"/>
      <c r="AW1225" s="74"/>
      <c r="AX1225" s="74"/>
      <c r="AY1225" s="74"/>
      <c r="AZ1225" s="74"/>
      <c r="BA1225" s="74"/>
    </row>
    <row r="1226" spans="33:54">
      <c r="AG1226" s="74"/>
      <c r="AH1226" s="74"/>
      <c r="AI1226" s="74"/>
      <c r="AJ1226" s="74"/>
      <c r="AK1226" s="74"/>
      <c r="AM1226" s="101"/>
      <c r="AT1226" s="74"/>
      <c r="AU1226" s="74"/>
      <c r="AV1226" s="74"/>
      <c r="AW1226" s="74"/>
      <c r="AX1226" s="74"/>
      <c r="AY1226" s="74"/>
      <c r="AZ1226" s="74"/>
      <c r="BA1226" s="74"/>
    </row>
    <row r="1227" spans="33:54">
      <c r="AG1227" s="74"/>
      <c r="AH1227" s="74"/>
      <c r="AI1227" s="74"/>
      <c r="AJ1227" s="74"/>
      <c r="AK1227" s="74"/>
      <c r="AM1227" s="101"/>
      <c r="AT1227" s="74"/>
      <c r="AU1227" s="74"/>
      <c r="AV1227" s="74"/>
      <c r="AW1227" s="74"/>
      <c r="AX1227" s="74"/>
      <c r="AY1227" s="74"/>
      <c r="AZ1227" s="74"/>
      <c r="BA1227" s="74"/>
    </row>
    <row r="1228" spans="33:54">
      <c r="AG1228" s="74"/>
      <c r="AH1228" s="74"/>
      <c r="AI1228" s="74"/>
      <c r="AJ1228" s="74"/>
      <c r="AK1228" s="74"/>
      <c r="AM1228" s="101"/>
      <c r="AT1228" s="74"/>
      <c r="AU1228" s="74"/>
      <c r="AV1228" s="74"/>
      <c r="AW1228" s="74"/>
      <c r="AX1228" s="74"/>
      <c r="AY1228" s="74"/>
      <c r="AZ1228" s="74"/>
      <c r="BA1228" s="74"/>
    </row>
    <row r="1229" spans="33:54">
      <c r="AG1229" s="74"/>
      <c r="AH1229" s="74"/>
      <c r="AI1229" s="74"/>
      <c r="AJ1229" s="74"/>
      <c r="AK1229" s="74"/>
      <c r="AM1229" s="101"/>
      <c r="AT1229" s="74"/>
      <c r="AU1229" s="74"/>
      <c r="AV1229" s="74"/>
      <c r="AW1229" s="74"/>
      <c r="AX1229" s="74"/>
      <c r="AY1229" s="74"/>
      <c r="AZ1229" s="74"/>
      <c r="BA1229" s="74"/>
    </row>
    <row r="1230" spans="33:54">
      <c r="AG1230" s="74"/>
      <c r="AH1230" s="74"/>
      <c r="AI1230" s="74"/>
      <c r="AJ1230" s="74"/>
      <c r="AK1230" s="74"/>
      <c r="AM1230" s="101"/>
      <c r="AT1230" s="74"/>
      <c r="AU1230" s="74"/>
      <c r="AV1230" s="74"/>
      <c r="AW1230" s="74"/>
      <c r="AX1230" s="74"/>
      <c r="AY1230" s="74"/>
      <c r="AZ1230" s="74"/>
      <c r="BA1230" s="74"/>
    </row>
    <row r="1231" spans="33:54">
      <c r="AG1231" s="74"/>
      <c r="AH1231" s="74"/>
      <c r="AI1231" s="74"/>
      <c r="AJ1231" s="74"/>
      <c r="AK1231" s="74"/>
      <c r="AM1231" s="101"/>
      <c r="AT1231" s="74"/>
      <c r="AU1231" s="74"/>
      <c r="AV1231" s="74"/>
      <c r="AW1231" s="74"/>
      <c r="AX1231" s="74"/>
      <c r="AY1231" s="74"/>
      <c r="AZ1231" s="74"/>
      <c r="BA1231" s="74"/>
    </row>
    <row r="1232" spans="33:54">
      <c r="AG1232" s="74"/>
      <c r="AH1232" s="74"/>
      <c r="AI1232" s="74"/>
      <c r="AJ1232" s="74"/>
      <c r="AK1232" s="74"/>
      <c r="AM1232" s="101"/>
      <c r="AT1232" s="74"/>
      <c r="AU1232" s="74"/>
      <c r="AV1232" s="74"/>
      <c r="AW1232" s="74"/>
      <c r="AX1232" s="74"/>
      <c r="AY1232" s="74"/>
      <c r="AZ1232" s="74"/>
      <c r="BA1232" s="74"/>
    </row>
    <row r="1233" spans="33:54">
      <c r="AG1233" s="74"/>
      <c r="AH1233" s="74"/>
      <c r="AI1233" s="74"/>
      <c r="AJ1233" s="74"/>
      <c r="AK1233" s="74"/>
      <c r="AM1233" s="101"/>
      <c r="AT1233" s="74"/>
      <c r="AU1233" s="74"/>
      <c r="AV1233" s="74"/>
      <c r="AW1233" s="74"/>
      <c r="AX1233" s="74"/>
      <c r="AY1233" s="74"/>
      <c r="AZ1233" s="74"/>
      <c r="BA1233" s="74"/>
    </row>
    <row r="1234" spans="33:54">
      <c r="AG1234" s="74"/>
      <c r="AH1234" s="74"/>
      <c r="AI1234" s="74"/>
      <c r="AJ1234" s="74"/>
      <c r="AK1234" s="74"/>
      <c r="AM1234" s="101"/>
      <c r="AT1234" s="74"/>
      <c r="AU1234" s="74"/>
      <c r="AV1234" s="74"/>
      <c r="AW1234" s="74"/>
      <c r="AX1234" s="74"/>
      <c r="AY1234" s="74"/>
      <c r="AZ1234" s="74"/>
      <c r="BA1234" s="74"/>
    </row>
    <row r="1235" spans="33:54">
      <c r="AG1235" s="74"/>
      <c r="AH1235" s="74"/>
      <c r="AI1235" s="74"/>
      <c r="AJ1235" s="74"/>
      <c r="AK1235" s="74"/>
      <c r="AM1235" s="101"/>
      <c r="AT1235" s="74"/>
      <c r="AU1235" s="74"/>
      <c r="AV1235" s="74"/>
      <c r="AW1235" s="74"/>
      <c r="AX1235" s="74"/>
      <c r="AY1235" s="74"/>
      <c r="AZ1235" s="74"/>
      <c r="BA1235" s="74"/>
    </row>
    <row r="1236" spans="33:54">
      <c r="AG1236" s="74"/>
      <c r="AH1236" s="74"/>
      <c r="AI1236" s="74"/>
      <c r="AJ1236" s="74"/>
      <c r="AK1236" s="74"/>
      <c r="AM1236" s="101"/>
      <c r="AT1236" s="74"/>
      <c r="AU1236" s="74"/>
      <c r="AV1236" s="74"/>
      <c r="AW1236" s="74"/>
      <c r="AX1236" s="74"/>
      <c r="AY1236" s="74"/>
      <c r="AZ1236" s="74"/>
      <c r="BA1236" s="74"/>
    </row>
    <row r="1237" spans="33:54">
      <c r="AG1237" s="74"/>
      <c r="AH1237" s="74"/>
      <c r="AI1237" s="74"/>
      <c r="AJ1237" s="74"/>
      <c r="AK1237" s="74"/>
      <c r="AM1237" s="101"/>
      <c r="AT1237" s="74"/>
      <c r="AU1237" s="74"/>
      <c r="AV1237" s="74"/>
      <c r="AW1237" s="74"/>
      <c r="AX1237" s="74"/>
      <c r="AY1237" s="74"/>
      <c r="AZ1237" s="74"/>
      <c r="BA1237" s="74"/>
    </row>
    <row r="1238" spans="33:54">
      <c r="AG1238" s="74"/>
      <c r="AH1238" s="74"/>
      <c r="AI1238" s="74"/>
      <c r="AJ1238" s="74"/>
      <c r="AK1238" s="74"/>
      <c r="AM1238" s="101"/>
      <c r="AT1238" s="74"/>
      <c r="AU1238" s="74"/>
      <c r="AV1238" s="74"/>
      <c r="AW1238" s="74"/>
      <c r="AX1238" s="74"/>
      <c r="AY1238" s="74"/>
      <c r="AZ1238" s="74"/>
      <c r="BA1238" s="74"/>
    </row>
    <row r="1239" spans="33:54">
      <c r="AG1239" s="74"/>
      <c r="AH1239" s="74"/>
      <c r="AI1239" s="74"/>
      <c r="AJ1239" s="74"/>
      <c r="AK1239" s="74"/>
      <c r="AM1239" s="101"/>
      <c r="AT1239" s="74"/>
      <c r="AU1239" s="74"/>
      <c r="AV1239" s="74"/>
      <c r="AW1239" s="74"/>
      <c r="AX1239" s="74"/>
      <c r="AY1239" s="74"/>
      <c r="AZ1239" s="74"/>
      <c r="BA1239" s="74"/>
    </row>
    <row r="1240" spans="33:54">
      <c r="AG1240" s="74"/>
      <c r="AH1240" s="74"/>
      <c r="AI1240" s="74"/>
      <c r="AJ1240" s="74"/>
      <c r="AK1240" s="74"/>
      <c r="AM1240" s="101"/>
      <c r="AT1240" s="74"/>
      <c r="AU1240" s="74"/>
      <c r="AV1240" s="74"/>
      <c r="AW1240" s="74"/>
      <c r="AX1240" s="74"/>
      <c r="AY1240" s="74"/>
      <c r="AZ1240" s="74"/>
      <c r="BA1240" s="74"/>
      <c r="BB1240" s="74"/>
    </row>
    <row r="1241" spans="33:54">
      <c r="AG1241" s="74"/>
      <c r="AH1241" s="74"/>
      <c r="AI1241" s="74"/>
      <c r="AJ1241" s="74"/>
      <c r="AK1241" s="74"/>
      <c r="AM1241" s="101"/>
      <c r="AT1241" s="74"/>
      <c r="AU1241" s="74"/>
      <c r="AV1241" s="74"/>
      <c r="AW1241" s="74"/>
      <c r="AX1241" s="74"/>
      <c r="AY1241" s="74"/>
      <c r="AZ1241" s="74"/>
      <c r="BA1241" s="74"/>
    </row>
    <row r="1242" spans="33:54">
      <c r="AG1242" s="74"/>
      <c r="AH1242" s="74"/>
      <c r="AI1242" s="74"/>
      <c r="AJ1242" s="74"/>
      <c r="AK1242" s="74"/>
      <c r="AM1242" s="101"/>
      <c r="AT1242" s="74"/>
      <c r="AU1242" s="74"/>
      <c r="AV1242" s="74"/>
      <c r="AW1242" s="74"/>
      <c r="AX1242" s="74"/>
      <c r="AY1242" s="74"/>
      <c r="AZ1242" s="74"/>
      <c r="BA1242" s="74"/>
    </row>
    <row r="1243" spans="33:54">
      <c r="AG1243" s="74"/>
      <c r="AH1243" s="74"/>
      <c r="AI1243" s="74"/>
      <c r="AJ1243" s="74"/>
      <c r="AK1243" s="74"/>
      <c r="AM1243" s="101"/>
      <c r="AT1243" s="74"/>
      <c r="AU1243" s="74"/>
      <c r="AV1243" s="74"/>
      <c r="AW1243" s="74"/>
      <c r="AX1243" s="74"/>
      <c r="AY1243" s="74"/>
      <c r="AZ1243" s="74"/>
      <c r="BA1243" s="74"/>
    </row>
    <row r="1244" spans="33:54">
      <c r="AG1244" s="74"/>
      <c r="AH1244" s="74"/>
      <c r="AI1244" s="74"/>
      <c r="AJ1244" s="74"/>
      <c r="AK1244" s="74"/>
      <c r="AM1244" s="101"/>
      <c r="AT1244" s="74"/>
      <c r="AU1244" s="74"/>
      <c r="AV1244" s="74"/>
      <c r="AW1244" s="74"/>
      <c r="AX1244" s="74"/>
      <c r="AY1244" s="74"/>
      <c r="AZ1244" s="74"/>
      <c r="BA1244" s="74"/>
    </row>
    <row r="1245" spans="33:54">
      <c r="AG1245" s="74"/>
      <c r="AH1245" s="74"/>
      <c r="AI1245" s="74"/>
      <c r="AJ1245" s="74"/>
      <c r="AK1245" s="74"/>
      <c r="AM1245" s="101"/>
      <c r="AT1245" s="74"/>
      <c r="AU1245" s="74"/>
      <c r="AV1245" s="74"/>
      <c r="AW1245" s="74"/>
      <c r="AX1245" s="74"/>
      <c r="AY1245" s="74"/>
      <c r="AZ1245" s="74"/>
      <c r="BA1245" s="74"/>
    </row>
    <row r="1246" spans="33:54">
      <c r="AG1246" s="74"/>
      <c r="AH1246" s="74"/>
      <c r="AI1246" s="74"/>
      <c r="AJ1246" s="74"/>
      <c r="AK1246" s="74"/>
      <c r="AM1246" s="101"/>
      <c r="AT1246" s="74"/>
      <c r="AU1246" s="74"/>
      <c r="AV1246" s="74"/>
      <c r="AW1246" s="74"/>
      <c r="AX1246" s="74"/>
      <c r="AY1246" s="74"/>
      <c r="AZ1246" s="74"/>
      <c r="BA1246" s="74"/>
    </row>
    <row r="1247" spans="33:54">
      <c r="AG1247" s="74"/>
      <c r="AH1247" s="74"/>
      <c r="AI1247" s="74"/>
      <c r="AJ1247" s="74"/>
      <c r="AK1247" s="74"/>
      <c r="AM1247" s="101"/>
      <c r="AT1247" s="74"/>
      <c r="AU1247" s="74"/>
      <c r="AV1247" s="74"/>
      <c r="AW1247" s="74"/>
      <c r="AX1247" s="74"/>
      <c r="AY1247" s="74"/>
      <c r="AZ1247" s="74"/>
      <c r="BA1247" s="74"/>
    </row>
    <row r="1248" spans="33:54">
      <c r="AG1248" s="74"/>
      <c r="AH1248" s="74"/>
      <c r="AI1248" s="74"/>
      <c r="AJ1248" s="74"/>
      <c r="AK1248" s="74"/>
      <c r="AM1248" s="101"/>
      <c r="AT1248" s="74"/>
      <c r="AU1248" s="74"/>
      <c r="AV1248" s="74"/>
      <c r="AW1248" s="74"/>
      <c r="AX1248" s="74"/>
      <c r="AY1248" s="74"/>
      <c r="AZ1248" s="74"/>
      <c r="BA1248" s="74"/>
    </row>
    <row r="1249" spans="33:54">
      <c r="AG1249" s="74"/>
      <c r="AH1249" s="74"/>
      <c r="AI1249" s="74"/>
      <c r="AJ1249" s="74"/>
      <c r="AK1249" s="74"/>
      <c r="AM1249" s="101"/>
      <c r="AT1249" s="74"/>
      <c r="AU1249" s="74"/>
      <c r="AV1249" s="74"/>
      <c r="AW1249" s="74"/>
      <c r="AX1249" s="74"/>
      <c r="AY1249" s="74"/>
      <c r="AZ1249" s="74"/>
      <c r="BA1249" s="74"/>
      <c r="BB1249" s="74"/>
    </row>
    <row r="1250" spans="33:54">
      <c r="AG1250" s="74"/>
      <c r="AH1250" s="74"/>
      <c r="AI1250" s="74"/>
      <c r="AJ1250" s="74"/>
      <c r="AK1250" s="74"/>
      <c r="AM1250" s="101"/>
      <c r="AT1250" s="74"/>
      <c r="AU1250" s="74"/>
      <c r="AV1250" s="74"/>
      <c r="AW1250" s="74"/>
      <c r="AX1250" s="74"/>
      <c r="AY1250" s="74"/>
      <c r="AZ1250" s="74"/>
      <c r="BA1250" s="74"/>
    </row>
    <row r="1251" spans="33:54">
      <c r="AG1251" s="74"/>
      <c r="AH1251" s="74"/>
      <c r="AI1251" s="74"/>
      <c r="AJ1251" s="74"/>
      <c r="AK1251" s="74"/>
      <c r="AM1251" s="101"/>
      <c r="AT1251" s="74"/>
      <c r="AU1251" s="74"/>
      <c r="AV1251" s="74"/>
      <c r="AW1251" s="74"/>
      <c r="AX1251" s="74"/>
      <c r="AY1251" s="74"/>
      <c r="AZ1251" s="74"/>
      <c r="BA1251" s="74"/>
    </row>
    <row r="1252" spans="33:54">
      <c r="AG1252" s="74"/>
      <c r="AH1252" s="74"/>
      <c r="AI1252" s="74"/>
      <c r="AJ1252" s="74"/>
      <c r="AK1252" s="74"/>
      <c r="AM1252" s="101"/>
      <c r="AT1252" s="74"/>
      <c r="AU1252" s="74"/>
      <c r="AV1252" s="74"/>
      <c r="AW1252" s="74"/>
      <c r="AX1252" s="74"/>
      <c r="AY1252" s="74"/>
      <c r="AZ1252" s="74"/>
      <c r="BA1252" s="74"/>
    </row>
    <row r="1253" spans="33:54">
      <c r="AG1253" s="74"/>
      <c r="AH1253" s="74"/>
      <c r="AI1253" s="74"/>
      <c r="AJ1253" s="74"/>
      <c r="AK1253" s="74"/>
      <c r="AM1253" s="101"/>
      <c r="AT1253" s="74"/>
      <c r="AU1253" s="74"/>
      <c r="AV1253" s="74"/>
      <c r="AW1253" s="74"/>
      <c r="AX1253" s="74"/>
      <c r="AY1253" s="74"/>
      <c r="AZ1253" s="74"/>
      <c r="BA1253" s="74"/>
    </row>
    <row r="1254" spans="33:54">
      <c r="AG1254" s="74"/>
      <c r="AH1254" s="74"/>
      <c r="AI1254" s="74"/>
      <c r="AJ1254" s="74"/>
      <c r="AK1254" s="74"/>
      <c r="AM1254" s="101"/>
      <c r="AT1254" s="74"/>
      <c r="AU1254" s="74"/>
      <c r="AV1254" s="74"/>
      <c r="AW1254" s="74"/>
      <c r="AX1254" s="74"/>
      <c r="AY1254" s="74"/>
      <c r="AZ1254" s="74"/>
      <c r="BA1254" s="74"/>
    </row>
    <row r="1255" spans="33:54">
      <c r="AG1255" s="74"/>
      <c r="AH1255" s="74"/>
      <c r="AI1255" s="74"/>
      <c r="AJ1255" s="74"/>
      <c r="AK1255" s="74"/>
      <c r="AM1255" s="101"/>
      <c r="AT1255" s="74"/>
      <c r="AU1255" s="74"/>
      <c r="AV1255" s="74"/>
      <c r="AW1255" s="74"/>
      <c r="AX1255" s="74"/>
      <c r="AY1255" s="74"/>
      <c r="AZ1255" s="74"/>
      <c r="BA1255" s="74"/>
    </row>
    <row r="1256" spans="33:54">
      <c r="AG1256" s="74"/>
      <c r="AH1256" s="74"/>
      <c r="AI1256" s="74"/>
      <c r="AJ1256" s="74"/>
      <c r="AK1256" s="74"/>
      <c r="AM1256" s="101"/>
      <c r="AT1256" s="74"/>
      <c r="AU1256" s="74"/>
      <c r="AV1256" s="74"/>
      <c r="AW1256" s="74"/>
      <c r="AX1256" s="74"/>
      <c r="AY1256" s="74"/>
      <c r="AZ1256" s="74"/>
      <c r="BA1256" s="74"/>
    </row>
    <row r="1257" spans="33:54">
      <c r="AG1257" s="74"/>
      <c r="AH1257" s="74"/>
      <c r="AI1257" s="74"/>
      <c r="AJ1257" s="74"/>
      <c r="AK1257" s="74"/>
      <c r="AM1257" s="101"/>
      <c r="AT1257" s="74"/>
      <c r="AU1257" s="74"/>
      <c r="AV1257" s="74"/>
      <c r="AW1257" s="74"/>
      <c r="AX1257" s="74"/>
      <c r="AY1257" s="74"/>
      <c r="AZ1257" s="74"/>
      <c r="BA1257" s="74"/>
    </row>
    <row r="1258" spans="33:54">
      <c r="AG1258" s="74"/>
      <c r="AH1258" s="74"/>
      <c r="AI1258" s="74"/>
      <c r="AJ1258" s="74"/>
      <c r="AK1258" s="74"/>
      <c r="AM1258" s="101"/>
      <c r="AT1258" s="74"/>
      <c r="AU1258" s="74"/>
      <c r="AV1258" s="74"/>
      <c r="AW1258" s="74"/>
      <c r="AX1258" s="74"/>
      <c r="AY1258" s="74"/>
      <c r="AZ1258" s="74"/>
      <c r="BA1258" s="74"/>
    </row>
    <row r="1259" spans="33:54">
      <c r="AG1259" s="74"/>
      <c r="AH1259" s="74"/>
      <c r="AI1259" s="74"/>
      <c r="AJ1259" s="74"/>
      <c r="AK1259" s="74"/>
      <c r="AM1259" s="101"/>
      <c r="AT1259" s="74"/>
      <c r="AU1259" s="74"/>
      <c r="AV1259" s="74"/>
      <c r="AW1259" s="74"/>
      <c r="AX1259" s="74"/>
      <c r="AY1259" s="74"/>
      <c r="AZ1259" s="74"/>
      <c r="BA1259" s="74"/>
    </row>
    <row r="1260" spans="33:54">
      <c r="AG1260" s="74"/>
      <c r="AH1260" s="74"/>
      <c r="AI1260" s="74"/>
      <c r="AJ1260" s="74"/>
      <c r="AK1260" s="74"/>
      <c r="AM1260" s="101"/>
      <c r="AT1260" s="74"/>
      <c r="AU1260" s="74"/>
      <c r="AV1260" s="74"/>
      <c r="AW1260" s="74"/>
      <c r="AX1260" s="74"/>
      <c r="AY1260" s="74"/>
      <c r="AZ1260" s="74"/>
      <c r="BA1260" s="74"/>
    </row>
    <row r="1261" spans="33:54">
      <c r="AG1261" s="74"/>
      <c r="AH1261" s="74"/>
      <c r="AI1261" s="74"/>
      <c r="AJ1261" s="74"/>
      <c r="AK1261" s="74"/>
      <c r="AM1261" s="101"/>
      <c r="AT1261" s="74"/>
      <c r="AU1261" s="74"/>
      <c r="AV1261" s="74"/>
      <c r="AW1261" s="74"/>
      <c r="AX1261" s="74"/>
      <c r="AY1261" s="74"/>
      <c r="AZ1261" s="74"/>
      <c r="BA1261" s="74"/>
    </row>
    <row r="1262" spans="33:54">
      <c r="AG1262" s="74"/>
      <c r="AH1262" s="74"/>
      <c r="AI1262" s="74"/>
      <c r="AJ1262" s="74"/>
      <c r="AK1262" s="74"/>
      <c r="AM1262" s="101"/>
      <c r="AT1262" s="74"/>
      <c r="AU1262" s="74"/>
      <c r="AV1262" s="74"/>
      <c r="AW1262" s="74"/>
      <c r="AX1262" s="74"/>
      <c r="AY1262" s="74"/>
      <c r="AZ1262" s="74"/>
      <c r="BA1262" s="74"/>
    </row>
    <row r="1263" spans="33:54">
      <c r="AG1263" s="74"/>
      <c r="AH1263" s="74"/>
      <c r="AI1263" s="74"/>
      <c r="AJ1263" s="74"/>
      <c r="AK1263" s="74"/>
      <c r="AM1263" s="101"/>
      <c r="AT1263" s="74"/>
      <c r="AU1263" s="74"/>
      <c r="AV1263" s="74"/>
      <c r="AW1263" s="74"/>
      <c r="AX1263" s="74"/>
      <c r="AY1263" s="74"/>
      <c r="AZ1263" s="74"/>
      <c r="BA1263" s="74"/>
    </row>
    <row r="1264" spans="33:54">
      <c r="AG1264" s="74"/>
      <c r="AH1264" s="74"/>
      <c r="AI1264" s="74"/>
      <c r="AJ1264" s="74"/>
      <c r="AK1264" s="74"/>
      <c r="AM1264" s="101"/>
      <c r="AT1264" s="74"/>
      <c r="AU1264" s="74"/>
      <c r="AV1264" s="74"/>
      <c r="AW1264" s="74"/>
      <c r="AX1264" s="74"/>
      <c r="AY1264" s="74"/>
      <c r="AZ1264" s="74"/>
      <c r="BA1264" s="74"/>
    </row>
    <row r="1265" spans="33:53">
      <c r="AG1265" s="74"/>
      <c r="AH1265" s="74"/>
      <c r="AI1265" s="74"/>
      <c r="AJ1265" s="74"/>
      <c r="AK1265" s="74"/>
      <c r="AM1265" s="101"/>
      <c r="AT1265" s="74"/>
      <c r="AU1265" s="74"/>
      <c r="AV1265" s="74"/>
      <c r="AW1265" s="74"/>
      <c r="AX1265" s="74"/>
      <c r="AY1265" s="74"/>
      <c r="AZ1265" s="74"/>
      <c r="BA1265" s="74"/>
    </row>
    <row r="1266" spans="33:53">
      <c r="AG1266" s="74"/>
      <c r="AH1266" s="74"/>
      <c r="AI1266" s="74"/>
      <c r="AJ1266" s="74"/>
      <c r="AK1266" s="74"/>
      <c r="AM1266" s="101"/>
      <c r="AT1266" s="74"/>
      <c r="AU1266" s="74"/>
      <c r="AV1266" s="74"/>
      <c r="AW1266" s="74"/>
      <c r="AX1266" s="74"/>
      <c r="AY1266" s="74"/>
      <c r="AZ1266" s="74"/>
      <c r="BA1266" s="74"/>
    </row>
    <row r="1267" spans="33:53">
      <c r="AG1267" s="74"/>
      <c r="AH1267" s="74"/>
      <c r="AI1267" s="74"/>
      <c r="AJ1267" s="74"/>
      <c r="AK1267" s="74"/>
      <c r="AM1267" s="101"/>
      <c r="AT1267" s="74"/>
      <c r="AU1267" s="74"/>
      <c r="AV1267" s="74"/>
      <c r="AW1267" s="74"/>
      <c r="AX1267" s="74"/>
      <c r="AY1267" s="74"/>
      <c r="AZ1267" s="74"/>
      <c r="BA1267" s="74"/>
    </row>
    <row r="1268" spans="33:53">
      <c r="AG1268" s="74"/>
      <c r="AH1268" s="74"/>
      <c r="AI1268" s="74"/>
      <c r="AJ1268" s="74"/>
      <c r="AK1268" s="74"/>
      <c r="AM1268" s="101"/>
      <c r="AT1268" s="74"/>
      <c r="AU1268" s="74"/>
      <c r="AV1268" s="74"/>
      <c r="AW1268" s="74"/>
      <c r="AX1268" s="74"/>
      <c r="AY1268" s="74"/>
      <c r="AZ1268" s="74"/>
      <c r="BA1268" s="74"/>
    </row>
    <row r="1269" spans="33:53">
      <c r="AG1269" s="74"/>
      <c r="AH1269" s="74"/>
      <c r="AI1269" s="74"/>
      <c r="AJ1269" s="74"/>
      <c r="AK1269" s="74"/>
      <c r="AM1269" s="101"/>
      <c r="AT1269" s="74"/>
      <c r="AU1269" s="74"/>
      <c r="AV1269" s="74"/>
      <c r="AW1269" s="74"/>
      <c r="AX1269" s="74"/>
      <c r="AY1269" s="74"/>
      <c r="AZ1269" s="74"/>
      <c r="BA1269" s="74"/>
    </row>
    <row r="1270" spans="33:53">
      <c r="AG1270" s="74"/>
      <c r="AH1270" s="74"/>
      <c r="AI1270" s="74"/>
      <c r="AJ1270" s="74"/>
      <c r="AK1270" s="74"/>
      <c r="AM1270" s="101"/>
      <c r="AT1270" s="74"/>
      <c r="AU1270" s="74"/>
      <c r="AV1270" s="74"/>
      <c r="AW1270" s="74"/>
      <c r="AX1270" s="74"/>
      <c r="AY1270" s="74"/>
      <c r="AZ1270" s="74"/>
      <c r="BA1270" s="74"/>
    </row>
    <row r="1271" spans="33:53">
      <c r="AG1271" s="74"/>
      <c r="AH1271" s="74"/>
      <c r="AI1271" s="74"/>
      <c r="AJ1271" s="74"/>
      <c r="AK1271" s="74"/>
      <c r="AM1271" s="101"/>
      <c r="AT1271" s="74"/>
      <c r="AU1271" s="74"/>
      <c r="AV1271" s="74"/>
      <c r="AW1271" s="74"/>
      <c r="AX1271" s="74"/>
      <c r="AY1271" s="74"/>
      <c r="AZ1271" s="74"/>
      <c r="BA1271" s="74"/>
    </row>
    <row r="1272" spans="33:53">
      <c r="AG1272" s="74"/>
      <c r="AH1272" s="74"/>
      <c r="AI1272" s="74"/>
      <c r="AJ1272" s="74"/>
      <c r="AK1272" s="74"/>
      <c r="AM1272" s="101"/>
      <c r="AT1272" s="74"/>
      <c r="AU1272" s="74"/>
      <c r="AV1272" s="74"/>
      <c r="AW1272" s="74"/>
      <c r="AX1272" s="74"/>
      <c r="AY1272" s="74"/>
      <c r="AZ1272" s="74"/>
      <c r="BA1272" s="74"/>
    </row>
    <row r="1273" spans="33:53">
      <c r="AG1273" s="74"/>
      <c r="AH1273" s="74"/>
      <c r="AI1273" s="74"/>
      <c r="AJ1273" s="74"/>
      <c r="AK1273" s="74"/>
      <c r="AM1273" s="101"/>
      <c r="AT1273" s="74"/>
      <c r="AU1273" s="74"/>
      <c r="AV1273" s="74"/>
      <c r="AW1273" s="74"/>
      <c r="AX1273" s="74"/>
      <c r="AY1273" s="74"/>
      <c r="AZ1273" s="74"/>
      <c r="BA1273" s="74"/>
    </row>
    <row r="1274" spans="33:53">
      <c r="AG1274" s="74"/>
      <c r="AH1274" s="74"/>
      <c r="AI1274" s="74"/>
      <c r="AJ1274" s="74"/>
      <c r="AK1274" s="74"/>
      <c r="AM1274" s="101"/>
      <c r="AT1274" s="74"/>
      <c r="AU1274" s="74"/>
      <c r="AV1274" s="74"/>
      <c r="AW1274" s="74"/>
      <c r="AX1274" s="74"/>
      <c r="AY1274" s="74"/>
      <c r="AZ1274" s="74"/>
      <c r="BA1274" s="74"/>
    </row>
    <row r="1275" spans="33:53">
      <c r="AG1275" s="74"/>
      <c r="AH1275" s="74"/>
      <c r="AI1275" s="74"/>
      <c r="AJ1275" s="74"/>
      <c r="AK1275" s="74"/>
      <c r="AM1275" s="101"/>
      <c r="AT1275" s="74"/>
      <c r="AU1275" s="74"/>
      <c r="AV1275" s="74"/>
      <c r="AW1275" s="74"/>
      <c r="AX1275" s="74"/>
      <c r="AY1275" s="74"/>
      <c r="AZ1275" s="74"/>
      <c r="BA1275" s="74"/>
    </row>
    <row r="1276" spans="33:53">
      <c r="AG1276" s="74"/>
      <c r="AH1276" s="74"/>
      <c r="AI1276" s="74"/>
      <c r="AJ1276" s="74"/>
      <c r="AK1276" s="74"/>
      <c r="AM1276" s="101"/>
      <c r="AT1276" s="74"/>
      <c r="AU1276" s="74"/>
      <c r="AV1276" s="74"/>
      <c r="AW1276" s="74"/>
      <c r="AX1276" s="74"/>
      <c r="AY1276" s="74"/>
      <c r="AZ1276" s="74"/>
      <c r="BA1276" s="74"/>
    </row>
    <row r="1277" spans="33:53">
      <c r="AG1277" s="74"/>
      <c r="AH1277" s="74"/>
      <c r="AI1277" s="74"/>
      <c r="AJ1277" s="74"/>
      <c r="AK1277" s="74"/>
      <c r="AM1277" s="101"/>
      <c r="AT1277" s="74"/>
      <c r="AU1277" s="74"/>
      <c r="AV1277" s="74"/>
      <c r="AW1277" s="74"/>
      <c r="AX1277" s="74"/>
      <c r="AY1277" s="74"/>
      <c r="AZ1277" s="74"/>
      <c r="BA1277" s="74"/>
    </row>
    <row r="1278" spans="33:53">
      <c r="AG1278" s="74"/>
      <c r="AH1278" s="74"/>
      <c r="AI1278" s="74"/>
      <c r="AJ1278" s="74"/>
      <c r="AK1278" s="74"/>
      <c r="AM1278" s="101"/>
      <c r="AT1278" s="74"/>
      <c r="AU1278" s="74"/>
      <c r="AV1278" s="74"/>
      <c r="AW1278" s="74"/>
      <c r="AX1278" s="74"/>
      <c r="AY1278" s="74"/>
      <c r="AZ1278" s="74"/>
      <c r="BA1278" s="74"/>
    </row>
    <row r="1279" spans="33:53">
      <c r="AG1279" s="74"/>
      <c r="AH1279" s="74"/>
      <c r="AI1279" s="74"/>
      <c r="AJ1279" s="74"/>
      <c r="AK1279" s="74"/>
      <c r="AM1279" s="101"/>
      <c r="AT1279" s="74"/>
      <c r="AU1279" s="74"/>
      <c r="AV1279" s="74"/>
      <c r="AW1279" s="74"/>
      <c r="AX1279" s="74"/>
      <c r="AY1279" s="74"/>
      <c r="AZ1279" s="74"/>
      <c r="BA1279" s="74"/>
    </row>
    <row r="1280" spans="33:53">
      <c r="AG1280" s="74"/>
      <c r="AH1280" s="74"/>
      <c r="AI1280" s="74"/>
      <c r="AJ1280" s="74"/>
      <c r="AK1280" s="74"/>
      <c r="AM1280" s="101"/>
      <c r="AT1280" s="74"/>
      <c r="AU1280" s="74"/>
      <c r="AV1280" s="74"/>
      <c r="AW1280" s="74"/>
      <c r="AX1280" s="74"/>
      <c r="AY1280" s="74"/>
      <c r="AZ1280" s="74"/>
      <c r="BA1280" s="74"/>
    </row>
    <row r="1281" spans="33:54">
      <c r="AG1281" s="74"/>
      <c r="AH1281" s="74"/>
      <c r="AI1281" s="74"/>
      <c r="AJ1281" s="74"/>
      <c r="AK1281" s="74"/>
      <c r="AM1281" s="101"/>
      <c r="AT1281" s="74"/>
      <c r="AU1281" s="74"/>
      <c r="AV1281" s="74"/>
      <c r="AW1281" s="74"/>
      <c r="AX1281" s="74"/>
      <c r="AY1281" s="74"/>
      <c r="AZ1281" s="74"/>
      <c r="BA1281" s="74"/>
    </row>
    <row r="1282" spans="33:54">
      <c r="AG1282" s="74"/>
      <c r="AH1282" s="74"/>
      <c r="AI1282" s="74"/>
      <c r="AJ1282" s="74"/>
      <c r="AK1282" s="74"/>
      <c r="AM1282" s="101"/>
      <c r="AT1282" s="74"/>
      <c r="AU1282" s="74"/>
      <c r="AV1282" s="74"/>
      <c r="AW1282" s="74"/>
      <c r="AX1282" s="74"/>
      <c r="AY1282" s="74"/>
      <c r="AZ1282" s="74"/>
      <c r="BA1282" s="74"/>
      <c r="BB1282" s="74"/>
    </row>
    <row r="1283" spans="33:54">
      <c r="AG1283" s="74"/>
      <c r="AH1283" s="74"/>
      <c r="AI1283" s="74"/>
      <c r="AJ1283" s="74"/>
      <c r="AK1283" s="74"/>
      <c r="AM1283" s="101"/>
      <c r="AT1283" s="74"/>
      <c r="AU1283" s="74"/>
      <c r="AV1283" s="74"/>
      <c r="AW1283" s="74"/>
      <c r="AX1283" s="74"/>
      <c r="AY1283" s="74"/>
      <c r="AZ1283" s="74"/>
      <c r="BA1283" s="74"/>
    </row>
    <row r="1284" spans="33:54">
      <c r="AG1284" s="74"/>
      <c r="AH1284" s="74"/>
      <c r="AI1284" s="74"/>
      <c r="AJ1284" s="74"/>
      <c r="AK1284" s="74"/>
      <c r="AM1284" s="101"/>
      <c r="AT1284" s="74"/>
      <c r="AU1284" s="74"/>
      <c r="AV1284" s="74"/>
      <c r="AW1284" s="74"/>
      <c r="AX1284" s="74"/>
      <c r="AY1284" s="74"/>
      <c r="AZ1284" s="74"/>
      <c r="BA1284" s="74"/>
      <c r="BB1284" s="74"/>
    </row>
    <row r="1285" spans="33:54">
      <c r="AG1285" s="74"/>
      <c r="AH1285" s="74"/>
      <c r="AI1285" s="74"/>
      <c r="AJ1285" s="74"/>
      <c r="AK1285" s="74"/>
      <c r="AM1285" s="101"/>
      <c r="AT1285" s="74"/>
      <c r="AU1285" s="74"/>
      <c r="AV1285" s="74"/>
      <c r="AW1285" s="74"/>
      <c r="AX1285" s="74"/>
      <c r="AY1285" s="74"/>
      <c r="AZ1285" s="74"/>
      <c r="BA1285" s="74"/>
    </row>
    <row r="1286" spans="33:54">
      <c r="AG1286" s="74"/>
      <c r="AH1286" s="74"/>
      <c r="AI1286" s="74"/>
      <c r="AJ1286" s="74"/>
      <c r="AK1286" s="74"/>
      <c r="AM1286" s="101"/>
      <c r="AT1286" s="74"/>
      <c r="AU1286" s="74"/>
      <c r="AV1286" s="74"/>
      <c r="AW1286" s="74"/>
      <c r="AX1286" s="74"/>
      <c r="AY1286" s="74"/>
      <c r="AZ1286" s="74"/>
      <c r="BA1286" s="74"/>
      <c r="BB1286" s="74"/>
    </row>
    <row r="1287" spans="33:54">
      <c r="AG1287" s="74"/>
      <c r="AH1287" s="74"/>
      <c r="AI1287" s="74"/>
      <c r="AJ1287" s="74"/>
      <c r="AK1287" s="74"/>
      <c r="AM1287" s="101"/>
      <c r="AT1287" s="74"/>
      <c r="AU1287" s="74"/>
      <c r="AV1287" s="74"/>
      <c r="AW1287" s="74"/>
      <c r="AX1287" s="74"/>
      <c r="AY1287" s="74"/>
      <c r="AZ1287" s="74"/>
      <c r="BA1287" s="74"/>
    </row>
    <row r="1288" spans="33:54">
      <c r="AG1288" s="74"/>
      <c r="AH1288" s="74"/>
      <c r="AI1288" s="74"/>
      <c r="AJ1288" s="74"/>
      <c r="AK1288" s="74"/>
      <c r="AM1288" s="101"/>
      <c r="AT1288" s="74"/>
      <c r="AU1288" s="74"/>
      <c r="AV1288" s="74"/>
      <c r="AW1288" s="74"/>
      <c r="AX1288" s="74"/>
      <c r="AY1288" s="74"/>
      <c r="AZ1288" s="74"/>
      <c r="BA1288" s="74"/>
      <c r="BB1288" s="74"/>
    </row>
    <row r="1289" spans="33:54">
      <c r="AG1289" s="74"/>
      <c r="AH1289" s="74"/>
      <c r="AI1289" s="74"/>
      <c r="AJ1289" s="74"/>
      <c r="AK1289" s="74"/>
      <c r="AM1289" s="101"/>
      <c r="AT1289" s="74"/>
      <c r="AU1289" s="74"/>
      <c r="AV1289" s="74"/>
      <c r="AW1289" s="74"/>
      <c r="AX1289" s="74"/>
      <c r="AY1289" s="74"/>
      <c r="AZ1289" s="74"/>
      <c r="BA1289" s="74"/>
    </row>
    <row r="1290" spans="33:54">
      <c r="AG1290" s="74"/>
      <c r="AH1290" s="74"/>
      <c r="AI1290" s="74"/>
      <c r="AJ1290" s="74"/>
      <c r="AK1290" s="74"/>
      <c r="AM1290" s="101"/>
      <c r="AT1290" s="74"/>
      <c r="AU1290" s="74"/>
      <c r="AV1290" s="74"/>
      <c r="AW1290" s="74"/>
      <c r="AX1290" s="74"/>
      <c r="AY1290" s="74"/>
      <c r="AZ1290" s="74"/>
      <c r="BA1290" s="74"/>
    </row>
    <row r="1291" spans="33:54">
      <c r="AG1291" s="74"/>
      <c r="AH1291" s="74"/>
      <c r="AI1291" s="74"/>
      <c r="AJ1291" s="74"/>
      <c r="AK1291" s="74"/>
      <c r="AM1291" s="101"/>
      <c r="AT1291" s="74"/>
      <c r="AU1291" s="74"/>
      <c r="AV1291" s="74"/>
      <c r="AW1291" s="74"/>
      <c r="AX1291" s="74"/>
      <c r="AY1291" s="74"/>
      <c r="AZ1291" s="74"/>
      <c r="BA1291" s="74"/>
    </row>
    <row r="1292" spans="33:54">
      <c r="AG1292" s="74"/>
      <c r="AH1292" s="74"/>
      <c r="AI1292" s="74"/>
      <c r="AJ1292" s="74"/>
      <c r="AK1292" s="74"/>
      <c r="AM1292" s="101"/>
      <c r="AT1292" s="74"/>
      <c r="AU1292" s="74"/>
      <c r="AV1292" s="74"/>
      <c r="AW1292" s="74"/>
      <c r="AX1292" s="74"/>
      <c r="AY1292" s="74"/>
      <c r="AZ1292" s="74"/>
      <c r="BA1292" s="74"/>
      <c r="BB1292" s="74"/>
    </row>
    <row r="1293" spans="33:54">
      <c r="AG1293" s="74"/>
      <c r="AH1293" s="74"/>
      <c r="AI1293" s="74"/>
      <c r="AJ1293" s="74"/>
      <c r="AK1293" s="74"/>
      <c r="AM1293" s="101"/>
      <c r="AT1293" s="74"/>
      <c r="AU1293" s="74"/>
      <c r="AV1293" s="74"/>
      <c r="AW1293" s="74"/>
      <c r="AX1293" s="74"/>
      <c r="AY1293" s="74"/>
      <c r="AZ1293" s="74"/>
      <c r="BA1293" s="74"/>
    </row>
    <row r="1294" spans="33:54">
      <c r="AG1294" s="74"/>
      <c r="AH1294" s="74"/>
      <c r="AI1294" s="74"/>
      <c r="AJ1294" s="74"/>
      <c r="AK1294" s="74"/>
      <c r="AM1294" s="101"/>
      <c r="AT1294" s="74"/>
      <c r="AU1294" s="74"/>
      <c r="AV1294" s="74"/>
      <c r="AW1294" s="74"/>
      <c r="AX1294" s="74"/>
      <c r="AY1294" s="74"/>
      <c r="AZ1294" s="74"/>
      <c r="BA1294" s="74"/>
    </row>
    <row r="1295" spans="33:54">
      <c r="AG1295" s="74"/>
      <c r="AH1295" s="74"/>
      <c r="AI1295" s="74"/>
      <c r="AJ1295" s="74"/>
      <c r="AK1295" s="74"/>
      <c r="AM1295" s="101"/>
      <c r="AT1295" s="74"/>
      <c r="AU1295" s="74"/>
      <c r="AV1295" s="74"/>
      <c r="AW1295" s="74"/>
      <c r="AX1295" s="74"/>
      <c r="AY1295" s="74"/>
      <c r="AZ1295" s="74"/>
      <c r="BA1295" s="74"/>
    </row>
    <row r="1296" spans="33:54">
      <c r="AG1296" s="74"/>
      <c r="AH1296" s="74"/>
      <c r="AI1296" s="74"/>
      <c r="AJ1296" s="74"/>
      <c r="AK1296" s="74"/>
      <c r="AM1296" s="101"/>
      <c r="AT1296" s="74"/>
      <c r="AU1296" s="74"/>
      <c r="AV1296" s="74"/>
      <c r="AW1296" s="74"/>
      <c r="AX1296" s="74"/>
      <c r="AY1296" s="74"/>
      <c r="AZ1296" s="74"/>
      <c r="BA1296" s="74"/>
    </row>
    <row r="1297" spans="33:53">
      <c r="AG1297" s="74"/>
      <c r="AH1297" s="74"/>
      <c r="AI1297" s="74"/>
      <c r="AJ1297" s="74"/>
      <c r="AK1297" s="74"/>
      <c r="AM1297" s="101"/>
      <c r="AT1297" s="74"/>
      <c r="AU1297" s="74"/>
      <c r="AV1297" s="74"/>
      <c r="AW1297" s="74"/>
      <c r="AX1297" s="74"/>
      <c r="AY1297" s="74"/>
      <c r="AZ1297" s="74"/>
      <c r="BA1297" s="74"/>
    </row>
    <row r="1298" spans="33:53">
      <c r="AG1298" s="74"/>
      <c r="AH1298" s="74"/>
      <c r="AI1298" s="74"/>
      <c r="AJ1298" s="74"/>
      <c r="AK1298" s="74"/>
      <c r="AM1298" s="101"/>
      <c r="AT1298" s="74"/>
      <c r="AU1298" s="74"/>
      <c r="AV1298" s="74"/>
      <c r="AW1298" s="74"/>
      <c r="AX1298" s="74"/>
      <c r="AY1298" s="74"/>
      <c r="AZ1298" s="74"/>
      <c r="BA1298" s="74"/>
    </row>
    <row r="1299" spans="33:53">
      <c r="AG1299" s="74"/>
      <c r="AH1299" s="74"/>
      <c r="AI1299" s="74"/>
      <c r="AJ1299" s="74"/>
      <c r="AK1299" s="74"/>
      <c r="AM1299" s="101"/>
      <c r="AT1299" s="74"/>
      <c r="AU1299" s="74"/>
      <c r="AV1299" s="74"/>
      <c r="AW1299" s="74"/>
      <c r="AX1299" s="74"/>
      <c r="AY1299" s="74"/>
      <c r="AZ1299" s="74"/>
      <c r="BA1299" s="74"/>
    </row>
    <row r="1300" spans="33:53">
      <c r="AG1300" s="74"/>
      <c r="AH1300" s="74"/>
      <c r="AI1300" s="74"/>
      <c r="AJ1300" s="74"/>
      <c r="AK1300" s="74"/>
      <c r="AM1300" s="101"/>
      <c r="AT1300" s="74"/>
      <c r="AU1300" s="74"/>
      <c r="AV1300" s="74"/>
      <c r="AW1300" s="74"/>
      <c r="AX1300" s="74"/>
      <c r="AY1300" s="74"/>
      <c r="AZ1300" s="74"/>
      <c r="BA1300" s="74"/>
    </row>
    <row r="1301" spans="33:53">
      <c r="AG1301" s="74"/>
      <c r="AH1301" s="74"/>
      <c r="AI1301" s="74"/>
      <c r="AJ1301" s="74"/>
      <c r="AK1301" s="74"/>
      <c r="AM1301" s="101"/>
      <c r="AT1301" s="74"/>
      <c r="AU1301" s="74"/>
      <c r="AV1301" s="74"/>
      <c r="AW1301" s="74"/>
      <c r="AX1301" s="74"/>
      <c r="AY1301" s="74"/>
      <c r="AZ1301" s="74"/>
      <c r="BA1301" s="74"/>
    </row>
    <row r="1302" spans="33:53">
      <c r="AG1302" s="74"/>
      <c r="AH1302" s="74"/>
      <c r="AI1302" s="74"/>
      <c r="AJ1302" s="74"/>
      <c r="AK1302" s="74"/>
      <c r="AM1302" s="101"/>
      <c r="AT1302" s="74"/>
      <c r="AU1302" s="74"/>
      <c r="AV1302" s="74"/>
      <c r="AW1302" s="74"/>
      <c r="AX1302" s="74"/>
      <c r="AY1302" s="74"/>
      <c r="AZ1302" s="74"/>
      <c r="BA1302" s="74"/>
    </row>
    <row r="1303" spans="33:53">
      <c r="AG1303" s="74"/>
      <c r="AH1303" s="74"/>
      <c r="AI1303" s="74"/>
      <c r="AJ1303" s="74"/>
      <c r="AK1303" s="74"/>
      <c r="AM1303" s="101"/>
      <c r="AT1303" s="74"/>
      <c r="AU1303" s="74"/>
      <c r="AV1303" s="74"/>
      <c r="AW1303" s="74"/>
      <c r="AX1303" s="74"/>
      <c r="AY1303" s="74"/>
      <c r="AZ1303" s="74"/>
      <c r="BA1303" s="74"/>
    </row>
    <row r="1304" spans="33:53">
      <c r="AG1304" s="74"/>
      <c r="AH1304" s="74"/>
      <c r="AI1304" s="74"/>
      <c r="AJ1304" s="74"/>
      <c r="AK1304" s="74"/>
      <c r="AM1304" s="101"/>
      <c r="AT1304" s="74"/>
      <c r="AU1304" s="74"/>
      <c r="AV1304" s="74"/>
      <c r="AW1304" s="74"/>
      <c r="AX1304" s="74"/>
      <c r="AY1304" s="74"/>
      <c r="AZ1304" s="74"/>
      <c r="BA1304" s="74"/>
    </row>
    <row r="1305" spans="33:53">
      <c r="AG1305" s="74"/>
      <c r="AH1305" s="74"/>
      <c r="AI1305" s="74"/>
      <c r="AJ1305" s="74"/>
      <c r="AK1305" s="74"/>
      <c r="AM1305" s="101"/>
      <c r="AT1305" s="74"/>
      <c r="AU1305" s="74"/>
      <c r="AV1305" s="74"/>
      <c r="AW1305" s="74"/>
      <c r="AX1305" s="74"/>
      <c r="AY1305" s="74"/>
      <c r="AZ1305" s="74"/>
      <c r="BA1305" s="74"/>
    </row>
    <row r="1306" spans="33:53">
      <c r="AG1306" s="74"/>
      <c r="AH1306" s="74"/>
      <c r="AI1306" s="74"/>
      <c r="AJ1306" s="74"/>
      <c r="AK1306" s="74"/>
      <c r="AM1306" s="101"/>
      <c r="AT1306" s="74"/>
      <c r="AU1306" s="74"/>
      <c r="AV1306" s="74"/>
      <c r="AW1306" s="74"/>
      <c r="AX1306" s="74"/>
      <c r="AY1306" s="74"/>
      <c r="AZ1306" s="74"/>
      <c r="BA1306" s="74"/>
    </row>
    <row r="1307" spans="33:53">
      <c r="AG1307" s="74"/>
      <c r="AH1307" s="74"/>
      <c r="AI1307" s="74"/>
      <c r="AJ1307" s="74"/>
      <c r="AK1307" s="74"/>
      <c r="AM1307" s="101"/>
      <c r="AT1307" s="74"/>
      <c r="AU1307" s="74"/>
      <c r="AV1307" s="74"/>
      <c r="AW1307" s="74"/>
      <c r="AX1307" s="74"/>
      <c r="AY1307" s="74"/>
      <c r="AZ1307" s="74"/>
      <c r="BA1307" s="74"/>
    </row>
    <row r="1308" spans="33:53">
      <c r="AG1308" s="74"/>
      <c r="AH1308" s="74"/>
      <c r="AI1308" s="74"/>
      <c r="AJ1308" s="74"/>
      <c r="AK1308" s="74"/>
      <c r="AM1308" s="101"/>
      <c r="AT1308" s="74"/>
      <c r="AU1308" s="74"/>
      <c r="AV1308" s="74"/>
      <c r="AW1308" s="74"/>
      <c r="AX1308" s="74"/>
      <c r="AY1308" s="74"/>
      <c r="AZ1308" s="74"/>
      <c r="BA1308" s="74"/>
    </row>
    <row r="1309" spans="33:53">
      <c r="AG1309" s="74"/>
      <c r="AH1309" s="74"/>
      <c r="AI1309" s="74"/>
      <c r="AJ1309" s="74"/>
      <c r="AK1309" s="74"/>
      <c r="AM1309" s="101"/>
      <c r="AT1309" s="74"/>
      <c r="AU1309" s="74"/>
      <c r="AV1309" s="74"/>
      <c r="AW1309" s="74"/>
      <c r="AX1309" s="74"/>
      <c r="AY1309" s="74"/>
      <c r="AZ1309" s="74"/>
      <c r="BA1309" s="74"/>
    </row>
    <row r="1310" spans="33:53">
      <c r="AG1310" s="74"/>
      <c r="AH1310" s="74"/>
      <c r="AI1310" s="74"/>
      <c r="AJ1310" s="74"/>
      <c r="AK1310" s="74"/>
      <c r="AM1310" s="101"/>
      <c r="AT1310" s="74"/>
      <c r="AU1310" s="74"/>
      <c r="AV1310" s="74"/>
      <c r="AW1310" s="74"/>
      <c r="AX1310" s="74"/>
      <c r="AY1310" s="74"/>
      <c r="AZ1310" s="74"/>
      <c r="BA1310" s="74"/>
    </row>
    <row r="1311" spans="33:53">
      <c r="AG1311" s="74"/>
      <c r="AH1311" s="74"/>
      <c r="AI1311" s="74"/>
      <c r="AJ1311" s="74"/>
      <c r="AK1311" s="74"/>
      <c r="AM1311" s="101"/>
      <c r="AT1311" s="74"/>
      <c r="AU1311" s="74"/>
      <c r="AV1311" s="74"/>
      <c r="AW1311" s="74"/>
      <c r="AX1311" s="74"/>
      <c r="AY1311" s="74"/>
      <c r="AZ1311" s="74"/>
      <c r="BA1311" s="74"/>
    </row>
    <row r="1312" spans="33:53">
      <c r="AG1312" s="74"/>
      <c r="AH1312" s="74"/>
      <c r="AI1312" s="74"/>
      <c r="AJ1312" s="74"/>
      <c r="AK1312" s="74"/>
      <c r="AM1312" s="101"/>
      <c r="AT1312" s="74"/>
      <c r="AU1312" s="74"/>
      <c r="AV1312" s="74"/>
      <c r="AW1312" s="74"/>
      <c r="AX1312" s="74"/>
      <c r="AY1312" s="74"/>
      <c r="AZ1312" s="74"/>
      <c r="BA1312" s="74"/>
    </row>
    <row r="1313" spans="33:54">
      <c r="AG1313" s="74"/>
      <c r="AH1313" s="74"/>
      <c r="AI1313" s="74"/>
      <c r="AJ1313" s="74"/>
      <c r="AK1313" s="74"/>
      <c r="AM1313" s="101"/>
      <c r="AT1313" s="74"/>
      <c r="AU1313" s="74"/>
      <c r="AV1313" s="74"/>
      <c r="AW1313" s="74"/>
      <c r="AX1313" s="74"/>
      <c r="AY1313" s="74"/>
      <c r="AZ1313" s="74"/>
      <c r="BA1313" s="74"/>
    </row>
    <row r="1314" spans="33:54">
      <c r="AG1314" s="74"/>
      <c r="AH1314" s="74"/>
      <c r="AI1314" s="74"/>
      <c r="AJ1314" s="74"/>
      <c r="AK1314" s="74"/>
      <c r="AM1314" s="101"/>
      <c r="AT1314" s="74"/>
      <c r="AU1314" s="74"/>
      <c r="AV1314" s="74"/>
      <c r="AW1314" s="74"/>
      <c r="AX1314" s="74"/>
      <c r="AY1314" s="74"/>
      <c r="AZ1314" s="74"/>
      <c r="BA1314" s="74"/>
    </row>
    <row r="1315" spans="33:54">
      <c r="AG1315" s="74"/>
      <c r="AH1315" s="74"/>
      <c r="AI1315" s="74"/>
      <c r="AJ1315" s="74"/>
      <c r="AK1315" s="74"/>
      <c r="AM1315" s="101"/>
      <c r="AT1315" s="74"/>
      <c r="AU1315" s="74"/>
      <c r="AV1315" s="74"/>
      <c r="AW1315" s="74"/>
      <c r="AX1315" s="74"/>
      <c r="AY1315" s="74"/>
      <c r="AZ1315" s="74"/>
      <c r="BA1315" s="74"/>
    </row>
    <row r="1316" spans="33:54">
      <c r="AG1316" s="74"/>
      <c r="AH1316" s="74"/>
      <c r="AI1316" s="74"/>
      <c r="AJ1316" s="74"/>
      <c r="AK1316" s="74"/>
      <c r="AM1316" s="101"/>
      <c r="AT1316" s="74"/>
      <c r="AU1316" s="74"/>
      <c r="AV1316" s="74"/>
      <c r="AW1316" s="74"/>
      <c r="AX1316" s="74"/>
      <c r="AY1316" s="74"/>
      <c r="AZ1316" s="74"/>
      <c r="BA1316" s="74"/>
      <c r="BB1316" s="74"/>
    </row>
    <row r="1317" spans="33:54">
      <c r="AG1317" s="74"/>
      <c r="AH1317" s="74"/>
      <c r="AI1317" s="74"/>
      <c r="AJ1317" s="74"/>
      <c r="AK1317" s="74"/>
      <c r="AM1317" s="101"/>
      <c r="AT1317" s="74"/>
      <c r="AU1317" s="74"/>
      <c r="AV1317" s="74"/>
      <c r="AW1317" s="74"/>
      <c r="AX1317" s="74"/>
      <c r="AY1317" s="74"/>
      <c r="AZ1317" s="74"/>
      <c r="BA1317" s="74"/>
    </row>
    <row r="1318" spans="33:54">
      <c r="AG1318" s="74"/>
      <c r="AH1318" s="74"/>
      <c r="AI1318" s="74"/>
      <c r="AJ1318" s="74"/>
      <c r="AK1318" s="74"/>
      <c r="AM1318" s="101"/>
      <c r="AT1318" s="74"/>
      <c r="AU1318" s="74"/>
      <c r="AV1318" s="74"/>
      <c r="AW1318" s="74"/>
      <c r="AX1318" s="74"/>
      <c r="AY1318" s="74"/>
      <c r="AZ1318" s="74"/>
      <c r="BA1318" s="74"/>
      <c r="BB1318" s="74"/>
    </row>
    <row r="1319" spans="33:54">
      <c r="AG1319" s="74"/>
      <c r="AH1319" s="74"/>
      <c r="AI1319" s="74"/>
      <c r="AJ1319" s="74"/>
      <c r="AK1319" s="74"/>
      <c r="AM1319" s="101"/>
      <c r="AT1319" s="74"/>
      <c r="AU1319" s="74"/>
      <c r="AV1319" s="74"/>
      <c r="AW1319" s="74"/>
      <c r="AX1319" s="74"/>
      <c r="AY1319" s="74"/>
      <c r="AZ1319" s="74"/>
      <c r="BA1319" s="74"/>
    </row>
    <row r="1320" spans="33:54">
      <c r="AG1320" s="74"/>
      <c r="AH1320" s="74"/>
      <c r="AI1320" s="74"/>
      <c r="AJ1320" s="74"/>
      <c r="AK1320" s="74"/>
      <c r="AM1320" s="101"/>
      <c r="AT1320" s="74"/>
      <c r="AU1320" s="74"/>
      <c r="AV1320" s="74"/>
      <c r="AW1320" s="74"/>
      <c r="AX1320" s="74"/>
      <c r="AY1320" s="74"/>
      <c r="AZ1320" s="74"/>
      <c r="BA1320" s="74"/>
      <c r="BB1320" s="74"/>
    </row>
    <row r="1321" spans="33:54">
      <c r="AG1321" s="74"/>
      <c r="AH1321" s="74"/>
      <c r="AI1321" s="74"/>
      <c r="AJ1321" s="74"/>
      <c r="AK1321" s="74"/>
      <c r="AM1321" s="101"/>
      <c r="AT1321" s="74"/>
      <c r="AU1321" s="74"/>
      <c r="AV1321" s="74"/>
      <c r="AW1321" s="74"/>
      <c r="AX1321" s="74"/>
      <c r="AY1321" s="74"/>
      <c r="AZ1321" s="74"/>
      <c r="BA1321" s="74"/>
    </row>
    <row r="1322" spans="33:54">
      <c r="AG1322" s="74"/>
      <c r="AH1322" s="74"/>
      <c r="AI1322" s="74"/>
      <c r="AJ1322" s="74"/>
      <c r="AK1322" s="74"/>
      <c r="AM1322" s="101"/>
      <c r="AT1322" s="74"/>
      <c r="AU1322" s="74"/>
      <c r="AV1322" s="74"/>
      <c r="AW1322" s="74"/>
      <c r="AX1322" s="74"/>
      <c r="AY1322" s="74"/>
      <c r="AZ1322" s="74"/>
      <c r="BA1322" s="74"/>
    </row>
    <row r="1323" spans="33:54">
      <c r="AG1323" s="74"/>
      <c r="AH1323" s="74"/>
      <c r="AI1323" s="74"/>
      <c r="AJ1323" s="74"/>
      <c r="AK1323" s="74"/>
      <c r="AM1323" s="101"/>
      <c r="AT1323" s="74"/>
      <c r="AU1323" s="74"/>
      <c r="AV1323" s="74"/>
      <c r="AW1323" s="74"/>
      <c r="AX1323" s="74"/>
      <c r="AY1323" s="74"/>
      <c r="AZ1323" s="74"/>
      <c r="BA1323" s="74"/>
    </row>
    <row r="1324" spans="33:54">
      <c r="AG1324" s="74"/>
      <c r="AH1324" s="74"/>
      <c r="AI1324" s="74"/>
      <c r="AJ1324" s="74"/>
      <c r="AK1324" s="74"/>
      <c r="AM1324" s="101"/>
      <c r="AT1324" s="74"/>
      <c r="AU1324" s="74"/>
      <c r="AV1324" s="74"/>
      <c r="AW1324" s="74"/>
      <c r="AX1324" s="74"/>
      <c r="AY1324" s="74"/>
      <c r="AZ1324" s="74"/>
      <c r="BA1324" s="74"/>
    </row>
    <row r="1325" spans="33:54">
      <c r="AG1325" s="74"/>
      <c r="AH1325" s="74"/>
      <c r="AI1325" s="74"/>
      <c r="AJ1325" s="74"/>
      <c r="AK1325" s="74"/>
      <c r="AM1325" s="101"/>
      <c r="AT1325" s="74"/>
      <c r="AU1325" s="74"/>
      <c r="AV1325" s="74"/>
      <c r="AW1325" s="74"/>
      <c r="AX1325" s="74"/>
      <c r="AY1325" s="74"/>
      <c r="AZ1325" s="74"/>
      <c r="BA1325" s="74"/>
    </row>
    <row r="1326" spans="33:54">
      <c r="AG1326" s="74"/>
      <c r="AH1326" s="74"/>
      <c r="AI1326" s="74"/>
      <c r="AJ1326" s="74"/>
      <c r="AK1326" s="74"/>
      <c r="AM1326" s="101"/>
      <c r="AT1326" s="74"/>
      <c r="AU1326" s="74"/>
      <c r="AV1326" s="74"/>
      <c r="AW1326" s="74"/>
      <c r="AX1326" s="74"/>
      <c r="AY1326" s="74"/>
      <c r="AZ1326" s="74"/>
      <c r="BA1326" s="74"/>
    </row>
    <row r="1327" spans="33:54">
      <c r="AG1327" s="74"/>
      <c r="AH1327" s="74"/>
      <c r="AI1327" s="74"/>
      <c r="AJ1327" s="74"/>
      <c r="AK1327" s="74"/>
      <c r="AM1327" s="101"/>
      <c r="AT1327" s="74"/>
      <c r="AU1327" s="74"/>
      <c r="AV1327" s="74"/>
      <c r="AW1327" s="74"/>
      <c r="AX1327" s="74"/>
      <c r="AY1327" s="74"/>
      <c r="AZ1327" s="74"/>
      <c r="BA1327" s="74"/>
    </row>
    <row r="1328" spans="33:54">
      <c r="AG1328" s="74"/>
      <c r="AH1328" s="74"/>
      <c r="AI1328" s="74"/>
      <c r="AJ1328" s="74"/>
      <c r="AK1328" s="74"/>
      <c r="AM1328" s="101"/>
      <c r="AT1328" s="74"/>
      <c r="AU1328" s="74"/>
      <c r="AV1328" s="74"/>
      <c r="AW1328" s="74"/>
      <c r="AX1328" s="74"/>
      <c r="AY1328" s="74"/>
      <c r="AZ1328" s="74"/>
      <c r="BA1328" s="74"/>
    </row>
    <row r="1329" spans="33:54">
      <c r="AG1329" s="74"/>
      <c r="AH1329" s="74"/>
      <c r="AI1329" s="74"/>
      <c r="AJ1329" s="74"/>
      <c r="AK1329" s="74"/>
      <c r="AM1329" s="101"/>
      <c r="AT1329" s="74"/>
      <c r="AU1329" s="74"/>
      <c r="AV1329" s="74"/>
      <c r="AW1329" s="74"/>
      <c r="AX1329" s="74"/>
      <c r="AY1329" s="74"/>
      <c r="AZ1329" s="74"/>
      <c r="BA1329" s="74"/>
      <c r="BB1329" s="74"/>
    </row>
    <row r="1330" spans="33:54">
      <c r="AG1330" s="74"/>
      <c r="AH1330" s="74"/>
      <c r="AI1330" s="74"/>
      <c r="AJ1330" s="74"/>
      <c r="AK1330" s="74"/>
      <c r="AM1330" s="101"/>
      <c r="AT1330" s="74"/>
      <c r="AU1330" s="74"/>
      <c r="AV1330" s="74"/>
      <c r="AW1330" s="74"/>
      <c r="AX1330" s="74"/>
      <c r="AY1330" s="74"/>
      <c r="AZ1330" s="74"/>
      <c r="BA1330" s="74"/>
    </row>
    <row r="1331" spans="33:54">
      <c r="AG1331" s="74"/>
      <c r="AH1331" s="74"/>
      <c r="AI1331" s="74"/>
      <c r="AJ1331" s="74"/>
      <c r="AK1331" s="74"/>
      <c r="AM1331" s="101"/>
      <c r="AT1331" s="74"/>
      <c r="AU1331" s="74"/>
      <c r="AV1331" s="74"/>
      <c r="AW1331" s="74"/>
      <c r="AX1331" s="74"/>
      <c r="AY1331" s="74"/>
      <c r="AZ1331" s="74"/>
      <c r="BA1331" s="74"/>
      <c r="BB1331" s="74"/>
    </row>
    <row r="1332" spans="33:54">
      <c r="AG1332" s="74"/>
      <c r="AH1332" s="74"/>
      <c r="AI1332" s="74"/>
      <c r="AJ1332" s="74"/>
      <c r="AK1332" s="74"/>
      <c r="AM1332" s="101"/>
      <c r="AT1332" s="74"/>
      <c r="AU1332" s="74"/>
      <c r="AV1332" s="74"/>
      <c r="AW1332" s="74"/>
      <c r="AX1332" s="74"/>
      <c r="AY1332" s="74"/>
      <c r="AZ1332" s="74"/>
      <c r="BA1332" s="74"/>
      <c r="BB1332" s="74"/>
    </row>
    <row r="1333" spans="33:54">
      <c r="AG1333" s="74"/>
      <c r="AH1333" s="74"/>
      <c r="AI1333" s="74"/>
      <c r="AJ1333" s="74"/>
      <c r="AK1333" s="74"/>
      <c r="AM1333" s="101"/>
      <c r="AT1333" s="74"/>
      <c r="AU1333" s="74"/>
      <c r="AV1333" s="74"/>
      <c r="AW1333" s="74"/>
      <c r="AX1333" s="74"/>
      <c r="AY1333" s="74"/>
      <c r="AZ1333" s="74"/>
      <c r="BA1333" s="74"/>
    </row>
    <row r="1334" spans="33:54">
      <c r="AG1334" s="74"/>
      <c r="AH1334" s="74"/>
      <c r="AI1334" s="74"/>
      <c r="AJ1334" s="74"/>
      <c r="AK1334" s="74"/>
      <c r="AM1334" s="101"/>
      <c r="AT1334" s="74"/>
      <c r="AU1334" s="74"/>
      <c r="AV1334" s="74"/>
      <c r="AW1334" s="74"/>
      <c r="AX1334" s="74"/>
      <c r="AY1334" s="74"/>
      <c r="AZ1334" s="74"/>
      <c r="BA1334" s="74"/>
    </row>
    <row r="1335" spans="33:54">
      <c r="AG1335" s="74"/>
      <c r="AH1335" s="74"/>
      <c r="AI1335" s="74"/>
      <c r="AJ1335" s="74"/>
      <c r="AK1335" s="74"/>
      <c r="AM1335" s="101"/>
      <c r="AT1335" s="74"/>
      <c r="AU1335" s="74"/>
      <c r="AV1335" s="74"/>
      <c r="AW1335" s="74"/>
      <c r="AX1335" s="74"/>
      <c r="AY1335" s="74"/>
      <c r="AZ1335" s="74"/>
      <c r="BA1335" s="74"/>
    </row>
    <row r="1336" spans="33:54">
      <c r="AG1336" s="74"/>
      <c r="AH1336" s="74"/>
      <c r="AI1336" s="74"/>
      <c r="AJ1336" s="74"/>
      <c r="AK1336" s="74"/>
      <c r="AM1336" s="101"/>
      <c r="AT1336" s="74"/>
      <c r="AU1336" s="74"/>
      <c r="AV1336" s="74"/>
      <c r="AW1336" s="74"/>
      <c r="AX1336" s="74"/>
      <c r="AY1336" s="74"/>
      <c r="AZ1336" s="74"/>
      <c r="BA1336" s="74"/>
    </row>
    <row r="1337" spans="33:54">
      <c r="AG1337" s="74"/>
      <c r="AH1337" s="74"/>
      <c r="AI1337" s="74"/>
      <c r="AJ1337" s="74"/>
      <c r="AK1337" s="74"/>
      <c r="AM1337" s="101"/>
      <c r="AT1337" s="74"/>
      <c r="AU1337" s="74"/>
      <c r="AV1337" s="74"/>
      <c r="AW1337" s="74"/>
      <c r="AX1337" s="74"/>
      <c r="AY1337" s="74"/>
      <c r="AZ1337" s="74"/>
      <c r="BA1337" s="74"/>
    </row>
    <row r="1338" spans="33:54">
      <c r="AG1338" s="74"/>
      <c r="AH1338" s="74"/>
      <c r="AI1338" s="74"/>
      <c r="AJ1338" s="74"/>
      <c r="AK1338" s="74"/>
      <c r="AM1338" s="101"/>
      <c r="AT1338" s="74"/>
      <c r="AU1338" s="74"/>
      <c r="AV1338" s="74"/>
      <c r="AW1338" s="74"/>
      <c r="AX1338" s="74"/>
      <c r="AY1338" s="74"/>
      <c r="AZ1338" s="74"/>
      <c r="BA1338" s="74"/>
    </row>
    <row r="1339" spans="33:54">
      <c r="AG1339" s="74"/>
      <c r="AH1339" s="74"/>
      <c r="AI1339" s="74"/>
      <c r="AJ1339" s="74"/>
      <c r="AK1339" s="74"/>
      <c r="AM1339" s="101"/>
      <c r="AT1339" s="74"/>
      <c r="AU1339" s="74"/>
      <c r="AV1339" s="74"/>
      <c r="AW1339" s="74"/>
      <c r="AX1339" s="74"/>
      <c r="AY1339" s="74"/>
      <c r="AZ1339" s="74"/>
      <c r="BA1339" s="74"/>
      <c r="BB1339" s="74"/>
    </row>
    <row r="1340" spans="33:54">
      <c r="AG1340" s="74"/>
      <c r="AH1340" s="74"/>
      <c r="AI1340" s="74"/>
      <c r="AJ1340" s="74"/>
      <c r="AK1340" s="74"/>
      <c r="AM1340" s="101"/>
      <c r="AT1340" s="74"/>
      <c r="AU1340" s="74"/>
      <c r="AV1340" s="74"/>
      <c r="AW1340" s="74"/>
      <c r="AX1340" s="74"/>
      <c r="AY1340" s="74"/>
      <c r="AZ1340" s="74"/>
      <c r="BA1340" s="74"/>
      <c r="BB1340" s="74"/>
    </row>
    <row r="1341" spans="33:54">
      <c r="AG1341" s="74"/>
      <c r="AH1341" s="74"/>
      <c r="AI1341" s="74"/>
      <c r="AJ1341" s="74"/>
      <c r="AK1341" s="74"/>
      <c r="AM1341" s="101"/>
      <c r="AT1341" s="74"/>
      <c r="AU1341" s="74"/>
      <c r="AV1341" s="74"/>
      <c r="AW1341" s="74"/>
      <c r="AX1341" s="74"/>
      <c r="AY1341" s="74"/>
      <c r="AZ1341" s="74"/>
      <c r="BA1341" s="74"/>
      <c r="BB1341" s="74"/>
    </row>
    <row r="1342" spans="33:54">
      <c r="AG1342" s="74"/>
      <c r="AH1342" s="74"/>
      <c r="AI1342" s="74"/>
      <c r="AJ1342" s="74"/>
      <c r="AK1342" s="74"/>
      <c r="AM1342" s="101"/>
      <c r="AT1342" s="74"/>
      <c r="AU1342" s="74"/>
      <c r="AV1342" s="74"/>
      <c r="AW1342" s="74"/>
      <c r="AX1342" s="74"/>
      <c r="AY1342" s="74"/>
      <c r="AZ1342" s="74"/>
      <c r="BA1342" s="74"/>
      <c r="BB1342" s="74"/>
    </row>
    <row r="1343" spans="33:54">
      <c r="AG1343" s="74"/>
      <c r="AH1343" s="74"/>
      <c r="AI1343" s="74"/>
      <c r="AJ1343" s="74"/>
      <c r="AK1343" s="74"/>
      <c r="AM1343" s="101"/>
      <c r="AT1343" s="74"/>
      <c r="AU1343" s="74"/>
      <c r="AV1343" s="74"/>
      <c r="AW1343" s="74"/>
      <c r="AX1343" s="74"/>
      <c r="AY1343" s="74"/>
      <c r="AZ1343" s="74"/>
      <c r="BA1343" s="74"/>
    </row>
    <row r="1344" spans="33:54">
      <c r="AG1344" s="74"/>
      <c r="AH1344" s="74"/>
      <c r="AI1344" s="74"/>
      <c r="AJ1344" s="74"/>
      <c r="AK1344" s="74"/>
      <c r="AM1344" s="101"/>
      <c r="AT1344" s="74"/>
      <c r="AU1344" s="74"/>
      <c r="AV1344" s="74"/>
      <c r="AW1344" s="74"/>
      <c r="AX1344" s="74"/>
      <c r="AY1344" s="74"/>
      <c r="AZ1344" s="74"/>
      <c r="BA1344" s="74"/>
    </row>
    <row r="1345" spans="33:54">
      <c r="AG1345" s="74"/>
      <c r="AH1345" s="74"/>
      <c r="AI1345" s="74"/>
      <c r="AJ1345" s="74"/>
      <c r="AK1345" s="74"/>
      <c r="AM1345" s="101"/>
      <c r="AT1345" s="74"/>
      <c r="AU1345" s="74"/>
      <c r="AV1345" s="74"/>
      <c r="AW1345" s="74"/>
      <c r="AX1345" s="74"/>
      <c r="AY1345" s="74"/>
      <c r="AZ1345" s="74"/>
      <c r="BA1345" s="74"/>
    </row>
    <row r="1346" spans="33:54">
      <c r="AG1346" s="74"/>
      <c r="AH1346" s="74"/>
      <c r="AI1346" s="74"/>
      <c r="AJ1346" s="74"/>
      <c r="AK1346" s="74"/>
      <c r="AM1346" s="101"/>
      <c r="AT1346" s="74"/>
      <c r="AU1346" s="74"/>
      <c r="AV1346" s="74"/>
      <c r="AW1346" s="74"/>
      <c r="AX1346" s="74"/>
      <c r="AY1346" s="74"/>
      <c r="AZ1346" s="74"/>
      <c r="BA1346" s="74"/>
    </row>
    <row r="1347" spans="33:54">
      <c r="AG1347" s="74"/>
      <c r="AH1347" s="74"/>
      <c r="AI1347" s="74"/>
      <c r="AJ1347" s="74"/>
      <c r="AK1347" s="74"/>
      <c r="AM1347" s="101"/>
      <c r="AT1347" s="74"/>
      <c r="AU1347" s="74"/>
      <c r="AV1347" s="74"/>
      <c r="AW1347" s="74"/>
      <c r="AX1347" s="74"/>
      <c r="AY1347" s="74"/>
      <c r="AZ1347" s="74"/>
      <c r="BA1347" s="74"/>
    </row>
    <row r="1348" spans="33:54">
      <c r="AG1348" s="74"/>
      <c r="AH1348" s="74"/>
      <c r="AI1348" s="74"/>
      <c r="AJ1348" s="74"/>
      <c r="AK1348" s="74"/>
      <c r="AM1348" s="101"/>
      <c r="AT1348" s="74"/>
      <c r="AU1348" s="74"/>
      <c r="AV1348" s="74"/>
      <c r="AW1348" s="74"/>
      <c r="AX1348" s="74"/>
      <c r="AY1348" s="74"/>
      <c r="AZ1348" s="74"/>
      <c r="BA1348" s="74"/>
    </row>
    <row r="1349" spans="33:54">
      <c r="AG1349" s="74"/>
      <c r="AH1349" s="74"/>
      <c r="AI1349" s="74"/>
      <c r="AJ1349" s="74"/>
      <c r="AK1349" s="74"/>
      <c r="AM1349" s="101"/>
      <c r="AT1349" s="74"/>
      <c r="AU1349" s="74"/>
      <c r="AV1349" s="74"/>
      <c r="AW1349" s="74"/>
      <c r="AX1349" s="74"/>
      <c r="AY1349" s="74"/>
      <c r="AZ1349" s="74"/>
      <c r="BA1349" s="74"/>
    </row>
    <row r="1350" spans="33:54">
      <c r="AG1350" s="74"/>
      <c r="AH1350" s="74"/>
      <c r="AI1350" s="74"/>
      <c r="AJ1350" s="74"/>
      <c r="AK1350" s="74"/>
      <c r="AM1350" s="101"/>
      <c r="AT1350" s="74"/>
      <c r="AU1350" s="74"/>
      <c r="AV1350" s="74"/>
      <c r="AW1350" s="74"/>
      <c r="AX1350" s="74"/>
      <c r="AY1350" s="74"/>
      <c r="AZ1350" s="74"/>
      <c r="BA1350" s="74"/>
    </row>
    <row r="1351" spans="33:54">
      <c r="AG1351" s="74"/>
      <c r="AH1351" s="74"/>
      <c r="AI1351" s="74"/>
      <c r="AJ1351" s="74"/>
      <c r="AK1351" s="74"/>
      <c r="AM1351" s="101"/>
      <c r="AT1351" s="74"/>
      <c r="AU1351" s="74"/>
      <c r="AV1351" s="74"/>
      <c r="AW1351" s="74"/>
      <c r="AX1351" s="74"/>
      <c r="AY1351" s="74"/>
      <c r="AZ1351" s="74"/>
      <c r="BA1351" s="74"/>
    </row>
    <row r="1352" spans="33:54">
      <c r="AG1352" s="74"/>
      <c r="AH1352" s="74"/>
      <c r="AI1352" s="74"/>
      <c r="AJ1352" s="74"/>
      <c r="AK1352" s="74"/>
      <c r="AM1352" s="101"/>
      <c r="AT1352" s="74"/>
      <c r="AU1352" s="74"/>
      <c r="AV1352" s="74"/>
      <c r="AW1352" s="74"/>
      <c r="AX1352" s="74"/>
      <c r="AY1352" s="74"/>
      <c r="AZ1352" s="74"/>
      <c r="BA1352" s="74"/>
    </row>
    <row r="1353" spans="33:54">
      <c r="AG1353" s="74"/>
      <c r="AH1353" s="74"/>
      <c r="AI1353" s="74"/>
      <c r="AJ1353" s="74"/>
      <c r="AK1353" s="74"/>
      <c r="AM1353" s="101"/>
      <c r="AT1353" s="74"/>
      <c r="AU1353" s="74"/>
      <c r="AV1353" s="74"/>
      <c r="AW1353" s="74"/>
      <c r="AX1353" s="74"/>
      <c r="AY1353" s="74"/>
      <c r="AZ1353" s="74"/>
      <c r="BA1353" s="74"/>
    </row>
    <row r="1354" spans="33:54">
      <c r="AG1354" s="74"/>
      <c r="AH1354" s="74"/>
      <c r="AI1354" s="74"/>
      <c r="AJ1354" s="74"/>
      <c r="AK1354" s="74"/>
      <c r="AM1354" s="101"/>
      <c r="AT1354" s="74"/>
      <c r="AU1354" s="74"/>
      <c r="AV1354" s="74"/>
      <c r="AW1354" s="74"/>
      <c r="AX1354" s="74"/>
      <c r="AY1354" s="74"/>
      <c r="AZ1354" s="74"/>
      <c r="BA1354" s="74"/>
    </row>
    <row r="1355" spans="33:54">
      <c r="AG1355" s="74"/>
      <c r="AH1355" s="74"/>
      <c r="AI1355" s="74"/>
      <c r="AJ1355" s="74"/>
      <c r="AK1355" s="74"/>
      <c r="AM1355" s="101"/>
      <c r="AT1355" s="74"/>
      <c r="AU1355" s="74"/>
      <c r="AV1355" s="74"/>
      <c r="AW1355" s="74"/>
      <c r="AX1355" s="74"/>
      <c r="AY1355" s="74"/>
      <c r="AZ1355" s="74"/>
      <c r="BA1355" s="74"/>
    </row>
    <row r="1356" spans="33:54">
      <c r="AG1356" s="74"/>
      <c r="AH1356" s="74"/>
      <c r="AI1356" s="74"/>
      <c r="AJ1356" s="74"/>
      <c r="AK1356" s="74"/>
      <c r="AM1356" s="101"/>
      <c r="AT1356" s="74"/>
      <c r="AU1356" s="74"/>
      <c r="AV1356" s="74"/>
      <c r="AW1356" s="74"/>
      <c r="AX1356" s="74"/>
      <c r="AY1356" s="74"/>
      <c r="AZ1356" s="74"/>
      <c r="BA1356" s="74"/>
    </row>
    <row r="1357" spans="33:54">
      <c r="AG1357" s="74"/>
      <c r="AH1357" s="74"/>
      <c r="AI1357" s="74"/>
      <c r="AJ1357" s="74"/>
      <c r="AK1357" s="74"/>
      <c r="AM1357" s="101"/>
      <c r="AT1357" s="74"/>
      <c r="AU1357" s="74"/>
      <c r="AV1357" s="74"/>
      <c r="AW1357" s="74"/>
      <c r="AX1357" s="74"/>
      <c r="AY1357" s="74"/>
      <c r="AZ1357" s="74"/>
      <c r="BA1357" s="74"/>
    </row>
    <row r="1358" spans="33:54">
      <c r="AG1358" s="74"/>
      <c r="AH1358" s="74"/>
      <c r="AI1358" s="74"/>
      <c r="AJ1358" s="74"/>
      <c r="AK1358" s="74"/>
      <c r="AM1358" s="101"/>
      <c r="AT1358" s="74"/>
      <c r="AU1358" s="74"/>
      <c r="AV1358" s="74"/>
      <c r="AW1358" s="74"/>
      <c r="AX1358" s="74"/>
      <c r="AY1358" s="74"/>
      <c r="AZ1358" s="74"/>
      <c r="BA1358" s="74"/>
    </row>
    <row r="1359" spans="33:54">
      <c r="AG1359" s="74"/>
      <c r="AH1359" s="74"/>
      <c r="AI1359" s="74"/>
      <c r="AJ1359" s="74"/>
      <c r="AK1359" s="74"/>
      <c r="AM1359" s="101"/>
      <c r="AT1359" s="74"/>
      <c r="AU1359" s="74"/>
      <c r="AV1359" s="74"/>
      <c r="AW1359" s="74"/>
      <c r="AX1359" s="74"/>
      <c r="AY1359" s="74"/>
      <c r="AZ1359" s="74"/>
      <c r="BA1359" s="74"/>
    </row>
    <row r="1360" spans="33:54">
      <c r="AG1360" s="74"/>
      <c r="AH1360" s="74"/>
      <c r="AI1360" s="74"/>
      <c r="AJ1360" s="74"/>
      <c r="AK1360" s="74"/>
      <c r="AM1360" s="101"/>
      <c r="AT1360" s="74"/>
      <c r="AU1360" s="74"/>
      <c r="AV1360" s="74"/>
      <c r="AW1360" s="74"/>
      <c r="AX1360" s="74"/>
      <c r="AY1360" s="74"/>
      <c r="AZ1360" s="74"/>
      <c r="BA1360" s="74"/>
      <c r="BB1360" s="74"/>
    </row>
    <row r="1361" spans="33:54">
      <c r="AG1361" s="74"/>
      <c r="AH1361" s="74"/>
      <c r="AI1361" s="74"/>
      <c r="AJ1361" s="74"/>
      <c r="AK1361" s="74"/>
      <c r="AM1361" s="101"/>
      <c r="AT1361" s="74"/>
      <c r="AU1361" s="74"/>
      <c r="AV1361" s="74"/>
      <c r="AW1361" s="74"/>
      <c r="AX1361" s="74"/>
      <c r="AY1361" s="74"/>
      <c r="AZ1361" s="74"/>
      <c r="BA1361" s="74"/>
    </row>
    <row r="1362" spans="33:54">
      <c r="AG1362" s="74"/>
      <c r="AH1362" s="74"/>
      <c r="AI1362" s="74"/>
      <c r="AJ1362" s="74"/>
      <c r="AK1362" s="74"/>
      <c r="AM1362" s="101"/>
      <c r="AT1362" s="74"/>
      <c r="AU1362" s="74"/>
      <c r="AV1362" s="74"/>
      <c r="AW1362" s="74"/>
      <c r="AX1362" s="74"/>
      <c r="AY1362" s="74"/>
      <c r="AZ1362" s="74"/>
      <c r="BA1362" s="74"/>
    </row>
    <row r="1363" spans="33:54">
      <c r="AG1363" s="74"/>
      <c r="AH1363" s="74"/>
      <c r="AI1363" s="74"/>
      <c r="AJ1363" s="74"/>
      <c r="AK1363" s="74"/>
      <c r="AM1363" s="101"/>
      <c r="AT1363" s="74"/>
      <c r="AU1363" s="74"/>
      <c r="AV1363" s="74"/>
      <c r="AW1363" s="74"/>
      <c r="AX1363" s="74"/>
      <c r="AY1363" s="74"/>
      <c r="AZ1363" s="74"/>
      <c r="BA1363" s="74"/>
    </row>
    <row r="1364" spans="33:54">
      <c r="AG1364" s="74"/>
      <c r="AH1364" s="74"/>
      <c r="AI1364" s="74"/>
      <c r="AJ1364" s="74"/>
      <c r="AK1364" s="74"/>
      <c r="AM1364" s="101"/>
      <c r="AT1364" s="74"/>
      <c r="AU1364" s="74"/>
      <c r="AV1364" s="74"/>
      <c r="AW1364" s="74"/>
      <c r="AX1364" s="74"/>
      <c r="AY1364" s="74"/>
      <c r="AZ1364" s="74"/>
      <c r="BA1364" s="74"/>
      <c r="BB1364" s="74"/>
    </row>
    <row r="1365" spans="33:54">
      <c r="AG1365" s="74"/>
      <c r="AH1365" s="74"/>
      <c r="AI1365" s="74"/>
      <c r="AJ1365" s="74"/>
      <c r="AK1365" s="74"/>
      <c r="AM1365" s="101"/>
      <c r="AT1365" s="74"/>
      <c r="AU1365" s="74"/>
      <c r="AV1365" s="74"/>
      <c r="AW1365" s="74"/>
      <c r="AX1365" s="74"/>
      <c r="AY1365" s="74"/>
      <c r="AZ1365" s="74"/>
      <c r="BA1365" s="74"/>
    </row>
    <row r="1366" spans="33:54">
      <c r="AG1366" s="74"/>
      <c r="AH1366" s="74"/>
      <c r="AI1366" s="74"/>
      <c r="AJ1366" s="74"/>
      <c r="AK1366" s="74"/>
      <c r="AM1366" s="101"/>
      <c r="AT1366" s="74"/>
      <c r="AU1366" s="74"/>
      <c r="AV1366" s="74"/>
      <c r="AW1366" s="74"/>
      <c r="AX1366" s="74"/>
      <c r="AY1366" s="74"/>
      <c r="AZ1366" s="74"/>
      <c r="BA1366" s="74"/>
      <c r="BB1366" s="74"/>
    </row>
    <row r="1367" spans="33:54">
      <c r="AG1367" s="74"/>
      <c r="AH1367" s="74"/>
      <c r="AI1367" s="74"/>
      <c r="AJ1367" s="74"/>
      <c r="AK1367" s="74"/>
      <c r="AM1367" s="101"/>
      <c r="AT1367" s="74"/>
      <c r="AU1367" s="74"/>
      <c r="AV1367" s="74"/>
      <c r="AW1367" s="74"/>
      <c r="AX1367" s="74"/>
      <c r="AY1367" s="74"/>
      <c r="AZ1367" s="74"/>
      <c r="BA1367" s="74"/>
    </row>
    <row r="1368" spans="33:54">
      <c r="AG1368" s="74"/>
      <c r="AH1368" s="74"/>
      <c r="AI1368" s="74"/>
      <c r="AJ1368" s="74"/>
      <c r="AK1368" s="74"/>
      <c r="AM1368" s="101"/>
      <c r="AT1368" s="74"/>
      <c r="AU1368" s="74"/>
      <c r="AV1368" s="74"/>
      <c r="AW1368" s="74"/>
      <c r="AX1368" s="74"/>
      <c r="AY1368" s="74"/>
      <c r="AZ1368" s="74"/>
      <c r="BA1368" s="74"/>
    </row>
    <row r="1369" spans="33:54">
      <c r="AG1369" s="74"/>
      <c r="AH1369" s="74"/>
      <c r="AI1369" s="74"/>
      <c r="AJ1369" s="74"/>
      <c r="AK1369" s="74"/>
      <c r="AM1369" s="101"/>
      <c r="AT1369" s="74"/>
      <c r="AU1369" s="74"/>
      <c r="AV1369" s="74"/>
      <c r="AW1369" s="74"/>
      <c r="AX1369" s="74"/>
      <c r="AY1369" s="74"/>
      <c r="AZ1369" s="74"/>
      <c r="BA1369" s="74"/>
      <c r="BB1369" s="74"/>
    </row>
    <row r="1370" spans="33:54">
      <c r="AG1370" s="74"/>
      <c r="AH1370" s="74"/>
      <c r="AI1370" s="74"/>
      <c r="AJ1370" s="74"/>
      <c r="AK1370" s="74"/>
      <c r="AM1370" s="101"/>
      <c r="AT1370" s="74"/>
      <c r="AU1370" s="74"/>
      <c r="AV1370" s="74"/>
      <c r="AW1370" s="74"/>
      <c r="AX1370" s="74"/>
      <c r="AY1370" s="74"/>
      <c r="AZ1370" s="74"/>
      <c r="BA1370" s="74"/>
      <c r="BB1370" s="74"/>
    </row>
    <row r="1371" spans="33:54">
      <c r="AG1371" s="74"/>
      <c r="AH1371" s="74"/>
      <c r="AI1371" s="74"/>
      <c r="AJ1371" s="74"/>
      <c r="AK1371" s="74"/>
      <c r="AM1371" s="101"/>
      <c r="AT1371" s="74"/>
      <c r="AU1371" s="74"/>
      <c r="AV1371" s="74"/>
      <c r="AW1371" s="74"/>
      <c r="AX1371" s="74"/>
      <c r="AY1371" s="74"/>
      <c r="AZ1371" s="74"/>
      <c r="BA1371" s="74"/>
      <c r="BB1371" s="74"/>
    </row>
    <row r="1372" spans="33:54">
      <c r="AG1372" s="74"/>
      <c r="AH1372" s="74"/>
      <c r="AI1372" s="74"/>
      <c r="AJ1372" s="74"/>
      <c r="AK1372" s="74"/>
      <c r="AM1372" s="101"/>
      <c r="AT1372" s="74"/>
      <c r="AU1372" s="74"/>
      <c r="AV1372" s="74"/>
      <c r="AW1372" s="74"/>
      <c r="AX1372" s="74"/>
      <c r="AY1372" s="74"/>
      <c r="AZ1372" s="74"/>
      <c r="BA1372" s="74"/>
    </row>
    <row r="1373" spans="33:54">
      <c r="AG1373" s="74"/>
      <c r="AH1373" s="74"/>
      <c r="AI1373" s="74"/>
      <c r="AJ1373" s="74"/>
      <c r="AK1373" s="74"/>
      <c r="AM1373" s="101"/>
      <c r="AT1373" s="74"/>
      <c r="AU1373" s="74"/>
      <c r="AV1373" s="74"/>
      <c r="AW1373" s="74"/>
      <c r="AX1373" s="74"/>
      <c r="AY1373" s="74"/>
      <c r="AZ1373" s="74"/>
      <c r="BA1373" s="74"/>
    </row>
    <row r="1374" spans="33:54">
      <c r="AG1374" s="74"/>
      <c r="AH1374" s="74"/>
      <c r="AI1374" s="74"/>
      <c r="AJ1374" s="74"/>
      <c r="AK1374" s="74"/>
      <c r="AM1374" s="101"/>
      <c r="AT1374" s="74"/>
      <c r="AU1374" s="74"/>
      <c r="AV1374" s="74"/>
      <c r="AW1374" s="74"/>
      <c r="AX1374" s="74"/>
      <c r="AY1374" s="74"/>
      <c r="AZ1374" s="74"/>
      <c r="BA1374" s="74"/>
      <c r="BB1374" s="74"/>
    </row>
    <row r="1375" spans="33:54">
      <c r="AG1375" s="74"/>
      <c r="AH1375" s="74"/>
      <c r="AI1375" s="74"/>
      <c r="AJ1375" s="74"/>
      <c r="AK1375" s="74"/>
      <c r="AM1375" s="101"/>
      <c r="AT1375" s="74"/>
      <c r="AU1375" s="74"/>
      <c r="AV1375" s="74"/>
      <c r="AW1375" s="74"/>
      <c r="AX1375" s="74"/>
      <c r="AY1375" s="74"/>
      <c r="AZ1375" s="74"/>
      <c r="BA1375" s="74"/>
      <c r="BB1375" s="74"/>
    </row>
    <row r="1376" spans="33:54">
      <c r="AG1376" s="74"/>
      <c r="AH1376" s="74"/>
      <c r="AI1376" s="74"/>
      <c r="AJ1376" s="74"/>
      <c r="AK1376" s="74"/>
      <c r="AM1376" s="101"/>
      <c r="AT1376" s="74"/>
      <c r="AU1376" s="74"/>
      <c r="AV1376" s="74"/>
      <c r="AW1376" s="74"/>
      <c r="AX1376" s="74"/>
      <c r="AY1376" s="74"/>
      <c r="AZ1376" s="74"/>
      <c r="BA1376" s="74"/>
    </row>
    <row r="1377" spans="33:54">
      <c r="AG1377" s="74"/>
      <c r="AH1377" s="74"/>
      <c r="AI1377" s="74"/>
      <c r="AJ1377" s="74"/>
      <c r="AK1377" s="74"/>
      <c r="AM1377" s="101"/>
      <c r="AT1377" s="74"/>
      <c r="AU1377" s="74"/>
      <c r="AV1377" s="74"/>
      <c r="AW1377" s="74"/>
      <c r="AX1377" s="74"/>
      <c r="AY1377" s="74"/>
      <c r="AZ1377" s="74"/>
      <c r="BA1377" s="74"/>
    </row>
    <row r="1378" spans="33:54">
      <c r="AG1378" s="74"/>
      <c r="AH1378" s="74"/>
      <c r="AI1378" s="74"/>
      <c r="AJ1378" s="74"/>
      <c r="AK1378" s="74"/>
      <c r="AM1378" s="101"/>
      <c r="AT1378" s="74"/>
      <c r="AU1378" s="74"/>
      <c r="AV1378" s="74"/>
      <c r="AW1378" s="74"/>
      <c r="AX1378" s="74"/>
      <c r="AY1378" s="74"/>
      <c r="AZ1378" s="74"/>
      <c r="BA1378" s="74"/>
    </row>
    <row r="1379" spans="33:54">
      <c r="AG1379" s="74"/>
      <c r="AH1379" s="74"/>
      <c r="AI1379" s="74"/>
      <c r="AJ1379" s="74"/>
      <c r="AK1379" s="74"/>
      <c r="AM1379" s="101"/>
      <c r="AT1379" s="74"/>
      <c r="AU1379" s="74"/>
      <c r="AV1379" s="74"/>
      <c r="AW1379" s="74"/>
      <c r="AX1379" s="74"/>
      <c r="AY1379" s="74"/>
      <c r="AZ1379" s="74"/>
      <c r="BA1379" s="74"/>
    </row>
    <row r="1380" spans="33:54">
      <c r="AG1380" s="74"/>
      <c r="AH1380" s="74"/>
      <c r="AI1380" s="74"/>
      <c r="AJ1380" s="74"/>
      <c r="AK1380" s="74"/>
      <c r="AM1380" s="101"/>
      <c r="AT1380" s="74"/>
      <c r="AU1380" s="74"/>
      <c r="AV1380" s="74"/>
      <c r="AW1380" s="74"/>
      <c r="AX1380" s="74"/>
      <c r="AY1380" s="74"/>
      <c r="AZ1380" s="74"/>
      <c r="BA1380" s="74"/>
      <c r="BB1380" s="74"/>
    </row>
    <row r="1381" spans="33:54">
      <c r="AG1381" s="74"/>
      <c r="AH1381" s="74"/>
      <c r="AI1381" s="74"/>
      <c r="AJ1381" s="74"/>
      <c r="AK1381" s="74"/>
      <c r="AM1381" s="101"/>
      <c r="AT1381" s="74"/>
      <c r="AU1381" s="74"/>
      <c r="AV1381" s="74"/>
      <c r="AW1381" s="74"/>
      <c r="AX1381" s="74"/>
      <c r="AY1381" s="74"/>
      <c r="AZ1381" s="74"/>
      <c r="BA1381" s="74"/>
      <c r="BB1381" s="74"/>
    </row>
    <row r="1382" spans="33:54">
      <c r="AG1382" s="74"/>
      <c r="AH1382" s="74"/>
      <c r="AI1382" s="74"/>
      <c r="AJ1382" s="74"/>
      <c r="AK1382" s="74"/>
      <c r="AM1382" s="101"/>
      <c r="AT1382" s="74"/>
      <c r="AU1382" s="74"/>
      <c r="AV1382" s="74"/>
      <c r="AW1382" s="74"/>
      <c r="AX1382" s="74"/>
      <c r="AY1382" s="74"/>
      <c r="AZ1382" s="74"/>
      <c r="BA1382" s="74"/>
    </row>
    <row r="1383" spans="33:54">
      <c r="AG1383" s="74"/>
      <c r="AH1383" s="74"/>
      <c r="AI1383" s="74"/>
      <c r="AJ1383" s="74"/>
      <c r="AK1383" s="74"/>
      <c r="AM1383" s="101"/>
      <c r="AT1383" s="74"/>
      <c r="AU1383" s="74"/>
      <c r="AV1383" s="74"/>
      <c r="AW1383" s="74"/>
      <c r="AX1383" s="74"/>
      <c r="AY1383" s="74"/>
      <c r="AZ1383" s="74"/>
      <c r="BA1383" s="74"/>
    </row>
    <row r="1384" spans="33:54">
      <c r="AG1384" s="74"/>
      <c r="AH1384" s="74"/>
      <c r="AI1384" s="74"/>
      <c r="AJ1384" s="74"/>
      <c r="AK1384" s="74"/>
      <c r="AM1384" s="101"/>
      <c r="AT1384" s="74"/>
      <c r="AU1384" s="74"/>
      <c r="AV1384" s="74"/>
      <c r="AW1384" s="74"/>
      <c r="AX1384" s="74"/>
      <c r="AY1384" s="74"/>
      <c r="AZ1384" s="74"/>
      <c r="BA1384" s="74"/>
    </row>
    <row r="1385" spans="33:54">
      <c r="AG1385" s="74"/>
      <c r="AH1385" s="74"/>
      <c r="AI1385" s="74"/>
      <c r="AJ1385" s="74"/>
      <c r="AK1385" s="74"/>
      <c r="AM1385" s="101"/>
      <c r="AT1385" s="74"/>
      <c r="AU1385" s="74"/>
      <c r="AV1385" s="74"/>
      <c r="AW1385" s="74"/>
      <c r="AX1385" s="74"/>
      <c r="AY1385" s="74"/>
      <c r="AZ1385" s="74"/>
      <c r="BA1385" s="74"/>
    </row>
    <row r="1386" spans="33:54">
      <c r="AG1386" s="74"/>
      <c r="AH1386" s="74"/>
      <c r="AI1386" s="74"/>
      <c r="AJ1386" s="74"/>
      <c r="AK1386" s="74"/>
      <c r="AM1386" s="101"/>
      <c r="AT1386" s="74"/>
      <c r="AU1386" s="74"/>
      <c r="AV1386" s="74"/>
      <c r="AW1386" s="74"/>
      <c r="AX1386" s="74"/>
      <c r="AY1386" s="74"/>
      <c r="AZ1386" s="74"/>
      <c r="BA1386" s="74"/>
    </row>
    <row r="1387" spans="33:54">
      <c r="AG1387" s="74"/>
      <c r="AH1387" s="74"/>
      <c r="AI1387" s="74"/>
      <c r="AJ1387" s="74"/>
      <c r="AK1387" s="74"/>
      <c r="AM1387" s="101"/>
      <c r="AT1387" s="74"/>
      <c r="AU1387" s="74"/>
      <c r="AV1387" s="74"/>
      <c r="AW1387" s="74"/>
      <c r="AX1387" s="74"/>
      <c r="AY1387" s="74"/>
      <c r="AZ1387" s="74"/>
      <c r="BA1387" s="74"/>
    </row>
    <row r="1388" spans="33:54">
      <c r="AG1388" s="74"/>
      <c r="AH1388" s="74"/>
      <c r="AI1388" s="74"/>
      <c r="AJ1388" s="74"/>
      <c r="AK1388" s="74"/>
      <c r="AM1388" s="101"/>
      <c r="AT1388" s="74"/>
      <c r="AU1388" s="74"/>
      <c r="AV1388" s="74"/>
      <c r="AW1388" s="74"/>
      <c r="AX1388" s="74"/>
      <c r="AY1388" s="74"/>
      <c r="AZ1388" s="74"/>
      <c r="BA1388" s="74"/>
    </row>
    <row r="1389" spans="33:54">
      <c r="AG1389" s="74"/>
      <c r="AH1389" s="74"/>
      <c r="AI1389" s="74"/>
      <c r="AJ1389" s="74"/>
      <c r="AK1389" s="74"/>
      <c r="AM1389" s="101"/>
      <c r="AT1389" s="74"/>
      <c r="AU1389" s="74"/>
      <c r="AV1389" s="74"/>
      <c r="AW1389" s="74"/>
      <c r="AX1389" s="74"/>
      <c r="AY1389" s="74"/>
      <c r="AZ1389" s="74"/>
      <c r="BA1389" s="74"/>
      <c r="BB1389" s="74"/>
    </row>
    <row r="1390" spans="33:54">
      <c r="AG1390" s="74"/>
      <c r="AH1390" s="74"/>
      <c r="AI1390" s="74"/>
      <c r="AJ1390" s="74"/>
      <c r="AK1390" s="74"/>
      <c r="AM1390" s="101"/>
      <c r="AT1390" s="74"/>
      <c r="AU1390" s="74"/>
      <c r="AV1390" s="74"/>
      <c r="AW1390" s="74"/>
      <c r="AX1390" s="74"/>
      <c r="AY1390" s="74"/>
      <c r="AZ1390" s="74"/>
      <c r="BA1390" s="74"/>
    </row>
    <row r="1391" spans="33:54">
      <c r="AG1391" s="74"/>
      <c r="AH1391" s="74"/>
      <c r="AI1391" s="74"/>
      <c r="AJ1391" s="74"/>
      <c r="AK1391" s="74"/>
      <c r="AM1391" s="101"/>
      <c r="AT1391" s="74"/>
      <c r="AU1391" s="74"/>
      <c r="AV1391" s="74"/>
      <c r="AW1391" s="74"/>
      <c r="AX1391" s="74"/>
      <c r="AY1391" s="74"/>
      <c r="AZ1391" s="74"/>
      <c r="BA1391" s="74"/>
    </row>
    <row r="1392" spans="33:54">
      <c r="AG1392" s="74"/>
      <c r="AH1392" s="74"/>
      <c r="AI1392" s="74"/>
      <c r="AJ1392" s="74"/>
      <c r="AK1392" s="74"/>
      <c r="AM1392" s="101"/>
      <c r="AT1392" s="74"/>
      <c r="AU1392" s="74"/>
      <c r="AV1392" s="74"/>
      <c r="AW1392" s="74"/>
      <c r="AX1392" s="74"/>
      <c r="AY1392" s="74"/>
      <c r="AZ1392" s="74"/>
      <c r="BA1392" s="74"/>
    </row>
    <row r="1393" spans="33:54">
      <c r="AG1393" s="74"/>
      <c r="AH1393" s="74"/>
      <c r="AI1393" s="74"/>
      <c r="AJ1393" s="74"/>
      <c r="AK1393" s="74"/>
      <c r="AM1393" s="101"/>
      <c r="AT1393" s="74"/>
      <c r="AU1393" s="74"/>
      <c r="AV1393" s="74"/>
      <c r="AW1393" s="74"/>
      <c r="AX1393" s="74"/>
      <c r="AY1393" s="74"/>
      <c r="AZ1393" s="74"/>
      <c r="BA1393" s="74"/>
    </row>
    <row r="1394" spans="33:54">
      <c r="AG1394" s="74"/>
      <c r="AH1394" s="74"/>
      <c r="AI1394" s="74"/>
      <c r="AJ1394" s="74"/>
      <c r="AK1394" s="74"/>
      <c r="AM1394" s="101"/>
      <c r="AT1394" s="74"/>
      <c r="AU1394" s="74"/>
      <c r="AV1394" s="74"/>
      <c r="AW1394" s="74"/>
      <c r="AX1394" s="74"/>
      <c r="AY1394" s="74"/>
      <c r="AZ1394" s="74"/>
      <c r="BA1394" s="74"/>
    </row>
    <row r="1395" spans="33:54">
      <c r="AG1395" s="74"/>
      <c r="AH1395" s="74"/>
      <c r="AI1395" s="74"/>
      <c r="AJ1395" s="74"/>
      <c r="AK1395" s="74"/>
      <c r="AM1395" s="101"/>
      <c r="AT1395" s="74"/>
      <c r="AU1395" s="74"/>
      <c r="AV1395" s="74"/>
      <c r="AW1395" s="74"/>
      <c r="AX1395" s="74"/>
      <c r="AY1395" s="74"/>
      <c r="AZ1395" s="74"/>
      <c r="BA1395" s="74"/>
      <c r="BB1395" s="74"/>
    </row>
    <row r="1396" spans="33:54">
      <c r="AG1396" s="74"/>
      <c r="AH1396" s="74"/>
      <c r="AI1396" s="74"/>
      <c r="AJ1396" s="74"/>
      <c r="AK1396" s="74"/>
      <c r="AM1396" s="101"/>
      <c r="AT1396" s="74"/>
      <c r="AU1396" s="74"/>
      <c r="AV1396" s="74"/>
      <c r="AW1396" s="74"/>
      <c r="AX1396" s="74"/>
      <c r="AY1396" s="74"/>
      <c r="AZ1396" s="74"/>
      <c r="BA1396" s="74"/>
    </row>
    <row r="1397" spans="33:54">
      <c r="AG1397" s="74"/>
      <c r="AH1397" s="74"/>
      <c r="AI1397" s="74"/>
      <c r="AJ1397" s="74"/>
      <c r="AK1397" s="74"/>
      <c r="AM1397" s="101"/>
      <c r="AT1397" s="74"/>
      <c r="AU1397" s="74"/>
      <c r="AV1397" s="74"/>
      <c r="AW1397" s="74"/>
      <c r="AX1397" s="74"/>
      <c r="AY1397" s="74"/>
      <c r="AZ1397" s="74"/>
      <c r="BA1397" s="74"/>
    </row>
    <row r="1398" spans="33:54">
      <c r="AG1398" s="74"/>
      <c r="AH1398" s="74"/>
      <c r="AI1398" s="74"/>
      <c r="AJ1398" s="74"/>
      <c r="AK1398" s="74"/>
      <c r="AM1398" s="101"/>
      <c r="AT1398" s="74"/>
      <c r="AU1398" s="74"/>
      <c r="AV1398" s="74"/>
      <c r="AW1398" s="74"/>
      <c r="AX1398" s="74"/>
      <c r="AY1398" s="74"/>
      <c r="AZ1398" s="74"/>
      <c r="BA1398" s="74"/>
    </row>
    <row r="1399" spans="33:54">
      <c r="AG1399" s="74"/>
      <c r="AH1399" s="74"/>
      <c r="AI1399" s="74"/>
      <c r="AJ1399" s="74"/>
      <c r="AK1399" s="74"/>
      <c r="AM1399" s="101"/>
      <c r="AT1399" s="74"/>
      <c r="AU1399" s="74"/>
      <c r="AV1399" s="74"/>
      <c r="AW1399" s="74"/>
      <c r="AX1399" s="74"/>
      <c r="AY1399" s="74"/>
      <c r="AZ1399" s="74"/>
      <c r="BA1399" s="74"/>
    </row>
    <row r="1400" spans="33:54">
      <c r="AG1400" s="74"/>
      <c r="AH1400" s="74"/>
      <c r="AI1400" s="74"/>
      <c r="AJ1400" s="74"/>
      <c r="AK1400" s="74"/>
      <c r="AM1400" s="101"/>
      <c r="AT1400" s="74"/>
      <c r="AU1400" s="74"/>
      <c r="AV1400" s="74"/>
      <c r="AW1400" s="74"/>
      <c r="AX1400" s="74"/>
      <c r="AY1400" s="74"/>
      <c r="AZ1400" s="74"/>
      <c r="BA1400" s="74"/>
    </row>
    <row r="1401" spans="33:54">
      <c r="AG1401" s="74"/>
      <c r="AH1401" s="74"/>
      <c r="AI1401" s="74"/>
      <c r="AJ1401" s="74"/>
      <c r="AK1401" s="74"/>
      <c r="AM1401" s="101"/>
      <c r="AT1401" s="74"/>
      <c r="AU1401" s="74"/>
      <c r="AV1401" s="74"/>
      <c r="AW1401" s="74"/>
      <c r="AX1401" s="74"/>
      <c r="AY1401" s="74"/>
      <c r="AZ1401" s="74"/>
      <c r="BA1401" s="74"/>
    </row>
    <row r="1402" spans="33:54">
      <c r="AG1402" s="74"/>
      <c r="AH1402" s="74"/>
      <c r="AI1402" s="74"/>
      <c r="AJ1402" s="74"/>
      <c r="AK1402" s="74"/>
      <c r="AM1402" s="101"/>
      <c r="AT1402" s="74"/>
      <c r="AU1402" s="74"/>
      <c r="AV1402" s="74"/>
      <c r="AW1402" s="74"/>
      <c r="AX1402" s="74"/>
      <c r="AY1402" s="74"/>
      <c r="AZ1402" s="74"/>
      <c r="BA1402" s="74"/>
    </row>
    <row r="1403" spans="33:54">
      <c r="AG1403" s="74"/>
      <c r="AH1403" s="74"/>
      <c r="AI1403" s="74"/>
      <c r="AJ1403" s="74"/>
      <c r="AK1403" s="74"/>
      <c r="AM1403" s="101"/>
      <c r="AT1403" s="74"/>
      <c r="AU1403" s="74"/>
      <c r="AV1403" s="74"/>
      <c r="AW1403" s="74"/>
      <c r="AX1403" s="74"/>
      <c r="AY1403" s="74"/>
      <c r="AZ1403" s="74"/>
      <c r="BA1403" s="74"/>
    </row>
    <row r="1404" spans="33:54">
      <c r="AG1404" s="74"/>
      <c r="AH1404" s="74"/>
      <c r="AI1404" s="74"/>
      <c r="AJ1404" s="74"/>
      <c r="AK1404" s="74"/>
      <c r="AM1404" s="101"/>
      <c r="AT1404" s="74"/>
      <c r="AU1404" s="74"/>
      <c r="AV1404" s="74"/>
      <c r="AW1404" s="74"/>
      <c r="AX1404" s="74"/>
      <c r="AY1404" s="74"/>
      <c r="AZ1404" s="74"/>
      <c r="BA1404" s="74"/>
    </row>
    <row r="1405" spans="33:54">
      <c r="AG1405" s="74"/>
      <c r="AH1405" s="74"/>
      <c r="AI1405" s="74"/>
      <c r="AJ1405" s="74"/>
      <c r="AK1405" s="74"/>
      <c r="AM1405" s="101"/>
      <c r="AT1405" s="74"/>
      <c r="AU1405" s="74"/>
      <c r="AV1405" s="74"/>
      <c r="AW1405" s="74"/>
      <c r="AX1405" s="74"/>
      <c r="AY1405" s="74"/>
      <c r="AZ1405" s="74"/>
      <c r="BA1405" s="74"/>
    </row>
    <row r="1406" spans="33:54">
      <c r="AG1406" s="74"/>
      <c r="AH1406" s="74"/>
      <c r="AI1406" s="74"/>
      <c r="AJ1406" s="74"/>
      <c r="AK1406" s="74"/>
      <c r="AM1406" s="101"/>
      <c r="AT1406" s="74"/>
      <c r="AU1406" s="74"/>
      <c r="AV1406" s="74"/>
      <c r="AW1406" s="74"/>
      <c r="AX1406" s="74"/>
      <c r="AY1406" s="74"/>
      <c r="AZ1406" s="74"/>
      <c r="BA1406" s="74"/>
    </row>
    <row r="1407" spans="33:54">
      <c r="AG1407" s="74"/>
      <c r="AH1407" s="74"/>
      <c r="AI1407" s="74"/>
      <c r="AJ1407" s="74"/>
      <c r="AK1407" s="74"/>
      <c r="AM1407" s="101"/>
      <c r="AT1407" s="74"/>
      <c r="AU1407" s="74"/>
      <c r="AV1407" s="74"/>
      <c r="AW1407" s="74"/>
      <c r="AX1407" s="74"/>
      <c r="AY1407" s="74"/>
      <c r="AZ1407" s="74"/>
      <c r="BA1407" s="74"/>
    </row>
    <row r="1408" spans="33:54">
      <c r="AG1408" s="74"/>
      <c r="AH1408" s="74"/>
      <c r="AI1408" s="74"/>
      <c r="AJ1408" s="74"/>
      <c r="AK1408" s="74"/>
      <c r="AM1408" s="101"/>
      <c r="AT1408" s="74"/>
      <c r="AU1408" s="74"/>
      <c r="AV1408" s="74"/>
      <c r="AW1408" s="74"/>
      <c r="AX1408" s="74"/>
      <c r="AY1408" s="74"/>
      <c r="AZ1408" s="74"/>
      <c r="BA1408" s="74"/>
    </row>
    <row r="1409" spans="33:54">
      <c r="AG1409" s="74"/>
      <c r="AH1409" s="74"/>
      <c r="AI1409" s="74"/>
      <c r="AJ1409" s="74"/>
      <c r="AK1409" s="74"/>
      <c r="AM1409" s="101"/>
      <c r="AT1409" s="74"/>
      <c r="AU1409" s="74"/>
      <c r="AV1409" s="74"/>
      <c r="AW1409" s="74"/>
      <c r="AX1409" s="74"/>
      <c r="AY1409" s="74"/>
      <c r="AZ1409" s="74"/>
      <c r="BA1409" s="74"/>
      <c r="BB1409" s="74"/>
    </row>
    <row r="1410" spans="33:54">
      <c r="AG1410" s="74"/>
      <c r="AH1410" s="74"/>
      <c r="AI1410" s="74"/>
      <c r="AJ1410" s="74"/>
      <c r="AK1410" s="74"/>
      <c r="AM1410" s="101"/>
      <c r="AT1410" s="74"/>
      <c r="AU1410" s="74"/>
      <c r="AV1410" s="74"/>
      <c r="AW1410" s="74"/>
      <c r="AX1410" s="74"/>
      <c r="AY1410" s="74"/>
      <c r="AZ1410" s="74"/>
      <c r="BA1410" s="74"/>
    </row>
    <row r="1411" spans="33:54">
      <c r="AG1411" s="74"/>
      <c r="AH1411" s="74"/>
      <c r="AI1411" s="74"/>
      <c r="AJ1411" s="74"/>
      <c r="AK1411" s="74"/>
      <c r="AM1411" s="101"/>
      <c r="AT1411" s="74"/>
      <c r="AU1411" s="74"/>
      <c r="AV1411" s="74"/>
      <c r="AW1411" s="74"/>
      <c r="AX1411" s="74"/>
      <c r="AY1411" s="74"/>
      <c r="AZ1411" s="74"/>
      <c r="BA1411" s="74"/>
    </row>
    <row r="1412" spans="33:54">
      <c r="AG1412" s="74"/>
      <c r="AH1412" s="74"/>
      <c r="AI1412" s="74"/>
      <c r="AJ1412" s="74"/>
      <c r="AK1412" s="74"/>
      <c r="AM1412" s="101"/>
      <c r="AT1412" s="74"/>
      <c r="AU1412" s="74"/>
      <c r="AV1412" s="74"/>
      <c r="AW1412" s="74"/>
      <c r="AX1412" s="74"/>
      <c r="AY1412" s="74"/>
      <c r="AZ1412" s="74"/>
      <c r="BA1412" s="74"/>
    </row>
    <row r="1413" spans="33:54">
      <c r="AG1413" s="74"/>
      <c r="AH1413" s="74"/>
      <c r="AI1413" s="74"/>
      <c r="AJ1413" s="74"/>
      <c r="AK1413" s="74"/>
      <c r="AM1413" s="101"/>
      <c r="AT1413" s="74"/>
      <c r="AU1413" s="74"/>
      <c r="AV1413" s="74"/>
      <c r="AW1413" s="74"/>
      <c r="AX1413" s="74"/>
      <c r="AY1413" s="74"/>
      <c r="AZ1413" s="74"/>
      <c r="BA1413" s="74"/>
    </row>
    <row r="1414" spans="33:54">
      <c r="AG1414" s="74"/>
      <c r="AH1414" s="74"/>
      <c r="AI1414" s="74"/>
      <c r="AJ1414" s="74"/>
      <c r="AK1414" s="74"/>
      <c r="AM1414" s="101"/>
      <c r="AT1414" s="74"/>
      <c r="AU1414" s="74"/>
      <c r="AV1414" s="74"/>
      <c r="AW1414" s="74"/>
      <c r="AX1414" s="74"/>
      <c r="AY1414" s="74"/>
      <c r="AZ1414" s="74"/>
      <c r="BA1414" s="74"/>
    </row>
    <row r="1415" spans="33:54">
      <c r="AG1415" s="74"/>
      <c r="AH1415" s="74"/>
      <c r="AI1415" s="74"/>
      <c r="AJ1415" s="74"/>
      <c r="AK1415" s="74"/>
      <c r="AM1415" s="101"/>
      <c r="AT1415" s="74"/>
      <c r="AU1415" s="74"/>
      <c r="AV1415" s="74"/>
      <c r="AW1415" s="74"/>
      <c r="AX1415" s="74"/>
      <c r="AY1415" s="74"/>
      <c r="AZ1415" s="74"/>
      <c r="BA1415" s="74"/>
    </row>
    <row r="1416" spans="33:54">
      <c r="AG1416" s="74"/>
      <c r="AH1416" s="74"/>
      <c r="AI1416" s="74"/>
      <c r="AJ1416" s="74"/>
      <c r="AK1416" s="74"/>
      <c r="AM1416" s="101"/>
      <c r="AT1416" s="74"/>
      <c r="AU1416" s="74"/>
      <c r="AV1416" s="74"/>
      <c r="AW1416" s="74"/>
      <c r="AX1416" s="74"/>
      <c r="AY1416" s="74"/>
      <c r="AZ1416" s="74"/>
      <c r="BA1416" s="74"/>
    </row>
    <row r="1417" spans="33:54">
      <c r="AG1417" s="74"/>
      <c r="AH1417" s="74"/>
      <c r="AI1417" s="74"/>
      <c r="AJ1417" s="74"/>
      <c r="AK1417" s="74"/>
      <c r="AM1417" s="101"/>
      <c r="AT1417" s="74"/>
      <c r="AU1417" s="74"/>
      <c r="AV1417" s="74"/>
      <c r="AW1417" s="74"/>
      <c r="AX1417" s="74"/>
      <c r="AY1417" s="74"/>
      <c r="AZ1417" s="74"/>
      <c r="BA1417" s="74"/>
    </row>
    <row r="1418" spans="33:54">
      <c r="AG1418" s="74"/>
      <c r="AH1418" s="74"/>
      <c r="AI1418" s="74"/>
      <c r="AJ1418" s="74"/>
      <c r="AK1418" s="74"/>
      <c r="AM1418" s="101"/>
      <c r="AT1418" s="74"/>
      <c r="AU1418" s="74"/>
      <c r="AV1418" s="74"/>
      <c r="AW1418" s="74"/>
      <c r="AX1418" s="74"/>
      <c r="AY1418" s="74"/>
      <c r="AZ1418" s="74"/>
      <c r="BA1418" s="74"/>
    </row>
    <row r="1419" spans="33:54">
      <c r="AG1419" s="74"/>
      <c r="AH1419" s="74"/>
      <c r="AI1419" s="74"/>
      <c r="AJ1419" s="74"/>
      <c r="AK1419" s="74"/>
      <c r="AM1419" s="101"/>
      <c r="AT1419" s="74"/>
      <c r="AU1419" s="74"/>
      <c r="AV1419" s="74"/>
      <c r="AW1419" s="74"/>
      <c r="AX1419" s="74"/>
      <c r="AY1419" s="74"/>
      <c r="AZ1419" s="74"/>
      <c r="BA1419" s="74"/>
    </row>
    <row r="1420" spans="33:54">
      <c r="AG1420" s="74"/>
      <c r="AH1420" s="74"/>
      <c r="AI1420" s="74"/>
      <c r="AJ1420" s="74"/>
      <c r="AK1420" s="74"/>
      <c r="AM1420" s="101"/>
      <c r="AT1420" s="74"/>
      <c r="AU1420" s="74"/>
      <c r="AV1420" s="74"/>
      <c r="AW1420" s="74"/>
      <c r="AX1420" s="74"/>
      <c r="AY1420" s="74"/>
      <c r="AZ1420" s="74"/>
      <c r="BA1420" s="74"/>
    </row>
    <row r="1421" spans="33:54">
      <c r="AG1421" s="74"/>
      <c r="AH1421" s="74"/>
      <c r="AI1421" s="74"/>
      <c r="AJ1421" s="74"/>
      <c r="AK1421" s="74"/>
      <c r="AM1421" s="101"/>
      <c r="AT1421" s="74"/>
      <c r="AU1421" s="74"/>
      <c r="AV1421" s="74"/>
      <c r="AW1421" s="74"/>
      <c r="AX1421" s="74"/>
      <c r="AY1421" s="74"/>
      <c r="AZ1421" s="74"/>
      <c r="BA1421" s="74"/>
    </row>
    <row r="1422" spans="33:54">
      <c r="AG1422" s="74"/>
      <c r="AH1422" s="74"/>
      <c r="AI1422" s="74"/>
      <c r="AJ1422" s="74"/>
      <c r="AK1422" s="74"/>
      <c r="AM1422" s="101"/>
      <c r="AT1422" s="74"/>
      <c r="AU1422" s="74"/>
      <c r="AV1422" s="74"/>
      <c r="AW1422" s="74"/>
      <c r="AX1422" s="74"/>
      <c r="AY1422" s="74"/>
      <c r="AZ1422" s="74"/>
      <c r="BA1422" s="74"/>
    </row>
    <row r="1423" spans="33:54">
      <c r="AG1423" s="74"/>
      <c r="AH1423" s="74"/>
      <c r="AI1423" s="74"/>
      <c r="AJ1423" s="74"/>
      <c r="AK1423" s="74"/>
      <c r="AM1423" s="101"/>
      <c r="AT1423" s="74"/>
      <c r="AU1423" s="74"/>
      <c r="AV1423" s="74"/>
      <c r="AW1423" s="74"/>
      <c r="AX1423" s="74"/>
      <c r="AY1423" s="74"/>
      <c r="AZ1423" s="74"/>
      <c r="BA1423" s="74"/>
    </row>
    <row r="1424" spans="33:54">
      <c r="AG1424" s="74"/>
      <c r="AH1424" s="74"/>
      <c r="AI1424" s="74"/>
      <c r="AJ1424" s="74"/>
      <c r="AK1424" s="74"/>
      <c r="AM1424" s="101"/>
      <c r="AT1424" s="74"/>
      <c r="AU1424" s="74"/>
      <c r="AV1424" s="74"/>
      <c r="AW1424" s="74"/>
      <c r="AX1424" s="74"/>
      <c r="AY1424" s="74"/>
      <c r="AZ1424" s="74"/>
      <c r="BA1424" s="74"/>
    </row>
    <row r="1425" spans="33:54">
      <c r="AG1425" s="74"/>
      <c r="AH1425" s="74"/>
      <c r="AI1425" s="74"/>
      <c r="AJ1425" s="74"/>
      <c r="AK1425" s="74"/>
      <c r="AM1425" s="101"/>
      <c r="AT1425" s="74"/>
      <c r="AU1425" s="74"/>
      <c r="AV1425" s="74"/>
      <c r="AW1425" s="74"/>
      <c r="AX1425" s="74"/>
      <c r="AY1425" s="74"/>
      <c r="AZ1425" s="74"/>
      <c r="BA1425" s="74"/>
    </row>
    <row r="1426" spans="33:54">
      <c r="AG1426" s="74"/>
      <c r="AH1426" s="74"/>
      <c r="AI1426" s="74"/>
      <c r="AJ1426" s="74"/>
      <c r="AK1426" s="74"/>
      <c r="AM1426" s="101"/>
      <c r="AT1426" s="74"/>
      <c r="AU1426" s="74"/>
      <c r="AV1426" s="74"/>
      <c r="AW1426" s="74"/>
      <c r="AX1426" s="74"/>
      <c r="AY1426" s="74"/>
      <c r="AZ1426" s="74"/>
      <c r="BA1426" s="74"/>
      <c r="BB1426" s="74"/>
    </row>
    <row r="1427" spans="33:54">
      <c r="AG1427" s="74"/>
      <c r="AH1427" s="74"/>
      <c r="AI1427" s="74"/>
      <c r="AJ1427" s="74"/>
      <c r="AK1427" s="74"/>
      <c r="AM1427" s="101"/>
      <c r="AT1427" s="74"/>
      <c r="AU1427" s="74"/>
      <c r="AV1427" s="74"/>
      <c r="AW1427" s="74"/>
      <c r="AX1427" s="74"/>
      <c r="AY1427" s="74"/>
      <c r="AZ1427" s="74"/>
      <c r="BA1427" s="74"/>
    </row>
    <row r="1428" spans="33:54">
      <c r="AG1428" s="74"/>
      <c r="AH1428" s="74"/>
      <c r="AI1428" s="74"/>
      <c r="AJ1428" s="74"/>
      <c r="AK1428" s="74"/>
      <c r="AM1428" s="101"/>
      <c r="AT1428" s="74"/>
      <c r="AU1428" s="74"/>
      <c r="AV1428" s="74"/>
      <c r="AW1428" s="74"/>
      <c r="AX1428" s="74"/>
      <c r="AY1428" s="74"/>
      <c r="AZ1428" s="74"/>
      <c r="BA1428" s="74"/>
      <c r="BB1428" s="74"/>
    </row>
    <row r="1429" spans="33:54">
      <c r="AG1429" s="74"/>
      <c r="AH1429" s="74"/>
      <c r="AI1429" s="74"/>
      <c r="AJ1429" s="74"/>
      <c r="AK1429" s="74"/>
      <c r="AM1429" s="101"/>
      <c r="AT1429" s="74"/>
      <c r="AU1429" s="74"/>
      <c r="AV1429" s="74"/>
      <c r="AW1429" s="74"/>
      <c r="AX1429" s="74"/>
      <c r="AY1429" s="74"/>
      <c r="AZ1429" s="74"/>
      <c r="BA1429" s="74"/>
      <c r="BB1429" s="74"/>
    </row>
    <row r="1430" spans="33:54">
      <c r="AG1430" s="74"/>
      <c r="AH1430" s="74"/>
      <c r="AI1430" s="74"/>
      <c r="AJ1430" s="74"/>
      <c r="AK1430" s="74"/>
      <c r="AM1430" s="101"/>
      <c r="AT1430" s="74"/>
      <c r="AU1430" s="74"/>
      <c r="AV1430" s="74"/>
      <c r="AW1430" s="74"/>
      <c r="AX1430" s="74"/>
      <c r="AY1430" s="74"/>
      <c r="AZ1430" s="74"/>
      <c r="BA1430" s="74"/>
      <c r="BB1430" s="74"/>
    </row>
    <row r="1431" spans="33:54">
      <c r="AG1431" s="74"/>
      <c r="AH1431" s="74"/>
      <c r="AI1431" s="74"/>
      <c r="AJ1431" s="74"/>
      <c r="AK1431" s="74"/>
      <c r="AM1431" s="101"/>
      <c r="AT1431" s="74"/>
      <c r="AU1431" s="74"/>
      <c r="AV1431" s="74"/>
      <c r="AW1431" s="74"/>
      <c r="AX1431" s="74"/>
      <c r="AY1431" s="74"/>
      <c r="AZ1431" s="74"/>
      <c r="BA1431" s="74"/>
      <c r="BB1431" s="74"/>
    </row>
    <row r="1432" spans="33:54">
      <c r="AG1432" s="74"/>
      <c r="AH1432" s="74"/>
      <c r="AI1432" s="74"/>
      <c r="AJ1432" s="74"/>
      <c r="AK1432" s="74"/>
      <c r="AM1432" s="101"/>
      <c r="AT1432" s="74"/>
      <c r="AU1432" s="74"/>
      <c r="AV1432" s="74"/>
      <c r="AW1432" s="74"/>
      <c r="AX1432" s="74"/>
      <c r="AY1432" s="74"/>
      <c r="AZ1432" s="74"/>
      <c r="BA1432" s="74"/>
      <c r="BB1432" s="74"/>
    </row>
    <row r="1433" spans="33:54">
      <c r="AG1433" s="74"/>
      <c r="AH1433" s="74"/>
      <c r="AI1433" s="74"/>
      <c r="AJ1433" s="74"/>
      <c r="AK1433" s="74"/>
      <c r="AM1433" s="101"/>
      <c r="AT1433" s="74"/>
      <c r="AU1433" s="74"/>
      <c r="AV1433" s="74"/>
      <c r="AW1433" s="74"/>
      <c r="AX1433" s="74"/>
      <c r="AY1433" s="74"/>
      <c r="AZ1433" s="74"/>
      <c r="BA1433" s="74"/>
      <c r="BB1433" s="74"/>
    </row>
    <row r="1434" spans="33:54">
      <c r="AG1434" s="74"/>
      <c r="AH1434" s="74"/>
      <c r="AI1434" s="74"/>
      <c r="AJ1434" s="74"/>
      <c r="AK1434" s="74"/>
      <c r="AM1434" s="101"/>
      <c r="AT1434" s="74"/>
      <c r="AU1434" s="74"/>
      <c r="AV1434" s="74"/>
      <c r="AW1434" s="74"/>
      <c r="AX1434" s="74"/>
      <c r="AY1434" s="74"/>
      <c r="AZ1434" s="74"/>
      <c r="BA1434" s="74"/>
    </row>
    <row r="1435" spans="33:54">
      <c r="AG1435" s="74"/>
      <c r="AH1435" s="74"/>
      <c r="AI1435" s="74"/>
      <c r="AJ1435" s="74"/>
      <c r="AK1435" s="74"/>
      <c r="AM1435" s="101"/>
      <c r="AT1435" s="74"/>
      <c r="AU1435" s="74"/>
      <c r="AV1435" s="74"/>
      <c r="AW1435" s="74"/>
      <c r="AX1435" s="74"/>
      <c r="AY1435" s="74"/>
      <c r="AZ1435" s="74"/>
      <c r="BA1435" s="74"/>
    </row>
    <row r="1436" spans="33:54">
      <c r="AG1436" s="74"/>
      <c r="AH1436" s="74"/>
      <c r="AI1436" s="74"/>
      <c r="AJ1436" s="74"/>
      <c r="AK1436" s="74"/>
      <c r="AM1436" s="101"/>
      <c r="AT1436" s="74"/>
      <c r="AU1436" s="74"/>
      <c r="AV1436" s="74"/>
      <c r="AW1436" s="74"/>
      <c r="AX1436" s="74"/>
      <c r="AY1436" s="74"/>
      <c r="AZ1436" s="74"/>
      <c r="BA1436" s="74"/>
    </row>
    <row r="1437" spans="33:54">
      <c r="AG1437" s="74"/>
      <c r="AH1437" s="74"/>
      <c r="AI1437" s="74"/>
      <c r="AJ1437" s="74"/>
      <c r="AK1437" s="74"/>
      <c r="AM1437" s="101"/>
      <c r="AT1437" s="74"/>
      <c r="AU1437" s="74"/>
      <c r="AV1437" s="74"/>
      <c r="AW1437" s="74"/>
      <c r="AX1437" s="74"/>
      <c r="AY1437" s="74"/>
      <c r="AZ1437" s="74"/>
      <c r="BA1437" s="74"/>
      <c r="BB1437" s="74"/>
    </row>
    <row r="1438" spans="33:54">
      <c r="AG1438" s="74"/>
      <c r="AH1438" s="74"/>
      <c r="AI1438" s="74"/>
      <c r="AJ1438" s="74"/>
      <c r="AK1438" s="74"/>
      <c r="AM1438" s="101"/>
      <c r="AT1438" s="74"/>
      <c r="AU1438" s="74"/>
      <c r="AV1438" s="74"/>
      <c r="AW1438" s="74"/>
      <c r="AX1438" s="74"/>
      <c r="AY1438" s="74"/>
      <c r="AZ1438" s="74"/>
      <c r="BA1438" s="74"/>
      <c r="BB1438" s="74"/>
    </row>
    <row r="1439" spans="33:54">
      <c r="AG1439" s="74"/>
      <c r="AH1439" s="74"/>
      <c r="AI1439" s="74"/>
      <c r="AJ1439" s="74"/>
      <c r="AK1439" s="74"/>
      <c r="AM1439" s="101"/>
      <c r="AT1439" s="74"/>
      <c r="AU1439" s="74"/>
      <c r="AV1439" s="74"/>
      <c r="AW1439" s="74"/>
      <c r="AX1439" s="74"/>
      <c r="AY1439" s="74"/>
      <c r="AZ1439" s="74"/>
      <c r="BA1439" s="74"/>
      <c r="BB1439" s="74"/>
    </row>
    <row r="1440" spans="33:54">
      <c r="AG1440" s="74"/>
      <c r="AH1440" s="74"/>
      <c r="AI1440" s="74"/>
      <c r="AJ1440" s="74"/>
      <c r="AK1440" s="74"/>
      <c r="AM1440" s="101"/>
      <c r="AT1440" s="74"/>
      <c r="AU1440" s="74"/>
      <c r="AV1440" s="74"/>
      <c r="AW1440" s="74"/>
      <c r="AX1440" s="74"/>
      <c r="AY1440" s="74"/>
      <c r="AZ1440" s="74"/>
      <c r="BA1440" s="74"/>
      <c r="BB1440" s="74"/>
    </row>
    <row r="1441" spans="33:54">
      <c r="AG1441" s="74"/>
      <c r="AH1441" s="74"/>
      <c r="AI1441" s="74"/>
      <c r="AJ1441" s="74"/>
      <c r="AK1441" s="74"/>
      <c r="AM1441" s="101"/>
      <c r="AT1441" s="74"/>
      <c r="AU1441" s="74"/>
      <c r="AV1441" s="74"/>
      <c r="AW1441" s="74"/>
      <c r="AX1441" s="74"/>
      <c r="AY1441" s="74"/>
      <c r="AZ1441" s="74"/>
      <c r="BA1441" s="74"/>
      <c r="BB1441" s="74"/>
    </row>
    <row r="1442" spans="33:54">
      <c r="AG1442" s="74"/>
      <c r="AH1442" s="74"/>
      <c r="AI1442" s="74"/>
      <c r="AJ1442" s="74"/>
      <c r="AK1442" s="74"/>
      <c r="AM1442" s="101"/>
      <c r="AT1442" s="74"/>
      <c r="AU1442" s="74"/>
      <c r="AV1442" s="74"/>
      <c r="AW1442" s="74"/>
      <c r="AX1442" s="74"/>
      <c r="AY1442" s="74"/>
      <c r="AZ1442" s="74"/>
      <c r="BA1442" s="74"/>
      <c r="BB1442" s="74"/>
    </row>
    <row r="1443" spans="33:54">
      <c r="AG1443" s="74"/>
      <c r="AH1443" s="74"/>
      <c r="AI1443" s="74"/>
      <c r="AJ1443" s="74"/>
      <c r="AK1443" s="74"/>
      <c r="AM1443" s="101"/>
      <c r="AT1443" s="74"/>
      <c r="AU1443" s="74"/>
      <c r="AV1443" s="74"/>
      <c r="AW1443" s="74"/>
      <c r="AX1443" s="74"/>
      <c r="AY1443" s="74"/>
      <c r="AZ1443" s="74"/>
      <c r="BA1443" s="74"/>
    </row>
    <row r="1444" spans="33:54">
      <c r="AG1444" s="74"/>
      <c r="AH1444" s="74"/>
      <c r="AI1444" s="74"/>
      <c r="AJ1444" s="74"/>
      <c r="AK1444" s="74"/>
      <c r="AM1444" s="101"/>
      <c r="AT1444" s="74"/>
      <c r="AU1444" s="74"/>
      <c r="AV1444" s="74"/>
      <c r="AW1444" s="74"/>
      <c r="AX1444" s="74"/>
      <c r="AY1444" s="74"/>
      <c r="AZ1444" s="74"/>
      <c r="BA1444" s="74"/>
      <c r="BB1444" s="74"/>
    </row>
    <row r="1445" spans="33:54">
      <c r="AG1445" s="74"/>
      <c r="AH1445" s="74"/>
      <c r="AI1445" s="74"/>
      <c r="AJ1445" s="74"/>
      <c r="AK1445" s="74"/>
      <c r="AM1445" s="101"/>
      <c r="AT1445" s="74"/>
      <c r="AU1445" s="74"/>
      <c r="AV1445" s="74"/>
      <c r="AW1445" s="74"/>
      <c r="AX1445" s="74"/>
      <c r="AY1445" s="74"/>
      <c r="AZ1445" s="74"/>
      <c r="BA1445" s="74"/>
      <c r="BB1445" s="74"/>
    </row>
    <row r="1446" spans="33:54">
      <c r="AG1446" s="74"/>
      <c r="AH1446" s="74"/>
      <c r="AI1446" s="74"/>
      <c r="AJ1446" s="74"/>
      <c r="AK1446" s="74"/>
      <c r="AM1446" s="101"/>
      <c r="AT1446" s="74"/>
      <c r="AU1446" s="74"/>
      <c r="AV1446" s="74"/>
      <c r="AW1446" s="74"/>
      <c r="AX1446" s="74"/>
      <c r="AY1446" s="74"/>
      <c r="AZ1446" s="74"/>
      <c r="BA1446" s="74"/>
      <c r="BB1446" s="74"/>
    </row>
    <row r="1447" spans="33:54">
      <c r="AG1447" s="74"/>
      <c r="AH1447" s="74"/>
      <c r="AI1447" s="74"/>
      <c r="AJ1447" s="74"/>
      <c r="AK1447" s="74"/>
      <c r="AM1447" s="101"/>
      <c r="AT1447" s="74"/>
      <c r="AU1447" s="74"/>
      <c r="AV1447" s="74"/>
      <c r="AW1447" s="74"/>
      <c r="AX1447" s="74"/>
      <c r="AY1447" s="74"/>
      <c r="AZ1447" s="74"/>
      <c r="BA1447" s="74"/>
      <c r="BB1447" s="74"/>
    </row>
    <row r="1448" spans="33:54">
      <c r="AG1448" s="74"/>
      <c r="AH1448" s="74"/>
      <c r="AI1448" s="74"/>
      <c r="AJ1448" s="74"/>
      <c r="AK1448" s="74"/>
      <c r="AM1448" s="101"/>
      <c r="AT1448" s="74"/>
      <c r="AU1448" s="74"/>
      <c r="AV1448" s="74"/>
      <c r="AW1448" s="74"/>
      <c r="AX1448" s="74"/>
      <c r="AY1448" s="74"/>
      <c r="AZ1448" s="74"/>
      <c r="BA1448" s="74"/>
    </row>
    <row r="1449" spans="33:54">
      <c r="AG1449" s="74"/>
      <c r="AH1449" s="74"/>
      <c r="AI1449" s="74"/>
      <c r="AJ1449" s="74"/>
      <c r="AK1449" s="74"/>
      <c r="AM1449" s="101"/>
      <c r="AT1449" s="74"/>
      <c r="AU1449" s="74"/>
      <c r="AV1449" s="74"/>
      <c r="AW1449" s="74"/>
      <c r="AX1449" s="74"/>
      <c r="AY1449" s="74"/>
      <c r="AZ1449" s="74"/>
      <c r="BA1449" s="74"/>
    </row>
    <row r="1450" spans="33:54">
      <c r="AG1450" s="74"/>
      <c r="AH1450" s="74"/>
      <c r="AI1450" s="74"/>
      <c r="AJ1450" s="74"/>
      <c r="AK1450" s="74"/>
      <c r="AM1450" s="101"/>
      <c r="AT1450" s="74"/>
      <c r="AU1450" s="74"/>
      <c r="AV1450" s="74"/>
      <c r="AW1450" s="74"/>
      <c r="AX1450" s="74"/>
      <c r="AY1450" s="74"/>
      <c r="AZ1450" s="74"/>
      <c r="BA1450" s="74"/>
      <c r="BB1450" s="74"/>
    </row>
    <row r="1451" spans="33:54">
      <c r="AG1451" s="74"/>
      <c r="AH1451" s="74"/>
      <c r="AI1451" s="74"/>
      <c r="AJ1451" s="74"/>
      <c r="AK1451" s="74"/>
      <c r="AM1451" s="101"/>
      <c r="AT1451" s="74"/>
      <c r="AU1451" s="74"/>
      <c r="AV1451" s="74"/>
      <c r="AW1451" s="74"/>
      <c r="AX1451" s="74"/>
      <c r="AY1451" s="74"/>
      <c r="AZ1451" s="74"/>
      <c r="BA1451" s="74"/>
      <c r="BB1451" s="74"/>
    </row>
    <row r="1452" spans="33:54">
      <c r="AG1452" s="74"/>
      <c r="AH1452" s="74"/>
      <c r="AI1452" s="74"/>
      <c r="AJ1452" s="74"/>
      <c r="AK1452" s="74"/>
      <c r="AM1452" s="101"/>
      <c r="AT1452" s="74"/>
      <c r="AU1452" s="74"/>
      <c r="AV1452" s="74"/>
      <c r="AW1452" s="74"/>
      <c r="AX1452" s="74"/>
      <c r="AY1452" s="74"/>
      <c r="AZ1452" s="74"/>
      <c r="BA1452" s="74"/>
      <c r="BB1452" s="74"/>
    </row>
    <row r="1453" spans="33:54">
      <c r="AG1453" s="74"/>
      <c r="AH1453" s="74"/>
      <c r="AI1453" s="74"/>
      <c r="AJ1453" s="74"/>
      <c r="AK1453" s="74"/>
      <c r="AM1453" s="101"/>
      <c r="AT1453" s="74"/>
      <c r="AU1453" s="74"/>
      <c r="AV1453" s="74"/>
      <c r="AW1453" s="74"/>
      <c r="AX1453" s="74"/>
      <c r="AY1453" s="74"/>
      <c r="AZ1453" s="74"/>
      <c r="BA1453" s="74"/>
    </row>
    <row r="1454" spans="33:54">
      <c r="AG1454" s="74"/>
      <c r="AH1454" s="74"/>
      <c r="AI1454" s="74"/>
      <c r="AJ1454" s="74"/>
      <c r="AK1454" s="74"/>
      <c r="AM1454" s="101"/>
      <c r="AT1454" s="74"/>
      <c r="AU1454" s="74"/>
      <c r="AV1454" s="74"/>
      <c r="AW1454" s="74"/>
      <c r="AX1454" s="74"/>
      <c r="AY1454" s="74"/>
      <c r="AZ1454" s="74"/>
      <c r="BA1454" s="74"/>
      <c r="BB1454" s="74"/>
    </row>
    <row r="1455" spans="33:54">
      <c r="AG1455" s="74"/>
      <c r="AH1455" s="74"/>
      <c r="AI1455" s="74"/>
      <c r="AJ1455" s="74"/>
      <c r="AK1455" s="74"/>
      <c r="AM1455" s="101"/>
      <c r="AT1455" s="74"/>
      <c r="AU1455" s="74"/>
      <c r="AV1455" s="74"/>
      <c r="AW1455" s="74"/>
      <c r="AX1455" s="74"/>
      <c r="AY1455" s="74"/>
      <c r="AZ1455" s="74"/>
      <c r="BA1455" s="74"/>
      <c r="BB1455" s="74"/>
    </row>
    <row r="1456" spans="33:54">
      <c r="AG1456" s="74"/>
      <c r="AH1456" s="74"/>
      <c r="AI1456" s="74"/>
      <c r="AJ1456" s="74"/>
      <c r="AK1456" s="74"/>
      <c r="AM1456" s="101"/>
      <c r="AT1456" s="74"/>
      <c r="AU1456" s="74"/>
      <c r="AV1456" s="74"/>
      <c r="AW1456" s="74"/>
      <c r="AX1456" s="74"/>
      <c r="AY1456" s="74"/>
      <c r="AZ1456" s="74"/>
      <c r="BA1456" s="74"/>
      <c r="BB1456" s="74"/>
    </row>
    <row r="1457" spans="33:54">
      <c r="AG1457" s="74"/>
      <c r="AH1457" s="74"/>
      <c r="AI1457" s="74"/>
      <c r="AJ1457" s="74"/>
      <c r="AK1457" s="74"/>
      <c r="AM1457" s="101"/>
      <c r="AT1457" s="74"/>
      <c r="AU1457" s="74"/>
      <c r="AV1457" s="74"/>
      <c r="AW1457" s="74"/>
      <c r="AX1457" s="74"/>
      <c r="AY1457" s="74"/>
      <c r="AZ1457" s="74"/>
      <c r="BA1457" s="74"/>
      <c r="BB1457" s="74"/>
    </row>
    <row r="1458" spans="33:54">
      <c r="AG1458" s="74"/>
      <c r="AH1458" s="74"/>
      <c r="AI1458" s="74"/>
      <c r="AJ1458" s="74"/>
      <c r="AK1458" s="74"/>
      <c r="AM1458" s="101"/>
      <c r="AT1458" s="74"/>
      <c r="AU1458" s="74"/>
      <c r="AV1458" s="74"/>
      <c r="AW1458" s="74"/>
      <c r="AX1458" s="74"/>
      <c r="AY1458" s="74"/>
      <c r="AZ1458" s="74"/>
      <c r="BA1458" s="74"/>
      <c r="BB1458" s="74"/>
    </row>
    <row r="1459" spans="33:54">
      <c r="AG1459" s="74"/>
      <c r="AH1459" s="74"/>
      <c r="AI1459" s="74"/>
      <c r="AJ1459" s="74"/>
      <c r="AK1459" s="74"/>
      <c r="AM1459" s="101"/>
      <c r="AT1459" s="74"/>
      <c r="AU1459" s="74"/>
      <c r="AV1459" s="74"/>
      <c r="AW1459" s="74"/>
      <c r="AX1459" s="74"/>
      <c r="AY1459" s="74"/>
      <c r="AZ1459" s="74"/>
      <c r="BA1459" s="74"/>
      <c r="BB1459" s="74"/>
    </row>
    <row r="1460" spans="33:54">
      <c r="AG1460" s="74"/>
      <c r="AH1460" s="74"/>
      <c r="AI1460" s="74"/>
      <c r="AJ1460" s="74"/>
      <c r="AK1460" s="74"/>
      <c r="AM1460" s="101"/>
      <c r="AT1460" s="74"/>
      <c r="AU1460" s="74"/>
      <c r="AV1460" s="74"/>
      <c r="AW1460" s="74"/>
      <c r="AX1460" s="74"/>
      <c r="AY1460" s="74"/>
      <c r="AZ1460" s="74"/>
      <c r="BA1460" s="74"/>
    </row>
    <row r="1461" spans="33:54">
      <c r="AG1461" s="74"/>
      <c r="AH1461" s="74"/>
      <c r="AI1461" s="74"/>
      <c r="AJ1461" s="74"/>
      <c r="AK1461" s="74"/>
      <c r="AM1461" s="101"/>
      <c r="AT1461" s="74"/>
      <c r="AU1461" s="74"/>
      <c r="AV1461" s="74"/>
      <c r="AW1461" s="74"/>
      <c r="AX1461" s="74"/>
      <c r="AY1461" s="74"/>
      <c r="AZ1461" s="74"/>
      <c r="BA1461" s="74"/>
      <c r="BB1461" s="74"/>
    </row>
    <row r="1462" spans="33:54">
      <c r="AG1462" s="74"/>
      <c r="AH1462" s="74"/>
      <c r="AI1462" s="74"/>
      <c r="AJ1462" s="74"/>
      <c r="AK1462" s="74"/>
      <c r="AM1462" s="101"/>
      <c r="AT1462" s="74"/>
      <c r="AU1462" s="74"/>
      <c r="AV1462" s="74"/>
      <c r="AW1462" s="74"/>
      <c r="AX1462" s="74"/>
      <c r="AY1462" s="74"/>
      <c r="AZ1462" s="74"/>
      <c r="BA1462" s="74"/>
      <c r="BB1462" s="74"/>
    </row>
    <row r="1463" spans="33:54">
      <c r="AG1463" s="74"/>
      <c r="AH1463" s="74"/>
      <c r="AI1463" s="74"/>
      <c r="AJ1463" s="74"/>
      <c r="AK1463" s="74"/>
      <c r="AM1463" s="101"/>
      <c r="AT1463" s="74"/>
      <c r="AU1463" s="74"/>
      <c r="AV1463" s="74"/>
      <c r="AW1463" s="74"/>
      <c r="AX1463" s="74"/>
      <c r="AY1463" s="74"/>
      <c r="AZ1463" s="74"/>
      <c r="BA1463" s="74"/>
      <c r="BB1463" s="74"/>
    </row>
    <row r="1464" spans="33:54">
      <c r="AG1464" s="74"/>
      <c r="AH1464" s="74"/>
      <c r="AI1464" s="74"/>
      <c r="AJ1464" s="74"/>
      <c r="AK1464" s="74"/>
      <c r="AM1464" s="101"/>
      <c r="AT1464" s="74"/>
      <c r="AU1464" s="74"/>
      <c r="AV1464" s="74"/>
      <c r="AW1464" s="74"/>
      <c r="AX1464" s="74"/>
      <c r="AY1464" s="74"/>
      <c r="AZ1464" s="74"/>
      <c r="BA1464" s="74"/>
    </row>
    <row r="1465" spans="33:54">
      <c r="AG1465" s="74"/>
      <c r="AH1465" s="74"/>
      <c r="AI1465" s="74"/>
      <c r="AJ1465" s="74"/>
      <c r="AK1465" s="74"/>
      <c r="AM1465" s="101"/>
      <c r="AT1465" s="74"/>
      <c r="AU1465" s="74"/>
      <c r="AV1465" s="74"/>
      <c r="AW1465" s="74"/>
      <c r="AX1465" s="74"/>
      <c r="AY1465" s="74"/>
      <c r="AZ1465" s="74"/>
      <c r="BA1465" s="74"/>
      <c r="BB1465" s="74"/>
    </row>
    <row r="1466" spans="33:54">
      <c r="AG1466" s="74"/>
      <c r="AH1466" s="74"/>
      <c r="AI1466" s="74"/>
      <c r="AJ1466" s="74"/>
      <c r="AK1466" s="74"/>
      <c r="AM1466" s="101"/>
      <c r="AT1466" s="74"/>
      <c r="AU1466" s="74"/>
      <c r="AV1466" s="74"/>
      <c r="AW1466" s="74"/>
      <c r="AX1466" s="74"/>
      <c r="AY1466" s="74"/>
      <c r="AZ1466" s="74"/>
      <c r="BA1466" s="74"/>
      <c r="BB1466" s="74"/>
    </row>
    <row r="1467" spans="33:54">
      <c r="AG1467" s="74"/>
      <c r="AH1467" s="74"/>
      <c r="AI1467" s="74"/>
      <c r="AJ1467" s="74"/>
      <c r="AK1467" s="74"/>
      <c r="AM1467" s="101"/>
      <c r="AT1467" s="74"/>
      <c r="AU1467" s="74"/>
      <c r="AV1467" s="74"/>
      <c r="AW1467" s="74"/>
      <c r="AX1467" s="74"/>
      <c r="AY1467" s="74"/>
      <c r="AZ1467" s="74"/>
      <c r="BA1467" s="74"/>
      <c r="BB1467" s="74"/>
    </row>
    <row r="1468" spans="33:54">
      <c r="AG1468" s="74"/>
      <c r="AH1468" s="74"/>
      <c r="AI1468" s="74"/>
      <c r="AJ1468" s="74"/>
      <c r="AK1468" s="74"/>
      <c r="AM1468" s="101"/>
      <c r="AT1468" s="74"/>
      <c r="AU1468" s="74"/>
      <c r="AV1468" s="74"/>
      <c r="AW1468" s="74"/>
      <c r="AX1468" s="74"/>
      <c r="AY1468" s="74"/>
      <c r="AZ1468" s="74"/>
      <c r="BA1468" s="74"/>
      <c r="BB1468" s="74"/>
    </row>
    <row r="1469" spans="33:54">
      <c r="AG1469" s="74"/>
      <c r="AH1469" s="74"/>
      <c r="AI1469" s="74"/>
      <c r="AJ1469" s="74"/>
      <c r="AK1469" s="74"/>
      <c r="AM1469" s="101"/>
      <c r="AT1469" s="74"/>
      <c r="AU1469" s="74"/>
      <c r="AV1469" s="74"/>
      <c r="AW1469" s="74"/>
      <c r="AX1469" s="74"/>
      <c r="AY1469" s="74"/>
      <c r="AZ1469" s="74"/>
      <c r="BA1469" s="74"/>
      <c r="BB1469" s="74"/>
    </row>
    <row r="1470" spans="33:54">
      <c r="AG1470" s="74"/>
      <c r="AH1470" s="74"/>
      <c r="AI1470" s="74"/>
      <c r="AJ1470" s="74"/>
      <c r="AK1470" s="74"/>
      <c r="AM1470" s="101"/>
      <c r="AT1470" s="74"/>
      <c r="AU1470" s="74"/>
      <c r="AV1470" s="74"/>
      <c r="AW1470" s="74"/>
      <c r="AX1470" s="74"/>
      <c r="AY1470" s="74"/>
      <c r="AZ1470" s="74"/>
      <c r="BA1470" s="74"/>
      <c r="BB1470" s="74"/>
    </row>
    <row r="1471" spans="33:54">
      <c r="AG1471" s="74"/>
      <c r="AH1471" s="74"/>
      <c r="AI1471" s="74"/>
      <c r="AJ1471" s="74"/>
      <c r="AK1471" s="74"/>
      <c r="AM1471" s="101"/>
      <c r="AT1471" s="74"/>
      <c r="AU1471" s="74"/>
      <c r="AV1471" s="74"/>
      <c r="AW1471" s="74"/>
      <c r="AX1471" s="74"/>
      <c r="AY1471" s="74"/>
      <c r="AZ1471" s="74"/>
      <c r="BA1471" s="74"/>
      <c r="BB1471" s="74"/>
    </row>
    <row r="1472" spans="33:54">
      <c r="AG1472" s="74"/>
      <c r="AH1472" s="74"/>
      <c r="AI1472" s="74"/>
      <c r="AJ1472" s="74"/>
      <c r="AK1472" s="74"/>
      <c r="AM1472" s="101"/>
      <c r="AT1472" s="74"/>
      <c r="AU1472" s="74"/>
      <c r="AV1472" s="74"/>
      <c r="AW1472" s="74"/>
      <c r="AX1472" s="74"/>
      <c r="AY1472" s="74"/>
      <c r="AZ1472" s="74"/>
      <c r="BA1472" s="74"/>
      <c r="BB1472" s="74"/>
    </row>
    <row r="1473" spans="33:54">
      <c r="AG1473" s="74"/>
      <c r="AH1473" s="74"/>
      <c r="AI1473" s="74"/>
      <c r="AJ1473" s="74"/>
      <c r="AK1473" s="74"/>
      <c r="AM1473" s="101"/>
      <c r="AT1473" s="74"/>
      <c r="AU1473" s="74"/>
      <c r="AV1473" s="74"/>
      <c r="AW1473" s="74"/>
      <c r="AX1473" s="74"/>
      <c r="AY1473" s="74"/>
      <c r="AZ1473" s="74"/>
      <c r="BA1473" s="74"/>
    </row>
    <row r="1474" spans="33:54">
      <c r="AG1474" s="74"/>
      <c r="AH1474" s="74"/>
      <c r="AI1474" s="74"/>
      <c r="AJ1474" s="74"/>
      <c r="AK1474" s="74"/>
      <c r="AM1474" s="101"/>
      <c r="AT1474" s="74"/>
      <c r="AU1474" s="74"/>
      <c r="AV1474" s="74"/>
      <c r="AW1474" s="74"/>
      <c r="AX1474" s="74"/>
      <c r="AY1474" s="74"/>
      <c r="AZ1474" s="74"/>
      <c r="BA1474" s="74"/>
    </row>
    <row r="1475" spans="33:54">
      <c r="AG1475" s="74"/>
      <c r="AH1475" s="74"/>
      <c r="AI1475" s="74"/>
      <c r="AJ1475" s="74"/>
      <c r="AK1475" s="74"/>
      <c r="AM1475" s="101"/>
      <c r="AT1475" s="74"/>
      <c r="AU1475" s="74"/>
      <c r="AV1475" s="74"/>
      <c r="AW1475" s="74"/>
      <c r="AX1475" s="74"/>
      <c r="AY1475" s="74"/>
      <c r="AZ1475" s="74"/>
      <c r="BA1475" s="74"/>
      <c r="BB1475" s="74"/>
    </row>
    <row r="1476" spans="33:54">
      <c r="AG1476" s="74"/>
      <c r="AH1476" s="74"/>
      <c r="AI1476" s="74"/>
      <c r="AJ1476" s="74"/>
      <c r="AK1476" s="74"/>
      <c r="AM1476" s="101"/>
      <c r="AT1476" s="74"/>
      <c r="AU1476" s="74"/>
      <c r="AV1476" s="74"/>
      <c r="AW1476" s="74"/>
      <c r="AX1476" s="74"/>
      <c r="AY1476" s="74"/>
      <c r="AZ1476" s="74"/>
      <c r="BA1476" s="74"/>
      <c r="BB1476" s="74"/>
    </row>
    <row r="1477" spans="33:54">
      <c r="AG1477" s="74"/>
      <c r="AH1477" s="74"/>
      <c r="AI1477" s="74"/>
      <c r="AJ1477" s="74"/>
      <c r="AK1477" s="74"/>
      <c r="AM1477" s="101"/>
      <c r="AT1477" s="74"/>
      <c r="AU1477" s="74"/>
      <c r="AV1477" s="74"/>
      <c r="AW1477" s="74"/>
      <c r="AX1477" s="74"/>
      <c r="AY1477" s="74"/>
      <c r="AZ1477" s="74"/>
      <c r="BA1477" s="74"/>
      <c r="BB1477" s="74"/>
    </row>
    <row r="1478" spans="33:54">
      <c r="AG1478" s="74"/>
      <c r="AH1478" s="74"/>
      <c r="AI1478" s="74"/>
      <c r="AJ1478" s="74"/>
      <c r="AK1478" s="74"/>
      <c r="AM1478" s="101"/>
      <c r="AT1478" s="74"/>
      <c r="AU1478" s="74"/>
      <c r="AV1478" s="74"/>
      <c r="AW1478" s="74"/>
      <c r="AX1478" s="74"/>
      <c r="AY1478" s="74"/>
      <c r="AZ1478" s="74"/>
      <c r="BA1478" s="74"/>
    </row>
    <row r="1479" spans="33:54">
      <c r="AG1479" s="74"/>
      <c r="AH1479" s="74"/>
      <c r="AI1479" s="74"/>
      <c r="AJ1479" s="74"/>
      <c r="AK1479" s="74"/>
      <c r="AM1479" s="101"/>
      <c r="AT1479" s="74"/>
      <c r="AU1479" s="74"/>
      <c r="AV1479" s="74"/>
      <c r="AW1479" s="74"/>
      <c r="AX1479" s="74"/>
      <c r="AY1479" s="74"/>
      <c r="AZ1479" s="74"/>
      <c r="BA1479" s="74"/>
      <c r="BB1479" s="74"/>
    </row>
    <row r="1480" spans="33:54">
      <c r="AG1480" s="74"/>
      <c r="AH1480" s="74"/>
      <c r="AI1480" s="74"/>
      <c r="AJ1480" s="74"/>
      <c r="AK1480" s="74"/>
      <c r="AM1480" s="101"/>
      <c r="AT1480" s="74"/>
      <c r="AU1480" s="74"/>
      <c r="AV1480" s="74"/>
      <c r="AW1480" s="74"/>
      <c r="AX1480" s="74"/>
      <c r="AY1480" s="74"/>
      <c r="AZ1480" s="74"/>
      <c r="BA1480" s="74"/>
      <c r="BB1480" s="74"/>
    </row>
    <row r="1481" spans="33:54">
      <c r="AG1481" s="74"/>
      <c r="AH1481" s="74"/>
      <c r="AI1481" s="74"/>
      <c r="AJ1481" s="74"/>
      <c r="AK1481" s="74"/>
      <c r="AM1481" s="101"/>
      <c r="AT1481" s="74"/>
      <c r="AU1481" s="74"/>
      <c r="AV1481" s="74"/>
      <c r="AW1481" s="74"/>
      <c r="AX1481" s="74"/>
      <c r="AY1481" s="74"/>
      <c r="AZ1481" s="74"/>
      <c r="BA1481" s="74"/>
    </row>
    <row r="1482" spans="33:54">
      <c r="AG1482" s="74"/>
      <c r="AH1482" s="74"/>
      <c r="AI1482" s="74"/>
      <c r="AJ1482" s="74"/>
      <c r="AK1482" s="74"/>
      <c r="AM1482" s="101"/>
      <c r="AT1482" s="74"/>
      <c r="AU1482" s="74"/>
      <c r="AV1482" s="74"/>
      <c r="AW1482" s="74"/>
      <c r="AX1482" s="74"/>
      <c r="AY1482" s="74"/>
      <c r="AZ1482" s="74"/>
      <c r="BA1482" s="74"/>
    </row>
    <row r="1483" spans="33:54">
      <c r="AG1483" s="74"/>
      <c r="AH1483" s="74"/>
      <c r="AI1483" s="74"/>
      <c r="AJ1483" s="74"/>
      <c r="AK1483" s="74"/>
      <c r="AM1483" s="101"/>
      <c r="AT1483" s="74"/>
      <c r="AU1483" s="74"/>
      <c r="AV1483" s="74"/>
      <c r="AW1483" s="74"/>
      <c r="AX1483" s="74"/>
      <c r="AY1483" s="74"/>
      <c r="AZ1483" s="74"/>
      <c r="BA1483" s="74"/>
    </row>
    <row r="1484" spans="33:54">
      <c r="AG1484" s="74"/>
      <c r="AH1484" s="74"/>
      <c r="AI1484" s="74"/>
      <c r="AJ1484" s="74"/>
      <c r="AK1484" s="74"/>
      <c r="AM1484" s="101"/>
      <c r="AT1484" s="74"/>
      <c r="AU1484" s="74"/>
      <c r="AV1484" s="74"/>
      <c r="AW1484" s="74"/>
      <c r="AX1484" s="74"/>
      <c r="AY1484" s="74"/>
      <c r="AZ1484" s="74"/>
      <c r="BA1484" s="74"/>
    </row>
    <row r="1485" spans="33:54">
      <c r="AG1485" s="74"/>
      <c r="AH1485" s="74"/>
      <c r="AI1485" s="74"/>
      <c r="AJ1485" s="74"/>
      <c r="AK1485" s="74"/>
      <c r="AM1485" s="101"/>
      <c r="AT1485" s="74"/>
      <c r="AU1485" s="74"/>
      <c r="AV1485" s="74"/>
      <c r="AW1485" s="74"/>
      <c r="AX1485" s="74"/>
      <c r="AY1485" s="74"/>
      <c r="AZ1485" s="74"/>
      <c r="BA1485" s="74"/>
      <c r="BB1485" s="74"/>
    </row>
    <row r="1486" spans="33:54">
      <c r="AG1486" s="74"/>
      <c r="AH1486" s="74"/>
      <c r="AI1486" s="74"/>
      <c r="AJ1486" s="74"/>
      <c r="AK1486" s="74"/>
      <c r="AM1486" s="101"/>
      <c r="AT1486" s="74"/>
      <c r="AU1486" s="74"/>
      <c r="AV1486" s="74"/>
      <c r="AW1486" s="74"/>
      <c r="AX1486" s="74"/>
      <c r="AY1486" s="74"/>
      <c r="AZ1486" s="74"/>
      <c r="BA1486" s="74"/>
    </row>
    <row r="1487" spans="33:54">
      <c r="AG1487" s="74"/>
      <c r="AH1487" s="74"/>
      <c r="AI1487" s="74"/>
      <c r="AJ1487" s="74"/>
      <c r="AK1487" s="74"/>
      <c r="AM1487" s="101"/>
      <c r="AT1487" s="74"/>
      <c r="AU1487" s="74"/>
      <c r="AV1487" s="74"/>
      <c r="AW1487" s="74"/>
      <c r="AX1487" s="74"/>
      <c r="AY1487" s="74"/>
      <c r="AZ1487" s="74"/>
      <c r="BA1487" s="74"/>
      <c r="BB1487" s="74"/>
    </row>
    <row r="1488" spans="33:54">
      <c r="AG1488" s="74"/>
      <c r="AH1488" s="74"/>
      <c r="AI1488" s="74"/>
      <c r="AJ1488" s="74"/>
      <c r="AK1488" s="74"/>
      <c r="AM1488" s="101"/>
      <c r="AT1488" s="74"/>
      <c r="AU1488" s="74"/>
      <c r="AV1488" s="74"/>
      <c r="AW1488" s="74"/>
      <c r="AX1488" s="74"/>
      <c r="AY1488" s="74"/>
      <c r="AZ1488" s="74"/>
      <c r="BA1488" s="74"/>
      <c r="BB1488" s="74"/>
    </row>
    <row r="1489" spans="33:54">
      <c r="AG1489" s="74"/>
      <c r="AH1489" s="74"/>
      <c r="AI1489" s="74"/>
      <c r="AJ1489" s="74"/>
      <c r="AK1489" s="74"/>
      <c r="AM1489" s="101"/>
      <c r="AT1489" s="74"/>
      <c r="AU1489" s="74"/>
      <c r="AV1489" s="74"/>
      <c r="AW1489" s="74"/>
      <c r="AX1489" s="74"/>
      <c r="AY1489" s="74"/>
      <c r="AZ1489" s="74"/>
      <c r="BA1489" s="74"/>
      <c r="BB1489" s="74"/>
    </row>
    <row r="1490" spans="33:54">
      <c r="AG1490" s="74"/>
      <c r="AH1490" s="74"/>
      <c r="AI1490" s="74"/>
      <c r="AJ1490" s="74"/>
      <c r="AK1490" s="74"/>
      <c r="AM1490" s="101"/>
      <c r="AT1490" s="74"/>
      <c r="AU1490" s="74"/>
      <c r="AV1490" s="74"/>
      <c r="AW1490" s="74"/>
      <c r="AX1490" s="74"/>
      <c r="AY1490" s="74"/>
      <c r="AZ1490" s="74"/>
      <c r="BA1490" s="74"/>
      <c r="BB1490" s="74"/>
    </row>
    <row r="1491" spans="33:54">
      <c r="AG1491" s="74"/>
      <c r="AH1491" s="74"/>
      <c r="AI1491" s="74"/>
      <c r="AJ1491" s="74"/>
      <c r="AK1491" s="74"/>
      <c r="AM1491" s="101"/>
      <c r="AT1491" s="74"/>
      <c r="AU1491" s="74"/>
      <c r="AV1491" s="74"/>
      <c r="AW1491" s="74"/>
      <c r="AX1491" s="74"/>
      <c r="AY1491" s="74"/>
      <c r="AZ1491" s="74"/>
      <c r="BA1491" s="74"/>
      <c r="BB1491" s="74"/>
    </row>
    <row r="1492" spans="33:54">
      <c r="AG1492" s="74"/>
      <c r="AH1492" s="74"/>
      <c r="AI1492" s="74"/>
      <c r="AJ1492" s="74"/>
      <c r="AK1492" s="74"/>
      <c r="AM1492" s="101"/>
      <c r="AT1492" s="74"/>
      <c r="AU1492" s="74"/>
      <c r="AV1492" s="74"/>
      <c r="AW1492" s="74"/>
      <c r="AX1492" s="74"/>
      <c r="AY1492" s="74"/>
      <c r="AZ1492" s="74"/>
      <c r="BA1492" s="74"/>
      <c r="BB1492" s="74"/>
    </row>
    <row r="1493" spans="33:54">
      <c r="AG1493" s="74"/>
      <c r="AH1493" s="74"/>
      <c r="AI1493" s="74"/>
      <c r="AJ1493" s="74"/>
      <c r="AK1493" s="74"/>
      <c r="AM1493" s="101"/>
      <c r="AT1493" s="74"/>
      <c r="AU1493" s="74"/>
      <c r="AV1493" s="74"/>
      <c r="AW1493" s="74"/>
      <c r="AX1493" s="74"/>
      <c r="AY1493" s="74"/>
      <c r="AZ1493" s="74"/>
      <c r="BA1493" s="74"/>
      <c r="BB1493" s="74"/>
    </row>
    <row r="1494" spans="33:54">
      <c r="AG1494" s="74"/>
      <c r="AH1494" s="74"/>
      <c r="AI1494" s="74"/>
      <c r="AJ1494" s="74"/>
      <c r="AK1494" s="74"/>
      <c r="AM1494" s="101"/>
      <c r="AT1494" s="74"/>
      <c r="AU1494" s="74"/>
      <c r="AV1494" s="74"/>
      <c r="AW1494" s="74"/>
      <c r="AX1494" s="74"/>
      <c r="AY1494" s="74"/>
      <c r="AZ1494" s="74"/>
      <c r="BA1494" s="74"/>
      <c r="BB1494" s="74"/>
    </row>
    <row r="1495" spans="33:54">
      <c r="AG1495" s="74"/>
      <c r="AH1495" s="74"/>
      <c r="AI1495" s="74"/>
      <c r="AJ1495" s="74"/>
      <c r="AK1495" s="74"/>
      <c r="AM1495" s="101"/>
      <c r="AT1495" s="74"/>
      <c r="AU1495" s="74"/>
      <c r="AV1495" s="74"/>
      <c r="AW1495" s="74"/>
      <c r="AX1495" s="74"/>
      <c r="AY1495" s="74"/>
      <c r="AZ1495" s="74"/>
      <c r="BA1495" s="74"/>
      <c r="BB1495" s="74"/>
    </row>
    <row r="1496" spans="33:54">
      <c r="AG1496" s="74"/>
      <c r="AH1496" s="74"/>
      <c r="AI1496" s="74"/>
      <c r="AJ1496" s="74"/>
      <c r="AK1496" s="74"/>
      <c r="AM1496" s="101"/>
      <c r="AT1496" s="74"/>
      <c r="AU1496" s="74"/>
      <c r="AV1496" s="74"/>
      <c r="AW1496" s="74"/>
      <c r="AX1496" s="74"/>
      <c r="AY1496" s="74"/>
      <c r="AZ1496" s="74"/>
      <c r="BA1496" s="74"/>
      <c r="BB1496" s="74"/>
    </row>
    <row r="1497" spans="33:54">
      <c r="AG1497" s="74"/>
      <c r="AH1497" s="74"/>
      <c r="AI1497" s="74"/>
      <c r="AJ1497" s="74"/>
      <c r="AK1497" s="74"/>
      <c r="AM1497" s="101"/>
      <c r="AT1497" s="74"/>
      <c r="AU1497" s="74"/>
      <c r="AV1497" s="74"/>
      <c r="AW1497" s="74"/>
      <c r="AX1497" s="74"/>
      <c r="AY1497" s="74"/>
      <c r="AZ1497" s="74"/>
      <c r="BA1497" s="74"/>
      <c r="BB1497" s="74"/>
    </row>
    <row r="1498" spans="33:54">
      <c r="AG1498" s="74"/>
      <c r="AH1498" s="74"/>
      <c r="AI1498" s="74"/>
      <c r="AJ1498" s="74"/>
      <c r="AK1498" s="74"/>
      <c r="AM1498" s="101"/>
      <c r="AT1498" s="74"/>
      <c r="AU1498" s="74"/>
      <c r="AV1498" s="74"/>
      <c r="AW1498" s="74"/>
      <c r="AX1498" s="74"/>
      <c r="AY1498" s="74"/>
      <c r="AZ1498" s="74"/>
      <c r="BA1498" s="74"/>
      <c r="BB1498" s="74"/>
    </row>
    <row r="1499" spans="33:54">
      <c r="AG1499" s="74"/>
      <c r="AH1499" s="74"/>
      <c r="AI1499" s="74"/>
      <c r="AJ1499" s="74"/>
      <c r="AK1499" s="74"/>
      <c r="AM1499" s="101"/>
      <c r="AT1499" s="74"/>
      <c r="AU1499" s="74"/>
      <c r="AV1499" s="74"/>
      <c r="AW1499" s="74"/>
      <c r="AX1499" s="74"/>
      <c r="AY1499" s="74"/>
      <c r="AZ1499" s="74"/>
      <c r="BA1499" s="74"/>
      <c r="BB1499" s="74"/>
    </row>
    <row r="1500" spans="33:54">
      <c r="AG1500" s="74"/>
      <c r="AH1500" s="74"/>
      <c r="AI1500" s="74"/>
      <c r="AJ1500" s="74"/>
      <c r="AK1500" s="74"/>
      <c r="AM1500" s="101"/>
      <c r="AT1500" s="74"/>
      <c r="AU1500" s="74"/>
      <c r="AV1500" s="74"/>
      <c r="AW1500" s="74"/>
      <c r="AX1500" s="74"/>
      <c r="AY1500" s="74"/>
      <c r="AZ1500" s="74"/>
      <c r="BA1500" s="74"/>
      <c r="BB1500" s="74"/>
    </row>
    <row r="1501" spans="33:54">
      <c r="AG1501" s="74"/>
      <c r="AH1501" s="74"/>
      <c r="AI1501" s="74"/>
      <c r="AJ1501" s="74"/>
      <c r="AK1501" s="74"/>
      <c r="AM1501" s="101"/>
      <c r="AT1501" s="74"/>
      <c r="AU1501" s="74"/>
      <c r="AV1501" s="74"/>
      <c r="AW1501" s="74"/>
      <c r="AX1501" s="74"/>
      <c r="AY1501" s="74"/>
      <c r="AZ1501" s="74"/>
      <c r="BA1501" s="74"/>
    </row>
    <row r="1502" spans="33:54">
      <c r="AG1502" s="74"/>
      <c r="AH1502" s="74"/>
      <c r="AI1502" s="74"/>
      <c r="AJ1502" s="74"/>
      <c r="AK1502" s="74"/>
      <c r="AM1502" s="101"/>
      <c r="AT1502" s="74"/>
      <c r="AU1502" s="74"/>
      <c r="AV1502" s="74"/>
      <c r="AW1502" s="74"/>
      <c r="AX1502" s="74"/>
      <c r="AY1502" s="74"/>
      <c r="AZ1502" s="74"/>
      <c r="BA1502" s="74"/>
      <c r="BB1502" s="74"/>
    </row>
    <row r="1503" spans="33:54">
      <c r="AG1503" s="74"/>
      <c r="AH1503" s="74"/>
      <c r="AI1503" s="74"/>
      <c r="AJ1503" s="74"/>
      <c r="AK1503" s="74"/>
      <c r="AM1503" s="101"/>
      <c r="AT1503" s="74"/>
      <c r="AU1503" s="74"/>
      <c r="AV1503" s="74"/>
      <c r="AW1503" s="74"/>
      <c r="AX1503" s="74"/>
      <c r="AY1503" s="74"/>
      <c r="AZ1503" s="74"/>
      <c r="BA1503" s="74"/>
    </row>
    <row r="1504" spans="33:54">
      <c r="AG1504" s="74"/>
      <c r="AH1504" s="74"/>
      <c r="AI1504" s="74"/>
      <c r="AJ1504" s="74"/>
      <c r="AK1504" s="74"/>
      <c r="AM1504" s="101"/>
      <c r="AT1504" s="74"/>
      <c r="AU1504" s="74"/>
      <c r="AV1504" s="74"/>
      <c r="AW1504" s="74"/>
      <c r="AX1504" s="74"/>
      <c r="AY1504" s="74"/>
      <c r="AZ1504" s="74"/>
      <c r="BA1504" s="74"/>
      <c r="BB1504" s="74"/>
    </row>
    <row r="1505" spans="33:54">
      <c r="AG1505" s="74"/>
      <c r="AH1505" s="74"/>
      <c r="AI1505" s="74"/>
      <c r="AJ1505" s="74"/>
      <c r="AK1505" s="74"/>
      <c r="AM1505" s="101"/>
      <c r="AT1505" s="74"/>
      <c r="AU1505" s="74"/>
      <c r="AV1505" s="74"/>
      <c r="AW1505" s="74"/>
      <c r="AX1505" s="74"/>
      <c r="AY1505" s="74"/>
      <c r="AZ1505" s="74"/>
      <c r="BA1505" s="74"/>
      <c r="BB1505" s="74"/>
    </row>
    <row r="1506" spans="33:54">
      <c r="AG1506" s="74"/>
      <c r="AH1506" s="74"/>
      <c r="AI1506" s="74"/>
      <c r="AJ1506" s="74"/>
      <c r="AK1506" s="74"/>
      <c r="AM1506" s="101"/>
      <c r="AT1506" s="74"/>
      <c r="AU1506" s="74"/>
      <c r="AV1506" s="74"/>
      <c r="AW1506" s="74"/>
      <c r="AX1506" s="74"/>
      <c r="AY1506" s="74"/>
      <c r="AZ1506" s="74"/>
      <c r="BA1506" s="74"/>
    </row>
    <row r="1507" spans="33:54">
      <c r="AG1507" s="74"/>
      <c r="AH1507" s="74"/>
      <c r="AI1507" s="74"/>
      <c r="AJ1507" s="74"/>
      <c r="AK1507" s="74"/>
      <c r="AM1507" s="101"/>
      <c r="AT1507" s="74"/>
      <c r="AU1507" s="74"/>
      <c r="AV1507" s="74"/>
      <c r="AW1507" s="74"/>
      <c r="AX1507" s="74"/>
      <c r="AY1507" s="74"/>
      <c r="AZ1507" s="74"/>
      <c r="BA1507" s="74"/>
      <c r="BB1507" s="74"/>
    </row>
    <row r="1508" spans="33:54">
      <c r="AG1508" s="74"/>
      <c r="AH1508" s="74"/>
      <c r="AI1508" s="74"/>
      <c r="AJ1508" s="74"/>
      <c r="AK1508" s="74"/>
      <c r="AM1508" s="101"/>
      <c r="AT1508" s="74"/>
      <c r="AU1508" s="74"/>
      <c r="AV1508" s="74"/>
      <c r="AW1508" s="74"/>
      <c r="AX1508" s="74"/>
      <c r="AY1508" s="74"/>
      <c r="AZ1508" s="74"/>
      <c r="BA1508" s="74"/>
      <c r="BB1508" s="74"/>
    </row>
    <row r="1509" spans="33:54">
      <c r="AG1509" s="74"/>
      <c r="AH1509" s="74"/>
      <c r="AI1509" s="74"/>
      <c r="AJ1509" s="74"/>
      <c r="AK1509" s="74"/>
      <c r="AM1509" s="101"/>
      <c r="AT1509" s="74"/>
      <c r="AU1509" s="74"/>
      <c r="AV1509" s="74"/>
      <c r="AW1509" s="74"/>
      <c r="AX1509" s="74"/>
      <c r="AY1509" s="74"/>
      <c r="AZ1509" s="74"/>
      <c r="BA1509" s="74"/>
      <c r="BB1509" s="74"/>
    </row>
    <row r="1510" spans="33:54">
      <c r="AG1510" s="74"/>
      <c r="AH1510" s="74"/>
      <c r="AI1510" s="74"/>
      <c r="AJ1510" s="74"/>
      <c r="AK1510" s="74"/>
      <c r="AM1510" s="101"/>
      <c r="AT1510" s="74"/>
      <c r="AU1510" s="74"/>
      <c r="AV1510" s="74"/>
      <c r="AW1510" s="74"/>
      <c r="AX1510" s="74"/>
      <c r="AY1510" s="74"/>
      <c r="AZ1510" s="74"/>
      <c r="BA1510" s="74"/>
      <c r="BB1510" s="74"/>
    </row>
    <row r="1511" spans="33:54">
      <c r="AG1511" s="74"/>
      <c r="AH1511" s="74"/>
      <c r="AI1511" s="74"/>
      <c r="AJ1511" s="74"/>
      <c r="AK1511" s="74"/>
      <c r="AM1511" s="101"/>
      <c r="AT1511" s="74"/>
      <c r="AU1511" s="74"/>
      <c r="AV1511" s="74"/>
      <c r="AW1511" s="74"/>
      <c r="AX1511" s="74"/>
      <c r="AY1511" s="74"/>
      <c r="AZ1511" s="74"/>
      <c r="BA1511" s="74"/>
      <c r="BB1511" s="74"/>
    </row>
    <row r="1512" spans="33:54">
      <c r="AG1512" s="74"/>
      <c r="AH1512" s="74"/>
      <c r="AI1512" s="74"/>
      <c r="AJ1512" s="74"/>
      <c r="AK1512" s="74"/>
      <c r="AM1512" s="101"/>
      <c r="AT1512" s="74"/>
      <c r="AU1512" s="74"/>
      <c r="AV1512" s="74"/>
      <c r="AW1512" s="74"/>
      <c r="AX1512" s="74"/>
      <c r="AY1512" s="74"/>
      <c r="AZ1512" s="74"/>
      <c r="BA1512" s="74"/>
      <c r="BB1512" s="74"/>
    </row>
    <row r="1513" spans="33:54">
      <c r="AG1513" s="74"/>
      <c r="AH1513" s="74"/>
      <c r="AI1513" s="74"/>
      <c r="AJ1513" s="74"/>
      <c r="AK1513" s="74"/>
      <c r="AM1513" s="101"/>
      <c r="AT1513" s="74"/>
      <c r="AU1513" s="74"/>
      <c r="AV1513" s="74"/>
      <c r="AW1513" s="74"/>
      <c r="AX1513" s="74"/>
      <c r="AY1513" s="74"/>
      <c r="AZ1513" s="74"/>
      <c r="BA1513" s="74"/>
      <c r="BB1513" s="74"/>
    </row>
    <row r="1514" spans="33:54">
      <c r="AG1514" s="74"/>
      <c r="AH1514" s="74"/>
      <c r="AI1514" s="74"/>
      <c r="AJ1514" s="74"/>
      <c r="AK1514" s="74"/>
      <c r="AM1514" s="101"/>
      <c r="AT1514" s="74"/>
      <c r="AU1514" s="74"/>
      <c r="AV1514" s="74"/>
      <c r="AW1514" s="74"/>
      <c r="AX1514" s="74"/>
      <c r="AY1514" s="74"/>
      <c r="AZ1514" s="74"/>
      <c r="BA1514" s="74"/>
      <c r="BB1514" s="74"/>
    </row>
    <row r="1515" spans="33:54">
      <c r="AG1515" s="74"/>
      <c r="AH1515" s="74"/>
      <c r="AI1515" s="74"/>
      <c r="AJ1515" s="74"/>
      <c r="AK1515" s="74"/>
      <c r="AM1515" s="101"/>
      <c r="AT1515" s="74"/>
      <c r="AU1515" s="74"/>
      <c r="AV1515" s="74"/>
      <c r="AW1515" s="74"/>
      <c r="AX1515" s="74"/>
      <c r="AY1515" s="74"/>
      <c r="AZ1515" s="74"/>
      <c r="BA1515" s="74"/>
      <c r="BB1515" s="74"/>
    </row>
    <row r="1516" spans="33:54">
      <c r="AG1516" s="74"/>
      <c r="AH1516" s="74"/>
      <c r="AI1516" s="74"/>
      <c r="AJ1516" s="74"/>
      <c r="AK1516" s="74"/>
      <c r="AM1516" s="101"/>
      <c r="AT1516" s="74"/>
      <c r="AU1516" s="74"/>
      <c r="AV1516" s="74"/>
      <c r="AW1516" s="74"/>
      <c r="AX1516" s="74"/>
      <c r="AY1516" s="74"/>
      <c r="AZ1516" s="74"/>
      <c r="BA1516" s="74"/>
      <c r="BB1516" s="74"/>
    </row>
    <row r="1517" spans="33:54">
      <c r="AG1517" s="74"/>
      <c r="AH1517" s="74"/>
      <c r="AI1517" s="74"/>
      <c r="AJ1517" s="74"/>
      <c r="AK1517" s="74"/>
      <c r="AM1517" s="101"/>
      <c r="AT1517" s="74"/>
      <c r="AU1517" s="74"/>
      <c r="AV1517" s="74"/>
      <c r="AW1517" s="74"/>
      <c r="AX1517" s="74"/>
      <c r="AY1517" s="74"/>
      <c r="AZ1517" s="74"/>
      <c r="BA1517" s="74"/>
      <c r="BB1517" s="74"/>
    </row>
    <row r="1518" spans="33:54">
      <c r="AG1518" s="74"/>
      <c r="AH1518" s="74"/>
      <c r="AI1518" s="74"/>
      <c r="AJ1518" s="74"/>
      <c r="AK1518" s="74"/>
      <c r="AM1518" s="101"/>
      <c r="AT1518" s="74"/>
      <c r="AU1518" s="74"/>
      <c r="AV1518" s="74"/>
      <c r="AW1518" s="74"/>
      <c r="AX1518" s="74"/>
      <c r="AY1518" s="74"/>
      <c r="AZ1518" s="74"/>
      <c r="BA1518" s="74"/>
      <c r="BB1518" s="74"/>
    </row>
    <row r="1519" spans="33:54">
      <c r="AG1519" s="74"/>
      <c r="AH1519" s="74"/>
      <c r="AI1519" s="74"/>
      <c r="AJ1519" s="74"/>
      <c r="AK1519" s="74"/>
      <c r="AM1519" s="101"/>
      <c r="AT1519" s="74"/>
      <c r="AU1519" s="74"/>
      <c r="AV1519" s="74"/>
      <c r="AW1519" s="74"/>
      <c r="AX1519" s="74"/>
      <c r="AY1519" s="74"/>
      <c r="AZ1519" s="74"/>
      <c r="BA1519" s="74"/>
      <c r="BB1519" s="74"/>
    </row>
    <row r="1520" spans="33:54">
      <c r="AG1520" s="74"/>
      <c r="AH1520" s="74"/>
      <c r="AI1520" s="74"/>
      <c r="AJ1520" s="74"/>
      <c r="AK1520" s="74"/>
      <c r="AM1520" s="101"/>
      <c r="AT1520" s="74"/>
      <c r="AU1520" s="74"/>
      <c r="AV1520" s="74"/>
      <c r="AW1520" s="74"/>
      <c r="AX1520" s="74"/>
      <c r="AY1520" s="74"/>
      <c r="AZ1520" s="74"/>
      <c r="BA1520" s="74"/>
      <c r="BB1520" s="74"/>
    </row>
    <row r="1521" spans="33:54">
      <c r="AG1521" s="74"/>
      <c r="AH1521" s="74"/>
      <c r="AI1521" s="74"/>
      <c r="AJ1521" s="74"/>
      <c r="AK1521" s="74"/>
      <c r="AM1521" s="101"/>
      <c r="AT1521" s="74"/>
      <c r="AU1521" s="74"/>
      <c r="AV1521" s="74"/>
      <c r="AW1521" s="74"/>
      <c r="AX1521" s="74"/>
      <c r="AY1521" s="74"/>
      <c r="AZ1521" s="74"/>
      <c r="BA1521" s="74"/>
      <c r="BB1521" s="74"/>
    </row>
    <row r="1522" spans="33:54">
      <c r="AG1522" s="74"/>
      <c r="AH1522" s="74"/>
      <c r="AI1522" s="74"/>
      <c r="AJ1522" s="74"/>
      <c r="AK1522" s="74"/>
      <c r="AM1522" s="101"/>
      <c r="AT1522" s="74"/>
      <c r="AU1522" s="74"/>
      <c r="AV1522" s="74"/>
      <c r="AW1522" s="74"/>
      <c r="AX1522" s="74"/>
      <c r="AY1522" s="74"/>
      <c r="AZ1522" s="74"/>
      <c r="BA1522" s="74"/>
      <c r="BB1522" s="74"/>
    </row>
    <row r="1523" spans="33:54">
      <c r="AG1523" s="74"/>
      <c r="AH1523" s="74"/>
      <c r="AI1523" s="74"/>
      <c r="AJ1523" s="74"/>
      <c r="AK1523" s="74"/>
      <c r="AM1523" s="101"/>
      <c r="AT1523" s="74"/>
      <c r="AU1523" s="74"/>
      <c r="AV1523" s="74"/>
      <c r="AW1523" s="74"/>
      <c r="AX1523" s="74"/>
      <c r="AY1523" s="74"/>
      <c r="AZ1523" s="74"/>
      <c r="BA1523" s="74"/>
      <c r="BB1523" s="74"/>
    </row>
    <row r="1524" spans="33:54">
      <c r="AG1524" s="74"/>
      <c r="AH1524" s="74"/>
      <c r="AI1524" s="74"/>
      <c r="AJ1524" s="74"/>
      <c r="AK1524" s="74"/>
      <c r="AM1524" s="101"/>
      <c r="AT1524" s="74"/>
      <c r="AU1524" s="74"/>
      <c r="AV1524" s="74"/>
      <c r="AW1524" s="74"/>
      <c r="AX1524" s="74"/>
      <c r="AY1524" s="74"/>
      <c r="AZ1524" s="74"/>
      <c r="BA1524" s="74"/>
    </row>
    <row r="1525" spans="33:54">
      <c r="AG1525" s="74"/>
      <c r="AH1525" s="74"/>
      <c r="AI1525" s="74"/>
      <c r="AJ1525" s="74"/>
      <c r="AK1525" s="74"/>
      <c r="AM1525" s="101"/>
      <c r="AT1525" s="74"/>
      <c r="AU1525" s="74"/>
      <c r="AV1525" s="74"/>
      <c r="AW1525" s="74"/>
      <c r="AX1525" s="74"/>
      <c r="AY1525" s="74"/>
      <c r="AZ1525" s="74"/>
      <c r="BA1525" s="74"/>
      <c r="BB1525" s="74"/>
    </row>
    <row r="1526" spans="33:54">
      <c r="AG1526" s="74"/>
      <c r="AH1526" s="74"/>
      <c r="AI1526" s="74"/>
      <c r="AJ1526" s="74"/>
      <c r="AK1526" s="74"/>
      <c r="AM1526" s="101"/>
      <c r="AT1526" s="74"/>
      <c r="AU1526" s="74"/>
      <c r="AV1526" s="74"/>
      <c r="AW1526" s="74"/>
      <c r="AX1526" s="74"/>
      <c r="AY1526" s="74"/>
      <c r="AZ1526" s="74"/>
      <c r="BA1526" s="74"/>
      <c r="BB1526" s="74"/>
    </row>
    <row r="1527" spans="33:54">
      <c r="AG1527" s="74"/>
      <c r="AH1527" s="74"/>
      <c r="AI1527" s="74"/>
      <c r="AJ1527" s="74"/>
      <c r="AK1527" s="74"/>
      <c r="AM1527" s="101"/>
      <c r="AT1527" s="74"/>
      <c r="AU1527" s="74"/>
      <c r="AV1527" s="74"/>
      <c r="AW1527" s="74"/>
      <c r="AX1527" s="74"/>
      <c r="AY1527" s="74"/>
      <c r="AZ1527" s="74"/>
      <c r="BA1527" s="74"/>
    </row>
    <row r="1528" spans="33:54">
      <c r="AG1528" s="74"/>
      <c r="AH1528" s="74"/>
      <c r="AI1528" s="74"/>
      <c r="AJ1528" s="74"/>
      <c r="AK1528" s="74"/>
      <c r="AM1528" s="101"/>
      <c r="AT1528" s="74"/>
      <c r="AU1528" s="74"/>
      <c r="AV1528" s="74"/>
      <c r="AW1528" s="74"/>
      <c r="AX1528" s="74"/>
      <c r="AY1528" s="74"/>
      <c r="AZ1528" s="74"/>
      <c r="BA1528" s="74"/>
    </row>
    <row r="1529" spans="33:54">
      <c r="AG1529" s="74"/>
      <c r="AH1529" s="74"/>
      <c r="AI1529" s="74"/>
      <c r="AJ1529" s="74"/>
      <c r="AK1529" s="74"/>
      <c r="AM1529" s="101"/>
      <c r="AT1529" s="74"/>
      <c r="AU1529" s="74"/>
      <c r="AV1529" s="74"/>
      <c r="AW1529" s="74"/>
      <c r="AX1529" s="74"/>
      <c r="AY1529" s="74"/>
      <c r="AZ1529" s="74"/>
      <c r="BA1529" s="74"/>
    </row>
    <row r="1530" spans="33:54">
      <c r="AG1530" s="74"/>
      <c r="AH1530" s="74"/>
      <c r="AI1530" s="74"/>
      <c r="AJ1530" s="74"/>
      <c r="AK1530" s="74"/>
      <c r="AM1530" s="101"/>
      <c r="AT1530" s="74"/>
      <c r="AU1530" s="74"/>
      <c r="AV1530" s="74"/>
      <c r="AW1530" s="74"/>
      <c r="AX1530" s="74"/>
      <c r="AY1530" s="74"/>
      <c r="AZ1530" s="74"/>
      <c r="BA1530" s="74"/>
      <c r="BB1530" s="74"/>
    </row>
    <row r="1531" spans="33:54">
      <c r="AG1531" s="74"/>
      <c r="AH1531" s="74"/>
      <c r="AI1531" s="74"/>
      <c r="AJ1531" s="74"/>
      <c r="AK1531" s="74"/>
      <c r="AM1531" s="101"/>
      <c r="AT1531" s="74"/>
      <c r="AU1531" s="74"/>
      <c r="AV1531" s="74"/>
      <c r="AW1531" s="74"/>
      <c r="AX1531" s="74"/>
      <c r="AY1531" s="74"/>
      <c r="AZ1531" s="74"/>
      <c r="BA1531" s="74"/>
      <c r="BB1531" s="74"/>
    </row>
    <row r="1532" spans="33:54">
      <c r="AG1532" s="74"/>
      <c r="AH1532" s="74"/>
      <c r="AI1532" s="74"/>
      <c r="AJ1532" s="74"/>
      <c r="AK1532" s="74"/>
      <c r="AM1532" s="101"/>
      <c r="AT1532" s="74"/>
      <c r="AU1532" s="74"/>
      <c r="AV1532" s="74"/>
      <c r="AW1532" s="74"/>
      <c r="AX1532" s="74"/>
      <c r="AY1532" s="74"/>
      <c r="AZ1532" s="74"/>
      <c r="BA1532" s="74"/>
      <c r="BB1532" s="74"/>
    </row>
    <row r="1533" spans="33:54">
      <c r="AG1533" s="74"/>
      <c r="AH1533" s="74"/>
      <c r="AI1533" s="74"/>
      <c r="AJ1533" s="74"/>
      <c r="AK1533" s="74"/>
      <c r="AM1533" s="101"/>
      <c r="AT1533" s="74"/>
      <c r="AU1533" s="74"/>
      <c r="AV1533" s="74"/>
      <c r="AW1533" s="74"/>
      <c r="AX1533" s="74"/>
      <c r="AY1533" s="74"/>
      <c r="AZ1533" s="74"/>
      <c r="BA1533" s="74"/>
    </row>
    <row r="1534" spans="33:54">
      <c r="AG1534" s="74"/>
      <c r="AH1534" s="74"/>
      <c r="AI1534" s="74"/>
      <c r="AJ1534" s="74"/>
      <c r="AK1534" s="74"/>
      <c r="AM1534" s="101"/>
      <c r="AT1534" s="74"/>
      <c r="AU1534" s="74"/>
      <c r="AV1534" s="74"/>
      <c r="AW1534" s="74"/>
      <c r="AX1534" s="74"/>
      <c r="AY1534" s="74"/>
      <c r="AZ1534" s="74"/>
      <c r="BA1534" s="74"/>
      <c r="BB1534" s="74"/>
    </row>
    <row r="1535" spans="33:54">
      <c r="AG1535" s="74"/>
      <c r="AH1535" s="74"/>
      <c r="AI1535" s="74"/>
      <c r="AJ1535" s="74"/>
      <c r="AK1535" s="74"/>
      <c r="AM1535" s="101"/>
      <c r="AT1535" s="74"/>
      <c r="AU1535" s="74"/>
      <c r="AV1535" s="74"/>
      <c r="AW1535" s="74"/>
      <c r="AX1535" s="74"/>
      <c r="AY1535" s="74"/>
      <c r="AZ1535" s="74"/>
      <c r="BA1535" s="74"/>
      <c r="BB1535" s="74"/>
    </row>
    <row r="1536" spans="33:54">
      <c r="AG1536" s="74"/>
      <c r="AH1536" s="74"/>
      <c r="AI1536" s="74"/>
      <c r="AJ1536" s="74"/>
      <c r="AK1536" s="74"/>
      <c r="AM1536" s="101"/>
      <c r="AT1536" s="74"/>
      <c r="AU1536" s="74"/>
      <c r="AV1536" s="74"/>
      <c r="AW1536" s="74"/>
      <c r="AX1536" s="74"/>
      <c r="AY1536" s="74"/>
      <c r="AZ1536" s="74"/>
      <c r="BA1536" s="74"/>
    </row>
    <row r="1537" spans="33:54">
      <c r="AG1537" s="74"/>
      <c r="AH1537" s="74"/>
      <c r="AI1537" s="74"/>
      <c r="AJ1537" s="74"/>
      <c r="AK1537" s="74"/>
      <c r="AM1537" s="101"/>
      <c r="AT1537" s="74"/>
      <c r="AU1537" s="74"/>
      <c r="AV1537" s="74"/>
      <c r="AW1537" s="74"/>
      <c r="AX1537" s="74"/>
      <c r="AY1537" s="74"/>
      <c r="AZ1537" s="74"/>
      <c r="BA1537" s="74"/>
      <c r="BB1537" s="74"/>
    </row>
    <row r="1538" spans="33:54">
      <c r="AG1538" s="74"/>
      <c r="AH1538" s="74"/>
      <c r="AI1538" s="74"/>
      <c r="AJ1538" s="74"/>
      <c r="AK1538" s="74"/>
      <c r="AM1538" s="101"/>
      <c r="AT1538" s="74"/>
      <c r="AU1538" s="74"/>
      <c r="AV1538" s="74"/>
      <c r="AW1538" s="74"/>
      <c r="AX1538" s="74"/>
      <c r="AY1538" s="74"/>
      <c r="AZ1538" s="74"/>
      <c r="BA1538" s="74"/>
    </row>
    <row r="1539" spans="33:54">
      <c r="AG1539" s="74"/>
      <c r="AH1539" s="74"/>
      <c r="AI1539" s="74"/>
      <c r="AJ1539" s="74"/>
      <c r="AK1539" s="74"/>
      <c r="AM1539" s="101"/>
      <c r="AT1539" s="74"/>
      <c r="AU1539" s="74"/>
      <c r="AV1539" s="74"/>
      <c r="AW1539" s="74"/>
      <c r="AX1539" s="74"/>
      <c r="AY1539" s="74"/>
      <c r="AZ1539" s="74"/>
      <c r="BA1539" s="74"/>
      <c r="BB1539" s="74"/>
    </row>
    <row r="1540" spans="33:54">
      <c r="AG1540" s="74"/>
      <c r="AH1540" s="74"/>
      <c r="AI1540" s="74"/>
      <c r="AJ1540" s="74"/>
      <c r="AK1540" s="74"/>
      <c r="AM1540" s="101"/>
      <c r="AT1540" s="74"/>
      <c r="AU1540" s="74"/>
      <c r="AV1540" s="74"/>
      <c r="AW1540" s="74"/>
      <c r="AX1540" s="74"/>
      <c r="AY1540" s="74"/>
      <c r="AZ1540" s="74"/>
      <c r="BA1540" s="74"/>
    </row>
    <row r="1541" spans="33:54">
      <c r="AG1541" s="74"/>
      <c r="AH1541" s="74"/>
      <c r="AI1541" s="74"/>
      <c r="AJ1541" s="74"/>
      <c r="AK1541" s="74"/>
      <c r="AM1541" s="101"/>
      <c r="AT1541" s="74"/>
      <c r="AU1541" s="74"/>
      <c r="AV1541" s="74"/>
      <c r="AW1541" s="74"/>
      <c r="AX1541" s="74"/>
      <c r="AY1541" s="74"/>
      <c r="AZ1541" s="74"/>
      <c r="BA1541" s="74"/>
      <c r="BB1541" s="74"/>
    </row>
    <row r="1542" spans="33:54">
      <c r="AG1542" s="74"/>
      <c r="AH1542" s="74"/>
      <c r="AI1542" s="74"/>
      <c r="AJ1542" s="74"/>
      <c r="AK1542" s="74"/>
      <c r="AM1542" s="101"/>
      <c r="AT1542" s="74"/>
      <c r="AU1542" s="74"/>
      <c r="AV1542" s="74"/>
      <c r="AW1542" s="74"/>
      <c r="AX1542" s="74"/>
      <c r="AY1542" s="74"/>
      <c r="AZ1542" s="74"/>
      <c r="BA1542" s="74"/>
      <c r="BB1542" s="74"/>
    </row>
    <row r="1543" spans="33:54">
      <c r="AG1543" s="74"/>
      <c r="AH1543" s="74"/>
      <c r="AI1543" s="74"/>
      <c r="AJ1543" s="74"/>
      <c r="AK1543" s="74"/>
      <c r="AM1543" s="101"/>
      <c r="AT1543" s="74"/>
      <c r="AU1543" s="74"/>
      <c r="AV1543" s="74"/>
      <c r="AW1543" s="74"/>
      <c r="AX1543" s="74"/>
      <c r="AY1543" s="74"/>
      <c r="AZ1543" s="74"/>
      <c r="BA1543" s="74"/>
      <c r="BB1543" s="74"/>
    </row>
    <row r="1544" spans="33:54">
      <c r="AG1544" s="74"/>
      <c r="AH1544" s="74"/>
      <c r="AI1544" s="74"/>
      <c r="AJ1544" s="74"/>
      <c r="AK1544" s="74"/>
      <c r="AM1544" s="101"/>
      <c r="AT1544" s="74"/>
      <c r="AU1544" s="74"/>
      <c r="AV1544" s="74"/>
      <c r="AW1544" s="74"/>
      <c r="AX1544" s="74"/>
      <c r="AY1544" s="74"/>
      <c r="AZ1544" s="74"/>
      <c r="BA1544" s="74"/>
      <c r="BB1544" s="74"/>
    </row>
    <row r="1545" spans="33:54">
      <c r="AG1545" s="74"/>
      <c r="AH1545" s="74"/>
      <c r="AI1545" s="74"/>
      <c r="AJ1545" s="74"/>
      <c r="AK1545" s="74"/>
      <c r="AM1545" s="101"/>
      <c r="AT1545" s="74"/>
      <c r="AU1545" s="74"/>
      <c r="AV1545" s="74"/>
      <c r="AW1545" s="74"/>
      <c r="AX1545" s="74"/>
      <c r="AY1545" s="74"/>
      <c r="AZ1545" s="74"/>
      <c r="BA1545" s="74"/>
    </row>
    <row r="1546" spans="33:54">
      <c r="AG1546" s="74"/>
      <c r="AH1546" s="74"/>
      <c r="AI1546" s="74"/>
      <c r="AJ1546" s="74"/>
      <c r="AK1546" s="74"/>
      <c r="AM1546" s="101"/>
      <c r="AT1546" s="74"/>
      <c r="AU1546" s="74"/>
      <c r="AV1546" s="74"/>
      <c r="AW1546" s="74"/>
      <c r="AX1546" s="74"/>
      <c r="AY1546" s="74"/>
      <c r="AZ1546" s="74"/>
      <c r="BA1546" s="74"/>
      <c r="BB1546" s="74"/>
    </row>
    <row r="1547" spans="33:54">
      <c r="AG1547" s="74"/>
      <c r="AH1547" s="74"/>
      <c r="AI1547" s="74"/>
      <c r="AJ1547" s="74"/>
      <c r="AK1547" s="74"/>
      <c r="AM1547" s="101"/>
      <c r="AT1547" s="74"/>
      <c r="AU1547" s="74"/>
      <c r="AV1547" s="74"/>
      <c r="AW1547" s="74"/>
      <c r="AX1547" s="74"/>
      <c r="AY1547" s="74"/>
      <c r="AZ1547" s="74"/>
      <c r="BA1547" s="74"/>
      <c r="BB1547" s="74"/>
    </row>
    <row r="1548" spans="33:54">
      <c r="AG1548" s="74"/>
      <c r="AH1548" s="74"/>
      <c r="AI1548" s="74"/>
      <c r="AJ1548" s="74"/>
      <c r="AK1548" s="74"/>
      <c r="AM1548" s="101"/>
      <c r="AT1548" s="74"/>
      <c r="AU1548" s="74"/>
      <c r="AV1548" s="74"/>
      <c r="AW1548" s="74"/>
      <c r="AX1548" s="74"/>
      <c r="AY1548" s="74"/>
      <c r="AZ1548" s="74"/>
      <c r="BA1548" s="74"/>
      <c r="BB1548" s="74"/>
    </row>
    <row r="1549" spans="33:54">
      <c r="AG1549" s="74"/>
      <c r="AH1549" s="74"/>
      <c r="AI1549" s="74"/>
      <c r="AJ1549" s="74"/>
      <c r="AK1549" s="74"/>
      <c r="AM1549" s="101"/>
      <c r="AT1549" s="74"/>
      <c r="AU1549" s="74"/>
      <c r="AV1549" s="74"/>
      <c r="AW1549" s="74"/>
      <c r="AX1549" s="74"/>
      <c r="AY1549" s="74"/>
      <c r="AZ1549" s="74"/>
      <c r="BA1549" s="74"/>
    </row>
    <row r="1550" spans="33:54">
      <c r="AG1550" s="74"/>
      <c r="AH1550" s="74"/>
      <c r="AI1550" s="74"/>
      <c r="AJ1550" s="74"/>
      <c r="AK1550" s="74"/>
      <c r="AM1550" s="101"/>
      <c r="AT1550" s="74"/>
      <c r="AU1550" s="74"/>
      <c r="AV1550" s="74"/>
      <c r="AW1550" s="74"/>
      <c r="AX1550" s="74"/>
      <c r="AY1550" s="74"/>
      <c r="AZ1550" s="74"/>
      <c r="BA1550" s="74"/>
    </row>
    <row r="1551" spans="33:54">
      <c r="AG1551" s="74"/>
      <c r="AH1551" s="74"/>
      <c r="AI1551" s="74"/>
      <c r="AJ1551" s="74"/>
      <c r="AK1551" s="74"/>
      <c r="AM1551" s="101"/>
      <c r="AT1551" s="74"/>
      <c r="AU1551" s="74"/>
      <c r="AV1551" s="74"/>
      <c r="AW1551" s="74"/>
      <c r="AX1551" s="74"/>
      <c r="AY1551" s="74"/>
      <c r="AZ1551" s="74"/>
      <c r="BA1551" s="74"/>
      <c r="BB1551" s="74"/>
    </row>
    <row r="1552" spans="33:54">
      <c r="AG1552" s="74"/>
      <c r="AH1552" s="74"/>
      <c r="AI1552" s="74"/>
      <c r="AJ1552" s="74"/>
      <c r="AK1552" s="74"/>
      <c r="AM1552" s="101"/>
      <c r="AT1552" s="74"/>
      <c r="AU1552" s="74"/>
      <c r="AV1552" s="74"/>
      <c r="AW1552" s="74"/>
      <c r="AX1552" s="74"/>
      <c r="AY1552" s="74"/>
      <c r="AZ1552" s="74"/>
      <c r="BA1552" s="74"/>
      <c r="BB1552" s="74"/>
    </row>
    <row r="1553" spans="33:54">
      <c r="AG1553" s="74"/>
      <c r="AH1553" s="74"/>
      <c r="AI1553" s="74"/>
      <c r="AJ1553" s="74"/>
      <c r="AK1553" s="74"/>
      <c r="AM1553" s="101"/>
      <c r="AT1553" s="74"/>
      <c r="AU1553" s="74"/>
      <c r="AV1553" s="74"/>
      <c r="AW1553" s="74"/>
      <c r="AX1553" s="74"/>
      <c r="AY1553" s="74"/>
      <c r="AZ1553" s="74"/>
      <c r="BA1553" s="74"/>
      <c r="BB1553" s="74"/>
    </row>
    <row r="1554" spans="33:54">
      <c r="AG1554" s="74"/>
      <c r="AH1554" s="74"/>
      <c r="AI1554" s="74"/>
      <c r="AJ1554" s="74"/>
      <c r="AK1554" s="74"/>
      <c r="AM1554" s="101"/>
      <c r="AT1554" s="74"/>
      <c r="AU1554" s="74"/>
      <c r="AV1554" s="74"/>
      <c r="AW1554" s="74"/>
      <c r="AX1554" s="74"/>
      <c r="AY1554" s="74"/>
      <c r="AZ1554" s="74"/>
      <c r="BA1554" s="74"/>
    </row>
    <row r="1555" spans="33:54">
      <c r="AG1555" s="74"/>
      <c r="AH1555" s="74"/>
      <c r="AI1555" s="74"/>
      <c r="AJ1555" s="74"/>
      <c r="AK1555" s="74"/>
      <c r="AM1555" s="101"/>
      <c r="AT1555" s="74"/>
      <c r="AU1555" s="74"/>
      <c r="AV1555" s="74"/>
      <c r="AW1555" s="74"/>
      <c r="AX1555" s="74"/>
      <c r="AY1555" s="74"/>
      <c r="AZ1555" s="74"/>
      <c r="BA1555" s="74"/>
      <c r="BB1555" s="74"/>
    </row>
    <row r="1556" spans="33:54">
      <c r="AG1556" s="74"/>
      <c r="AH1556" s="74"/>
      <c r="AI1556" s="74"/>
      <c r="AJ1556" s="74"/>
      <c r="AK1556" s="74"/>
      <c r="AM1556" s="101"/>
      <c r="AT1556" s="74"/>
      <c r="AU1556" s="74"/>
      <c r="AV1556" s="74"/>
      <c r="AW1556" s="74"/>
      <c r="AX1556" s="74"/>
      <c r="AY1556" s="74"/>
      <c r="AZ1556" s="74"/>
      <c r="BA1556" s="74"/>
      <c r="BB1556" s="74"/>
    </row>
    <row r="1557" spans="33:54">
      <c r="AG1557" s="74"/>
      <c r="AH1557" s="74"/>
      <c r="AI1557" s="74"/>
      <c r="AJ1557" s="74"/>
      <c r="AK1557" s="74"/>
      <c r="AM1557" s="101"/>
      <c r="AT1557" s="74"/>
      <c r="AU1557" s="74"/>
      <c r="AV1557" s="74"/>
      <c r="AW1557" s="74"/>
      <c r="AX1557" s="74"/>
      <c r="AY1557" s="74"/>
      <c r="AZ1557" s="74"/>
      <c r="BA1557" s="74"/>
      <c r="BB1557" s="74"/>
    </row>
    <row r="1558" spans="33:54">
      <c r="AG1558" s="74"/>
      <c r="AH1558" s="74"/>
      <c r="AI1558" s="74"/>
      <c r="AJ1558" s="74"/>
      <c r="AK1558" s="74"/>
      <c r="AM1558" s="101"/>
      <c r="AT1558" s="74"/>
      <c r="AU1558" s="74"/>
      <c r="AV1558" s="74"/>
      <c r="AW1558" s="74"/>
      <c r="AX1558" s="74"/>
      <c r="AY1558" s="74"/>
      <c r="AZ1558" s="74"/>
      <c r="BA1558" s="74"/>
      <c r="BB1558" s="74"/>
    </row>
    <row r="1559" spans="33:54">
      <c r="AG1559" s="74"/>
      <c r="AH1559" s="74"/>
      <c r="AI1559" s="74"/>
      <c r="AJ1559" s="74"/>
      <c r="AK1559" s="74"/>
      <c r="AM1559" s="101"/>
      <c r="AT1559" s="74"/>
      <c r="AU1559" s="74"/>
      <c r="AV1559" s="74"/>
      <c r="AW1559" s="74"/>
      <c r="AX1559" s="74"/>
      <c r="AY1559" s="74"/>
      <c r="AZ1559" s="74"/>
      <c r="BA1559" s="74"/>
      <c r="BB1559" s="74"/>
    </row>
    <row r="1560" spans="33:54">
      <c r="AG1560" s="74"/>
      <c r="AH1560" s="74"/>
      <c r="AI1560" s="74"/>
      <c r="AJ1560" s="74"/>
      <c r="AK1560" s="74"/>
      <c r="AM1560" s="101"/>
      <c r="AT1560" s="74"/>
      <c r="AU1560" s="74"/>
      <c r="AV1560" s="74"/>
      <c r="AW1560" s="74"/>
      <c r="AX1560" s="74"/>
      <c r="AY1560" s="74"/>
      <c r="AZ1560" s="74"/>
      <c r="BA1560" s="74"/>
      <c r="BB1560" s="74"/>
    </row>
    <row r="1561" spans="33:54">
      <c r="AG1561" s="74"/>
      <c r="AH1561" s="74"/>
      <c r="AI1561" s="74"/>
      <c r="AJ1561" s="74"/>
      <c r="AK1561" s="74"/>
      <c r="AM1561" s="101"/>
      <c r="AT1561" s="74"/>
      <c r="AU1561" s="74"/>
      <c r="AV1561" s="74"/>
      <c r="AW1561" s="74"/>
      <c r="AX1561" s="74"/>
      <c r="AY1561" s="74"/>
      <c r="AZ1561" s="74"/>
      <c r="BA1561" s="74"/>
      <c r="BB1561" s="74"/>
    </row>
    <row r="1562" spans="33:54">
      <c r="AG1562" s="74"/>
      <c r="AH1562" s="74"/>
      <c r="AI1562" s="74"/>
      <c r="AJ1562" s="74"/>
      <c r="AK1562" s="74"/>
      <c r="AM1562" s="101"/>
      <c r="AT1562" s="74"/>
      <c r="AU1562" s="74"/>
      <c r="AV1562" s="74"/>
      <c r="AW1562" s="74"/>
      <c r="AX1562" s="74"/>
      <c r="AY1562" s="74"/>
      <c r="AZ1562" s="74"/>
      <c r="BA1562" s="74"/>
      <c r="BB1562" s="74"/>
    </row>
    <row r="1563" spans="33:54">
      <c r="AG1563" s="74"/>
      <c r="AH1563" s="74"/>
      <c r="AI1563" s="74"/>
      <c r="AJ1563" s="74"/>
      <c r="AK1563" s="74"/>
      <c r="AM1563" s="101"/>
      <c r="AT1563" s="74"/>
      <c r="AU1563" s="74"/>
      <c r="AV1563" s="74"/>
      <c r="AW1563" s="74"/>
      <c r="AX1563" s="74"/>
      <c r="AY1563" s="74"/>
      <c r="AZ1563" s="74"/>
      <c r="BA1563" s="74"/>
      <c r="BB1563" s="74"/>
    </row>
    <row r="1564" spans="33:54">
      <c r="AG1564" s="74"/>
      <c r="AH1564" s="74"/>
      <c r="AI1564" s="74"/>
      <c r="AJ1564" s="74"/>
      <c r="AK1564" s="74"/>
      <c r="AM1564" s="101"/>
      <c r="AT1564" s="74"/>
      <c r="AU1564" s="74"/>
      <c r="AV1564" s="74"/>
      <c r="AW1564" s="74"/>
      <c r="AX1564" s="74"/>
      <c r="AY1564" s="74"/>
      <c r="AZ1564" s="74"/>
      <c r="BA1564" s="74"/>
    </row>
    <row r="1565" spans="33:54">
      <c r="AG1565" s="74"/>
      <c r="AH1565" s="74"/>
      <c r="AI1565" s="74"/>
      <c r="AJ1565" s="74"/>
      <c r="AK1565" s="74"/>
      <c r="AM1565" s="101"/>
      <c r="AT1565" s="74"/>
      <c r="AU1565" s="74"/>
      <c r="AV1565" s="74"/>
      <c r="AW1565" s="74"/>
      <c r="AX1565" s="74"/>
      <c r="AY1565" s="74"/>
      <c r="AZ1565" s="74"/>
      <c r="BA1565" s="74"/>
      <c r="BB1565" s="74"/>
    </row>
    <row r="1566" spans="33:54">
      <c r="AG1566" s="74"/>
      <c r="AH1566" s="74"/>
      <c r="AI1566" s="74"/>
      <c r="AJ1566" s="74"/>
      <c r="AK1566" s="74"/>
      <c r="AM1566" s="101"/>
      <c r="AT1566" s="74"/>
      <c r="AU1566" s="74"/>
      <c r="AV1566" s="74"/>
      <c r="AW1566" s="74"/>
      <c r="AX1566" s="74"/>
      <c r="AY1566" s="74"/>
      <c r="AZ1566" s="74"/>
      <c r="BA1566" s="74"/>
      <c r="BB1566" s="74"/>
    </row>
    <row r="1567" spans="33:54">
      <c r="AG1567" s="74"/>
      <c r="AH1567" s="74"/>
      <c r="AI1567" s="74"/>
      <c r="AJ1567" s="74"/>
      <c r="AK1567" s="74"/>
      <c r="AM1567" s="101"/>
      <c r="AT1567" s="74"/>
      <c r="AU1567" s="74"/>
      <c r="AV1567" s="74"/>
      <c r="AW1567" s="74"/>
      <c r="AX1567" s="74"/>
      <c r="AY1567" s="74"/>
      <c r="AZ1567" s="74"/>
      <c r="BA1567" s="74"/>
      <c r="BB1567" s="74"/>
    </row>
    <row r="1568" spans="33:54">
      <c r="AG1568" s="74"/>
      <c r="AH1568" s="74"/>
      <c r="AI1568" s="74"/>
      <c r="AJ1568" s="74"/>
      <c r="AK1568" s="74"/>
      <c r="AM1568" s="101"/>
      <c r="AT1568" s="74"/>
      <c r="AU1568" s="74"/>
      <c r="AV1568" s="74"/>
      <c r="AW1568" s="74"/>
      <c r="AX1568" s="74"/>
      <c r="AY1568" s="74"/>
      <c r="AZ1568" s="74"/>
      <c r="BA1568" s="74"/>
      <c r="BB1568" s="74"/>
    </row>
    <row r="1569" spans="33:54">
      <c r="AG1569" s="74"/>
      <c r="AH1569" s="74"/>
      <c r="AI1569" s="74"/>
      <c r="AJ1569" s="74"/>
      <c r="AK1569" s="74"/>
      <c r="AM1569" s="101"/>
      <c r="AT1569" s="74"/>
      <c r="AU1569" s="74"/>
      <c r="AV1569" s="74"/>
      <c r="AW1569" s="74"/>
      <c r="AX1569" s="74"/>
      <c r="AY1569" s="74"/>
      <c r="AZ1569" s="74"/>
      <c r="BA1569" s="74"/>
    </row>
    <row r="1570" spans="33:54">
      <c r="AG1570" s="74"/>
      <c r="AH1570" s="74"/>
      <c r="AI1570" s="74"/>
      <c r="AJ1570" s="74"/>
      <c r="AK1570" s="74"/>
      <c r="AM1570" s="101"/>
      <c r="AT1570" s="74"/>
      <c r="AU1570" s="74"/>
      <c r="AV1570" s="74"/>
      <c r="AW1570" s="74"/>
      <c r="AX1570" s="74"/>
      <c r="AY1570" s="74"/>
      <c r="AZ1570" s="74"/>
      <c r="BA1570" s="74"/>
    </row>
    <row r="1571" spans="33:54">
      <c r="AG1571" s="74"/>
      <c r="AH1571" s="74"/>
      <c r="AI1571" s="74"/>
      <c r="AJ1571" s="74"/>
      <c r="AK1571" s="74"/>
      <c r="AM1571" s="101"/>
      <c r="AT1571" s="74"/>
      <c r="AU1571" s="74"/>
      <c r="AV1571" s="74"/>
      <c r="AW1571" s="74"/>
      <c r="AX1571" s="74"/>
      <c r="AY1571" s="74"/>
      <c r="AZ1571" s="74"/>
      <c r="BA1571" s="74"/>
      <c r="BB1571" s="74"/>
    </row>
    <row r="1572" spans="33:54">
      <c r="AG1572" s="74"/>
      <c r="AH1572" s="74"/>
      <c r="AI1572" s="74"/>
      <c r="AJ1572" s="74"/>
      <c r="AK1572" s="74"/>
      <c r="AM1572" s="101"/>
      <c r="AT1572" s="74"/>
      <c r="AU1572" s="74"/>
      <c r="AV1572" s="74"/>
      <c r="AW1572" s="74"/>
      <c r="AX1572" s="74"/>
      <c r="AY1572" s="74"/>
      <c r="AZ1572" s="74"/>
      <c r="BA1572" s="74"/>
    </row>
    <row r="1573" spans="33:54">
      <c r="AG1573" s="74"/>
      <c r="AH1573" s="74"/>
      <c r="AI1573" s="74"/>
      <c r="AJ1573" s="74"/>
      <c r="AK1573" s="74"/>
      <c r="AM1573" s="101"/>
      <c r="AT1573" s="74"/>
      <c r="AU1573" s="74"/>
      <c r="AV1573" s="74"/>
      <c r="AW1573" s="74"/>
      <c r="AX1573" s="74"/>
      <c r="AY1573" s="74"/>
      <c r="AZ1573" s="74"/>
      <c r="BA1573" s="74"/>
      <c r="BB1573" s="74"/>
    </row>
    <row r="1574" spans="33:54">
      <c r="AG1574" s="74"/>
      <c r="AH1574" s="74"/>
      <c r="AI1574" s="74"/>
      <c r="AJ1574" s="74"/>
      <c r="AK1574" s="74"/>
      <c r="AM1574" s="101"/>
      <c r="AT1574" s="74"/>
      <c r="AU1574" s="74"/>
      <c r="AV1574" s="74"/>
      <c r="AW1574" s="74"/>
      <c r="AX1574" s="74"/>
      <c r="AY1574" s="74"/>
      <c r="AZ1574" s="74"/>
      <c r="BA1574" s="74"/>
      <c r="BB1574" s="74"/>
    </row>
    <row r="1575" spans="33:54">
      <c r="AG1575" s="74"/>
      <c r="AH1575" s="74"/>
      <c r="AI1575" s="74"/>
      <c r="AJ1575" s="74"/>
      <c r="AK1575" s="74"/>
      <c r="AM1575" s="101"/>
      <c r="AT1575" s="74"/>
      <c r="AU1575" s="74"/>
      <c r="AV1575" s="74"/>
      <c r="AW1575" s="74"/>
      <c r="AX1575" s="74"/>
      <c r="AY1575" s="74"/>
      <c r="AZ1575" s="74"/>
      <c r="BA1575" s="74"/>
      <c r="BB1575" s="74"/>
    </row>
    <row r="1576" spans="33:54">
      <c r="AG1576" s="74"/>
      <c r="AH1576" s="74"/>
      <c r="AI1576" s="74"/>
      <c r="AJ1576" s="74"/>
      <c r="AK1576" s="74"/>
      <c r="AM1576" s="101"/>
      <c r="AT1576" s="74"/>
      <c r="AU1576" s="74"/>
      <c r="AV1576" s="74"/>
      <c r="AW1576" s="74"/>
      <c r="AX1576" s="74"/>
      <c r="AY1576" s="74"/>
      <c r="AZ1576" s="74"/>
      <c r="BA1576" s="74"/>
      <c r="BB1576" s="74"/>
    </row>
    <row r="1577" spans="33:54">
      <c r="AG1577" s="74"/>
      <c r="AH1577" s="74"/>
      <c r="AI1577" s="74"/>
      <c r="AJ1577" s="74"/>
      <c r="AK1577" s="74"/>
      <c r="AM1577" s="101"/>
      <c r="AT1577" s="74"/>
      <c r="AU1577" s="74"/>
      <c r="AV1577" s="74"/>
      <c r="AW1577" s="74"/>
      <c r="AX1577" s="74"/>
      <c r="AY1577" s="74"/>
      <c r="AZ1577" s="74"/>
      <c r="BA1577" s="74"/>
      <c r="BB1577" s="74"/>
    </row>
    <row r="1578" spans="33:54">
      <c r="AG1578" s="74"/>
      <c r="AH1578" s="74"/>
      <c r="AI1578" s="74"/>
      <c r="AJ1578" s="74"/>
      <c r="AK1578" s="74"/>
      <c r="AM1578" s="101"/>
      <c r="AT1578" s="74"/>
      <c r="AU1578" s="74"/>
      <c r="AV1578" s="74"/>
      <c r="AW1578" s="74"/>
      <c r="AX1578" s="74"/>
      <c r="AY1578" s="74"/>
      <c r="AZ1578" s="74"/>
      <c r="BA1578" s="74"/>
      <c r="BB1578" s="74"/>
    </row>
    <row r="1579" spans="33:54">
      <c r="AG1579" s="74"/>
      <c r="AH1579" s="74"/>
      <c r="AI1579" s="74"/>
      <c r="AJ1579" s="74"/>
      <c r="AK1579" s="74"/>
      <c r="AM1579" s="101"/>
      <c r="AT1579" s="74"/>
      <c r="AU1579" s="74"/>
      <c r="AV1579" s="74"/>
      <c r="AW1579" s="74"/>
      <c r="AX1579" s="74"/>
      <c r="AY1579" s="74"/>
      <c r="AZ1579" s="74"/>
      <c r="BA1579" s="74"/>
      <c r="BB1579" s="74"/>
    </row>
    <row r="1580" spans="33:54">
      <c r="AG1580" s="74"/>
      <c r="AH1580" s="74"/>
      <c r="AI1580" s="74"/>
      <c r="AJ1580" s="74"/>
      <c r="AK1580" s="74"/>
      <c r="AM1580" s="101"/>
      <c r="AT1580" s="74"/>
      <c r="AU1580" s="74"/>
      <c r="AV1580" s="74"/>
      <c r="AW1580" s="74"/>
      <c r="AX1580" s="74"/>
      <c r="AY1580" s="74"/>
      <c r="AZ1580" s="74"/>
      <c r="BA1580" s="74"/>
      <c r="BB1580" s="74"/>
    </row>
    <row r="1581" spans="33:54">
      <c r="AG1581" s="74"/>
      <c r="AH1581" s="74"/>
      <c r="AI1581" s="74"/>
      <c r="AJ1581" s="74"/>
      <c r="AK1581" s="74"/>
      <c r="AM1581" s="101"/>
      <c r="AT1581" s="74"/>
      <c r="AU1581" s="74"/>
      <c r="AV1581" s="74"/>
      <c r="AW1581" s="74"/>
      <c r="AX1581" s="74"/>
      <c r="AY1581" s="74"/>
      <c r="AZ1581" s="74"/>
      <c r="BA1581" s="74"/>
      <c r="BB1581" s="74"/>
    </row>
    <row r="1582" spans="33:54">
      <c r="AG1582" s="74"/>
      <c r="AH1582" s="74"/>
      <c r="AI1582" s="74"/>
      <c r="AJ1582" s="74"/>
      <c r="AK1582" s="74"/>
      <c r="AM1582" s="101"/>
      <c r="AT1582" s="74"/>
      <c r="AU1582" s="74"/>
      <c r="AV1582" s="74"/>
      <c r="AW1582" s="74"/>
      <c r="AX1582" s="74"/>
      <c r="AY1582" s="74"/>
      <c r="AZ1582" s="74"/>
      <c r="BA1582" s="74"/>
      <c r="BB1582" s="74"/>
    </row>
    <row r="1583" spans="33:54">
      <c r="AG1583" s="74"/>
      <c r="AH1583" s="74"/>
      <c r="AI1583" s="74"/>
      <c r="AJ1583" s="74"/>
      <c r="AK1583" s="74"/>
      <c r="AM1583" s="101"/>
      <c r="AT1583" s="74"/>
      <c r="AU1583" s="74"/>
      <c r="AV1583" s="74"/>
      <c r="AW1583" s="74"/>
      <c r="AX1583" s="74"/>
      <c r="AY1583" s="74"/>
      <c r="AZ1583" s="74"/>
      <c r="BA1583" s="74"/>
      <c r="BB1583" s="74"/>
    </row>
    <row r="1584" spans="33:54">
      <c r="AG1584" s="74"/>
      <c r="AH1584" s="74"/>
      <c r="AI1584" s="74"/>
      <c r="AJ1584" s="74"/>
      <c r="AK1584" s="74"/>
      <c r="AM1584" s="101"/>
      <c r="AT1584" s="74"/>
      <c r="AU1584" s="74"/>
      <c r="AV1584" s="74"/>
      <c r="AW1584" s="74"/>
      <c r="AX1584" s="74"/>
      <c r="AY1584" s="74"/>
      <c r="AZ1584" s="74"/>
      <c r="BA1584" s="74"/>
      <c r="BB1584" s="74"/>
    </row>
    <row r="1585" spans="33:54">
      <c r="AG1585" s="74"/>
      <c r="AH1585" s="74"/>
      <c r="AI1585" s="74"/>
      <c r="AJ1585" s="74"/>
      <c r="AK1585" s="74"/>
      <c r="AM1585" s="101"/>
      <c r="AT1585" s="74"/>
      <c r="AU1585" s="74"/>
      <c r="AV1585" s="74"/>
      <c r="AW1585" s="74"/>
      <c r="AX1585" s="74"/>
      <c r="AY1585" s="74"/>
      <c r="AZ1585" s="74"/>
      <c r="BA1585" s="74"/>
      <c r="BB1585" s="74"/>
    </row>
    <row r="1586" spans="33:54">
      <c r="AG1586" s="74"/>
      <c r="AH1586" s="74"/>
      <c r="AI1586" s="74"/>
      <c r="AJ1586" s="74"/>
      <c r="AK1586" s="74"/>
      <c r="AM1586" s="101"/>
      <c r="AT1586" s="74"/>
      <c r="AU1586" s="74"/>
      <c r="AV1586" s="74"/>
      <c r="AW1586" s="74"/>
      <c r="AX1586" s="74"/>
      <c r="AY1586" s="74"/>
      <c r="AZ1586" s="74"/>
      <c r="BA1586" s="74"/>
    </row>
    <row r="1587" spans="33:54">
      <c r="AG1587" s="74"/>
      <c r="AH1587" s="74"/>
      <c r="AI1587" s="74"/>
      <c r="AJ1587" s="74"/>
      <c r="AK1587" s="74"/>
      <c r="AM1587" s="101"/>
      <c r="AT1587" s="74"/>
      <c r="AU1587" s="74"/>
      <c r="AV1587" s="74"/>
      <c r="AW1587" s="74"/>
      <c r="AX1587" s="74"/>
      <c r="AY1587" s="74"/>
      <c r="AZ1587" s="74"/>
      <c r="BA1587" s="74"/>
    </row>
    <row r="1588" spans="33:54">
      <c r="AG1588" s="74"/>
      <c r="AH1588" s="74"/>
      <c r="AI1588" s="74"/>
      <c r="AJ1588" s="74"/>
      <c r="AK1588" s="74"/>
      <c r="AM1588" s="101"/>
      <c r="AT1588" s="74"/>
      <c r="AU1588" s="74"/>
      <c r="AV1588" s="74"/>
      <c r="AW1588" s="74"/>
      <c r="AX1588" s="74"/>
      <c r="AY1588" s="74"/>
      <c r="AZ1588" s="74"/>
      <c r="BA1588" s="74"/>
    </row>
    <row r="1589" spans="33:54">
      <c r="AG1589" s="74"/>
      <c r="AH1589" s="74"/>
      <c r="AI1589" s="74"/>
      <c r="AJ1589" s="74"/>
      <c r="AK1589" s="74"/>
      <c r="AM1589" s="101"/>
      <c r="AT1589" s="74"/>
      <c r="AU1589" s="74"/>
      <c r="AV1589" s="74"/>
      <c r="AW1589" s="74"/>
      <c r="AX1589" s="74"/>
      <c r="AY1589" s="74"/>
      <c r="AZ1589" s="74"/>
      <c r="BA1589" s="74"/>
      <c r="BB1589" s="74"/>
    </row>
    <row r="1590" spans="33:54">
      <c r="AG1590" s="74"/>
      <c r="AH1590" s="74"/>
      <c r="AI1590" s="74"/>
      <c r="AJ1590" s="74"/>
      <c r="AK1590" s="74"/>
      <c r="AM1590" s="101"/>
      <c r="AT1590" s="74"/>
      <c r="AU1590" s="74"/>
      <c r="AV1590" s="74"/>
      <c r="AW1590" s="74"/>
      <c r="AX1590" s="74"/>
      <c r="AY1590" s="74"/>
      <c r="AZ1590" s="74"/>
      <c r="BA1590" s="74"/>
      <c r="BB1590" s="74"/>
    </row>
    <row r="1591" spans="33:54">
      <c r="AG1591" s="74"/>
      <c r="AH1591" s="74"/>
      <c r="AI1591" s="74"/>
      <c r="AJ1591" s="74"/>
      <c r="AK1591" s="74"/>
      <c r="AM1591" s="101"/>
      <c r="AT1591" s="74"/>
      <c r="AU1591" s="74"/>
      <c r="AV1591" s="74"/>
      <c r="AW1591" s="74"/>
      <c r="AX1591" s="74"/>
      <c r="AY1591" s="74"/>
      <c r="AZ1591" s="74"/>
      <c r="BA1591" s="74"/>
      <c r="BB1591" s="74"/>
    </row>
    <row r="1592" spans="33:54">
      <c r="AG1592" s="74"/>
      <c r="AH1592" s="74"/>
      <c r="AI1592" s="74"/>
      <c r="AJ1592" s="74"/>
      <c r="AK1592" s="74"/>
      <c r="AM1592" s="101"/>
      <c r="AT1592" s="74"/>
      <c r="AU1592" s="74"/>
      <c r="AV1592" s="74"/>
      <c r="AW1592" s="74"/>
      <c r="AX1592" s="74"/>
      <c r="AY1592" s="74"/>
      <c r="AZ1592" s="74"/>
      <c r="BA1592" s="74"/>
      <c r="BB1592" s="74"/>
    </row>
    <row r="1593" spans="33:54">
      <c r="AG1593" s="74"/>
      <c r="AH1593" s="74"/>
      <c r="AI1593" s="74"/>
      <c r="AJ1593" s="74"/>
      <c r="AK1593" s="74"/>
      <c r="AM1593" s="101"/>
      <c r="AT1593" s="74"/>
      <c r="AU1593" s="74"/>
      <c r="AV1593" s="74"/>
      <c r="AW1593" s="74"/>
      <c r="AX1593" s="74"/>
      <c r="AY1593" s="74"/>
      <c r="AZ1593" s="74"/>
      <c r="BA1593" s="74"/>
      <c r="BB1593" s="74"/>
    </row>
    <row r="1594" spans="33:54">
      <c r="AG1594" s="74"/>
      <c r="AH1594" s="74"/>
      <c r="AI1594" s="74"/>
      <c r="AJ1594" s="74"/>
      <c r="AK1594" s="74"/>
      <c r="AM1594" s="101"/>
      <c r="AT1594" s="74"/>
      <c r="AU1594" s="74"/>
      <c r="AV1594" s="74"/>
      <c r="AW1594" s="74"/>
      <c r="AX1594" s="74"/>
      <c r="AY1594" s="74"/>
      <c r="AZ1594" s="74"/>
      <c r="BA1594" s="74"/>
    </row>
    <row r="1595" spans="33:54">
      <c r="AG1595" s="74"/>
      <c r="AH1595" s="74"/>
      <c r="AI1595" s="74"/>
      <c r="AJ1595" s="74"/>
      <c r="AK1595" s="74"/>
      <c r="AM1595" s="101"/>
      <c r="AT1595" s="74"/>
      <c r="AU1595" s="74"/>
      <c r="AV1595" s="74"/>
      <c r="AW1595" s="74"/>
      <c r="AX1595" s="74"/>
      <c r="AY1595" s="74"/>
      <c r="AZ1595" s="74"/>
      <c r="BA1595" s="74"/>
      <c r="BB1595" s="74"/>
    </row>
    <row r="1596" spans="33:54">
      <c r="AG1596" s="74"/>
      <c r="AH1596" s="74"/>
      <c r="AI1596" s="74"/>
      <c r="AJ1596" s="74"/>
      <c r="AK1596" s="74"/>
      <c r="AM1596" s="101"/>
      <c r="AT1596" s="74"/>
      <c r="AU1596" s="74"/>
      <c r="AV1596" s="74"/>
      <c r="AW1596" s="74"/>
      <c r="AX1596" s="74"/>
      <c r="AY1596" s="74"/>
      <c r="AZ1596" s="74"/>
      <c r="BA1596" s="74"/>
    </row>
    <row r="1597" spans="33:54">
      <c r="AG1597" s="74"/>
      <c r="AH1597" s="74"/>
      <c r="AI1597" s="74"/>
      <c r="AJ1597" s="74"/>
      <c r="AK1597" s="74"/>
      <c r="AM1597" s="101"/>
      <c r="AT1597" s="74"/>
      <c r="AU1597" s="74"/>
      <c r="AV1597" s="74"/>
      <c r="AW1597" s="74"/>
      <c r="AX1597" s="74"/>
      <c r="AY1597" s="74"/>
      <c r="AZ1597" s="74"/>
      <c r="BA1597" s="74"/>
      <c r="BB1597" s="74"/>
    </row>
    <row r="1598" spans="33:54">
      <c r="AG1598" s="74"/>
      <c r="AH1598" s="74"/>
      <c r="AI1598" s="74"/>
      <c r="AJ1598" s="74"/>
      <c r="AK1598" s="74"/>
      <c r="AM1598" s="101"/>
      <c r="AT1598" s="74"/>
      <c r="AU1598" s="74"/>
      <c r="AV1598" s="74"/>
      <c r="AW1598" s="74"/>
      <c r="AX1598" s="74"/>
      <c r="AY1598" s="74"/>
      <c r="AZ1598" s="74"/>
      <c r="BA1598" s="74"/>
      <c r="BB1598" s="74"/>
    </row>
    <row r="1599" spans="33:54">
      <c r="AG1599" s="74"/>
      <c r="AH1599" s="74"/>
      <c r="AI1599" s="74"/>
      <c r="AJ1599" s="74"/>
      <c r="AK1599" s="74"/>
      <c r="AM1599" s="101"/>
      <c r="AT1599" s="74"/>
      <c r="AU1599" s="74"/>
      <c r="AV1599" s="74"/>
      <c r="AW1599" s="74"/>
      <c r="AX1599" s="74"/>
      <c r="AY1599" s="74"/>
      <c r="AZ1599" s="74"/>
      <c r="BA1599" s="74"/>
    </row>
    <row r="1600" spans="33:54">
      <c r="AG1600" s="74"/>
      <c r="AH1600" s="74"/>
      <c r="AI1600" s="74"/>
      <c r="AJ1600" s="74"/>
      <c r="AK1600" s="74"/>
      <c r="AM1600" s="101"/>
      <c r="AT1600" s="74"/>
      <c r="AU1600" s="74"/>
      <c r="AV1600" s="74"/>
      <c r="AW1600" s="74"/>
      <c r="AX1600" s="74"/>
      <c r="AY1600" s="74"/>
      <c r="AZ1600" s="74"/>
      <c r="BA1600" s="74"/>
      <c r="BB1600" s="74"/>
    </row>
    <row r="1601" spans="33:54">
      <c r="AG1601" s="74"/>
      <c r="AH1601" s="74"/>
      <c r="AI1601" s="74"/>
      <c r="AJ1601" s="74"/>
      <c r="AK1601" s="74"/>
      <c r="AM1601" s="101"/>
      <c r="AT1601" s="74"/>
      <c r="AU1601" s="74"/>
      <c r="AV1601" s="74"/>
      <c r="AW1601" s="74"/>
      <c r="AX1601" s="74"/>
      <c r="AY1601" s="74"/>
      <c r="AZ1601" s="74"/>
      <c r="BA1601" s="74"/>
    </row>
    <row r="1602" spans="33:54">
      <c r="AG1602" s="74"/>
      <c r="AH1602" s="74"/>
      <c r="AI1602" s="74"/>
      <c r="AJ1602" s="74"/>
      <c r="AK1602" s="74"/>
      <c r="AM1602" s="101"/>
      <c r="AT1602" s="74"/>
      <c r="AU1602" s="74"/>
      <c r="AV1602" s="74"/>
      <c r="AW1602" s="74"/>
      <c r="AX1602" s="74"/>
      <c r="AY1602" s="74"/>
      <c r="AZ1602" s="74"/>
      <c r="BA1602" s="74"/>
      <c r="BB1602" s="74"/>
    </row>
    <row r="1603" spans="33:54">
      <c r="AG1603" s="74"/>
      <c r="AH1603" s="74"/>
      <c r="AI1603" s="74"/>
      <c r="AJ1603" s="74"/>
      <c r="AK1603" s="74"/>
      <c r="AM1603" s="101"/>
      <c r="AT1603" s="74"/>
      <c r="AU1603" s="74"/>
      <c r="AV1603" s="74"/>
      <c r="AW1603" s="74"/>
      <c r="AX1603" s="74"/>
      <c r="AY1603" s="74"/>
      <c r="AZ1603" s="74"/>
      <c r="BA1603" s="74"/>
      <c r="BB1603" s="74"/>
    </row>
    <row r="1604" spans="33:54">
      <c r="AG1604" s="74"/>
      <c r="AH1604" s="74"/>
      <c r="AI1604" s="74"/>
      <c r="AJ1604" s="74"/>
      <c r="AK1604" s="74"/>
      <c r="AM1604" s="101"/>
      <c r="AT1604" s="74"/>
      <c r="AU1604" s="74"/>
      <c r="AV1604" s="74"/>
      <c r="AW1604" s="74"/>
      <c r="AX1604" s="74"/>
      <c r="AY1604" s="74"/>
      <c r="AZ1604" s="74"/>
      <c r="BA1604" s="74"/>
    </row>
    <row r="1605" spans="33:54">
      <c r="AG1605" s="74"/>
      <c r="AH1605" s="74"/>
      <c r="AI1605" s="74"/>
      <c r="AJ1605" s="74"/>
      <c r="AK1605" s="74"/>
      <c r="AM1605" s="101"/>
      <c r="AT1605" s="74"/>
      <c r="AU1605" s="74"/>
      <c r="AV1605" s="74"/>
      <c r="AW1605" s="74"/>
      <c r="AX1605" s="74"/>
      <c r="AY1605" s="74"/>
      <c r="AZ1605" s="74"/>
      <c r="BA1605" s="74"/>
    </row>
    <row r="1606" spans="33:54">
      <c r="AG1606" s="74"/>
      <c r="AH1606" s="74"/>
      <c r="AI1606" s="74"/>
      <c r="AJ1606" s="74"/>
      <c r="AK1606" s="74"/>
      <c r="AM1606" s="101"/>
      <c r="AT1606" s="74"/>
      <c r="AU1606" s="74"/>
      <c r="AV1606" s="74"/>
      <c r="AW1606" s="74"/>
      <c r="AX1606" s="74"/>
      <c r="AY1606" s="74"/>
      <c r="AZ1606" s="74"/>
      <c r="BA1606" s="74"/>
      <c r="BB1606" s="74"/>
    </row>
    <row r="1607" spans="33:54">
      <c r="AG1607" s="74"/>
      <c r="AH1607" s="74"/>
      <c r="AI1607" s="74"/>
      <c r="AJ1607" s="74"/>
      <c r="AK1607" s="74"/>
      <c r="AM1607" s="101"/>
      <c r="AT1607" s="74"/>
      <c r="AU1607" s="74"/>
      <c r="AV1607" s="74"/>
      <c r="AW1607" s="74"/>
      <c r="AX1607" s="74"/>
      <c r="AY1607" s="74"/>
      <c r="AZ1607" s="74"/>
      <c r="BA1607" s="74"/>
      <c r="BB1607" s="74"/>
    </row>
    <row r="1608" spans="33:54">
      <c r="AG1608" s="74"/>
      <c r="AH1608" s="74"/>
      <c r="AI1608" s="74"/>
      <c r="AJ1608" s="74"/>
      <c r="AK1608" s="74"/>
      <c r="AM1608" s="101"/>
      <c r="AT1608" s="74"/>
      <c r="AU1608" s="74"/>
      <c r="AV1608" s="74"/>
      <c r="AW1608" s="74"/>
      <c r="AX1608" s="74"/>
      <c r="AY1608" s="74"/>
      <c r="AZ1608" s="74"/>
      <c r="BA1608" s="74"/>
      <c r="BB1608" s="74"/>
    </row>
    <row r="1609" spans="33:54">
      <c r="AG1609" s="74"/>
      <c r="AH1609" s="74"/>
      <c r="AI1609" s="74"/>
      <c r="AJ1609" s="74"/>
      <c r="AK1609" s="74"/>
      <c r="AM1609" s="101"/>
      <c r="AT1609" s="74"/>
      <c r="AU1609" s="74"/>
      <c r="AV1609" s="74"/>
      <c r="AW1609" s="74"/>
      <c r="AX1609" s="74"/>
      <c r="AY1609" s="74"/>
      <c r="AZ1609" s="74"/>
      <c r="BA1609" s="74"/>
      <c r="BB1609" s="74"/>
    </row>
    <row r="1610" spans="33:54">
      <c r="AG1610" s="74"/>
      <c r="AH1610" s="74"/>
      <c r="AI1610" s="74"/>
      <c r="AJ1610" s="74"/>
      <c r="AK1610" s="74"/>
      <c r="AM1610" s="101"/>
      <c r="AT1610" s="74"/>
      <c r="AU1610" s="74"/>
      <c r="AV1610" s="74"/>
      <c r="AW1610" s="74"/>
      <c r="AX1610" s="74"/>
      <c r="AY1610" s="74"/>
      <c r="AZ1610" s="74"/>
      <c r="BA1610" s="74"/>
      <c r="BB1610" s="74"/>
    </row>
    <row r="1611" spans="33:54">
      <c r="AG1611" s="74"/>
      <c r="AH1611" s="74"/>
      <c r="AI1611" s="74"/>
      <c r="AJ1611" s="74"/>
      <c r="AK1611" s="74"/>
      <c r="AM1611" s="101"/>
      <c r="AT1611" s="74"/>
      <c r="AU1611" s="74"/>
      <c r="AV1611" s="74"/>
      <c r="AW1611" s="74"/>
      <c r="AX1611" s="74"/>
      <c r="AY1611" s="74"/>
      <c r="AZ1611" s="74"/>
      <c r="BA1611" s="74"/>
      <c r="BB1611" s="74"/>
    </row>
    <row r="1612" spans="33:54">
      <c r="AG1612" s="74"/>
      <c r="AH1612" s="74"/>
      <c r="AI1612" s="74"/>
      <c r="AJ1612" s="74"/>
      <c r="AK1612" s="74"/>
      <c r="AM1612" s="101"/>
      <c r="AT1612" s="74"/>
      <c r="AU1612" s="74"/>
      <c r="AV1612" s="74"/>
      <c r="AW1612" s="74"/>
      <c r="AX1612" s="74"/>
      <c r="AY1612" s="74"/>
      <c r="AZ1612" s="74"/>
      <c r="BA1612" s="74"/>
      <c r="BB1612" s="74"/>
    </row>
    <row r="1613" spans="33:54">
      <c r="AG1613" s="74"/>
      <c r="AH1613" s="74"/>
      <c r="AI1613" s="74"/>
      <c r="AJ1613" s="74"/>
      <c r="AK1613" s="74"/>
      <c r="AM1613" s="101"/>
      <c r="AT1613" s="74"/>
      <c r="AU1613" s="74"/>
      <c r="AV1613" s="74"/>
      <c r="AW1613" s="74"/>
      <c r="AX1613" s="74"/>
      <c r="AY1613" s="74"/>
      <c r="AZ1613" s="74"/>
      <c r="BA1613" s="74"/>
      <c r="BB1613" s="74"/>
    </row>
    <row r="1614" spans="33:54">
      <c r="AG1614" s="74"/>
      <c r="AH1614" s="74"/>
      <c r="AI1614" s="74"/>
      <c r="AJ1614" s="74"/>
      <c r="AK1614" s="74"/>
      <c r="AM1614" s="101"/>
      <c r="AT1614" s="74"/>
      <c r="AU1614" s="74"/>
      <c r="AV1614" s="74"/>
      <c r="AW1614" s="74"/>
      <c r="AX1614" s="74"/>
      <c r="AY1614" s="74"/>
      <c r="AZ1614" s="74"/>
      <c r="BA1614" s="74"/>
      <c r="BB1614" s="74"/>
    </row>
    <row r="1615" spans="33:54">
      <c r="AG1615" s="74"/>
      <c r="AH1615" s="74"/>
      <c r="AI1615" s="74"/>
      <c r="AJ1615" s="74"/>
      <c r="AK1615" s="74"/>
      <c r="AM1615" s="101"/>
      <c r="AT1615" s="74"/>
      <c r="AU1615" s="74"/>
      <c r="AV1615" s="74"/>
      <c r="AW1615" s="74"/>
      <c r="AX1615" s="74"/>
      <c r="AY1615" s="74"/>
      <c r="AZ1615" s="74"/>
      <c r="BA1615" s="74"/>
      <c r="BB1615" s="74"/>
    </row>
    <row r="1616" spans="33:54">
      <c r="AG1616" s="74"/>
      <c r="AH1616" s="74"/>
      <c r="AI1616" s="74"/>
      <c r="AJ1616" s="74"/>
      <c r="AK1616" s="74"/>
      <c r="AM1616" s="101"/>
      <c r="AT1616" s="74"/>
      <c r="AU1616" s="74"/>
      <c r="AV1616" s="74"/>
      <c r="AW1616" s="74"/>
      <c r="AX1616" s="74"/>
      <c r="AY1616" s="74"/>
      <c r="AZ1616" s="74"/>
      <c r="BA1616" s="74"/>
      <c r="BB1616" s="74"/>
    </row>
    <row r="1617" spans="33:54">
      <c r="AG1617" s="74"/>
      <c r="AH1617" s="74"/>
      <c r="AI1617" s="74"/>
      <c r="AJ1617" s="74"/>
      <c r="AK1617" s="74"/>
      <c r="AM1617" s="101"/>
      <c r="AT1617" s="74"/>
      <c r="AU1617" s="74"/>
      <c r="AV1617" s="74"/>
      <c r="AW1617" s="74"/>
      <c r="AX1617" s="74"/>
      <c r="AY1617" s="74"/>
      <c r="AZ1617" s="74"/>
      <c r="BA1617" s="74"/>
    </row>
    <row r="1618" spans="33:54">
      <c r="AG1618" s="74"/>
      <c r="AH1618" s="74"/>
      <c r="AI1618" s="74"/>
      <c r="AJ1618" s="74"/>
      <c r="AK1618" s="74"/>
      <c r="AM1618" s="101"/>
      <c r="AT1618" s="74"/>
      <c r="AU1618" s="74"/>
      <c r="AV1618" s="74"/>
      <c r="AW1618" s="74"/>
      <c r="AX1618" s="74"/>
      <c r="AY1618" s="74"/>
      <c r="AZ1618" s="74"/>
      <c r="BA1618" s="74"/>
    </row>
    <row r="1619" spans="33:54">
      <c r="AG1619" s="74"/>
      <c r="AH1619" s="74"/>
      <c r="AI1619" s="74"/>
      <c r="AJ1619" s="74"/>
      <c r="AK1619" s="74"/>
      <c r="AM1619" s="101"/>
      <c r="AT1619" s="74"/>
      <c r="AU1619" s="74"/>
      <c r="AV1619" s="74"/>
      <c r="AW1619" s="74"/>
      <c r="AX1619" s="74"/>
      <c r="AY1619" s="74"/>
      <c r="AZ1619" s="74"/>
      <c r="BA1619" s="74"/>
      <c r="BB1619" s="74"/>
    </row>
    <row r="1620" spans="33:54">
      <c r="AG1620" s="74"/>
      <c r="AH1620" s="74"/>
      <c r="AI1620" s="74"/>
      <c r="AJ1620" s="74"/>
      <c r="AK1620" s="74"/>
      <c r="AM1620" s="101"/>
      <c r="AT1620" s="74"/>
      <c r="AU1620" s="74"/>
      <c r="AV1620" s="74"/>
      <c r="AW1620" s="74"/>
      <c r="AX1620" s="74"/>
      <c r="AY1620" s="74"/>
      <c r="AZ1620" s="74"/>
      <c r="BA1620" s="74"/>
      <c r="BB1620" s="74"/>
    </row>
    <row r="1621" spans="33:54">
      <c r="AG1621" s="74"/>
      <c r="AH1621" s="74"/>
      <c r="AI1621" s="74"/>
      <c r="AJ1621" s="74"/>
      <c r="AK1621" s="74"/>
      <c r="AM1621" s="101"/>
      <c r="AT1621" s="74"/>
      <c r="AU1621" s="74"/>
      <c r="AV1621" s="74"/>
      <c r="AW1621" s="74"/>
      <c r="AX1621" s="74"/>
      <c r="AY1621" s="74"/>
      <c r="AZ1621" s="74"/>
      <c r="BA1621" s="74"/>
      <c r="BB1621" s="74"/>
    </row>
    <row r="1622" spans="33:54">
      <c r="AG1622" s="74"/>
      <c r="AH1622" s="74"/>
      <c r="AI1622" s="74"/>
      <c r="AJ1622" s="74"/>
      <c r="AK1622" s="74"/>
      <c r="AM1622" s="101"/>
      <c r="AT1622" s="74"/>
      <c r="AU1622" s="74"/>
      <c r="AV1622" s="74"/>
      <c r="AW1622" s="74"/>
      <c r="AX1622" s="74"/>
      <c r="AY1622" s="74"/>
      <c r="AZ1622" s="74"/>
      <c r="BA1622" s="74"/>
    </row>
    <row r="1623" spans="33:54">
      <c r="AG1623" s="74"/>
      <c r="AH1623" s="74"/>
      <c r="AI1623" s="74"/>
      <c r="AJ1623" s="74"/>
      <c r="AK1623" s="74"/>
      <c r="AM1623" s="101"/>
      <c r="AT1623" s="74"/>
      <c r="AU1623" s="74"/>
      <c r="AV1623" s="74"/>
      <c r="AW1623" s="74"/>
      <c r="AX1623" s="74"/>
      <c r="AY1623" s="74"/>
      <c r="AZ1623" s="74"/>
      <c r="BA1623" s="74"/>
      <c r="BB1623" s="74"/>
    </row>
    <row r="1624" spans="33:54">
      <c r="AG1624" s="74"/>
      <c r="AH1624" s="74"/>
      <c r="AI1624" s="74"/>
      <c r="AJ1624" s="74"/>
      <c r="AK1624" s="74"/>
      <c r="AM1624" s="101"/>
      <c r="AT1624" s="74"/>
      <c r="AU1624" s="74"/>
      <c r="AV1624" s="74"/>
      <c r="AW1624" s="74"/>
      <c r="AX1624" s="74"/>
      <c r="AY1624" s="74"/>
      <c r="AZ1624" s="74"/>
      <c r="BA1624" s="74"/>
    </row>
    <row r="1625" spans="33:54">
      <c r="AG1625" s="74"/>
      <c r="AH1625" s="74"/>
      <c r="AI1625" s="74"/>
      <c r="AJ1625" s="74"/>
      <c r="AK1625" s="74"/>
      <c r="AM1625" s="101"/>
      <c r="AT1625" s="74"/>
      <c r="AU1625" s="74"/>
      <c r="AV1625" s="74"/>
      <c r="AW1625" s="74"/>
      <c r="AX1625" s="74"/>
      <c r="AY1625" s="74"/>
      <c r="AZ1625" s="74"/>
      <c r="BA1625" s="74"/>
    </row>
    <row r="1626" spans="33:54">
      <c r="AG1626" s="74"/>
      <c r="AH1626" s="74"/>
      <c r="AI1626" s="74"/>
      <c r="AJ1626" s="74"/>
      <c r="AK1626" s="74"/>
      <c r="AM1626" s="101"/>
      <c r="AT1626" s="74"/>
      <c r="AU1626" s="74"/>
      <c r="AV1626" s="74"/>
      <c r="AW1626" s="74"/>
      <c r="AX1626" s="74"/>
      <c r="AY1626" s="74"/>
      <c r="AZ1626" s="74"/>
      <c r="BA1626" s="74"/>
    </row>
    <row r="1627" spans="33:54">
      <c r="AG1627" s="74"/>
      <c r="AH1627" s="74"/>
      <c r="AI1627" s="74"/>
      <c r="AJ1627" s="74"/>
      <c r="AK1627" s="74"/>
      <c r="AM1627" s="101"/>
      <c r="AT1627" s="74"/>
      <c r="AU1627" s="74"/>
      <c r="AV1627" s="74"/>
      <c r="AW1627" s="74"/>
      <c r="AX1627" s="74"/>
      <c r="AY1627" s="74"/>
      <c r="AZ1627" s="74"/>
      <c r="BA1627" s="74"/>
    </row>
    <row r="1628" spans="33:54">
      <c r="AG1628" s="74"/>
      <c r="AH1628" s="74"/>
      <c r="AI1628" s="74"/>
      <c r="AJ1628" s="74"/>
      <c r="AK1628" s="74"/>
      <c r="AM1628" s="101"/>
      <c r="AT1628" s="74"/>
      <c r="AU1628" s="74"/>
      <c r="AV1628" s="74"/>
      <c r="AW1628" s="74"/>
      <c r="AX1628" s="74"/>
      <c r="AY1628" s="74"/>
      <c r="AZ1628" s="74"/>
      <c r="BA1628" s="74"/>
    </row>
    <row r="1629" spans="33:54">
      <c r="AG1629" s="74"/>
      <c r="AH1629" s="74"/>
      <c r="AI1629" s="74"/>
      <c r="AJ1629" s="74"/>
      <c r="AK1629" s="74"/>
      <c r="AM1629" s="101"/>
      <c r="AT1629" s="74"/>
      <c r="AU1629" s="74"/>
      <c r="AV1629" s="74"/>
      <c r="AW1629" s="74"/>
      <c r="AX1629" s="74"/>
      <c r="AY1629" s="74"/>
      <c r="AZ1629" s="74"/>
      <c r="BA1629" s="74"/>
      <c r="BB1629" s="74"/>
    </row>
    <row r="1630" spans="33:54">
      <c r="AG1630" s="74"/>
      <c r="AH1630" s="74"/>
      <c r="AI1630" s="74"/>
      <c r="AJ1630" s="74"/>
      <c r="AK1630" s="74"/>
      <c r="AM1630" s="101"/>
      <c r="AT1630" s="74"/>
      <c r="AU1630" s="74"/>
      <c r="AV1630" s="74"/>
      <c r="AW1630" s="74"/>
      <c r="AX1630" s="74"/>
      <c r="AY1630" s="74"/>
      <c r="AZ1630" s="74"/>
      <c r="BA1630" s="74"/>
      <c r="BB1630" s="74"/>
    </row>
    <row r="1631" spans="33:54">
      <c r="AG1631" s="74"/>
      <c r="AH1631" s="74"/>
      <c r="AI1631" s="74"/>
      <c r="AJ1631" s="74"/>
      <c r="AK1631" s="74"/>
      <c r="AM1631" s="101"/>
      <c r="AT1631" s="74"/>
      <c r="AU1631" s="74"/>
      <c r="AV1631" s="74"/>
      <c r="AW1631" s="74"/>
      <c r="AX1631" s="74"/>
      <c r="AY1631" s="74"/>
      <c r="AZ1631" s="74"/>
      <c r="BA1631" s="74"/>
      <c r="BB1631" s="74"/>
    </row>
    <row r="1632" spans="33:54">
      <c r="AG1632" s="74"/>
      <c r="AH1632" s="74"/>
      <c r="AI1632" s="74"/>
      <c r="AJ1632" s="74"/>
      <c r="AK1632" s="74"/>
      <c r="AM1632" s="101"/>
      <c r="AT1632" s="74"/>
      <c r="AU1632" s="74"/>
      <c r="AV1632" s="74"/>
      <c r="AW1632" s="74"/>
      <c r="AX1632" s="74"/>
      <c r="AY1632" s="74"/>
      <c r="AZ1632" s="74"/>
      <c r="BA1632" s="74"/>
    </row>
    <row r="1633" spans="33:54">
      <c r="AG1633" s="74"/>
      <c r="AH1633" s="74"/>
      <c r="AI1633" s="74"/>
      <c r="AJ1633" s="74"/>
      <c r="AK1633" s="74"/>
      <c r="AM1633" s="101"/>
      <c r="AT1633" s="74"/>
      <c r="AU1633" s="74"/>
      <c r="AV1633" s="74"/>
      <c r="AW1633" s="74"/>
      <c r="AX1633" s="74"/>
      <c r="AY1633" s="74"/>
      <c r="AZ1633" s="74"/>
      <c r="BA1633" s="74"/>
      <c r="BB1633" s="74"/>
    </row>
    <row r="1634" spans="33:54">
      <c r="AG1634" s="74"/>
      <c r="AH1634" s="74"/>
      <c r="AI1634" s="74"/>
      <c r="AJ1634" s="74"/>
      <c r="AK1634" s="74"/>
      <c r="AM1634" s="101"/>
      <c r="AT1634" s="74"/>
      <c r="AU1634" s="74"/>
      <c r="AV1634" s="74"/>
      <c r="AW1634" s="74"/>
      <c r="AX1634" s="74"/>
      <c r="AY1634" s="74"/>
      <c r="AZ1634" s="74"/>
      <c r="BA1634" s="74"/>
      <c r="BB1634" s="4"/>
    </row>
    <row r="1635" spans="33:54">
      <c r="AG1635" s="74"/>
      <c r="AH1635" s="74"/>
      <c r="AI1635" s="74"/>
      <c r="AJ1635" s="74"/>
      <c r="AK1635" s="74"/>
      <c r="AM1635" s="101"/>
      <c r="AT1635" s="74"/>
      <c r="AU1635" s="74"/>
      <c r="AV1635" s="74"/>
      <c r="AW1635" s="74"/>
      <c r="AX1635" s="74"/>
      <c r="AY1635" s="74"/>
      <c r="AZ1635" s="74"/>
      <c r="BA1635" s="74"/>
      <c r="BB1635" s="74"/>
    </row>
    <row r="1636" spans="33:54">
      <c r="AG1636" s="74"/>
      <c r="AH1636" s="74"/>
      <c r="AI1636" s="74"/>
      <c r="AJ1636" s="74"/>
      <c r="AK1636" s="74"/>
      <c r="AM1636" s="101"/>
      <c r="AT1636" s="74"/>
      <c r="AU1636" s="74"/>
      <c r="AV1636" s="74"/>
      <c r="AW1636" s="74"/>
      <c r="AX1636" s="74"/>
      <c r="AY1636" s="74"/>
      <c r="AZ1636" s="74"/>
      <c r="BA1636" s="74"/>
      <c r="BB1636" s="74"/>
    </row>
    <row r="1637" spans="33:54">
      <c r="AG1637" s="74"/>
      <c r="AH1637" s="74"/>
      <c r="AI1637" s="74"/>
      <c r="AJ1637" s="74"/>
      <c r="AK1637" s="74"/>
      <c r="AM1637" s="101"/>
      <c r="AT1637" s="74"/>
      <c r="AU1637" s="74"/>
      <c r="AV1637" s="74"/>
      <c r="AW1637" s="74"/>
      <c r="AX1637" s="74"/>
      <c r="AY1637" s="74"/>
      <c r="AZ1637" s="74"/>
      <c r="BA1637" s="74"/>
      <c r="BB1637" s="74"/>
    </row>
    <row r="1638" spans="33:54">
      <c r="AG1638" s="74"/>
      <c r="AH1638" s="74"/>
      <c r="AI1638" s="74"/>
      <c r="AJ1638" s="74"/>
      <c r="AK1638" s="74"/>
      <c r="AM1638" s="101"/>
      <c r="AT1638" s="74"/>
      <c r="AU1638" s="74"/>
      <c r="AV1638" s="74"/>
      <c r="AW1638" s="74"/>
      <c r="AX1638" s="74"/>
      <c r="AY1638" s="74"/>
      <c r="AZ1638" s="74"/>
      <c r="BA1638" s="74"/>
      <c r="BB1638" s="74"/>
    </row>
    <row r="1639" spans="33:54">
      <c r="AG1639" s="74"/>
      <c r="AH1639" s="74"/>
      <c r="AI1639" s="74"/>
      <c r="AJ1639" s="74"/>
      <c r="AK1639" s="74"/>
      <c r="AM1639" s="101"/>
      <c r="AT1639" s="74"/>
      <c r="AU1639" s="74"/>
      <c r="AV1639" s="74"/>
      <c r="AW1639" s="74"/>
      <c r="AX1639" s="74"/>
      <c r="AY1639" s="74"/>
      <c r="AZ1639" s="74"/>
      <c r="BA1639" s="74"/>
    </row>
    <row r="1640" spans="33:54">
      <c r="AG1640" s="74"/>
      <c r="AH1640" s="74"/>
      <c r="AI1640" s="74"/>
      <c r="AJ1640" s="74"/>
      <c r="AK1640" s="74"/>
      <c r="AM1640" s="101"/>
      <c r="AT1640" s="74"/>
      <c r="AU1640" s="74"/>
      <c r="AV1640" s="74"/>
      <c r="AW1640" s="74"/>
      <c r="AX1640" s="74"/>
      <c r="AY1640" s="74"/>
      <c r="AZ1640" s="74"/>
      <c r="BA1640" s="74"/>
    </row>
    <row r="1641" spans="33:54">
      <c r="AG1641" s="74"/>
      <c r="AH1641" s="74"/>
      <c r="AI1641" s="74"/>
      <c r="AJ1641" s="74"/>
      <c r="AK1641" s="74"/>
      <c r="AM1641" s="101"/>
      <c r="AT1641" s="74"/>
      <c r="AU1641" s="74"/>
      <c r="AV1641" s="74"/>
      <c r="AW1641" s="74"/>
      <c r="AX1641" s="74"/>
      <c r="AY1641" s="74"/>
      <c r="AZ1641" s="74"/>
      <c r="BA1641" s="74"/>
    </row>
    <row r="1642" spans="33:54">
      <c r="AG1642" s="74"/>
      <c r="AH1642" s="74"/>
      <c r="AI1642" s="74"/>
      <c r="AJ1642" s="74"/>
      <c r="AK1642" s="74"/>
      <c r="AM1642" s="101"/>
      <c r="AT1642" s="74"/>
      <c r="AU1642" s="74"/>
      <c r="AV1642" s="74"/>
      <c r="AW1642" s="74"/>
      <c r="AX1642" s="74"/>
      <c r="AY1642" s="74"/>
      <c r="AZ1642" s="74"/>
      <c r="BA1642" s="74"/>
    </row>
    <row r="1643" spans="33:54">
      <c r="AG1643" s="74"/>
      <c r="AH1643" s="74"/>
      <c r="AI1643" s="74"/>
      <c r="AJ1643" s="74"/>
      <c r="AK1643" s="74"/>
      <c r="AM1643" s="101"/>
      <c r="AT1643" s="74"/>
      <c r="AU1643" s="74"/>
      <c r="AV1643" s="74"/>
      <c r="AW1643" s="74"/>
      <c r="AX1643" s="74"/>
      <c r="AY1643" s="74"/>
      <c r="AZ1643" s="74"/>
      <c r="BA1643" s="74"/>
    </row>
    <row r="1644" spans="33:54">
      <c r="AG1644" s="74"/>
      <c r="AH1644" s="74"/>
      <c r="AI1644" s="74"/>
      <c r="AJ1644" s="74"/>
      <c r="AK1644" s="74"/>
      <c r="AM1644" s="101"/>
      <c r="AT1644" s="74"/>
      <c r="AU1644" s="74"/>
      <c r="AV1644" s="74"/>
      <c r="AW1644" s="74"/>
      <c r="AX1644" s="74"/>
      <c r="AY1644" s="74"/>
      <c r="AZ1644" s="74"/>
      <c r="BA1644" s="74"/>
    </row>
    <row r="1645" spans="33:54">
      <c r="AG1645" s="74"/>
      <c r="AH1645" s="74"/>
      <c r="AI1645" s="74"/>
      <c r="AJ1645" s="74"/>
      <c r="AK1645" s="74"/>
      <c r="AM1645" s="101"/>
      <c r="AT1645" s="74"/>
      <c r="AU1645" s="74"/>
      <c r="AV1645" s="74"/>
      <c r="AW1645" s="74"/>
      <c r="AX1645" s="74"/>
      <c r="AY1645" s="74"/>
      <c r="AZ1645" s="74"/>
      <c r="BA1645" s="74"/>
    </row>
    <row r="1646" spans="33:54">
      <c r="AG1646" s="74"/>
      <c r="AH1646" s="74"/>
      <c r="AI1646" s="74"/>
      <c r="AJ1646" s="74"/>
      <c r="AK1646" s="74"/>
      <c r="AM1646" s="101"/>
      <c r="AT1646" s="74"/>
      <c r="AU1646" s="74"/>
      <c r="AV1646" s="74"/>
      <c r="AW1646" s="74"/>
      <c r="AX1646" s="74"/>
      <c r="AY1646" s="74"/>
      <c r="AZ1646" s="74"/>
      <c r="BA1646" s="74"/>
      <c r="BB1646" s="74"/>
    </row>
    <row r="1647" spans="33:54">
      <c r="AG1647" s="74"/>
      <c r="AH1647" s="74"/>
      <c r="AI1647" s="74"/>
      <c r="AJ1647" s="74"/>
      <c r="AK1647" s="74"/>
      <c r="AM1647" s="101"/>
      <c r="AT1647" s="74"/>
      <c r="AU1647" s="74"/>
      <c r="AV1647" s="74"/>
      <c r="AW1647" s="74"/>
      <c r="AX1647" s="74"/>
      <c r="AY1647" s="74"/>
      <c r="AZ1647" s="74"/>
      <c r="BA1647" s="74"/>
      <c r="BB1647" s="74"/>
    </row>
    <row r="1648" spans="33:54">
      <c r="AG1648" s="74"/>
      <c r="AH1648" s="74"/>
      <c r="AI1648" s="74"/>
      <c r="AJ1648" s="74"/>
      <c r="AK1648" s="74"/>
      <c r="AM1648" s="101"/>
      <c r="AT1648" s="74"/>
      <c r="AU1648" s="74"/>
      <c r="AV1648" s="74"/>
      <c r="AW1648" s="74"/>
      <c r="AX1648" s="74"/>
      <c r="AY1648" s="74"/>
      <c r="AZ1648" s="74"/>
      <c r="BA1648" s="74"/>
    </row>
    <row r="1649" spans="33:54">
      <c r="AG1649" s="74"/>
      <c r="AH1649" s="74"/>
      <c r="AI1649" s="74"/>
      <c r="AJ1649" s="74"/>
      <c r="AK1649" s="74"/>
      <c r="AM1649" s="101"/>
      <c r="AT1649" s="74"/>
      <c r="AU1649" s="74"/>
      <c r="AV1649" s="74"/>
      <c r="AW1649" s="74"/>
      <c r="AX1649" s="74"/>
      <c r="AY1649" s="74"/>
      <c r="AZ1649" s="74"/>
      <c r="BA1649" s="74"/>
    </row>
    <row r="1650" spans="33:54">
      <c r="AG1650" s="74"/>
      <c r="AH1650" s="74"/>
      <c r="AI1650" s="74"/>
      <c r="AJ1650" s="74"/>
      <c r="AK1650" s="74"/>
      <c r="AM1650" s="101"/>
      <c r="AT1650" s="74"/>
      <c r="AU1650" s="74"/>
      <c r="AV1650" s="74"/>
      <c r="AW1650" s="74"/>
      <c r="AX1650" s="74"/>
      <c r="AY1650" s="74"/>
      <c r="AZ1650" s="74"/>
      <c r="BA1650" s="74"/>
    </row>
    <row r="1651" spans="33:54">
      <c r="AG1651" s="74"/>
      <c r="AH1651" s="74"/>
      <c r="AI1651" s="74"/>
      <c r="AJ1651" s="74"/>
      <c r="AK1651" s="74"/>
      <c r="AM1651" s="101"/>
      <c r="AT1651" s="74"/>
      <c r="AU1651" s="74"/>
      <c r="AV1651" s="74"/>
      <c r="AW1651" s="74"/>
      <c r="AX1651" s="74"/>
      <c r="AY1651" s="74"/>
      <c r="AZ1651" s="74"/>
      <c r="BA1651" s="74"/>
    </row>
    <row r="1652" spans="33:54">
      <c r="AG1652" s="74"/>
      <c r="AH1652" s="74"/>
      <c r="AI1652" s="74"/>
      <c r="AJ1652" s="74"/>
      <c r="AK1652" s="74"/>
      <c r="AM1652" s="101"/>
      <c r="AT1652" s="74"/>
      <c r="AU1652" s="74"/>
      <c r="AV1652" s="74"/>
      <c r="AW1652" s="74"/>
      <c r="AX1652" s="74"/>
      <c r="AY1652" s="74"/>
      <c r="AZ1652" s="74"/>
      <c r="BA1652" s="74"/>
      <c r="BB1652" s="74"/>
    </row>
    <row r="1653" spans="33:54">
      <c r="AG1653" s="74"/>
      <c r="AH1653" s="74"/>
      <c r="AI1653" s="74"/>
      <c r="AJ1653" s="74"/>
      <c r="AK1653" s="74"/>
      <c r="AM1653" s="101"/>
      <c r="AT1653" s="74"/>
      <c r="AU1653" s="74"/>
      <c r="AV1653" s="74"/>
      <c r="AW1653" s="74"/>
      <c r="AX1653" s="74"/>
      <c r="AY1653" s="74"/>
      <c r="AZ1653" s="74"/>
      <c r="BA1653" s="74"/>
    </row>
    <row r="1654" spans="33:54">
      <c r="AG1654" s="74"/>
      <c r="AH1654" s="74"/>
      <c r="AI1654" s="74"/>
      <c r="AJ1654" s="74"/>
      <c r="AK1654" s="74"/>
      <c r="AM1654" s="101"/>
      <c r="AT1654" s="74"/>
      <c r="AU1654" s="74"/>
      <c r="AV1654" s="74"/>
      <c r="AW1654" s="74"/>
      <c r="AX1654" s="74"/>
      <c r="AY1654" s="74"/>
      <c r="AZ1654" s="74"/>
      <c r="BA1654" s="74"/>
    </row>
    <row r="1655" spans="33:54">
      <c r="AG1655" s="74"/>
      <c r="AH1655" s="74"/>
      <c r="AI1655" s="74"/>
      <c r="AJ1655" s="74"/>
      <c r="AK1655" s="74"/>
      <c r="AM1655" s="101"/>
      <c r="AT1655" s="74"/>
      <c r="AU1655" s="74"/>
      <c r="AV1655" s="74"/>
      <c r="AW1655" s="74"/>
      <c r="AX1655" s="74"/>
      <c r="AY1655" s="74"/>
      <c r="AZ1655" s="74"/>
      <c r="BA1655" s="74"/>
      <c r="BB1655" s="74"/>
    </row>
    <row r="1656" spans="33:54">
      <c r="AG1656" s="74"/>
      <c r="AH1656" s="74"/>
      <c r="AI1656" s="74"/>
      <c r="AJ1656" s="74"/>
      <c r="AK1656" s="74"/>
      <c r="AM1656" s="101"/>
      <c r="AT1656" s="74"/>
      <c r="AU1656" s="74"/>
      <c r="AV1656" s="74"/>
      <c r="AW1656" s="74"/>
      <c r="AX1656" s="74"/>
      <c r="AY1656" s="74"/>
      <c r="AZ1656" s="74"/>
      <c r="BA1656" s="74"/>
      <c r="BB1656" s="74"/>
    </row>
    <row r="1657" spans="33:54">
      <c r="AG1657" s="74"/>
      <c r="AH1657" s="74"/>
      <c r="AI1657" s="74"/>
      <c r="AJ1657" s="74"/>
      <c r="AK1657" s="74"/>
      <c r="AM1657" s="101"/>
      <c r="AT1657" s="74"/>
      <c r="AU1657" s="74"/>
      <c r="AV1657" s="74"/>
      <c r="AW1657" s="74"/>
      <c r="AX1657" s="74"/>
      <c r="AY1657" s="74"/>
      <c r="AZ1657" s="74"/>
      <c r="BA1657" s="74"/>
      <c r="BB1657" s="74"/>
    </row>
    <row r="1658" spans="33:54">
      <c r="AG1658" s="74"/>
      <c r="AH1658" s="74"/>
      <c r="AI1658" s="74"/>
      <c r="AJ1658" s="74"/>
      <c r="AK1658" s="74"/>
      <c r="AM1658" s="101"/>
      <c r="AT1658" s="74"/>
      <c r="AU1658" s="74"/>
      <c r="AV1658" s="74"/>
      <c r="AW1658" s="74"/>
      <c r="AX1658" s="74"/>
      <c r="AY1658" s="74"/>
      <c r="AZ1658" s="74"/>
      <c r="BA1658" s="74"/>
      <c r="BB1658" s="74"/>
    </row>
    <row r="1659" spans="33:54">
      <c r="AG1659" s="74"/>
      <c r="AH1659" s="74"/>
      <c r="AI1659" s="74"/>
      <c r="AJ1659" s="74"/>
      <c r="AK1659" s="74"/>
      <c r="AM1659" s="101"/>
      <c r="AT1659" s="74"/>
      <c r="AU1659" s="74"/>
      <c r="AV1659" s="74"/>
      <c r="AW1659" s="74"/>
      <c r="AX1659" s="74"/>
      <c r="AY1659" s="74"/>
      <c r="AZ1659" s="74"/>
      <c r="BA1659" s="74"/>
    </row>
    <row r="1660" spans="33:54">
      <c r="AG1660" s="74"/>
      <c r="AH1660" s="74"/>
      <c r="AI1660" s="74"/>
      <c r="AJ1660" s="74"/>
      <c r="AK1660" s="74"/>
      <c r="AM1660" s="101"/>
      <c r="AT1660" s="74"/>
      <c r="AU1660" s="74"/>
      <c r="AV1660" s="74"/>
      <c r="AW1660" s="74"/>
      <c r="AX1660" s="74"/>
      <c r="AY1660" s="74"/>
      <c r="AZ1660" s="74"/>
      <c r="BA1660" s="74"/>
      <c r="BB1660" s="74"/>
    </row>
    <row r="1661" spans="33:54">
      <c r="AG1661" s="74"/>
      <c r="AH1661" s="74"/>
      <c r="AI1661" s="74"/>
      <c r="AJ1661" s="74"/>
      <c r="AK1661" s="74"/>
      <c r="AM1661" s="101"/>
      <c r="AT1661" s="74"/>
      <c r="AU1661" s="74"/>
      <c r="AV1661" s="74"/>
      <c r="AW1661" s="74"/>
      <c r="AX1661" s="74"/>
      <c r="AY1661" s="74"/>
      <c r="AZ1661" s="74"/>
      <c r="BA1661" s="74"/>
      <c r="BB1661" s="74"/>
    </row>
    <row r="1662" spans="33:54">
      <c r="AG1662" s="74"/>
      <c r="AH1662" s="74"/>
      <c r="AI1662" s="74"/>
      <c r="AJ1662" s="74"/>
      <c r="AK1662" s="74"/>
      <c r="AM1662" s="101"/>
      <c r="AT1662" s="74"/>
      <c r="AU1662" s="74"/>
      <c r="AV1662" s="74"/>
      <c r="AW1662" s="74"/>
      <c r="AX1662" s="74"/>
      <c r="AY1662" s="74"/>
      <c r="AZ1662" s="74"/>
      <c r="BA1662" s="74"/>
    </row>
    <row r="1663" spans="33:54">
      <c r="AG1663" s="74"/>
      <c r="AH1663" s="74"/>
      <c r="AI1663" s="74"/>
      <c r="AJ1663" s="74"/>
      <c r="AK1663" s="74"/>
      <c r="AM1663" s="101"/>
      <c r="AT1663" s="74"/>
      <c r="AU1663" s="74"/>
      <c r="AV1663" s="74"/>
      <c r="AW1663" s="74"/>
      <c r="AX1663" s="74"/>
      <c r="AY1663" s="74"/>
      <c r="AZ1663" s="74"/>
      <c r="BA1663" s="74"/>
      <c r="BB1663" s="74"/>
    </row>
    <row r="1664" spans="33:54">
      <c r="AG1664" s="74"/>
      <c r="AH1664" s="74"/>
      <c r="AI1664" s="74"/>
      <c r="AJ1664" s="74"/>
      <c r="AK1664" s="74"/>
      <c r="AM1664" s="101"/>
      <c r="AT1664" s="74"/>
      <c r="AU1664" s="74"/>
      <c r="AV1664" s="74"/>
      <c r="AW1664" s="74"/>
      <c r="AX1664" s="74"/>
      <c r="AY1664" s="74"/>
      <c r="AZ1664" s="74"/>
      <c r="BA1664" s="74"/>
    </row>
    <row r="1665" spans="33:54">
      <c r="AG1665" s="74"/>
      <c r="AH1665" s="74"/>
      <c r="AI1665" s="74"/>
      <c r="AJ1665" s="74"/>
      <c r="AK1665" s="74"/>
      <c r="AM1665" s="101"/>
      <c r="AT1665" s="74"/>
      <c r="AU1665" s="74"/>
      <c r="AV1665" s="74"/>
      <c r="AW1665" s="74"/>
      <c r="AX1665" s="74"/>
      <c r="AY1665" s="74"/>
      <c r="AZ1665" s="74"/>
      <c r="BA1665" s="74"/>
    </row>
    <row r="1666" spans="33:54">
      <c r="AG1666" s="74"/>
      <c r="AH1666" s="74"/>
      <c r="AI1666" s="74"/>
      <c r="AJ1666" s="74"/>
      <c r="AK1666" s="74"/>
      <c r="AM1666" s="101"/>
      <c r="AT1666" s="74"/>
      <c r="AU1666" s="74"/>
      <c r="AV1666" s="74"/>
      <c r="AW1666" s="74"/>
      <c r="AX1666" s="74"/>
      <c r="AY1666" s="74"/>
      <c r="AZ1666" s="74"/>
      <c r="BA1666" s="74"/>
    </row>
    <row r="1667" spans="33:54">
      <c r="AG1667" s="74"/>
      <c r="AH1667" s="74"/>
      <c r="AI1667" s="74"/>
      <c r="AJ1667" s="74"/>
      <c r="AK1667" s="74"/>
      <c r="AM1667" s="101"/>
      <c r="AT1667" s="74"/>
      <c r="AU1667" s="74"/>
      <c r="AV1667" s="74"/>
      <c r="AW1667" s="74"/>
      <c r="AX1667" s="74"/>
      <c r="AY1667" s="74"/>
      <c r="AZ1667" s="74"/>
      <c r="BA1667" s="74"/>
      <c r="BB1667" s="74"/>
    </row>
    <row r="1668" spans="33:54">
      <c r="AG1668" s="74"/>
      <c r="AH1668" s="74"/>
      <c r="AI1668" s="74"/>
      <c r="AJ1668" s="74"/>
      <c r="AK1668" s="74"/>
      <c r="AM1668" s="101"/>
      <c r="AT1668" s="74"/>
      <c r="AU1668" s="74"/>
      <c r="AV1668" s="74"/>
      <c r="AW1668" s="74"/>
      <c r="AX1668" s="74"/>
      <c r="AY1668" s="74"/>
      <c r="AZ1668" s="74"/>
      <c r="BA1668" s="74"/>
      <c r="BB1668" s="74"/>
    </row>
    <row r="1669" spans="33:54">
      <c r="AG1669" s="74"/>
      <c r="AH1669" s="74"/>
      <c r="AI1669" s="74"/>
      <c r="AJ1669" s="74"/>
      <c r="AK1669" s="74"/>
      <c r="AM1669" s="101"/>
      <c r="AT1669" s="74"/>
      <c r="AU1669" s="74"/>
      <c r="AV1669" s="74"/>
      <c r="AW1669" s="74"/>
      <c r="AX1669" s="74"/>
      <c r="AY1669" s="74"/>
      <c r="AZ1669" s="74"/>
      <c r="BA1669" s="74"/>
      <c r="BB1669" s="74"/>
    </row>
    <row r="1670" spans="33:54">
      <c r="AG1670" s="74"/>
      <c r="AH1670" s="74"/>
      <c r="AI1670" s="74"/>
      <c r="AJ1670" s="74"/>
      <c r="AK1670" s="74"/>
      <c r="AM1670" s="101"/>
      <c r="AT1670" s="74"/>
      <c r="AU1670" s="74"/>
      <c r="AV1670" s="74"/>
      <c r="AW1670" s="74"/>
      <c r="AX1670" s="74"/>
      <c r="AY1670" s="74"/>
      <c r="AZ1670" s="74"/>
      <c r="BA1670" s="74"/>
      <c r="BB1670" s="74"/>
    </row>
    <row r="1671" spans="33:54">
      <c r="AG1671" s="74"/>
      <c r="AH1671" s="74"/>
      <c r="AI1671" s="74"/>
      <c r="AJ1671" s="74"/>
      <c r="AK1671" s="74"/>
      <c r="AM1671" s="101"/>
      <c r="AT1671" s="74"/>
      <c r="AU1671" s="74"/>
      <c r="AV1671" s="74"/>
      <c r="AW1671" s="74"/>
      <c r="AX1671" s="74"/>
      <c r="AY1671" s="74"/>
      <c r="AZ1671" s="74"/>
      <c r="BA1671" s="74"/>
      <c r="BB1671" s="74"/>
    </row>
    <row r="1672" spans="33:54">
      <c r="AG1672" s="74"/>
      <c r="AH1672" s="74"/>
      <c r="AI1672" s="74"/>
      <c r="AJ1672" s="74"/>
      <c r="AK1672" s="74"/>
      <c r="AM1672" s="101"/>
      <c r="AT1672" s="74"/>
      <c r="AU1672" s="74"/>
      <c r="AV1672" s="74"/>
      <c r="AW1672" s="74"/>
      <c r="AX1672" s="74"/>
      <c r="AY1672" s="74"/>
      <c r="AZ1672" s="74"/>
      <c r="BA1672" s="74"/>
      <c r="BB1672" s="74"/>
    </row>
    <row r="1673" spans="33:54">
      <c r="AG1673" s="74"/>
      <c r="AH1673" s="74"/>
      <c r="AI1673" s="74"/>
      <c r="AJ1673" s="74"/>
      <c r="AK1673" s="74"/>
      <c r="AM1673" s="101"/>
      <c r="AT1673" s="74"/>
      <c r="AU1673" s="74"/>
      <c r="AV1673" s="74"/>
      <c r="AW1673" s="74"/>
      <c r="AX1673" s="74"/>
      <c r="AY1673" s="74"/>
      <c r="AZ1673" s="74"/>
      <c r="BA1673" s="74"/>
      <c r="BB1673" s="74"/>
    </row>
    <row r="1674" spans="33:54">
      <c r="AG1674" s="74"/>
      <c r="AH1674" s="74"/>
      <c r="AI1674" s="74"/>
      <c r="AJ1674" s="74"/>
      <c r="AK1674" s="74"/>
      <c r="AM1674" s="101"/>
      <c r="AT1674" s="74"/>
      <c r="AU1674" s="74"/>
      <c r="AV1674" s="74"/>
      <c r="AW1674" s="74"/>
      <c r="AX1674" s="74"/>
      <c r="AY1674" s="74"/>
      <c r="AZ1674" s="74"/>
      <c r="BA1674" s="74"/>
      <c r="BB1674" s="74"/>
    </row>
    <row r="1675" spans="33:54">
      <c r="AG1675" s="74"/>
      <c r="AH1675" s="74"/>
      <c r="AI1675" s="74"/>
      <c r="AJ1675" s="74"/>
      <c r="AK1675" s="74"/>
      <c r="AM1675" s="101"/>
      <c r="AT1675" s="74"/>
      <c r="AU1675" s="74"/>
      <c r="AV1675" s="74"/>
      <c r="AW1675" s="74"/>
      <c r="AX1675" s="74"/>
      <c r="AY1675" s="74"/>
      <c r="AZ1675" s="74"/>
      <c r="BA1675" s="74"/>
      <c r="BB1675" s="74"/>
    </row>
    <row r="1676" spans="33:54">
      <c r="AG1676" s="74"/>
      <c r="AH1676" s="74"/>
      <c r="AI1676" s="74"/>
      <c r="AJ1676" s="74"/>
      <c r="AK1676" s="74"/>
      <c r="AM1676" s="101"/>
      <c r="AT1676" s="74"/>
      <c r="AU1676" s="74"/>
      <c r="AV1676" s="74"/>
      <c r="AW1676" s="74"/>
      <c r="AX1676" s="74"/>
      <c r="AY1676" s="74"/>
      <c r="AZ1676" s="74"/>
      <c r="BA1676" s="74"/>
      <c r="BB1676" s="74"/>
    </row>
    <row r="1677" spans="33:54">
      <c r="AG1677" s="74"/>
      <c r="AH1677" s="74"/>
      <c r="AI1677" s="74"/>
      <c r="AJ1677" s="74"/>
      <c r="AK1677" s="74"/>
      <c r="AM1677" s="101"/>
      <c r="AT1677" s="74"/>
      <c r="AU1677" s="74"/>
      <c r="AV1677" s="74"/>
      <c r="AW1677" s="74"/>
      <c r="AX1677" s="74"/>
      <c r="AY1677" s="74"/>
      <c r="AZ1677" s="74"/>
      <c r="BA1677" s="74"/>
      <c r="BB1677" s="74"/>
    </row>
    <row r="1678" spans="33:54">
      <c r="AG1678" s="74"/>
      <c r="AH1678" s="74"/>
      <c r="AI1678" s="74"/>
      <c r="AJ1678" s="74"/>
      <c r="AK1678" s="74"/>
      <c r="AM1678" s="101"/>
      <c r="AT1678" s="74"/>
      <c r="AU1678" s="74"/>
      <c r="AV1678" s="74"/>
      <c r="AW1678" s="74"/>
      <c r="AX1678" s="74"/>
      <c r="AY1678" s="74"/>
      <c r="AZ1678" s="74"/>
      <c r="BA1678" s="74"/>
      <c r="BB1678" s="74"/>
    </row>
    <row r="1679" spans="33:54">
      <c r="AG1679" s="74"/>
      <c r="AH1679" s="74"/>
      <c r="AI1679" s="74"/>
      <c r="AJ1679" s="74"/>
      <c r="AK1679" s="74"/>
      <c r="AM1679" s="101"/>
      <c r="AT1679" s="74"/>
      <c r="AU1679" s="74"/>
      <c r="AV1679" s="74"/>
      <c r="AW1679" s="74"/>
      <c r="AX1679" s="74"/>
      <c r="AY1679" s="74"/>
      <c r="AZ1679" s="74"/>
      <c r="BA1679" s="74"/>
      <c r="BB1679" s="74"/>
    </row>
    <row r="1680" spans="33:54">
      <c r="AG1680" s="74"/>
      <c r="AH1680" s="74"/>
      <c r="AI1680" s="74"/>
      <c r="AJ1680" s="74"/>
      <c r="AK1680" s="74"/>
      <c r="AM1680" s="101"/>
      <c r="AT1680" s="74"/>
      <c r="AU1680" s="74"/>
      <c r="AV1680" s="74"/>
      <c r="AW1680" s="74"/>
      <c r="AX1680" s="74"/>
      <c r="AY1680" s="74"/>
      <c r="AZ1680" s="74"/>
      <c r="BA1680" s="74"/>
      <c r="BB1680" s="74"/>
    </row>
    <row r="1681" spans="33:54">
      <c r="AG1681" s="74"/>
      <c r="AH1681" s="74"/>
      <c r="AI1681" s="74"/>
      <c r="AJ1681" s="74"/>
      <c r="AK1681" s="74"/>
      <c r="AM1681" s="101"/>
      <c r="AT1681" s="74"/>
      <c r="AU1681" s="74"/>
      <c r="AV1681" s="74"/>
      <c r="AW1681" s="74"/>
      <c r="AX1681" s="74"/>
      <c r="AY1681" s="74"/>
      <c r="AZ1681" s="74"/>
      <c r="BA1681" s="74"/>
      <c r="BB1681" s="74"/>
    </row>
    <row r="1682" spans="33:54">
      <c r="AG1682" s="74"/>
      <c r="AH1682" s="74"/>
      <c r="AI1682" s="74"/>
      <c r="AJ1682" s="74"/>
      <c r="AK1682" s="74"/>
      <c r="AM1682" s="101"/>
      <c r="AT1682" s="74"/>
      <c r="AU1682" s="74"/>
      <c r="AV1682" s="74"/>
      <c r="AW1682" s="74"/>
      <c r="AX1682" s="74"/>
      <c r="AY1682" s="74"/>
      <c r="AZ1682" s="74"/>
      <c r="BA1682" s="74"/>
      <c r="BB1682" s="74"/>
    </row>
    <row r="1683" spans="33:54">
      <c r="AG1683" s="74"/>
      <c r="AH1683" s="74"/>
      <c r="AI1683" s="74"/>
      <c r="AJ1683" s="74"/>
      <c r="AK1683" s="74"/>
      <c r="AM1683" s="101"/>
      <c r="AT1683" s="74"/>
      <c r="AU1683" s="74"/>
      <c r="AV1683" s="74"/>
      <c r="AW1683" s="74"/>
      <c r="AX1683" s="74"/>
      <c r="AY1683" s="74"/>
      <c r="AZ1683" s="74"/>
      <c r="BA1683" s="74"/>
      <c r="BB1683" s="74"/>
    </row>
    <row r="1684" spans="33:54">
      <c r="AG1684" s="74"/>
      <c r="AH1684" s="74"/>
      <c r="AI1684" s="74"/>
      <c r="AJ1684" s="74"/>
      <c r="AK1684" s="74"/>
      <c r="AM1684" s="101"/>
      <c r="AT1684" s="74"/>
      <c r="AU1684" s="74"/>
      <c r="AV1684" s="74"/>
      <c r="AW1684" s="74"/>
      <c r="AX1684" s="74"/>
      <c r="AY1684" s="74"/>
      <c r="AZ1684" s="74"/>
      <c r="BA1684" s="74"/>
      <c r="BB1684" s="74"/>
    </row>
    <row r="1685" spans="33:54">
      <c r="AG1685" s="74"/>
      <c r="AH1685" s="74"/>
      <c r="AI1685" s="74"/>
      <c r="AJ1685" s="74"/>
      <c r="AK1685" s="74"/>
      <c r="AM1685" s="101"/>
      <c r="AT1685" s="74"/>
      <c r="AU1685" s="74"/>
      <c r="AV1685" s="74"/>
      <c r="AW1685" s="74"/>
      <c r="AX1685" s="74"/>
      <c r="AY1685" s="74"/>
      <c r="AZ1685" s="74"/>
      <c r="BA1685" s="74"/>
      <c r="BB1685" s="74"/>
    </row>
    <row r="1686" spans="33:54">
      <c r="AG1686" s="74"/>
      <c r="AH1686" s="74"/>
      <c r="AI1686" s="74"/>
      <c r="AJ1686" s="74"/>
      <c r="AK1686" s="74"/>
      <c r="AM1686" s="101"/>
      <c r="AT1686" s="74"/>
      <c r="AU1686" s="74"/>
      <c r="AV1686" s="74"/>
      <c r="AW1686" s="74"/>
      <c r="AX1686" s="74"/>
      <c r="AY1686" s="74"/>
      <c r="AZ1686" s="74"/>
      <c r="BA1686" s="74"/>
      <c r="BB1686" s="74"/>
    </row>
    <row r="1687" spans="33:54">
      <c r="AG1687" s="74"/>
      <c r="AH1687" s="74"/>
      <c r="AI1687" s="74"/>
      <c r="AJ1687" s="74"/>
      <c r="AK1687" s="74"/>
      <c r="AM1687" s="101"/>
      <c r="AT1687" s="74"/>
      <c r="AU1687" s="74"/>
      <c r="AV1687" s="74"/>
      <c r="AW1687" s="74"/>
      <c r="AX1687" s="74"/>
      <c r="AY1687" s="74"/>
      <c r="AZ1687" s="74"/>
      <c r="BA1687" s="74"/>
    </row>
    <row r="1688" spans="33:54">
      <c r="AG1688" s="74"/>
      <c r="AH1688" s="74"/>
      <c r="AI1688" s="74"/>
      <c r="AJ1688" s="74"/>
      <c r="AK1688" s="74"/>
      <c r="AM1688" s="101"/>
      <c r="AT1688" s="74"/>
      <c r="AU1688" s="74"/>
      <c r="AV1688" s="74"/>
      <c r="AW1688" s="74"/>
      <c r="AX1688" s="74"/>
      <c r="AY1688" s="74"/>
      <c r="AZ1688" s="74"/>
      <c r="BA1688" s="74"/>
      <c r="BB1688" s="74"/>
    </row>
    <row r="1689" spans="33:54">
      <c r="AG1689" s="74"/>
      <c r="AH1689" s="74"/>
      <c r="AI1689" s="74"/>
      <c r="AJ1689" s="74"/>
      <c r="AK1689" s="74"/>
      <c r="AM1689" s="101"/>
      <c r="AT1689" s="74"/>
      <c r="AU1689" s="74"/>
      <c r="AV1689" s="74"/>
      <c r="AW1689" s="74"/>
      <c r="AX1689" s="74"/>
      <c r="AY1689" s="74"/>
      <c r="AZ1689" s="74"/>
      <c r="BA1689" s="74"/>
      <c r="BB1689" s="74"/>
    </row>
    <row r="1690" spans="33:54">
      <c r="AG1690" s="74"/>
      <c r="AH1690" s="74"/>
      <c r="AI1690" s="74"/>
      <c r="AJ1690" s="74"/>
      <c r="AK1690" s="74"/>
      <c r="AM1690" s="101"/>
      <c r="AT1690" s="74"/>
      <c r="AU1690" s="74"/>
      <c r="AV1690" s="74"/>
      <c r="AW1690" s="74"/>
      <c r="AX1690" s="74"/>
      <c r="AY1690" s="74"/>
      <c r="AZ1690" s="74"/>
      <c r="BA1690" s="74"/>
      <c r="BB1690" s="74"/>
    </row>
    <row r="1691" spans="33:54">
      <c r="AG1691" s="74"/>
      <c r="AH1691" s="74"/>
      <c r="AI1691" s="74"/>
      <c r="AJ1691" s="74"/>
      <c r="AK1691" s="74"/>
      <c r="AM1691" s="101"/>
      <c r="AT1691" s="74"/>
      <c r="AU1691" s="74"/>
      <c r="AV1691" s="74"/>
      <c r="AW1691" s="74"/>
      <c r="AX1691" s="74"/>
      <c r="AY1691" s="74"/>
      <c r="AZ1691" s="74"/>
      <c r="BA1691" s="74"/>
    </row>
    <row r="1692" spans="33:54">
      <c r="AG1692" s="74"/>
      <c r="AH1692" s="74"/>
      <c r="AI1692" s="74"/>
      <c r="AJ1692" s="74"/>
      <c r="AK1692" s="74"/>
      <c r="AM1692" s="101"/>
      <c r="AT1692" s="74"/>
      <c r="AU1692" s="74"/>
      <c r="AV1692" s="74"/>
      <c r="AW1692" s="74"/>
      <c r="AX1692" s="74"/>
      <c r="AY1692" s="74"/>
      <c r="AZ1692" s="74"/>
      <c r="BA1692" s="74"/>
    </row>
    <row r="1693" spans="33:54">
      <c r="AG1693" s="74"/>
      <c r="AH1693" s="74"/>
      <c r="AI1693" s="74"/>
      <c r="AJ1693" s="74"/>
      <c r="AK1693" s="74"/>
      <c r="AM1693" s="101"/>
      <c r="AT1693" s="74"/>
      <c r="AU1693" s="74"/>
      <c r="AV1693" s="74"/>
      <c r="AW1693" s="74"/>
      <c r="AX1693" s="74"/>
      <c r="AY1693" s="74"/>
      <c r="AZ1693" s="74"/>
      <c r="BA1693" s="74"/>
    </row>
    <row r="1694" spans="33:54">
      <c r="AG1694" s="74"/>
      <c r="AH1694" s="74"/>
      <c r="AI1694" s="74"/>
      <c r="AJ1694" s="74"/>
      <c r="AK1694" s="74"/>
      <c r="AM1694" s="101"/>
      <c r="AT1694" s="74"/>
      <c r="AU1694" s="74"/>
      <c r="AV1694" s="74"/>
      <c r="AW1694" s="74"/>
      <c r="AX1694" s="74"/>
      <c r="AY1694" s="74"/>
      <c r="AZ1694" s="74"/>
      <c r="BA1694" s="74"/>
    </row>
    <row r="1695" spans="33:54">
      <c r="AG1695" s="74"/>
      <c r="AH1695" s="74"/>
      <c r="AI1695" s="74"/>
      <c r="AJ1695" s="74"/>
      <c r="AK1695" s="74"/>
      <c r="AM1695" s="101"/>
      <c r="AT1695" s="74"/>
      <c r="AU1695" s="74"/>
      <c r="AV1695" s="74"/>
      <c r="AW1695" s="74"/>
      <c r="AX1695" s="74"/>
      <c r="AY1695" s="74"/>
      <c r="AZ1695" s="74"/>
      <c r="BA1695" s="74"/>
    </row>
    <row r="1696" spans="33:54">
      <c r="AG1696" s="74"/>
      <c r="AH1696" s="74"/>
      <c r="AI1696" s="74"/>
      <c r="AJ1696" s="74"/>
      <c r="AK1696" s="74"/>
      <c r="AM1696" s="101"/>
      <c r="AT1696" s="74"/>
      <c r="AU1696" s="74"/>
      <c r="AV1696" s="74"/>
      <c r="AW1696" s="74"/>
      <c r="AX1696" s="74"/>
      <c r="AY1696" s="74"/>
      <c r="AZ1696" s="74"/>
      <c r="BA1696" s="74"/>
    </row>
    <row r="1697" spans="33:54">
      <c r="AG1697" s="74"/>
      <c r="AH1697" s="74"/>
      <c r="AI1697" s="74"/>
      <c r="AJ1697" s="74"/>
      <c r="AK1697" s="74"/>
      <c r="AM1697" s="101"/>
      <c r="AT1697" s="74"/>
      <c r="AU1697" s="74"/>
      <c r="AV1697" s="74"/>
      <c r="AW1697" s="74"/>
      <c r="AX1697" s="74"/>
      <c r="AY1697" s="74"/>
      <c r="AZ1697" s="74"/>
      <c r="BA1697" s="74"/>
    </row>
    <row r="1698" spans="33:54">
      <c r="AG1698" s="74"/>
      <c r="AH1698" s="74"/>
      <c r="AI1698" s="74"/>
      <c r="AJ1698" s="74"/>
      <c r="AK1698" s="74"/>
      <c r="AM1698" s="101"/>
      <c r="AT1698" s="74"/>
      <c r="AU1698" s="74"/>
      <c r="AV1698" s="74"/>
      <c r="AW1698" s="74"/>
      <c r="AX1698" s="74"/>
      <c r="AY1698" s="74"/>
      <c r="AZ1698" s="74"/>
      <c r="BA1698" s="74"/>
    </row>
    <row r="1699" spans="33:54">
      <c r="AG1699" s="74"/>
      <c r="AH1699" s="74"/>
      <c r="AI1699" s="74"/>
      <c r="AJ1699" s="74"/>
      <c r="AK1699" s="74"/>
      <c r="AM1699" s="101"/>
      <c r="AT1699" s="74"/>
      <c r="AU1699" s="74"/>
      <c r="AV1699" s="74"/>
      <c r="AW1699" s="74"/>
      <c r="AX1699" s="74"/>
      <c r="AY1699" s="74"/>
      <c r="AZ1699" s="74"/>
      <c r="BA1699" s="74"/>
      <c r="BB1699" s="74"/>
    </row>
    <row r="1700" spans="33:54">
      <c r="AG1700" s="74"/>
      <c r="AH1700" s="74"/>
      <c r="AI1700" s="74"/>
      <c r="AJ1700" s="74"/>
      <c r="AK1700" s="74"/>
      <c r="AM1700" s="101"/>
      <c r="AT1700" s="74"/>
      <c r="AU1700" s="74"/>
      <c r="AV1700" s="74"/>
      <c r="AW1700" s="74"/>
      <c r="AX1700" s="74"/>
      <c r="AY1700" s="74"/>
      <c r="AZ1700" s="74"/>
      <c r="BA1700" s="74"/>
      <c r="BB1700" s="74"/>
    </row>
    <row r="1701" spans="33:54">
      <c r="AG1701" s="74"/>
      <c r="AH1701" s="74"/>
      <c r="AI1701" s="74"/>
      <c r="AJ1701" s="74"/>
      <c r="AK1701" s="74"/>
      <c r="AM1701" s="101"/>
      <c r="AT1701" s="74"/>
      <c r="AU1701" s="74"/>
      <c r="AV1701" s="74"/>
      <c r="AW1701" s="74"/>
      <c r="AX1701" s="74"/>
      <c r="AY1701" s="74"/>
      <c r="AZ1701" s="74"/>
      <c r="BA1701" s="74"/>
      <c r="BB1701" s="74"/>
    </row>
    <row r="1702" spans="33:54">
      <c r="AG1702" s="74"/>
      <c r="AH1702" s="74"/>
      <c r="AI1702" s="74"/>
      <c r="AJ1702" s="74"/>
      <c r="AK1702" s="74"/>
      <c r="AM1702" s="101"/>
      <c r="AT1702" s="74"/>
      <c r="AU1702" s="74"/>
      <c r="AV1702" s="74"/>
      <c r="AW1702" s="74"/>
      <c r="AX1702" s="74"/>
      <c r="AY1702" s="74"/>
      <c r="AZ1702" s="74"/>
      <c r="BA1702" s="74"/>
      <c r="BB1702" s="74"/>
    </row>
    <row r="1703" spans="33:54">
      <c r="AG1703" s="74"/>
      <c r="AH1703" s="74"/>
      <c r="AI1703" s="74"/>
      <c r="AJ1703" s="74"/>
      <c r="AK1703" s="74"/>
      <c r="AM1703" s="101"/>
      <c r="AT1703" s="74"/>
      <c r="AU1703" s="74"/>
      <c r="AV1703" s="74"/>
      <c r="AW1703" s="74"/>
      <c r="AX1703" s="74"/>
      <c r="AY1703" s="74"/>
      <c r="AZ1703" s="74"/>
      <c r="BA1703" s="74"/>
      <c r="BB1703" s="74"/>
    </row>
    <row r="1704" spans="33:54">
      <c r="AG1704" s="74"/>
      <c r="AH1704" s="74"/>
      <c r="AI1704" s="74"/>
      <c r="AJ1704" s="74"/>
      <c r="AK1704" s="74"/>
      <c r="AM1704" s="101"/>
      <c r="AT1704" s="74"/>
      <c r="AU1704" s="74"/>
      <c r="AV1704" s="74"/>
      <c r="AW1704" s="74"/>
      <c r="AX1704" s="74"/>
      <c r="AY1704" s="74"/>
      <c r="AZ1704" s="74"/>
      <c r="BA1704" s="74"/>
      <c r="BB1704" s="74"/>
    </row>
    <row r="1705" spans="33:54">
      <c r="AG1705" s="74"/>
      <c r="AH1705" s="74"/>
      <c r="AI1705" s="74"/>
      <c r="AJ1705" s="74"/>
      <c r="AK1705" s="74"/>
      <c r="AM1705" s="101"/>
      <c r="AT1705" s="74"/>
      <c r="AU1705" s="74"/>
      <c r="AV1705" s="74"/>
      <c r="AW1705" s="74"/>
      <c r="AX1705" s="74"/>
      <c r="AY1705" s="74"/>
      <c r="AZ1705" s="74"/>
      <c r="BA1705" s="74"/>
    </row>
    <row r="1706" spans="33:54">
      <c r="AG1706" s="74"/>
      <c r="AH1706" s="74"/>
      <c r="AI1706" s="74"/>
      <c r="AJ1706" s="74"/>
      <c r="AK1706" s="74"/>
      <c r="AM1706" s="101"/>
      <c r="AT1706" s="74"/>
      <c r="AU1706" s="74"/>
      <c r="AV1706" s="74"/>
      <c r="AW1706" s="74"/>
      <c r="AX1706" s="74"/>
      <c r="AY1706" s="74"/>
      <c r="AZ1706" s="74"/>
      <c r="BA1706" s="74"/>
      <c r="BB1706" s="74"/>
    </row>
    <row r="1707" spans="33:54">
      <c r="AG1707" s="74"/>
      <c r="AH1707" s="74"/>
      <c r="AI1707" s="74"/>
      <c r="AJ1707" s="74"/>
      <c r="AK1707" s="74"/>
      <c r="AM1707" s="101"/>
      <c r="AT1707" s="74"/>
      <c r="AU1707" s="74"/>
      <c r="AV1707" s="74"/>
      <c r="AW1707" s="74"/>
      <c r="AX1707" s="74"/>
      <c r="AY1707" s="74"/>
      <c r="AZ1707" s="74"/>
      <c r="BA1707" s="74"/>
      <c r="BB1707" s="74"/>
    </row>
    <row r="1708" spans="33:54">
      <c r="AG1708" s="74"/>
      <c r="AH1708" s="74"/>
      <c r="AI1708" s="74"/>
      <c r="AJ1708" s="74"/>
      <c r="AK1708" s="74"/>
      <c r="AM1708" s="101"/>
      <c r="AT1708" s="74"/>
      <c r="AU1708" s="74"/>
      <c r="AV1708" s="74"/>
      <c r="AW1708" s="74"/>
      <c r="AX1708" s="74"/>
      <c r="AY1708" s="74"/>
      <c r="AZ1708" s="74"/>
      <c r="BA1708" s="74"/>
      <c r="BB1708" s="74"/>
    </row>
    <row r="1709" spans="33:54">
      <c r="AG1709" s="74"/>
      <c r="AH1709" s="74"/>
      <c r="AI1709" s="74"/>
      <c r="AJ1709" s="74"/>
      <c r="AK1709" s="74"/>
      <c r="AM1709" s="101"/>
      <c r="AT1709" s="74"/>
      <c r="AU1709" s="74"/>
      <c r="AV1709" s="74"/>
      <c r="AW1709" s="74"/>
      <c r="AX1709" s="74"/>
      <c r="AY1709" s="74"/>
      <c r="AZ1709" s="74"/>
      <c r="BA1709" s="74"/>
      <c r="BB1709" s="74"/>
    </row>
    <row r="1710" spans="33:54">
      <c r="AG1710" s="74"/>
      <c r="AH1710" s="74"/>
      <c r="AI1710" s="74"/>
      <c r="AJ1710" s="74"/>
      <c r="AK1710" s="74"/>
      <c r="AM1710" s="101"/>
      <c r="AT1710" s="74"/>
      <c r="AU1710" s="74"/>
      <c r="AV1710" s="74"/>
      <c r="AW1710" s="74"/>
      <c r="AX1710" s="74"/>
      <c r="AY1710" s="74"/>
      <c r="AZ1710" s="74"/>
      <c r="BA1710" s="74"/>
    </row>
    <row r="1711" spans="33:54">
      <c r="AG1711" s="74"/>
      <c r="AH1711" s="74"/>
      <c r="AI1711" s="74"/>
      <c r="AJ1711" s="74"/>
      <c r="AK1711" s="74"/>
      <c r="AM1711" s="101"/>
      <c r="AT1711" s="74"/>
      <c r="AU1711" s="74"/>
      <c r="AV1711" s="74"/>
      <c r="AW1711" s="74"/>
      <c r="AX1711" s="74"/>
      <c r="AY1711" s="74"/>
      <c r="AZ1711" s="74"/>
      <c r="BA1711" s="74"/>
      <c r="BB1711" s="74"/>
    </row>
    <row r="1712" spans="33:54">
      <c r="AG1712" s="74"/>
      <c r="AH1712" s="74"/>
      <c r="AI1712" s="74"/>
      <c r="AJ1712" s="74"/>
      <c r="AK1712" s="74"/>
      <c r="AM1712" s="101"/>
      <c r="AT1712" s="74"/>
      <c r="AU1712" s="74"/>
      <c r="AV1712" s="74"/>
      <c r="AW1712" s="74"/>
      <c r="AX1712" s="74"/>
      <c r="AY1712" s="74"/>
      <c r="AZ1712" s="74"/>
      <c r="BA1712" s="74"/>
      <c r="BB1712" s="74"/>
    </row>
    <row r="1713" spans="33:54">
      <c r="AG1713" s="74"/>
      <c r="AH1713" s="74"/>
      <c r="AI1713" s="74"/>
      <c r="AJ1713" s="74"/>
      <c r="AK1713" s="74"/>
      <c r="AM1713" s="101"/>
      <c r="AT1713" s="74"/>
      <c r="AU1713" s="74"/>
      <c r="AV1713" s="74"/>
      <c r="AW1713" s="74"/>
      <c r="AX1713" s="74"/>
      <c r="AY1713" s="74"/>
      <c r="AZ1713" s="74"/>
      <c r="BA1713" s="74"/>
      <c r="BB1713" s="74"/>
    </row>
    <row r="1714" spans="33:54">
      <c r="AG1714" s="74"/>
      <c r="AH1714" s="74"/>
      <c r="AI1714" s="74"/>
      <c r="AJ1714" s="74"/>
      <c r="AK1714" s="74"/>
      <c r="AM1714" s="101"/>
      <c r="AT1714" s="74"/>
      <c r="AU1714" s="74"/>
      <c r="AV1714" s="74"/>
      <c r="AW1714" s="74"/>
      <c r="AX1714" s="74"/>
      <c r="AY1714" s="74"/>
      <c r="AZ1714" s="74"/>
      <c r="BA1714" s="74"/>
      <c r="BB1714" s="74"/>
    </row>
    <row r="1715" spans="33:54">
      <c r="AG1715" s="74"/>
      <c r="AH1715" s="74"/>
      <c r="AI1715" s="74"/>
      <c r="AJ1715" s="74"/>
      <c r="AK1715" s="74"/>
      <c r="AM1715" s="101"/>
      <c r="AT1715" s="74"/>
      <c r="AU1715" s="74"/>
      <c r="AV1715" s="74"/>
      <c r="AW1715" s="74"/>
      <c r="AX1715" s="74"/>
      <c r="AY1715" s="74"/>
      <c r="AZ1715" s="74"/>
      <c r="BA1715" s="74"/>
      <c r="BB1715" s="74"/>
    </row>
    <row r="1716" spans="33:54">
      <c r="AG1716" s="74"/>
      <c r="AH1716" s="74"/>
      <c r="AI1716" s="74"/>
      <c r="AJ1716" s="74"/>
      <c r="AK1716" s="74"/>
      <c r="AM1716" s="101"/>
      <c r="AT1716" s="74"/>
      <c r="AU1716" s="74"/>
      <c r="AV1716" s="74"/>
      <c r="AW1716" s="74"/>
      <c r="AX1716" s="74"/>
      <c r="AY1716" s="74"/>
      <c r="AZ1716" s="74"/>
      <c r="BA1716" s="74"/>
      <c r="BB1716" s="74"/>
    </row>
    <row r="1717" spans="33:54">
      <c r="AG1717" s="74"/>
      <c r="AH1717" s="74"/>
      <c r="AI1717" s="74"/>
      <c r="AJ1717" s="74"/>
      <c r="AK1717" s="74"/>
      <c r="AM1717" s="101"/>
      <c r="AT1717" s="74"/>
      <c r="AU1717" s="74"/>
      <c r="AV1717" s="74"/>
      <c r="AW1717" s="74"/>
      <c r="AX1717" s="74"/>
      <c r="AY1717" s="74"/>
      <c r="AZ1717" s="74"/>
      <c r="BA1717" s="74"/>
    </row>
    <row r="1718" spans="33:54">
      <c r="AG1718" s="74"/>
      <c r="AH1718" s="74"/>
      <c r="AI1718" s="74"/>
      <c r="AJ1718" s="74"/>
      <c r="AK1718" s="74"/>
      <c r="AM1718" s="101"/>
      <c r="AT1718" s="74"/>
      <c r="AU1718" s="74"/>
      <c r="AV1718" s="74"/>
      <c r="AW1718" s="74"/>
      <c r="AX1718" s="74"/>
      <c r="AY1718" s="74"/>
      <c r="AZ1718" s="74"/>
      <c r="BA1718" s="74"/>
      <c r="BB1718" s="74"/>
    </row>
    <row r="1719" spans="33:54">
      <c r="AG1719" s="74"/>
      <c r="AH1719" s="74"/>
      <c r="AI1719" s="74"/>
      <c r="AJ1719" s="74"/>
      <c r="AK1719" s="74"/>
      <c r="AM1719" s="101"/>
      <c r="AT1719" s="74"/>
      <c r="AU1719" s="74"/>
      <c r="AV1719" s="74"/>
      <c r="AW1719" s="74"/>
      <c r="AX1719" s="74"/>
      <c r="AY1719" s="74"/>
      <c r="AZ1719" s="74"/>
      <c r="BA1719" s="74"/>
      <c r="BB1719" s="74"/>
    </row>
    <row r="1720" spans="33:54">
      <c r="AG1720" s="74"/>
      <c r="AH1720" s="74"/>
      <c r="AI1720" s="74"/>
      <c r="AJ1720" s="74"/>
      <c r="AK1720" s="74"/>
      <c r="AM1720" s="101"/>
      <c r="AT1720" s="74"/>
      <c r="AU1720" s="74"/>
      <c r="AV1720" s="74"/>
      <c r="AW1720" s="74"/>
      <c r="AX1720" s="74"/>
      <c r="AY1720" s="74"/>
      <c r="AZ1720" s="74"/>
      <c r="BA1720" s="74"/>
    </row>
    <row r="1721" spans="33:54">
      <c r="AG1721" s="74"/>
      <c r="AH1721" s="74"/>
      <c r="AI1721" s="74"/>
      <c r="AJ1721" s="74"/>
      <c r="AK1721" s="74"/>
      <c r="AM1721" s="101"/>
      <c r="AT1721" s="74"/>
      <c r="AU1721" s="74"/>
      <c r="AV1721" s="74"/>
      <c r="AW1721" s="74"/>
      <c r="AX1721" s="74"/>
      <c r="AY1721" s="74"/>
      <c r="AZ1721" s="74"/>
      <c r="BA1721" s="74"/>
      <c r="BB1721" s="74"/>
    </row>
    <row r="1722" spans="33:54">
      <c r="AG1722" s="74"/>
      <c r="AH1722" s="74"/>
      <c r="AI1722" s="74"/>
      <c r="AJ1722" s="74"/>
      <c r="AK1722" s="74"/>
      <c r="AM1722" s="101"/>
      <c r="AT1722" s="74"/>
      <c r="AU1722" s="74"/>
      <c r="AV1722" s="74"/>
      <c r="AW1722" s="74"/>
      <c r="AX1722" s="74"/>
      <c r="AY1722" s="74"/>
      <c r="AZ1722" s="74"/>
      <c r="BA1722" s="74"/>
      <c r="BB1722" s="74"/>
    </row>
    <row r="1723" spans="33:54">
      <c r="AG1723" s="74"/>
      <c r="AH1723" s="74"/>
      <c r="AI1723" s="74"/>
      <c r="AJ1723" s="74"/>
      <c r="AK1723" s="74"/>
      <c r="AM1723" s="101"/>
      <c r="AT1723" s="74"/>
      <c r="AU1723" s="74"/>
      <c r="AV1723" s="74"/>
      <c r="AW1723" s="74"/>
      <c r="AX1723" s="74"/>
      <c r="AY1723" s="74"/>
      <c r="AZ1723" s="74"/>
      <c r="BA1723" s="74"/>
    </row>
    <row r="1724" spans="33:54">
      <c r="AG1724" s="74"/>
      <c r="AH1724" s="74"/>
      <c r="AI1724" s="74"/>
      <c r="AJ1724" s="74"/>
      <c r="AK1724" s="74"/>
      <c r="AM1724" s="101"/>
      <c r="AT1724" s="74"/>
      <c r="AU1724" s="74"/>
      <c r="AV1724" s="74"/>
      <c r="AW1724" s="74"/>
      <c r="AX1724" s="74"/>
      <c r="AY1724" s="74"/>
      <c r="AZ1724" s="74"/>
      <c r="BA1724" s="74"/>
    </row>
    <row r="1725" spans="33:54">
      <c r="AG1725" s="74"/>
      <c r="AH1725" s="74"/>
      <c r="AI1725" s="74"/>
      <c r="AJ1725" s="74"/>
      <c r="AK1725" s="74"/>
      <c r="AM1725" s="101"/>
      <c r="AT1725" s="74"/>
      <c r="AU1725" s="74"/>
      <c r="AV1725" s="74"/>
      <c r="AW1725" s="74"/>
      <c r="AX1725" s="74"/>
      <c r="AY1725" s="74"/>
      <c r="AZ1725" s="74"/>
      <c r="BA1725" s="74"/>
    </row>
    <row r="1726" spans="33:54">
      <c r="AG1726" s="74"/>
      <c r="AH1726" s="74"/>
      <c r="AI1726" s="74"/>
      <c r="AJ1726" s="74"/>
      <c r="AK1726" s="74"/>
      <c r="AM1726" s="101"/>
      <c r="AT1726" s="74"/>
      <c r="AU1726" s="74"/>
      <c r="AV1726" s="74"/>
      <c r="AW1726" s="74"/>
      <c r="AX1726" s="74"/>
      <c r="AY1726" s="74"/>
      <c r="AZ1726" s="74"/>
      <c r="BA1726" s="74"/>
      <c r="BB1726" s="74"/>
    </row>
    <row r="1727" spans="33:54">
      <c r="AG1727" s="74"/>
      <c r="AH1727" s="74"/>
      <c r="AI1727" s="74"/>
      <c r="AJ1727" s="74"/>
      <c r="AK1727" s="74"/>
      <c r="AM1727" s="101"/>
      <c r="AT1727" s="74"/>
      <c r="AU1727" s="74"/>
      <c r="AV1727" s="74"/>
      <c r="AW1727" s="74"/>
      <c r="AX1727" s="74"/>
      <c r="AY1727" s="74"/>
      <c r="AZ1727" s="74"/>
      <c r="BA1727" s="74"/>
    </row>
    <row r="1728" spans="33:54">
      <c r="AG1728" s="74"/>
      <c r="AH1728" s="74"/>
      <c r="AI1728" s="74"/>
      <c r="AJ1728" s="74"/>
      <c r="AK1728" s="74"/>
      <c r="AM1728" s="101"/>
      <c r="AT1728" s="74"/>
      <c r="AU1728" s="74"/>
      <c r="AV1728" s="74"/>
      <c r="AW1728" s="74"/>
      <c r="AX1728" s="74"/>
      <c r="AY1728" s="74"/>
      <c r="AZ1728" s="74"/>
      <c r="BA1728" s="74"/>
      <c r="BB1728" s="74"/>
    </row>
    <row r="1729" spans="33:54">
      <c r="AG1729" s="74"/>
      <c r="AH1729" s="74"/>
      <c r="AI1729" s="74"/>
      <c r="AJ1729" s="74"/>
      <c r="AK1729" s="74"/>
      <c r="AM1729" s="101"/>
      <c r="AT1729" s="74"/>
      <c r="AU1729" s="74"/>
      <c r="AV1729" s="74"/>
      <c r="AW1729" s="74"/>
      <c r="AX1729" s="74"/>
      <c r="AY1729" s="74"/>
      <c r="AZ1729" s="74"/>
      <c r="BA1729" s="74"/>
    </row>
    <row r="1730" spans="33:54">
      <c r="AG1730" s="74"/>
      <c r="AH1730" s="74"/>
      <c r="AI1730" s="74"/>
      <c r="AJ1730" s="74"/>
      <c r="AK1730" s="74"/>
      <c r="AM1730" s="101"/>
      <c r="AT1730" s="74"/>
      <c r="AU1730" s="74"/>
      <c r="AV1730" s="74"/>
      <c r="AW1730" s="74"/>
      <c r="AX1730" s="74"/>
      <c r="AY1730" s="74"/>
      <c r="AZ1730" s="74"/>
      <c r="BA1730" s="74"/>
    </row>
    <row r="1731" spans="33:54">
      <c r="AG1731" s="74"/>
      <c r="AH1731" s="74"/>
      <c r="AI1731" s="74"/>
      <c r="AJ1731" s="74"/>
      <c r="AK1731" s="74"/>
      <c r="AM1731" s="101"/>
      <c r="AT1731" s="74"/>
      <c r="AU1731" s="74"/>
      <c r="AV1731" s="74"/>
      <c r="AW1731" s="74"/>
      <c r="AX1731" s="74"/>
      <c r="AY1731" s="74"/>
      <c r="AZ1731" s="74"/>
      <c r="BA1731" s="74"/>
      <c r="BB1731" s="74"/>
    </row>
    <row r="1732" spans="33:54">
      <c r="AG1732" s="74"/>
      <c r="AH1732" s="74"/>
      <c r="AI1732" s="74"/>
      <c r="AJ1732" s="74"/>
      <c r="AK1732" s="74"/>
      <c r="AM1732" s="101"/>
      <c r="AT1732" s="74"/>
      <c r="AU1732" s="74"/>
      <c r="AV1732" s="74"/>
      <c r="AW1732" s="74"/>
      <c r="AX1732" s="74"/>
      <c r="AY1732" s="74"/>
      <c r="AZ1732" s="74"/>
      <c r="BA1732" s="74"/>
      <c r="BB1732" s="74"/>
    </row>
    <row r="1733" spans="33:54">
      <c r="AG1733" s="74"/>
      <c r="AH1733" s="74"/>
      <c r="AI1733" s="74"/>
      <c r="AJ1733" s="74"/>
      <c r="AK1733" s="74"/>
      <c r="AM1733" s="101"/>
      <c r="AT1733" s="74"/>
      <c r="AU1733" s="74"/>
      <c r="AV1733" s="74"/>
      <c r="AW1733" s="74"/>
      <c r="AX1733" s="74"/>
      <c r="AY1733" s="74"/>
      <c r="AZ1733" s="74"/>
      <c r="BA1733" s="74"/>
    </row>
    <row r="1734" spans="33:54">
      <c r="AG1734" s="74"/>
      <c r="AH1734" s="74"/>
      <c r="AI1734" s="74"/>
      <c r="AJ1734" s="74"/>
      <c r="AK1734" s="74"/>
      <c r="AM1734" s="101"/>
      <c r="AT1734" s="74"/>
      <c r="AU1734" s="74"/>
      <c r="AV1734" s="74"/>
      <c r="AW1734" s="74"/>
      <c r="AX1734" s="74"/>
      <c r="AY1734" s="74"/>
      <c r="AZ1734" s="74"/>
      <c r="BA1734" s="74"/>
    </row>
    <row r="1735" spans="33:54">
      <c r="AG1735" s="74"/>
      <c r="AH1735" s="74"/>
      <c r="AI1735" s="74"/>
      <c r="AJ1735" s="74"/>
      <c r="AK1735" s="74"/>
      <c r="AM1735" s="101"/>
      <c r="AT1735" s="74"/>
      <c r="AU1735" s="74"/>
      <c r="AV1735" s="74"/>
      <c r="AW1735" s="74"/>
      <c r="AX1735" s="74"/>
      <c r="AY1735" s="74"/>
      <c r="AZ1735" s="74"/>
      <c r="BA1735" s="74"/>
      <c r="BB1735" s="74"/>
    </row>
    <row r="1736" spans="33:54">
      <c r="AG1736" s="74"/>
      <c r="AH1736" s="74"/>
      <c r="AI1736" s="74"/>
      <c r="AJ1736" s="74"/>
      <c r="AK1736" s="74"/>
      <c r="AM1736" s="101"/>
      <c r="AT1736" s="74"/>
      <c r="AU1736" s="74"/>
      <c r="AV1736" s="74"/>
      <c r="AW1736" s="74"/>
      <c r="AX1736" s="74"/>
      <c r="AY1736" s="74"/>
      <c r="AZ1736" s="74"/>
      <c r="BA1736" s="74"/>
    </row>
    <row r="1737" spans="33:54">
      <c r="AG1737" s="74"/>
      <c r="AH1737" s="74"/>
      <c r="AI1737" s="74"/>
      <c r="AJ1737" s="74"/>
      <c r="AK1737" s="74"/>
      <c r="AM1737" s="101"/>
      <c r="AT1737" s="74"/>
      <c r="AU1737" s="74"/>
      <c r="AV1737" s="74"/>
      <c r="AW1737" s="74"/>
      <c r="AX1737" s="74"/>
      <c r="AY1737" s="74"/>
      <c r="AZ1737" s="74"/>
      <c r="BA1737" s="74"/>
    </row>
    <row r="1738" spans="33:54">
      <c r="AG1738" s="74"/>
      <c r="AH1738" s="74"/>
      <c r="AI1738" s="74"/>
      <c r="AJ1738" s="74"/>
      <c r="AK1738" s="74"/>
      <c r="AM1738" s="101"/>
      <c r="AT1738" s="74"/>
      <c r="AU1738" s="74"/>
      <c r="AV1738" s="74"/>
      <c r="AW1738" s="74"/>
      <c r="AX1738" s="74"/>
      <c r="AY1738" s="74"/>
      <c r="AZ1738" s="74"/>
      <c r="BA1738" s="74"/>
    </row>
    <row r="1739" spans="33:54">
      <c r="AG1739" s="74"/>
      <c r="AH1739" s="74"/>
      <c r="AI1739" s="74"/>
      <c r="AJ1739" s="74"/>
      <c r="AK1739" s="74"/>
      <c r="AM1739" s="101"/>
      <c r="AT1739" s="74"/>
      <c r="AU1739" s="74"/>
      <c r="AV1739" s="74"/>
      <c r="AW1739" s="74"/>
      <c r="AX1739" s="74"/>
      <c r="AY1739" s="74"/>
      <c r="AZ1739" s="74"/>
      <c r="BA1739" s="74"/>
    </row>
    <row r="1740" spans="33:54">
      <c r="AG1740" s="74"/>
      <c r="AH1740" s="74"/>
      <c r="AI1740" s="74"/>
      <c r="AJ1740" s="74"/>
      <c r="AK1740" s="74"/>
      <c r="AM1740" s="101"/>
      <c r="AT1740" s="74"/>
      <c r="AU1740" s="74"/>
      <c r="AV1740" s="74"/>
      <c r="AW1740" s="74"/>
      <c r="AX1740" s="74"/>
      <c r="AY1740" s="74"/>
      <c r="AZ1740" s="74"/>
      <c r="BA1740" s="74"/>
    </row>
    <row r="1741" spans="33:54">
      <c r="AG1741" s="74"/>
      <c r="AH1741" s="74"/>
      <c r="AI1741" s="74"/>
      <c r="AJ1741" s="74"/>
      <c r="AK1741" s="74"/>
      <c r="AM1741" s="101"/>
      <c r="AT1741" s="74"/>
      <c r="AU1741" s="74"/>
      <c r="AV1741" s="74"/>
      <c r="AW1741" s="74"/>
      <c r="AX1741" s="74"/>
      <c r="AY1741" s="74"/>
      <c r="AZ1741" s="74"/>
      <c r="BA1741" s="74"/>
      <c r="BB1741" s="74"/>
    </row>
    <row r="1742" spans="33:54">
      <c r="AG1742" s="74"/>
      <c r="AH1742" s="74"/>
      <c r="AI1742" s="74"/>
      <c r="AJ1742" s="74"/>
      <c r="AK1742" s="74"/>
      <c r="AM1742" s="101"/>
      <c r="AT1742" s="74"/>
      <c r="AU1742" s="74"/>
      <c r="AV1742" s="74"/>
      <c r="AW1742" s="74"/>
      <c r="AX1742" s="74"/>
      <c r="AY1742" s="74"/>
      <c r="AZ1742" s="74"/>
      <c r="BA1742" s="74"/>
    </row>
    <row r="1743" spans="33:54">
      <c r="AG1743" s="74"/>
      <c r="AH1743" s="74"/>
      <c r="AI1743" s="74"/>
      <c r="AJ1743" s="74"/>
      <c r="AK1743" s="74"/>
      <c r="AM1743" s="101"/>
      <c r="AT1743" s="74"/>
      <c r="AU1743" s="74"/>
      <c r="AV1743" s="74"/>
      <c r="AW1743" s="74"/>
      <c r="AX1743" s="74"/>
      <c r="AY1743" s="74"/>
      <c r="AZ1743" s="74"/>
      <c r="BA1743" s="74"/>
    </row>
    <row r="1744" spans="33:54">
      <c r="AG1744" s="74"/>
      <c r="AH1744" s="74"/>
      <c r="AI1744" s="74"/>
      <c r="AJ1744" s="74"/>
      <c r="AK1744" s="74"/>
      <c r="AM1744" s="101"/>
      <c r="AT1744" s="74"/>
      <c r="AU1744" s="74"/>
      <c r="AV1744" s="74"/>
      <c r="AW1744" s="74"/>
      <c r="AX1744" s="74"/>
      <c r="AY1744" s="74"/>
      <c r="AZ1744" s="74"/>
      <c r="BA1744" s="74"/>
      <c r="BB1744" s="74"/>
    </row>
    <row r="1745" spans="33:54">
      <c r="AG1745" s="74"/>
      <c r="AH1745" s="74"/>
      <c r="AI1745" s="74"/>
      <c r="AJ1745" s="74"/>
      <c r="AK1745" s="74"/>
      <c r="AM1745" s="101"/>
      <c r="AT1745" s="74"/>
      <c r="AU1745" s="74"/>
      <c r="AV1745" s="74"/>
      <c r="AW1745" s="74"/>
      <c r="AX1745" s="74"/>
      <c r="AY1745" s="74"/>
      <c r="AZ1745" s="74"/>
      <c r="BA1745" s="74"/>
    </row>
    <row r="1746" spans="33:54">
      <c r="AG1746" s="74"/>
      <c r="AH1746" s="74"/>
      <c r="AI1746" s="74"/>
      <c r="AJ1746" s="74"/>
      <c r="AK1746" s="74"/>
      <c r="AM1746" s="101"/>
      <c r="AT1746" s="74"/>
      <c r="AU1746" s="74"/>
      <c r="AV1746" s="74"/>
      <c r="AW1746" s="74"/>
      <c r="AX1746" s="74"/>
      <c r="AY1746" s="74"/>
      <c r="AZ1746" s="74"/>
      <c r="BA1746" s="74"/>
    </row>
    <row r="1747" spans="33:54">
      <c r="AG1747" s="74"/>
      <c r="AH1747" s="74"/>
      <c r="AI1747" s="74"/>
      <c r="AJ1747" s="74"/>
      <c r="AK1747" s="74"/>
      <c r="AM1747" s="101"/>
      <c r="AT1747" s="74"/>
      <c r="AU1747" s="74"/>
      <c r="AV1747" s="74"/>
      <c r="AW1747" s="74"/>
      <c r="AX1747" s="74"/>
      <c r="AY1747" s="74"/>
      <c r="AZ1747" s="74"/>
      <c r="BA1747" s="74"/>
    </row>
    <row r="1748" spans="33:54">
      <c r="AG1748" s="74"/>
      <c r="AH1748" s="74"/>
      <c r="AI1748" s="74"/>
      <c r="AJ1748" s="74"/>
      <c r="AK1748" s="74"/>
      <c r="AM1748" s="101"/>
      <c r="AT1748" s="74"/>
      <c r="AU1748" s="74"/>
      <c r="AV1748" s="74"/>
      <c r="AW1748" s="74"/>
      <c r="AX1748" s="74"/>
      <c r="AY1748" s="74"/>
      <c r="AZ1748" s="74"/>
      <c r="BA1748" s="74"/>
    </row>
    <row r="1749" spans="33:54">
      <c r="AG1749" s="74"/>
      <c r="AH1749" s="74"/>
      <c r="AI1749" s="74"/>
      <c r="AJ1749" s="74"/>
      <c r="AK1749" s="74"/>
      <c r="AM1749" s="101"/>
      <c r="AT1749" s="74"/>
      <c r="AU1749" s="74"/>
      <c r="AV1749" s="74"/>
      <c r="AW1749" s="74"/>
      <c r="AX1749" s="74"/>
      <c r="AY1749" s="74"/>
      <c r="AZ1749" s="74"/>
      <c r="BA1749" s="74"/>
    </row>
    <row r="1750" spans="33:54">
      <c r="AG1750" s="74"/>
      <c r="AH1750" s="74"/>
      <c r="AI1750" s="74"/>
      <c r="AJ1750" s="74"/>
      <c r="AK1750" s="74"/>
      <c r="AM1750" s="101"/>
      <c r="AT1750" s="74"/>
      <c r="AU1750" s="74"/>
      <c r="AV1750" s="74"/>
      <c r="AW1750" s="74"/>
      <c r="AX1750" s="74"/>
      <c r="AY1750" s="74"/>
      <c r="AZ1750" s="74"/>
      <c r="BA1750" s="74"/>
      <c r="BB1750" s="74"/>
    </row>
    <row r="1751" spans="33:54">
      <c r="AG1751" s="74"/>
      <c r="AH1751" s="74"/>
      <c r="AI1751" s="74"/>
      <c r="AJ1751" s="74"/>
      <c r="AK1751" s="74"/>
      <c r="AM1751" s="101"/>
      <c r="AT1751" s="74"/>
      <c r="AU1751" s="74"/>
      <c r="AV1751" s="74"/>
      <c r="AW1751" s="74"/>
      <c r="AX1751" s="74"/>
      <c r="AY1751" s="74"/>
      <c r="AZ1751" s="74"/>
      <c r="BA1751" s="74"/>
      <c r="BB1751" s="74"/>
    </row>
    <row r="1752" spans="33:54">
      <c r="AG1752" s="74"/>
      <c r="AH1752" s="74"/>
      <c r="AI1752" s="74"/>
      <c r="AJ1752" s="74"/>
      <c r="AK1752" s="74"/>
      <c r="AM1752" s="101"/>
      <c r="AT1752" s="74"/>
      <c r="AU1752" s="74"/>
      <c r="AV1752" s="74"/>
      <c r="AW1752" s="74"/>
      <c r="AX1752" s="74"/>
      <c r="AY1752" s="74"/>
      <c r="AZ1752" s="74"/>
      <c r="BA1752" s="74"/>
      <c r="BB1752" s="74"/>
    </row>
    <row r="1753" spans="33:54">
      <c r="AG1753" s="74"/>
      <c r="AH1753" s="74"/>
      <c r="AI1753" s="74"/>
      <c r="AJ1753" s="74"/>
      <c r="AK1753" s="74"/>
      <c r="AM1753" s="101"/>
      <c r="AT1753" s="74"/>
      <c r="AU1753" s="74"/>
      <c r="AV1753" s="74"/>
      <c r="AW1753" s="74"/>
      <c r="AX1753" s="74"/>
      <c r="AY1753" s="74"/>
      <c r="AZ1753" s="74"/>
      <c r="BA1753" s="74"/>
      <c r="BB1753" s="74"/>
    </row>
    <row r="1754" spans="33:54">
      <c r="AG1754" s="74"/>
      <c r="AH1754" s="74"/>
      <c r="AI1754" s="74"/>
      <c r="AJ1754" s="74"/>
      <c r="AK1754" s="74"/>
      <c r="AM1754" s="101"/>
      <c r="AT1754" s="74"/>
      <c r="AU1754" s="74"/>
      <c r="AV1754" s="74"/>
      <c r="AW1754" s="74"/>
      <c r="AX1754" s="74"/>
      <c r="AY1754" s="74"/>
      <c r="AZ1754" s="74"/>
      <c r="BA1754" s="74"/>
    </row>
    <row r="1755" spans="33:54">
      <c r="AG1755" s="74"/>
      <c r="AH1755" s="74"/>
      <c r="AI1755" s="74"/>
      <c r="AJ1755" s="74"/>
      <c r="AK1755" s="74"/>
      <c r="AM1755" s="101"/>
      <c r="AT1755" s="74"/>
      <c r="AU1755" s="74"/>
      <c r="AV1755" s="74"/>
      <c r="AW1755" s="74"/>
      <c r="AX1755" s="74"/>
      <c r="AY1755" s="74"/>
      <c r="AZ1755" s="74"/>
      <c r="BA1755" s="74"/>
    </row>
    <row r="1756" spans="33:54">
      <c r="AG1756" s="74"/>
      <c r="AH1756" s="74"/>
      <c r="AI1756" s="74"/>
      <c r="AJ1756" s="74"/>
      <c r="AK1756" s="74"/>
      <c r="AM1756" s="101"/>
      <c r="AT1756" s="74"/>
      <c r="AU1756" s="74"/>
      <c r="AV1756" s="74"/>
      <c r="AW1756" s="74"/>
      <c r="AX1756" s="74"/>
      <c r="AY1756" s="74"/>
      <c r="AZ1756" s="74"/>
      <c r="BA1756" s="74"/>
      <c r="BB1756" s="74"/>
    </row>
    <row r="1757" spans="33:54">
      <c r="AG1757" s="74"/>
      <c r="AH1757" s="74"/>
      <c r="AI1757" s="74"/>
      <c r="AJ1757" s="74"/>
      <c r="AK1757" s="74"/>
      <c r="AM1757" s="101"/>
      <c r="AT1757" s="74"/>
      <c r="AU1757" s="74"/>
      <c r="AV1757" s="74"/>
      <c r="AW1757" s="74"/>
      <c r="AX1757" s="74"/>
      <c r="AY1757" s="74"/>
      <c r="AZ1757" s="74"/>
      <c r="BA1757" s="74"/>
      <c r="BB1757" s="74"/>
    </row>
    <row r="1758" spans="33:54">
      <c r="AG1758" s="74"/>
      <c r="AH1758" s="74"/>
      <c r="AI1758" s="74"/>
      <c r="AJ1758" s="74"/>
      <c r="AK1758" s="74"/>
      <c r="AM1758" s="101"/>
      <c r="AT1758" s="74"/>
      <c r="AU1758" s="74"/>
      <c r="AV1758" s="74"/>
      <c r="AW1758" s="74"/>
      <c r="AX1758" s="74"/>
      <c r="AY1758" s="74"/>
      <c r="AZ1758" s="74"/>
      <c r="BA1758" s="74"/>
    </row>
    <row r="1759" spans="33:54">
      <c r="AG1759" s="74"/>
      <c r="AH1759" s="74"/>
      <c r="AI1759" s="74"/>
      <c r="AJ1759" s="74"/>
      <c r="AK1759" s="74"/>
      <c r="AM1759" s="101"/>
      <c r="AT1759" s="74"/>
      <c r="AU1759" s="74"/>
      <c r="AV1759" s="74"/>
      <c r="AW1759" s="74"/>
      <c r="AX1759" s="74"/>
      <c r="AY1759" s="74"/>
      <c r="AZ1759" s="74"/>
      <c r="BA1759" s="74"/>
      <c r="BB1759" s="74"/>
    </row>
    <row r="1760" spans="33:54">
      <c r="AG1760" s="74"/>
      <c r="AH1760" s="74"/>
      <c r="AI1760" s="74"/>
      <c r="AJ1760" s="74"/>
      <c r="AK1760" s="74"/>
      <c r="AM1760" s="101"/>
      <c r="AT1760" s="74"/>
      <c r="AU1760" s="74"/>
      <c r="AV1760" s="74"/>
      <c r="AW1760" s="74"/>
      <c r="AX1760" s="74"/>
      <c r="AY1760" s="74"/>
      <c r="AZ1760" s="74"/>
      <c r="BA1760" s="74"/>
    </row>
    <row r="1761" spans="33:54">
      <c r="AG1761" s="74"/>
      <c r="AH1761" s="74"/>
      <c r="AI1761" s="74"/>
      <c r="AJ1761" s="74"/>
      <c r="AK1761" s="74"/>
      <c r="AM1761" s="101"/>
      <c r="AT1761" s="74"/>
      <c r="AU1761" s="74"/>
      <c r="AV1761" s="74"/>
      <c r="AW1761" s="74"/>
      <c r="AX1761" s="74"/>
      <c r="AY1761" s="74"/>
      <c r="AZ1761" s="74"/>
      <c r="BA1761" s="74"/>
      <c r="BB1761" s="74"/>
    </row>
    <row r="1762" spans="33:54">
      <c r="AG1762" s="74"/>
      <c r="AH1762" s="74"/>
      <c r="AI1762" s="74"/>
      <c r="AJ1762" s="74"/>
      <c r="AK1762" s="74"/>
      <c r="AM1762" s="101"/>
      <c r="AT1762" s="74"/>
      <c r="AU1762" s="74"/>
      <c r="AV1762" s="74"/>
      <c r="AW1762" s="74"/>
      <c r="AX1762" s="74"/>
      <c r="AY1762" s="74"/>
      <c r="AZ1762" s="74"/>
      <c r="BA1762" s="74"/>
    </row>
    <row r="1763" spans="33:54">
      <c r="AG1763" s="74"/>
      <c r="AH1763" s="74"/>
      <c r="AI1763" s="74"/>
      <c r="AJ1763" s="74"/>
      <c r="AK1763" s="74"/>
      <c r="AM1763" s="101"/>
      <c r="AT1763" s="74"/>
      <c r="AU1763" s="74"/>
      <c r="AV1763" s="74"/>
      <c r="AW1763" s="74"/>
      <c r="AX1763" s="74"/>
      <c r="AY1763" s="74"/>
      <c r="AZ1763" s="74"/>
      <c r="BA1763" s="74"/>
      <c r="BB1763" s="74"/>
    </row>
    <row r="1764" spans="33:54">
      <c r="AG1764" s="74"/>
      <c r="AH1764" s="74"/>
      <c r="AI1764" s="74"/>
      <c r="AJ1764" s="74"/>
      <c r="AK1764" s="74"/>
      <c r="AM1764" s="101"/>
      <c r="AT1764" s="74"/>
      <c r="AU1764" s="74"/>
      <c r="AV1764" s="74"/>
      <c r="AW1764" s="74"/>
      <c r="AX1764" s="74"/>
      <c r="AY1764" s="74"/>
      <c r="AZ1764" s="74"/>
      <c r="BA1764" s="74"/>
      <c r="BB1764" s="74"/>
    </row>
    <row r="1765" spans="33:54">
      <c r="AG1765" s="74"/>
      <c r="AH1765" s="74"/>
      <c r="AI1765" s="74"/>
      <c r="AJ1765" s="74"/>
      <c r="AK1765" s="74"/>
      <c r="AM1765" s="101"/>
      <c r="AT1765" s="74"/>
      <c r="AU1765" s="74"/>
      <c r="AV1765" s="74"/>
      <c r="AW1765" s="74"/>
      <c r="AX1765" s="74"/>
      <c r="AY1765" s="74"/>
      <c r="AZ1765" s="74"/>
      <c r="BA1765" s="74"/>
    </row>
    <row r="1766" spans="33:54">
      <c r="AG1766" s="74"/>
      <c r="AH1766" s="74"/>
      <c r="AI1766" s="74"/>
      <c r="AJ1766" s="74"/>
      <c r="AK1766" s="74"/>
      <c r="AM1766" s="101"/>
      <c r="AT1766" s="74"/>
      <c r="AU1766" s="74"/>
      <c r="AV1766" s="74"/>
      <c r="AW1766" s="74"/>
      <c r="AX1766" s="74"/>
      <c r="AY1766" s="74"/>
      <c r="AZ1766" s="74"/>
      <c r="BA1766" s="74"/>
    </row>
    <row r="1767" spans="33:54">
      <c r="AG1767" s="74"/>
      <c r="AH1767" s="74"/>
      <c r="AI1767" s="74"/>
      <c r="AJ1767" s="74"/>
      <c r="AK1767" s="74"/>
      <c r="AM1767" s="101"/>
      <c r="AT1767" s="74"/>
      <c r="AU1767" s="74"/>
      <c r="AV1767" s="74"/>
      <c r="AW1767" s="74"/>
      <c r="AX1767" s="74"/>
      <c r="AY1767" s="74"/>
      <c r="AZ1767" s="74"/>
      <c r="BA1767" s="74"/>
    </row>
    <row r="1768" spans="33:54">
      <c r="AG1768" s="74"/>
      <c r="AH1768" s="74"/>
      <c r="AI1768" s="74"/>
      <c r="AJ1768" s="74"/>
      <c r="AK1768" s="74"/>
      <c r="AM1768" s="101"/>
      <c r="AT1768" s="74"/>
      <c r="AU1768" s="74"/>
      <c r="AV1768" s="74"/>
      <c r="AW1768" s="74"/>
      <c r="AX1768" s="74"/>
      <c r="AY1768" s="74"/>
      <c r="AZ1768" s="74"/>
      <c r="BA1768" s="74"/>
    </row>
    <row r="1769" spans="33:54">
      <c r="AG1769" s="74"/>
      <c r="AH1769" s="74"/>
      <c r="AI1769" s="74"/>
      <c r="AJ1769" s="74"/>
      <c r="AK1769" s="74"/>
      <c r="AM1769" s="101"/>
      <c r="AT1769" s="74"/>
      <c r="AU1769" s="74"/>
      <c r="AV1769" s="74"/>
      <c r="AW1769" s="74"/>
      <c r="AX1769" s="74"/>
      <c r="AY1769" s="74"/>
      <c r="AZ1769" s="74"/>
      <c r="BA1769" s="74"/>
    </row>
    <row r="1770" spans="33:54">
      <c r="AG1770" s="74"/>
      <c r="AH1770" s="74"/>
      <c r="AI1770" s="74"/>
      <c r="AJ1770" s="74"/>
      <c r="AK1770" s="74"/>
      <c r="AM1770" s="101"/>
      <c r="AT1770" s="74"/>
      <c r="AU1770" s="74"/>
      <c r="AV1770" s="74"/>
      <c r="AW1770" s="74"/>
      <c r="AX1770" s="74"/>
      <c r="AY1770" s="74"/>
      <c r="AZ1770" s="74"/>
      <c r="BA1770" s="74"/>
    </row>
    <row r="1771" spans="33:54">
      <c r="AG1771" s="74"/>
      <c r="AH1771" s="74"/>
      <c r="AI1771" s="74"/>
      <c r="AJ1771" s="74"/>
      <c r="AK1771" s="74"/>
      <c r="AM1771" s="101"/>
      <c r="AT1771" s="74"/>
      <c r="AU1771" s="74"/>
      <c r="AV1771" s="74"/>
      <c r="AW1771" s="74"/>
      <c r="AX1771" s="74"/>
      <c r="AY1771" s="74"/>
      <c r="AZ1771" s="74"/>
      <c r="BA1771" s="74"/>
    </row>
    <row r="1772" spans="33:54">
      <c r="AG1772" s="74"/>
      <c r="AH1772" s="74"/>
      <c r="AI1772" s="74"/>
      <c r="AJ1772" s="74"/>
      <c r="AK1772" s="74"/>
      <c r="AM1772" s="101"/>
      <c r="AT1772" s="74"/>
      <c r="AU1772" s="74"/>
      <c r="AV1772" s="74"/>
      <c r="AW1772" s="74"/>
      <c r="AX1772" s="74"/>
      <c r="AY1772" s="74"/>
      <c r="AZ1772" s="74"/>
      <c r="BA1772" s="74"/>
    </row>
    <row r="1773" spans="33:54">
      <c r="AG1773" s="74"/>
      <c r="AH1773" s="74"/>
      <c r="AI1773" s="74"/>
      <c r="AJ1773" s="74"/>
      <c r="AK1773" s="74"/>
      <c r="AM1773" s="101"/>
      <c r="AT1773" s="74"/>
      <c r="AU1773" s="74"/>
      <c r="AV1773" s="74"/>
      <c r="AW1773" s="74"/>
      <c r="AX1773" s="74"/>
      <c r="AY1773" s="74"/>
      <c r="AZ1773" s="74"/>
      <c r="BA1773" s="74"/>
    </row>
    <row r="1774" spans="33:54">
      <c r="AG1774" s="74"/>
      <c r="AH1774" s="74"/>
      <c r="AI1774" s="74"/>
      <c r="AJ1774" s="74"/>
      <c r="AK1774" s="74"/>
      <c r="AM1774" s="101"/>
      <c r="AT1774" s="74"/>
      <c r="AU1774" s="74"/>
      <c r="AV1774" s="74"/>
      <c r="AW1774" s="74"/>
      <c r="AX1774" s="74"/>
      <c r="AY1774" s="74"/>
      <c r="AZ1774" s="74"/>
      <c r="BA1774" s="74"/>
    </row>
    <row r="1775" spans="33:54">
      <c r="AG1775" s="74"/>
      <c r="AH1775" s="74"/>
      <c r="AI1775" s="74"/>
      <c r="AJ1775" s="74"/>
      <c r="AK1775" s="74"/>
      <c r="AM1775" s="101"/>
      <c r="AT1775" s="74"/>
      <c r="AU1775" s="74"/>
      <c r="AV1775" s="74"/>
      <c r="AW1775" s="74"/>
      <c r="AX1775" s="74"/>
      <c r="AY1775" s="74"/>
      <c r="AZ1775" s="74"/>
      <c r="BA1775" s="74"/>
      <c r="BB1775" s="74"/>
    </row>
    <row r="1776" spans="33:54">
      <c r="AG1776" s="74"/>
      <c r="AH1776" s="74"/>
      <c r="AI1776" s="74"/>
      <c r="AJ1776" s="74"/>
      <c r="AK1776" s="74"/>
      <c r="AM1776" s="101"/>
      <c r="AT1776" s="74"/>
      <c r="AU1776" s="74"/>
      <c r="AV1776" s="74"/>
      <c r="AW1776" s="74"/>
      <c r="AX1776" s="74"/>
      <c r="AY1776" s="74"/>
      <c r="AZ1776" s="74"/>
      <c r="BA1776" s="74"/>
    </row>
    <row r="1777" spans="33:54">
      <c r="AG1777" s="74"/>
      <c r="AH1777" s="74"/>
      <c r="AI1777" s="74"/>
      <c r="AJ1777" s="74"/>
      <c r="AK1777" s="74"/>
      <c r="AM1777" s="101"/>
      <c r="AT1777" s="74"/>
      <c r="AU1777" s="74"/>
      <c r="AV1777" s="74"/>
      <c r="AW1777" s="74"/>
      <c r="AX1777" s="74"/>
      <c r="AY1777" s="74"/>
      <c r="AZ1777" s="74"/>
      <c r="BA1777" s="74"/>
    </row>
    <row r="1778" spans="33:54">
      <c r="AG1778" s="74"/>
      <c r="AH1778" s="74"/>
      <c r="AI1778" s="74"/>
      <c r="AJ1778" s="74"/>
      <c r="AK1778" s="74"/>
      <c r="AM1778" s="101"/>
      <c r="AT1778" s="74"/>
      <c r="AU1778" s="74"/>
      <c r="AV1778" s="74"/>
      <c r="AW1778" s="74"/>
      <c r="AX1778" s="74"/>
      <c r="AY1778" s="74"/>
      <c r="AZ1778" s="74"/>
      <c r="BA1778" s="74"/>
    </row>
    <row r="1779" spans="33:54">
      <c r="AG1779" s="74"/>
      <c r="AH1779" s="74"/>
      <c r="AI1779" s="74"/>
      <c r="AJ1779" s="74"/>
      <c r="AK1779" s="74"/>
      <c r="AM1779" s="101"/>
      <c r="AT1779" s="74"/>
      <c r="AU1779" s="74"/>
      <c r="AV1779" s="74"/>
      <c r="AW1779" s="74"/>
      <c r="AX1779" s="74"/>
      <c r="AY1779" s="74"/>
      <c r="AZ1779" s="74"/>
      <c r="BA1779" s="74"/>
    </row>
    <row r="1780" spans="33:54">
      <c r="AG1780" s="74"/>
      <c r="AH1780" s="74"/>
      <c r="AI1780" s="74"/>
      <c r="AJ1780" s="74"/>
      <c r="AK1780" s="74"/>
      <c r="AM1780" s="101"/>
      <c r="AT1780" s="74"/>
      <c r="AU1780" s="74"/>
      <c r="AV1780" s="74"/>
      <c r="AW1780" s="74"/>
      <c r="AX1780" s="74"/>
      <c r="AY1780" s="74"/>
      <c r="AZ1780" s="74"/>
      <c r="BA1780" s="74"/>
      <c r="BB1780" s="74"/>
    </row>
    <row r="1781" spans="33:54">
      <c r="AG1781" s="74"/>
      <c r="AH1781" s="74"/>
      <c r="AI1781" s="74"/>
      <c r="AJ1781" s="74"/>
      <c r="AK1781" s="74"/>
      <c r="AM1781" s="101"/>
      <c r="AT1781" s="74"/>
      <c r="AU1781" s="74"/>
      <c r="AV1781" s="74"/>
      <c r="AW1781" s="74"/>
      <c r="AX1781" s="74"/>
      <c r="AY1781" s="74"/>
      <c r="AZ1781" s="74"/>
      <c r="BA1781" s="74"/>
    </row>
    <row r="1782" spans="33:54">
      <c r="AG1782" s="74"/>
      <c r="AH1782" s="74"/>
      <c r="AI1782" s="74"/>
      <c r="AJ1782" s="74"/>
      <c r="AK1782" s="74"/>
      <c r="AM1782" s="101"/>
      <c r="AT1782" s="74"/>
      <c r="AU1782" s="74"/>
      <c r="AV1782" s="74"/>
      <c r="AW1782" s="74"/>
      <c r="AX1782" s="74"/>
      <c r="AY1782" s="74"/>
      <c r="AZ1782" s="74"/>
      <c r="BA1782" s="74"/>
    </row>
    <row r="1783" spans="33:54">
      <c r="AG1783" s="74"/>
      <c r="AH1783" s="74"/>
      <c r="AI1783" s="74"/>
      <c r="AJ1783" s="74"/>
      <c r="AK1783" s="74"/>
      <c r="AM1783" s="101"/>
      <c r="AT1783" s="74"/>
      <c r="AU1783" s="74"/>
      <c r="AV1783" s="74"/>
      <c r="AW1783" s="74"/>
      <c r="AX1783" s="74"/>
      <c r="AY1783" s="74"/>
      <c r="AZ1783" s="74"/>
      <c r="BA1783" s="74"/>
    </row>
    <row r="1784" spans="33:54">
      <c r="AG1784" s="74"/>
      <c r="AH1784" s="74"/>
      <c r="AI1784" s="74"/>
      <c r="AJ1784" s="74"/>
      <c r="AK1784" s="74"/>
      <c r="AM1784" s="101"/>
      <c r="AT1784" s="74"/>
      <c r="AU1784" s="74"/>
      <c r="AV1784" s="74"/>
      <c r="AW1784" s="74"/>
      <c r="AX1784" s="74"/>
      <c r="AY1784" s="74"/>
      <c r="AZ1784" s="74"/>
      <c r="BA1784" s="74"/>
    </row>
    <row r="1785" spans="33:54">
      <c r="AG1785" s="74"/>
      <c r="AH1785" s="74"/>
      <c r="AI1785" s="74"/>
      <c r="AJ1785" s="74"/>
      <c r="AK1785" s="74"/>
      <c r="AM1785" s="101"/>
      <c r="AT1785" s="74"/>
      <c r="AU1785" s="74"/>
      <c r="AV1785" s="74"/>
      <c r="AW1785" s="74"/>
      <c r="AX1785" s="74"/>
      <c r="AY1785" s="74"/>
      <c r="AZ1785" s="74"/>
      <c r="BA1785" s="74"/>
    </row>
    <row r="1786" spans="33:54">
      <c r="AG1786" s="74"/>
      <c r="AH1786" s="74"/>
      <c r="AI1786" s="74"/>
      <c r="AJ1786" s="74"/>
      <c r="AK1786" s="74"/>
      <c r="AM1786" s="101"/>
      <c r="AT1786" s="74"/>
      <c r="AU1786" s="74"/>
      <c r="AV1786" s="74"/>
      <c r="AW1786" s="74"/>
      <c r="AX1786" s="74"/>
      <c r="AY1786" s="74"/>
      <c r="AZ1786" s="74"/>
      <c r="BA1786" s="74"/>
    </row>
    <row r="1787" spans="33:54">
      <c r="AG1787" s="74"/>
      <c r="AH1787" s="74"/>
      <c r="AI1787" s="74"/>
      <c r="AJ1787" s="74"/>
      <c r="AK1787" s="74"/>
      <c r="AM1787" s="101"/>
      <c r="AT1787" s="74"/>
      <c r="AU1787" s="74"/>
      <c r="AV1787" s="74"/>
      <c r="AW1787" s="74"/>
      <c r="AX1787" s="74"/>
      <c r="AY1787" s="74"/>
      <c r="AZ1787" s="74"/>
      <c r="BA1787" s="74"/>
    </row>
    <row r="1788" spans="33:54">
      <c r="AG1788" s="74"/>
      <c r="AH1788" s="74"/>
      <c r="AI1788" s="74"/>
      <c r="AJ1788" s="74"/>
      <c r="AK1788" s="74"/>
      <c r="AM1788" s="101"/>
      <c r="AT1788" s="74"/>
      <c r="AU1788" s="74"/>
      <c r="AV1788" s="74"/>
      <c r="AW1788" s="74"/>
      <c r="AX1788" s="74"/>
      <c r="AY1788" s="74"/>
      <c r="AZ1788" s="74"/>
      <c r="BA1788" s="74"/>
    </row>
    <row r="1789" spans="33:54">
      <c r="AG1789" s="74"/>
      <c r="AH1789" s="74"/>
      <c r="AI1789" s="74"/>
      <c r="AJ1789" s="74"/>
      <c r="AK1789" s="74"/>
      <c r="AM1789" s="101"/>
      <c r="AT1789" s="74"/>
      <c r="AU1789" s="74"/>
      <c r="AV1789" s="74"/>
      <c r="AW1789" s="74"/>
      <c r="AX1789" s="74"/>
      <c r="AY1789" s="74"/>
      <c r="AZ1789" s="74"/>
      <c r="BA1789" s="74"/>
      <c r="BB1789" s="74"/>
    </row>
    <row r="1790" spans="33:54">
      <c r="AG1790" s="74"/>
      <c r="AH1790" s="74"/>
      <c r="AI1790" s="74"/>
      <c r="AJ1790" s="74"/>
      <c r="AK1790" s="74"/>
      <c r="AM1790" s="101"/>
      <c r="AT1790" s="74"/>
      <c r="AU1790" s="74"/>
      <c r="AV1790" s="74"/>
      <c r="AW1790" s="74"/>
      <c r="AX1790" s="74"/>
      <c r="AY1790" s="74"/>
      <c r="AZ1790" s="74"/>
      <c r="BA1790" s="74"/>
    </row>
    <row r="1791" spans="33:54">
      <c r="AG1791" s="74"/>
      <c r="AH1791" s="74"/>
      <c r="AI1791" s="74"/>
      <c r="AJ1791" s="74"/>
      <c r="AK1791" s="74"/>
      <c r="AM1791" s="101"/>
      <c r="AT1791" s="74"/>
      <c r="AU1791" s="74"/>
      <c r="AV1791" s="74"/>
      <c r="AW1791" s="74"/>
      <c r="AX1791" s="74"/>
      <c r="AY1791" s="74"/>
      <c r="AZ1791" s="74"/>
      <c r="BA1791" s="74"/>
      <c r="BB1791" s="74"/>
    </row>
    <row r="1792" spans="33:54">
      <c r="AG1792" s="74"/>
      <c r="AH1792" s="74"/>
      <c r="AI1792" s="74"/>
      <c r="AJ1792" s="74"/>
      <c r="AK1792" s="74"/>
      <c r="AM1792" s="101"/>
      <c r="AT1792" s="74"/>
      <c r="AU1792" s="74"/>
      <c r="AV1792" s="74"/>
      <c r="AW1792" s="74"/>
      <c r="AX1792" s="74"/>
      <c r="AY1792" s="74"/>
      <c r="AZ1792" s="74"/>
      <c r="BA1792" s="74"/>
      <c r="BB1792" s="74"/>
    </row>
    <row r="1793" spans="33:54">
      <c r="AG1793" s="74"/>
      <c r="AH1793" s="74"/>
      <c r="AI1793" s="74"/>
      <c r="AJ1793" s="74"/>
      <c r="AK1793" s="74"/>
      <c r="AM1793" s="101"/>
      <c r="AT1793" s="74"/>
      <c r="AU1793" s="74"/>
      <c r="AV1793" s="74"/>
      <c r="AW1793" s="74"/>
      <c r="AX1793" s="74"/>
      <c r="AY1793" s="74"/>
      <c r="AZ1793" s="74"/>
      <c r="BA1793" s="74"/>
    </row>
    <row r="1794" spans="33:54">
      <c r="AG1794" s="74"/>
      <c r="AH1794" s="74"/>
      <c r="AI1794" s="74"/>
      <c r="AJ1794" s="74"/>
      <c r="AK1794" s="74"/>
      <c r="AM1794" s="101"/>
      <c r="AT1794" s="74"/>
      <c r="AU1794" s="74"/>
      <c r="AV1794" s="74"/>
      <c r="AW1794" s="74"/>
      <c r="AX1794" s="74"/>
      <c r="AY1794" s="74"/>
      <c r="AZ1794" s="74"/>
      <c r="BA1794" s="74"/>
    </row>
    <row r="1795" spans="33:54">
      <c r="AG1795" s="74"/>
      <c r="AH1795" s="74"/>
      <c r="AI1795" s="74"/>
      <c r="AJ1795" s="74"/>
      <c r="AK1795" s="74"/>
      <c r="AM1795" s="101"/>
      <c r="AT1795" s="74"/>
      <c r="AU1795" s="74"/>
      <c r="AV1795" s="74"/>
      <c r="AW1795" s="74"/>
      <c r="AX1795" s="74"/>
      <c r="AY1795" s="74"/>
      <c r="AZ1795" s="74"/>
      <c r="BA1795" s="74"/>
      <c r="BB1795" s="74"/>
    </row>
    <row r="1796" spans="33:54">
      <c r="AG1796" s="74"/>
      <c r="AH1796" s="74"/>
      <c r="AI1796" s="74"/>
      <c r="AJ1796" s="74"/>
      <c r="AK1796" s="74"/>
      <c r="AM1796" s="101"/>
      <c r="AT1796" s="74"/>
      <c r="AU1796" s="74"/>
      <c r="AV1796" s="74"/>
      <c r="AW1796" s="74"/>
      <c r="AX1796" s="74"/>
      <c r="AY1796" s="74"/>
      <c r="AZ1796" s="74"/>
      <c r="BA1796" s="74"/>
      <c r="BB1796" s="74"/>
    </row>
    <row r="1797" spans="33:54">
      <c r="AG1797" s="74"/>
      <c r="AH1797" s="74"/>
      <c r="AI1797" s="74"/>
      <c r="AJ1797" s="74"/>
      <c r="AK1797" s="74"/>
      <c r="AM1797" s="101"/>
      <c r="AT1797" s="74"/>
      <c r="AU1797" s="74"/>
      <c r="AV1797" s="74"/>
      <c r="AW1797" s="74"/>
      <c r="AX1797" s="74"/>
      <c r="AY1797" s="74"/>
      <c r="AZ1797" s="74"/>
      <c r="BA1797" s="74"/>
    </row>
    <row r="1798" spans="33:54">
      <c r="AG1798" s="74"/>
      <c r="AH1798" s="74"/>
      <c r="AI1798" s="74"/>
      <c r="AJ1798" s="74"/>
      <c r="AK1798" s="74"/>
      <c r="AM1798" s="101"/>
      <c r="AT1798" s="74"/>
      <c r="AU1798" s="74"/>
      <c r="AV1798" s="74"/>
      <c r="AW1798" s="74"/>
      <c r="AX1798" s="74"/>
      <c r="AY1798" s="74"/>
      <c r="AZ1798" s="74"/>
      <c r="BA1798" s="74"/>
    </row>
    <row r="1799" spans="33:54">
      <c r="AG1799" s="74"/>
      <c r="AH1799" s="74"/>
      <c r="AI1799" s="74"/>
      <c r="AJ1799" s="74"/>
      <c r="AK1799" s="74"/>
      <c r="AM1799" s="101"/>
      <c r="AT1799" s="74"/>
      <c r="AU1799" s="74"/>
      <c r="AV1799" s="74"/>
      <c r="AW1799" s="74"/>
      <c r="AX1799" s="74"/>
      <c r="AY1799" s="74"/>
      <c r="AZ1799" s="74"/>
      <c r="BA1799" s="74"/>
    </row>
    <row r="1800" spans="33:54">
      <c r="AG1800" s="74"/>
      <c r="AH1800" s="74"/>
      <c r="AI1800" s="74"/>
      <c r="AJ1800" s="74"/>
      <c r="AK1800" s="74"/>
      <c r="AM1800" s="101"/>
      <c r="AT1800" s="74"/>
      <c r="AU1800" s="74"/>
      <c r="AV1800" s="74"/>
      <c r="AW1800" s="74"/>
      <c r="AX1800" s="74"/>
      <c r="AY1800" s="74"/>
      <c r="AZ1800" s="74"/>
      <c r="BA1800" s="74"/>
    </row>
    <row r="1801" spans="33:54">
      <c r="AG1801" s="74"/>
      <c r="AH1801" s="74"/>
      <c r="AI1801" s="74"/>
      <c r="AJ1801" s="74"/>
      <c r="AK1801" s="74"/>
      <c r="AM1801" s="101"/>
      <c r="AT1801" s="74"/>
      <c r="AU1801" s="74"/>
      <c r="AV1801" s="74"/>
      <c r="AW1801" s="74"/>
      <c r="AX1801" s="74"/>
      <c r="AY1801" s="74"/>
      <c r="AZ1801" s="74"/>
      <c r="BA1801" s="74"/>
      <c r="BB1801" s="74"/>
    </row>
    <row r="1802" spans="33:54">
      <c r="AG1802" s="74"/>
      <c r="AH1802" s="74"/>
      <c r="AI1802" s="74"/>
      <c r="AJ1802" s="74"/>
      <c r="AK1802" s="74"/>
      <c r="AM1802" s="101"/>
      <c r="AT1802" s="74"/>
      <c r="AU1802" s="74"/>
      <c r="AV1802" s="74"/>
      <c r="AW1802" s="74"/>
      <c r="AX1802" s="74"/>
      <c r="AY1802" s="74"/>
      <c r="AZ1802" s="74"/>
      <c r="BA1802" s="74"/>
    </row>
    <row r="1803" spans="33:54">
      <c r="AG1803" s="74"/>
      <c r="AH1803" s="74"/>
      <c r="AI1803" s="74"/>
      <c r="AJ1803" s="74"/>
      <c r="AK1803" s="74"/>
      <c r="AM1803" s="101"/>
      <c r="AT1803" s="74"/>
      <c r="AU1803" s="74"/>
      <c r="AV1803" s="74"/>
      <c r="AW1803" s="74"/>
      <c r="AX1803" s="74"/>
      <c r="AY1803" s="74"/>
      <c r="AZ1803" s="74"/>
      <c r="BA1803" s="74"/>
    </row>
    <row r="1804" spans="33:54">
      <c r="AG1804" s="74"/>
      <c r="AH1804" s="74"/>
      <c r="AI1804" s="74"/>
      <c r="AJ1804" s="74"/>
      <c r="AK1804" s="74"/>
      <c r="AM1804" s="101"/>
      <c r="AT1804" s="74"/>
      <c r="AU1804" s="74"/>
      <c r="AV1804" s="74"/>
      <c r="AW1804" s="74"/>
      <c r="AX1804" s="74"/>
      <c r="AY1804" s="74"/>
      <c r="AZ1804" s="74"/>
      <c r="BA1804" s="74"/>
    </row>
    <row r="1805" spans="33:54">
      <c r="AG1805" s="74"/>
      <c r="AH1805" s="74"/>
      <c r="AI1805" s="74"/>
      <c r="AJ1805" s="74"/>
      <c r="AK1805" s="74"/>
      <c r="AM1805" s="101"/>
      <c r="AT1805" s="74"/>
      <c r="AU1805" s="74"/>
      <c r="AV1805" s="74"/>
      <c r="AW1805" s="74"/>
      <c r="AX1805" s="74"/>
      <c r="AY1805" s="74"/>
      <c r="AZ1805" s="74"/>
      <c r="BA1805" s="74"/>
    </row>
    <row r="1806" spans="33:54">
      <c r="AG1806" s="74"/>
      <c r="AH1806" s="74"/>
      <c r="AI1806" s="74"/>
      <c r="AJ1806" s="74"/>
      <c r="AK1806" s="74"/>
      <c r="AM1806" s="101"/>
      <c r="AT1806" s="74"/>
      <c r="AU1806" s="74"/>
      <c r="AV1806" s="74"/>
      <c r="AW1806" s="74"/>
      <c r="AX1806" s="74"/>
      <c r="AY1806" s="74"/>
      <c r="AZ1806" s="74"/>
      <c r="BA1806" s="74"/>
    </row>
    <row r="1807" spans="33:54">
      <c r="AG1807" s="74"/>
      <c r="AH1807" s="74"/>
      <c r="AI1807" s="74"/>
      <c r="AJ1807" s="74"/>
      <c r="AK1807" s="74"/>
      <c r="AM1807" s="101"/>
      <c r="AT1807" s="74"/>
      <c r="AU1807" s="74"/>
      <c r="AV1807" s="74"/>
      <c r="AW1807" s="74"/>
      <c r="AX1807" s="74"/>
      <c r="AY1807" s="74"/>
      <c r="AZ1807" s="74"/>
      <c r="BA1807" s="74"/>
    </row>
    <row r="1808" spans="33:54">
      <c r="AG1808" s="74"/>
      <c r="AH1808" s="74"/>
      <c r="AI1808" s="74"/>
      <c r="AJ1808" s="74"/>
      <c r="AK1808" s="74"/>
      <c r="AM1808" s="101"/>
      <c r="AT1808" s="74"/>
      <c r="AU1808" s="74"/>
      <c r="AV1808" s="74"/>
      <c r="AW1808" s="74"/>
      <c r="AX1808" s="74"/>
      <c r="AY1808" s="74"/>
      <c r="AZ1808" s="74"/>
      <c r="BA1808" s="74"/>
      <c r="BB1808" s="74"/>
    </row>
    <row r="1809" spans="33:54">
      <c r="AG1809" s="74"/>
      <c r="AH1809" s="74"/>
      <c r="AI1809" s="74"/>
      <c r="AJ1809" s="74"/>
      <c r="AK1809" s="74"/>
      <c r="AM1809" s="101"/>
      <c r="AT1809" s="74"/>
      <c r="AU1809" s="74"/>
      <c r="AV1809" s="74"/>
      <c r="AW1809" s="74"/>
      <c r="AX1809" s="74"/>
      <c r="AY1809" s="74"/>
      <c r="AZ1809" s="74"/>
      <c r="BA1809" s="74"/>
      <c r="BB1809" s="74"/>
    </row>
    <row r="1810" spans="33:54">
      <c r="AG1810" s="74"/>
      <c r="AH1810" s="74"/>
      <c r="AI1810" s="74"/>
      <c r="AJ1810" s="74"/>
      <c r="AK1810" s="74"/>
      <c r="AM1810" s="101"/>
      <c r="AT1810" s="74"/>
      <c r="AU1810" s="74"/>
      <c r="AV1810" s="74"/>
      <c r="AW1810" s="74"/>
      <c r="AX1810" s="74"/>
      <c r="AY1810" s="74"/>
      <c r="AZ1810" s="74"/>
      <c r="BA1810" s="74"/>
    </row>
    <row r="1811" spans="33:54">
      <c r="AG1811" s="74"/>
      <c r="AH1811" s="74"/>
      <c r="AI1811" s="74"/>
      <c r="AJ1811" s="74"/>
      <c r="AK1811" s="74"/>
      <c r="AM1811" s="101"/>
      <c r="AT1811" s="74"/>
      <c r="AU1811" s="74"/>
      <c r="AV1811" s="74"/>
      <c r="AW1811" s="74"/>
      <c r="AX1811" s="74"/>
      <c r="AY1811" s="74"/>
      <c r="AZ1811" s="74"/>
      <c r="BA1811" s="74"/>
      <c r="BB1811" s="74"/>
    </row>
    <row r="1812" spans="33:54">
      <c r="AG1812" s="74"/>
      <c r="AH1812" s="74"/>
      <c r="AI1812" s="74"/>
      <c r="AJ1812" s="74"/>
      <c r="AK1812" s="74"/>
      <c r="AM1812" s="101"/>
      <c r="AT1812" s="74"/>
      <c r="AU1812" s="74"/>
      <c r="AV1812" s="74"/>
      <c r="AW1812" s="74"/>
      <c r="AX1812" s="74"/>
      <c r="AY1812" s="74"/>
      <c r="AZ1812" s="74"/>
      <c r="BA1812" s="74"/>
    </row>
    <row r="1813" spans="33:54">
      <c r="AG1813" s="74"/>
      <c r="AH1813" s="74"/>
      <c r="AI1813" s="74"/>
      <c r="AJ1813" s="74"/>
      <c r="AK1813" s="74"/>
      <c r="AM1813" s="101"/>
      <c r="AT1813" s="74"/>
      <c r="AU1813" s="74"/>
      <c r="AV1813" s="74"/>
      <c r="AW1813" s="74"/>
      <c r="AX1813" s="74"/>
      <c r="AY1813" s="74"/>
      <c r="AZ1813" s="74"/>
      <c r="BA1813" s="74"/>
    </row>
    <row r="1814" spans="33:54">
      <c r="AG1814" s="74"/>
      <c r="AH1814" s="74"/>
      <c r="AI1814" s="74"/>
      <c r="AJ1814" s="74"/>
      <c r="AK1814" s="74"/>
      <c r="AM1814" s="101"/>
      <c r="AT1814" s="74"/>
      <c r="AU1814" s="74"/>
      <c r="AV1814" s="74"/>
      <c r="AW1814" s="74"/>
      <c r="AX1814" s="74"/>
      <c r="AY1814" s="74"/>
      <c r="AZ1814" s="74"/>
      <c r="BA1814" s="74"/>
    </row>
    <row r="1815" spans="33:54">
      <c r="AG1815" s="74"/>
      <c r="AH1815" s="74"/>
      <c r="AI1815" s="74"/>
      <c r="AJ1815" s="74"/>
      <c r="AK1815" s="74"/>
      <c r="AM1815" s="101"/>
      <c r="AT1815" s="74"/>
      <c r="AU1815" s="74"/>
      <c r="AV1815" s="74"/>
      <c r="AW1815" s="74"/>
      <c r="AX1815" s="74"/>
      <c r="AY1815" s="74"/>
      <c r="AZ1815" s="74"/>
      <c r="BA1815" s="74"/>
    </row>
    <row r="1816" spans="33:54">
      <c r="AG1816" s="74"/>
      <c r="AH1816" s="74"/>
      <c r="AI1816" s="74"/>
      <c r="AJ1816" s="74"/>
      <c r="AK1816" s="74"/>
      <c r="AM1816" s="101"/>
      <c r="AT1816" s="74"/>
      <c r="AU1816" s="74"/>
      <c r="AV1816" s="74"/>
      <c r="AW1816" s="74"/>
      <c r="AX1816" s="74"/>
      <c r="AY1816" s="74"/>
      <c r="AZ1816" s="74"/>
      <c r="BA1816" s="74"/>
    </row>
    <row r="1817" spans="33:54">
      <c r="AG1817" s="74"/>
      <c r="AH1817" s="74"/>
      <c r="AI1817" s="74"/>
      <c r="AJ1817" s="74"/>
      <c r="AK1817" s="74"/>
      <c r="AM1817" s="101"/>
      <c r="AT1817" s="74"/>
      <c r="AU1817" s="74"/>
      <c r="AV1817" s="74"/>
      <c r="AW1817" s="74"/>
      <c r="AX1817" s="74"/>
      <c r="AY1817" s="74"/>
      <c r="AZ1817" s="74"/>
      <c r="BA1817" s="74"/>
    </row>
    <row r="1818" spans="33:54">
      <c r="AG1818" s="74"/>
      <c r="AH1818" s="74"/>
      <c r="AI1818" s="74"/>
      <c r="AJ1818" s="74"/>
      <c r="AK1818" s="74"/>
      <c r="AM1818" s="101"/>
      <c r="AT1818" s="74"/>
      <c r="AU1818" s="74"/>
      <c r="AV1818" s="74"/>
      <c r="AW1818" s="74"/>
      <c r="AX1818" s="74"/>
      <c r="AY1818" s="74"/>
      <c r="AZ1818" s="74"/>
      <c r="BA1818" s="74"/>
    </row>
    <row r="1819" spans="33:54">
      <c r="AG1819" s="74"/>
      <c r="AH1819" s="74"/>
      <c r="AI1819" s="74"/>
      <c r="AJ1819" s="74"/>
      <c r="AK1819" s="74"/>
      <c r="AM1819" s="101"/>
      <c r="AT1819" s="74"/>
      <c r="AU1819" s="74"/>
      <c r="AV1819" s="74"/>
      <c r="AW1819" s="74"/>
      <c r="AX1819" s="74"/>
      <c r="AY1819" s="74"/>
      <c r="AZ1819" s="74"/>
      <c r="BA1819" s="74"/>
    </row>
    <row r="1820" spans="33:54">
      <c r="AG1820" s="74"/>
      <c r="AH1820" s="74"/>
      <c r="AI1820" s="74"/>
      <c r="AJ1820" s="74"/>
      <c r="AK1820" s="74"/>
      <c r="AM1820" s="101"/>
      <c r="AT1820" s="74"/>
      <c r="AU1820" s="74"/>
      <c r="AV1820" s="74"/>
      <c r="AW1820" s="74"/>
      <c r="AX1820" s="74"/>
      <c r="AY1820" s="74"/>
      <c r="AZ1820" s="74"/>
      <c r="BA1820" s="74"/>
    </row>
    <row r="1821" spans="33:54">
      <c r="AG1821" s="74"/>
      <c r="AH1821" s="74"/>
      <c r="AI1821" s="74"/>
      <c r="AJ1821" s="74"/>
      <c r="AK1821" s="74"/>
      <c r="AM1821" s="101"/>
      <c r="AT1821" s="74"/>
      <c r="AU1821" s="74"/>
      <c r="AV1821" s="74"/>
      <c r="AW1821" s="74"/>
      <c r="AX1821" s="74"/>
      <c r="AY1821" s="74"/>
      <c r="AZ1821" s="74"/>
      <c r="BA1821" s="74"/>
      <c r="BB1821" s="74"/>
    </row>
    <row r="1822" spans="33:54">
      <c r="AG1822" s="74"/>
      <c r="AH1822" s="74"/>
      <c r="AI1822" s="74"/>
      <c r="AJ1822" s="74"/>
      <c r="AK1822" s="74"/>
      <c r="AM1822" s="101"/>
      <c r="AT1822" s="74"/>
      <c r="AU1822" s="74"/>
      <c r="AV1822" s="74"/>
      <c r="AW1822" s="74"/>
      <c r="AX1822" s="74"/>
      <c r="AY1822" s="74"/>
      <c r="AZ1822" s="74"/>
      <c r="BA1822" s="74"/>
    </row>
    <row r="1823" spans="33:54">
      <c r="AG1823" s="74"/>
      <c r="AH1823" s="74"/>
      <c r="AI1823" s="74"/>
      <c r="AJ1823" s="74"/>
      <c r="AK1823" s="74"/>
      <c r="AM1823" s="101"/>
      <c r="AT1823" s="74"/>
      <c r="AU1823" s="74"/>
      <c r="AV1823" s="74"/>
      <c r="AW1823" s="74"/>
      <c r="AX1823" s="74"/>
      <c r="AY1823" s="74"/>
      <c r="AZ1823" s="74"/>
      <c r="BA1823" s="74"/>
    </row>
    <row r="1824" spans="33:54">
      <c r="AG1824" s="74"/>
      <c r="AH1824" s="74"/>
      <c r="AI1824" s="74"/>
      <c r="AJ1824" s="74"/>
      <c r="AK1824" s="74"/>
      <c r="AM1824" s="101"/>
      <c r="AT1824" s="74"/>
      <c r="AU1824" s="74"/>
      <c r="AV1824" s="74"/>
      <c r="AW1824" s="74"/>
      <c r="AX1824" s="74"/>
      <c r="AY1824" s="74"/>
      <c r="AZ1824" s="74"/>
      <c r="BA1824" s="74"/>
    </row>
    <row r="1825" spans="33:54">
      <c r="AG1825" s="74"/>
      <c r="AH1825" s="74"/>
      <c r="AI1825" s="74"/>
      <c r="AJ1825" s="74"/>
      <c r="AK1825" s="74"/>
      <c r="AM1825" s="101"/>
      <c r="AT1825" s="74"/>
      <c r="AU1825" s="74"/>
      <c r="AV1825" s="74"/>
      <c r="AW1825" s="74"/>
      <c r="AX1825" s="74"/>
      <c r="AY1825" s="74"/>
      <c r="AZ1825" s="74"/>
      <c r="BA1825" s="74"/>
    </row>
    <row r="1826" spans="33:54">
      <c r="AG1826" s="74"/>
      <c r="AH1826" s="74"/>
      <c r="AI1826" s="74"/>
      <c r="AJ1826" s="74"/>
      <c r="AK1826" s="74"/>
      <c r="AM1826" s="101"/>
      <c r="AT1826" s="74"/>
      <c r="AU1826" s="74"/>
      <c r="AV1826" s="74"/>
      <c r="AW1826" s="74"/>
      <c r="AX1826" s="74"/>
      <c r="AY1826" s="74"/>
      <c r="AZ1826" s="74"/>
      <c r="BA1826" s="74"/>
    </row>
    <row r="1827" spans="33:54">
      <c r="AG1827" s="74"/>
      <c r="AH1827" s="74"/>
      <c r="AI1827" s="74"/>
      <c r="AJ1827" s="74"/>
      <c r="AK1827" s="74"/>
      <c r="AM1827" s="101"/>
      <c r="AT1827" s="74"/>
      <c r="AU1827" s="74"/>
      <c r="AV1827" s="74"/>
      <c r="AW1827" s="74"/>
      <c r="AX1827" s="74"/>
      <c r="AY1827" s="74"/>
      <c r="AZ1827" s="74"/>
      <c r="BA1827" s="74"/>
    </row>
    <row r="1828" spans="33:54">
      <c r="AG1828" s="74"/>
      <c r="AH1828" s="74"/>
      <c r="AI1828" s="74"/>
      <c r="AJ1828" s="74"/>
      <c r="AK1828" s="74"/>
      <c r="AM1828" s="101"/>
      <c r="AT1828" s="74"/>
      <c r="AU1828" s="74"/>
      <c r="AV1828" s="74"/>
      <c r="AW1828" s="74"/>
      <c r="AX1828" s="74"/>
      <c r="AY1828" s="74"/>
      <c r="AZ1828" s="74"/>
      <c r="BA1828" s="74"/>
    </row>
    <row r="1829" spans="33:54">
      <c r="AG1829" s="74"/>
      <c r="AH1829" s="74"/>
      <c r="AI1829" s="74"/>
      <c r="AJ1829" s="74"/>
      <c r="AK1829" s="74"/>
      <c r="AM1829" s="101"/>
      <c r="AT1829" s="74"/>
      <c r="AU1829" s="74"/>
      <c r="AV1829" s="74"/>
      <c r="AW1829" s="74"/>
      <c r="AX1829" s="74"/>
      <c r="AY1829" s="74"/>
      <c r="AZ1829" s="74"/>
      <c r="BA1829" s="74"/>
    </row>
    <row r="1830" spans="33:54">
      <c r="AG1830" s="74"/>
      <c r="AH1830" s="74"/>
      <c r="AI1830" s="74"/>
      <c r="AJ1830" s="74"/>
      <c r="AK1830" s="74"/>
      <c r="AM1830" s="101"/>
      <c r="AT1830" s="74"/>
      <c r="AU1830" s="74"/>
      <c r="AV1830" s="74"/>
      <c r="AW1830" s="74"/>
      <c r="AX1830" s="74"/>
      <c r="AY1830" s="74"/>
      <c r="AZ1830" s="74"/>
      <c r="BA1830" s="74"/>
    </row>
    <row r="1831" spans="33:54">
      <c r="AG1831" s="74"/>
      <c r="AH1831" s="74"/>
      <c r="AI1831" s="74"/>
      <c r="AJ1831" s="74"/>
      <c r="AK1831" s="74"/>
      <c r="AM1831" s="101"/>
      <c r="AT1831" s="74"/>
      <c r="AU1831" s="74"/>
      <c r="AV1831" s="74"/>
      <c r="AW1831" s="74"/>
      <c r="AX1831" s="74"/>
      <c r="AY1831" s="74"/>
      <c r="AZ1831" s="74"/>
      <c r="BA1831" s="74"/>
    </row>
    <row r="1832" spans="33:54">
      <c r="AG1832" s="74"/>
      <c r="AH1832" s="74"/>
      <c r="AI1832" s="74"/>
      <c r="AJ1832" s="74"/>
      <c r="AK1832" s="74"/>
      <c r="AM1832" s="101"/>
      <c r="AT1832" s="74"/>
      <c r="AU1832" s="74"/>
      <c r="AV1832" s="74"/>
      <c r="AW1832" s="74"/>
      <c r="AX1832" s="74"/>
      <c r="AY1832" s="74"/>
      <c r="AZ1832" s="74"/>
      <c r="BA1832" s="74"/>
    </row>
    <row r="1833" spans="33:54">
      <c r="AG1833" s="74"/>
      <c r="AH1833" s="74"/>
      <c r="AI1833" s="74"/>
      <c r="AJ1833" s="74"/>
      <c r="AK1833" s="74"/>
      <c r="AM1833" s="101"/>
      <c r="AT1833" s="74"/>
      <c r="AU1833" s="74"/>
      <c r="AV1833" s="74"/>
      <c r="AW1833" s="74"/>
      <c r="AX1833" s="74"/>
      <c r="AY1833" s="74"/>
      <c r="AZ1833" s="74"/>
      <c r="BA1833" s="74"/>
    </row>
    <row r="1834" spans="33:54">
      <c r="AG1834" s="74"/>
      <c r="AH1834" s="74"/>
      <c r="AI1834" s="74"/>
      <c r="AJ1834" s="74"/>
      <c r="AK1834" s="74"/>
      <c r="AM1834" s="101"/>
      <c r="AT1834" s="74"/>
      <c r="AU1834" s="74"/>
      <c r="AV1834" s="74"/>
      <c r="AW1834" s="74"/>
      <c r="AX1834" s="74"/>
      <c r="AY1834" s="74"/>
      <c r="AZ1834" s="74"/>
      <c r="BA1834" s="74"/>
    </row>
    <row r="1835" spans="33:54">
      <c r="AG1835" s="74"/>
      <c r="AH1835" s="74"/>
      <c r="AI1835" s="74"/>
      <c r="AJ1835" s="74"/>
      <c r="AK1835" s="74"/>
      <c r="AM1835" s="101"/>
      <c r="AT1835" s="74"/>
      <c r="AU1835" s="74"/>
      <c r="AV1835" s="74"/>
      <c r="AW1835" s="74"/>
      <c r="AX1835" s="74"/>
      <c r="AY1835" s="74"/>
      <c r="AZ1835" s="74"/>
      <c r="BA1835" s="74"/>
    </row>
    <row r="1836" spans="33:54">
      <c r="AG1836" s="74"/>
      <c r="AH1836" s="74"/>
      <c r="AI1836" s="74"/>
      <c r="AJ1836" s="74"/>
      <c r="AK1836" s="74"/>
      <c r="AM1836" s="101"/>
      <c r="AT1836" s="74"/>
      <c r="AU1836" s="74"/>
      <c r="AV1836" s="74"/>
      <c r="AW1836" s="74"/>
      <c r="AX1836" s="74"/>
      <c r="AY1836" s="74"/>
      <c r="AZ1836" s="74"/>
      <c r="BA1836" s="74"/>
    </row>
    <row r="1837" spans="33:54">
      <c r="AG1837" s="74"/>
      <c r="AH1837" s="74"/>
      <c r="AI1837" s="74"/>
      <c r="AJ1837" s="74"/>
      <c r="AK1837" s="74"/>
      <c r="AM1837" s="101"/>
      <c r="AT1837" s="74"/>
      <c r="AU1837" s="74"/>
      <c r="AV1837" s="74"/>
      <c r="AW1837" s="74"/>
      <c r="AX1837" s="74"/>
      <c r="AY1837" s="74"/>
      <c r="AZ1837" s="74"/>
      <c r="BA1837" s="74"/>
    </row>
    <row r="1838" spans="33:54">
      <c r="AG1838" s="74"/>
      <c r="AH1838" s="74"/>
      <c r="AI1838" s="74"/>
      <c r="AJ1838" s="74"/>
      <c r="AK1838" s="74"/>
      <c r="AM1838" s="101"/>
      <c r="AT1838" s="74"/>
      <c r="AU1838" s="74"/>
      <c r="AV1838" s="74"/>
      <c r="AW1838" s="74"/>
      <c r="AX1838" s="74"/>
      <c r="AY1838" s="74"/>
      <c r="AZ1838" s="74"/>
      <c r="BA1838" s="74"/>
    </row>
    <row r="1839" spans="33:54">
      <c r="AG1839" s="74"/>
      <c r="AH1839" s="74"/>
      <c r="AI1839" s="74"/>
      <c r="AJ1839" s="74"/>
      <c r="AK1839" s="74"/>
      <c r="AM1839" s="101"/>
      <c r="AT1839" s="74"/>
      <c r="AU1839" s="74"/>
      <c r="AV1839" s="74"/>
      <c r="AW1839" s="74"/>
      <c r="AX1839" s="74"/>
      <c r="AY1839" s="74"/>
      <c r="AZ1839" s="74"/>
      <c r="BA1839" s="74"/>
    </row>
    <row r="1840" spans="33:54">
      <c r="AG1840" s="74"/>
      <c r="AH1840" s="74"/>
      <c r="AI1840" s="74"/>
      <c r="AJ1840" s="74"/>
      <c r="AK1840" s="74"/>
      <c r="AM1840" s="101"/>
      <c r="AT1840" s="74"/>
      <c r="AU1840" s="74"/>
      <c r="AV1840" s="74"/>
      <c r="AW1840" s="74"/>
      <c r="AX1840" s="74"/>
      <c r="AY1840" s="74"/>
      <c r="AZ1840" s="74"/>
      <c r="BA1840" s="74"/>
      <c r="BB1840" s="74"/>
    </row>
    <row r="1841" spans="33:54">
      <c r="AG1841" s="74"/>
      <c r="AH1841" s="74"/>
      <c r="AI1841" s="74"/>
      <c r="AJ1841" s="74"/>
      <c r="AK1841" s="74"/>
      <c r="AM1841" s="101"/>
      <c r="AT1841" s="74"/>
      <c r="AU1841" s="74"/>
      <c r="AV1841" s="74"/>
      <c r="AW1841" s="74"/>
      <c r="AX1841" s="74"/>
      <c r="AY1841" s="74"/>
      <c r="AZ1841" s="74"/>
      <c r="BA1841" s="74"/>
    </row>
    <row r="1842" spans="33:54">
      <c r="AG1842" s="74"/>
      <c r="AH1842" s="74"/>
      <c r="AI1842" s="74"/>
      <c r="AJ1842" s="74"/>
      <c r="AK1842" s="74"/>
      <c r="AM1842" s="101"/>
      <c r="AT1842" s="74"/>
      <c r="AU1842" s="74"/>
      <c r="AV1842" s="74"/>
      <c r="AW1842" s="74"/>
      <c r="AX1842" s="74"/>
      <c r="AY1842" s="74"/>
      <c r="AZ1842" s="74"/>
      <c r="BA1842" s="74"/>
      <c r="BB1842" s="74"/>
    </row>
    <row r="1843" spans="33:54">
      <c r="AG1843" s="74"/>
      <c r="AH1843" s="74"/>
      <c r="AI1843" s="74"/>
      <c r="AJ1843" s="74"/>
      <c r="AK1843" s="74"/>
      <c r="AM1843" s="101"/>
      <c r="AT1843" s="74"/>
      <c r="AU1843" s="74"/>
      <c r="AV1843" s="74"/>
      <c r="AW1843" s="74"/>
      <c r="AX1843" s="74"/>
      <c r="AY1843" s="74"/>
      <c r="AZ1843" s="74"/>
      <c r="BA1843" s="74"/>
      <c r="BB1843" s="74"/>
    </row>
    <row r="1844" spans="33:54">
      <c r="AG1844" s="74"/>
      <c r="AH1844" s="74"/>
      <c r="AI1844" s="74"/>
      <c r="AJ1844" s="74"/>
      <c r="AK1844" s="74"/>
      <c r="AM1844" s="101"/>
      <c r="AT1844" s="74"/>
      <c r="AU1844" s="74"/>
      <c r="AV1844" s="74"/>
      <c r="AW1844" s="74"/>
      <c r="AX1844" s="74"/>
      <c r="AY1844" s="74"/>
      <c r="AZ1844" s="74"/>
      <c r="BA1844" s="74"/>
    </row>
    <row r="1845" spans="33:54">
      <c r="AG1845" s="74"/>
      <c r="AH1845" s="74"/>
      <c r="AI1845" s="74"/>
      <c r="AJ1845" s="74"/>
      <c r="AK1845" s="74"/>
      <c r="AM1845" s="101"/>
      <c r="AT1845" s="74"/>
      <c r="AU1845" s="74"/>
      <c r="AV1845" s="74"/>
      <c r="AW1845" s="74"/>
      <c r="AX1845" s="74"/>
      <c r="AY1845" s="74"/>
      <c r="AZ1845" s="74"/>
      <c r="BA1845" s="74"/>
    </row>
    <row r="1846" spans="33:54">
      <c r="AG1846" s="74"/>
      <c r="AH1846" s="74"/>
      <c r="AI1846" s="74"/>
      <c r="AJ1846" s="74"/>
      <c r="AK1846" s="74"/>
      <c r="AM1846" s="101"/>
      <c r="AT1846" s="74"/>
      <c r="AU1846" s="74"/>
      <c r="AV1846" s="74"/>
      <c r="AW1846" s="74"/>
      <c r="AX1846" s="74"/>
      <c r="AY1846" s="74"/>
      <c r="AZ1846" s="74"/>
      <c r="BA1846" s="74"/>
    </row>
    <row r="1847" spans="33:54">
      <c r="AG1847" s="74"/>
      <c r="AH1847" s="74"/>
      <c r="AI1847" s="74"/>
      <c r="AJ1847" s="74"/>
      <c r="AK1847" s="74"/>
      <c r="AM1847" s="101"/>
      <c r="AT1847" s="74"/>
      <c r="AU1847" s="74"/>
      <c r="AV1847" s="74"/>
      <c r="AW1847" s="74"/>
      <c r="AX1847" s="74"/>
      <c r="AY1847" s="74"/>
      <c r="AZ1847" s="74"/>
      <c r="BA1847" s="74"/>
    </row>
    <row r="1848" spans="33:54">
      <c r="AG1848" s="74"/>
      <c r="AH1848" s="74"/>
      <c r="AI1848" s="74"/>
      <c r="AJ1848" s="74"/>
      <c r="AK1848" s="74"/>
      <c r="AM1848" s="101"/>
      <c r="AT1848" s="74"/>
      <c r="AU1848" s="74"/>
      <c r="AV1848" s="74"/>
      <c r="AW1848" s="74"/>
      <c r="AX1848" s="74"/>
      <c r="AY1848" s="74"/>
      <c r="AZ1848" s="74"/>
      <c r="BA1848" s="74"/>
    </row>
    <row r="1849" spans="33:54">
      <c r="AG1849" s="74"/>
      <c r="AH1849" s="74"/>
      <c r="AI1849" s="74"/>
      <c r="AJ1849" s="74"/>
      <c r="AK1849" s="74"/>
      <c r="AM1849" s="101"/>
      <c r="AT1849" s="74"/>
      <c r="AU1849" s="74"/>
      <c r="AV1849" s="74"/>
      <c r="AW1849" s="74"/>
      <c r="AX1849" s="74"/>
      <c r="AY1849" s="74"/>
      <c r="AZ1849" s="74"/>
      <c r="BA1849" s="74"/>
    </row>
    <row r="1850" spans="33:54">
      <c r="AG1850" s="74"/>
      <c r="AH1850" s="74"/>
      <c r="AI1850" s="74"/>
      <c r="AJ1850" s="74"/>
      <c r="AK1850" s="74"/>
      <c r="AM1850" s="101"/>
      <c r="AT1850" s="74"/>
      <c r="AU1850" s="74"/>
      <c r="AV1850" s="74"/>
      <c r="AW1850" s="74"/>
      <c r="AX1850" s="74"/>
      <c r="AY1850" s="74"/>
      <c r="AZ1850" s="74"/>
      <c r="BA1850" s="74"/>
    </row>
    <row r="1851" spans="33:54">
      <c r="AG1851" s="74"/>
      <c r="AH1851" s="74"/>
      <c r="AI1851" s="74"/>
      <c r="AJ1851" s="74"/>
      <c r="AK1851" s="74"/>
      <c r="AM1851" s="101"/>
      <c r="AT1851" s="74"/>
      <c r="AU1851" s="74"/>
      <c r="AV1851" s="74"/>
      <c r="AW1851" s="74"/>
      <c r="AX1851" s="74"/>
      <c r="AY1851" s="74"/>
      <c r="AZ1851" s="74"/>
      <c r="BA1851" s="74"/>
    </row>
    <row r="1852" spans="33:54">
      <c r="AG1852" s="74"/>
      <c r="AH1852" s="74"/>
      <c r="AI1852" s="74"/>
      <c r="AJ1852" s="74"/>
      <c r="AK1852" s="74"/>
      <c r="AM1852" s="101"/>
      <c r="AT1852" s="74"/>
      <c r="AU1852" s="74"/>
      <c r="AV1852" s="74"/>
      <c r="AW1852" s="74"/>
      <c r="AX1852" s="74"/>
      <c r="AY1852" s="74"/>
      <c r="AZ1852" s="74"/>
      <c r="BA1852" s="74"/>
    </row>
    <row r="1853" spans="33:54">
      <c r="AG1853" s="74"/>
      <c r="AH1853" s="74"/>
      <c r="AI1853" s="74"/>
      <c r="AJ1853" s="74"/>
      <c r="AK1853" s="74"/>
      <c r="AM1853" s="101"/>
      <c r="AT1853" s="74"/>
      <c r="AU1853" s="74"/>
      <c r="AV1853" s="74"/>
      <c r="AW1853" s="74"/>
      <c r="AX1853" s="74"/>
      <c r="AY1853" s="74"/>
      <c r="AZ1853" s="74"/>
      <c r="BA1853" s="74"/>
    </row>
    <row r="1854" spans="33:54">
      <c r="AG1854" s="74"/>
      <c r="AH1854" s="74"/>
      <c r="AI1854" s="74"/>
      <c r="AJ1854" s="74"/>
      <c r="AK1854" s="74"/>
      <c r="AM1854" s="101"/>
      <c r="AT1854" s="74"/>
      <c r="AU1854" s="74"/>
      <c r="AV1854" s="74"/>
      <c r="AW1854" s="74"/>
      <c r="AX1854" s="74"/>
      <c r="AY1854" s="74"/>
      <c r="AZ1854" s="74"/>
      <c r="BA1854" s="74"/>
    </row>
    <row r="1855" spans="33:54">
      <c r="AG1855" s="74"/>
      <c r="AH1855" s="74"/>
      <c r="AI1855" s="74"/>
      <c r="AJ1855" s="74"/>
      <c r="AK1855" s="74"/>
      <c r="AM1855" s="101"/>
      <c r="AT1855" s="74"/>
      <c r="AU1855" s="74"/>
      <c r="AV1855" s="74"/>
      <c r="AW1855" s="74"/>
      <c r="AX1855" s="74"/>
      <c r="AY1855" s="74"/>
      <c r="AZ1855" s="74"/>
      <c r="BA1855" s="74"/>
    </row>
    <row r="1856" spans="33:54">
      <c r="AG1856" s="74"/>
      <c r="AH1856" s="74"/>
      <c r="AI1856" s="74"/>
      <c r="AJ1856" s="74"/>
      <c r="AK1856" s="74"/>
      <c r="AM1856" s="101"/>
      <c r="AT1856" s="74"/>
      <c r="AU1856" s="74"/>
      <c r="AV1856" s="74"/>
      <c r="AW1856" s="74"/>
      <c r="AX1856" s="74"/>
      <c r="AY1856" s="74"/>
      <c r="AZ1856" s="74"/>
      <c r="BA1856" s="74"/>
    </row>
    <row r="1857" spans="33:53">
      <c r="AG1857" s="74"/>
      <c r="AH1857" s="74"/>
      <c r="AI1857" s="74"/>
      <c r="AJ1857" s="74"/>
      <c r="AK1857" s="74"/>
      <c r="AM1857" s="101"/>
      <c r="AT1857" s="74"/>
      <c r="AU1857" s="74"/>
      <c r="AV1857" s="74"/>
      <c r="AW1857" s="74"/>
      <c r="AX1857" s="74"/>
      <c r="AY1857" s="74"/>
      <c r="AZ1857" s="74"/>
      <c r="BA1857" s="74"/>
    </row>
    <row r="1858" spans="33:53">
      <c r="AG1858" s="74"/>
      <c r="AH1858" s="74"/>
      <c r="AI1858" s="74"/>
      <c r="AJ1858" s="74"/>
      <c r="AK1858" s="74"/>
      <c r="AM1858" s="101"/>
      <c r="AT1858" s="74"/>
      <c r="AU1858" s="74"/>
      <c r="AV1858" s="74"/>
      <c r="AW1858" s="74"/>
      <c r="AX1858" s="74"/>
      <c r="AY1858" s="74"/>
      <c r="AZ1858" s="74"/>
      <c r="BA1858" s="74"/>
    </row>
    <row r="1859" spans="33:53">
      <c r="AG1859" s="74"/>
      <c r="AH1859" s="74"/>
      <c r="AI1859" s="74"/>
      <c r="AJ1859" s="74"/>
      <c r="AK1859" s="74"/>
      <c r="AM1859" s="101"/>
      <c r="AT1859" s="74"/>
      <c r="AU1859" s="74"/>
      <c r="AV1859" s="74"/>
      <c r="AW1859" s="74"/>
      <c r="AX1859" s="74"/>
      <c r="AY1859" s="74"/>
      <c r="AZ1859" s="74"/>
      <c r="BA1859" s="74"/>
    </row>
    <row r="1860" spans="33:53">
      <c r="AG1860" s="74"/>
      <c r="AH1860" s="74"/>
      <c r="AI1860" s="74"/>
      <c r="AJ1860" s="74"/>
      <c r="AK1860" s="74"/>
      <c r="AM1860" s="101"/>
      <c r="AT1860" s="74"/>
      <c r="AU1860" s="74"/>
      <c r="AV1860" s="74"/>
      <c r="AW1860" s="74"/>
      <c r="AX1860" s="74"/>
      <c r="AY1860" s="74"/>
      <c r="AZ1860" s="74"/>
      <c r="BA1860" s="74"/>
    </row>
    <row r="1861" spans="33:53">
      <c r="AG1861" s="74"/>
      <c r="AH1861" s="74"/>
      <c r="AI1861" s="74"/>
      <c r="AJ1861" s="74"/>
      <c r="AK1861" s="74"/>
      <c r="AM1861" s="101"/>
      <c r="AT1861" s="74"/>
      <c r="AU1861" s="74"/>
      <c r="AV1861" s="74"/>
      <c r="AW1861" s="74"/>
      <c r="AX1861" s="74"/>
      <c r="AY1861" s="74"/>
      <c r="AZ1861" s="74"/>
      <c r="BA1861" s="74"/>
    </row>
    <row r="1862" spans="33:53">
      <c r="AG1862" s="74"/>
      <c r="AH1862" s="74"/>
      <c r="AI1862" s="74"/>
      <c r="AJ1862" s="74"/>
      <c r="AK1862" s="74"/>
      <c r="AM1862" s="101"/>
      <c r="AT1862" s="74"/>
      <c r="AU1862" s="74"/>
      <c r="AV1862" s="74"/>
      <c r="AW1862" s="74"/>
      <c r="AX1862" s="74"/>
      <c r="AY1862" s="74"/>
      <c r="AZ1862" s="74"/>
      <c r="BA1862" s="74"/>
    </row>
    <row r="1863" spans="33:53">
      <c r="AG1863" s="74"/>
      <c r="AH1863" s="74"/>
      <c r="AI1863" s="74"/>
      <c r="AJ1863" s="74"/>
      <c r="AK1863" s="74"/>
      <c r="AM1863" s="101"/>
      <c r="AT1863" s="74"/>
      <c r="AU1863" s="74"/>
      <c r="AV1863" s="74"/>
      <c r="AW1863" s="74"/>
      <c r="AX1863" s="74"/>
      <c r="AY1863" s="74"/>
      <c r="AZ1863" s="74"/>
      <c r="BA1863" s="74"/>
    </row>
    <row r="1864" spans="33:53">
      <c r="AG1864" s="74"/>
      <c r="AH1864" s="74"/>
      <c r="AI1864" s="74"/>
      <c r="AJ1864" s="74"/>
      <c r="AK1864" s="74"/>
      <c r="AM1864" s="101"/>
      <c r="AT1864" s="74"/>
      <c r="AU1864" s="74"/>
      <c r="AV1864" s="74"/>
      <c r="AW1864" s="74"/>
      <c r="AX1864" s="74"/>
      <c r="AY1864" s="74"/>
      <c r="AZ1864" s="74"/>
      <c r="BA1864" s="74"/>
    </row>
    <row r="1865" spans="33:53">
      <c r="AG1865" s="74"/>
      <c r="AH1865" s="74"/>
      <c r="AI1865" s="74"/>
      <c r="AJ1865" s="74"/>
      <c r="AK1865" s="74"/>
      <c r="AM1865" s="101"/>
      <c r="AT1865" s="74"/>
      <c r="AU1865" s="74"/>
      <c r="AV1865" s="74"/>
      <c r="AW1865" s="74"/>
      <c r="AX1865" s="74"/>
      <c r="AY1865" s="74"/>
      <c r="AZ1865" s="74"/>
      <c r="BA1865" s="74"/>
    </row>
    <row r="1866" spans="33:53">
      <c r="AG1866" s="74"/>
      <c r="AH1866" s="74"/>
      <c r="AI1866" s="74"/>
      <c r="AJ1866" s="74"/>
      <c r="AK1866" s="74"/>
      <c r="AM1866" s="101"/>
      <c r="AT1866" s="74"/>
      <c r="AU1866" s="74"/>
      <c r="AV1866" s="74"/>
      <c r="AW1866" s="74"/>
      <c r="AX1866" s="74"/>
      <c r="AY1866" s="74"/>
      <c r="AZ1866" s="74"/>
      <c r="BA1866" s="74"/>
    </row>
    <row r="1867" spans="33:53">
      <c r="AG1867" s="74"/>
      <c r="AH1867" s="74"/>
      <c r="AI1867" s="74"/>
      <c r="AJ1867" s="74"/>
      <c r="AK1867" s="74"/>
      <c r="AM1867" s="101"/>
      <c r="AT1867" s="74"/>
      <c r="AU1867" s="74"/>
      <c r="AV1867" s="74"/>
      <c r="AW1867" s="74"/>
      <c r="AX1867" s="74"/>
      <c r="AY1867" s="74"/>
      <c r="AZ1867" s="74"/>
      <c r="BA1867" s="74"/>
    </row>
    <row r="1868" spans="33:53">
      <c r="AG1868" s="74"/>
      <c r="AH1868" s="74"/>
      <c r="AI1868" s="74"/>
      <c r="AJ1868" s="74"/>
      <c r="AK1868" s="74"/>
      <c r="AM1868" s="101"/>
      <c r="AT1868" s="74"/>
      <c r="AU1868" s="74"/>
      <c r="AV1868" s="74"/>
      <c r="AW1868" s="74"/>
      <c r="AX1868" s="74"/>
      <c r="AY1868" s="74"/>
      <c r="AZ1868" s="74"/>
      <c r="BA1868" s="74"/>
    </row>
    <row r="1869" spans="33:53">
      <c r="AG1869" s="74"/>
      <c r="AH1869" s="74"/>
      <c r="AI1869" s="74"/>
      <c r="AJ1869" s="74"/>
      <c r="AK1869" s="74"/>
      <c r="AM1869" s="101"/>
      <c r="AT1869" s="74"/>
      <c r="AU1869" s="74"/>
      <c r="AV1869" s="74"/>
      <c r="AW1869" s="74"/>
      <c r="AX1869" s="74"/>
      <c r="AY1869" s="74"/>
      <c r="AZ1869" s="74"/>
      <c r="BA1869" s="74"/>
    </row>
    <row r="1870" spans="33:53">
      <c r="AG1870" s="74"/>
      <c r="AH1870" s="74"/>
      <c r="AI1870" s="74"/>
      <c r="AJ1870" s="74"/>
      <c r="AK1870" s="74"/>
      <c r="AM1870" s="101"/>
      <c r="AT1870" s="74"/>
      <c r="AU1870" s="74"/>
      <c r="AV1870" s="74"/>
      <c r="AW1870" s="74"/>
      <c r="AX1870" s="74"/>
      <c r="AY1870" s="74"/>
      <c r="AZ1870" s="74"/>
      <c r="BA1870" s="74"/>
    </row>
    <row r="1871" spans="33:53">
      <c r="AG1871" s="74"/>
      <c r="AH1871" s="74"/>
      <c r="AI1871" s="74"/>
      <c r="AJ1871" s="74"/>
      <c r="AK1871" s="74"/>
      <c r="AM1871" s="101"/>
      <c r="AT1871" s="74"/>
      <c r="AU1871" s="74"/>
      <c r="AV1871" s="74"/>
      <c r="AW1871" s="74"/>
      <c r="AX1871" s="74"/>
      <c r="AY1871" s="74"/>
      <c r="AZ1871" s="74"/>
      <c r="BA1871" s="74"/>
    </row>
    <row r="1872" spans="33:53">
      <c r="AG1872" s="74"/>
      <c r="AH1872" s="74"/>
      <c r="AI1872" s="74"/>
      <c r="AJ1872" s="74"/>
      <c r="AK1872" s="74"/>
      <c r="AM1872" s="101"/>
      <c r="AT1872" s="74"/>
      <c r="AU1872" s="74"/>
      <c r="AV1872" s="74"/>
      <c r="AW1872" s="74"/>
      <c r="AX1872" s="74"/>
      <c r="AY1872" s="74"/>
      <c r="AZ1872" s="74"/>
      <c r="BA1872" s="74"/>
    </row>
    <row r="1873" spans="33:53">
      <c r="AG1873" s="74"/>
      <c r="AH1873" s="74"/>
      <c r="AI1873" s="74"/>
      <c r="AJ1873" s="74"/>
      <c r="AK1873" s="74"/>
      <c r="AM1873" s="101"/>
      <c r="AT1873" s="74"/>
      <c r="AU1873" s="74"/>
      <c r="AV1873" s="74"/>
      <c r="AW1873" s="74"/>
      <c r="AX1873" s="74"/>
      <c r="AY1873" s="74"/>
      <c r="AZ1873" s="74"/>
      <c r="BA1873" s="74"/>
    </row>
    <row r="1874" spans="33:53">
      <c r="AG1874" s="74"/>
      <c r="AH1874" s="74"/>
      <c r="AI1874" s="74"/>
      <c r="AJ1874" s="74"/>
      <c r="AK1874" s="74"/>
      <c r="AM1874" s="101"/>
      <c r="AT1874" s="74"/>
      <c r="AU1874" s="74"/>
      <c r="AV1874" s="74"/>
      <c r="AW1874" s="74"/>
      <c r="AX1874" s="74"/>
      <c r="AY1874" s="74"/>
      <c r="AZ1874" s="74"/>
      <c r="BA1874" s="74"/>
    </row>
    <row r="1875" spans="33:53">
      <c r="AG1875" s="74"/>
      <c r="AH1875" s="74"/>
      <c r="AI1875" s="74"/>
      <c r="AJ1875" s="74"/>
      <c r="AK1875" s="74"/>
      <c r="AM1875" s="101"/>
      <c r="AT1875" s="74"/>
      <c r="AU1875" s="74"/>
      <c r="AV1875" s="74"/>
      <c r="AW1875" s="74"/>
      <c r="AX1875" s="74"/>
      <c r="AY1875" s="74"/>
      <c r="AZ1875" s="74"/>
      <c r="BA1875" s="74"/>
    </row>
    <row r="1876" spans="33:53">
      <c r="AG1876" s="74"/>
      <c r="AH1876" s="74"/>
      <c r="AI1876" s="74"/>
      <c r="AJ1876" s="74"/>
      <c r="AK1876" s="74"/>
      <c r="AM1876" s="101"/>
      <c r="AT1876" s="74"/>
      <c r="AU1876" s="74"/>
      <c r="AV1876" s="74"/>
      <c r="AW1876" s="74"/>
      <c r="AX1876" s="74"/>
      <c r="AY1876" s="74"/>
      <c r="AZ1876" s="74"/>
      <c r="BA1876" s="74"/>
    </row>
    <row r="1877" spans="33:53">
      <c r="AG1877" s="74"/>
      <c r="AH1877" s="74"/>
      <c r="AI1877" s="74"/>
      <c r="AJ1877" s="74"/>
      <c r="AK1877" s="74"/>
      <c r="AM1877" s="101"/>
      <c r="AT1877" s="74"/>
      <c r="AU1877" s="74"/>
      <c r="AV1877" s="74"/>
      <c r="AW1877" s="74"/>
      <c r="AX1877" s="74"/>
      <c r="AY1877" s="74"/>
      <c r="AZ1877" s="74"/>
      <c r="BA1877" s="74"/>
    </row>
    <row r="1878" spans="33:53">
      <c r="AG1878" s="74"/>
      <c r="AH1878" s="74"/>
      <c r="AI1878" s="74"/>
      <c r="AJ1878" s="74"/>
      <c r="AK1878" s="74"/>
      <c r="AM1878" s="101"/>
      <c r="AT1878" s="74"/>
      <c r="AU1878" s="74"/>
      <c r="AV1878" s="74"/>
      <c r="AW1878" s="74"/>
      <c r="AX1878" s="74"/>
      <c r="AY1878" s="74"/>
      <c r="AZ1878" s="74"/>
      <c r="BA1878" s="74"/>
    </row>
    <row r="1879" spans="33:53">
      <c r="AG1879" s="74"/>
      <c r="AH1879" s="74"/>
      <c r="AI1879" s="74"/>
      <c r="AJ1879" s="74"/>
      <c r="AK1879" s="74"/>
      <c r="AM1879" s="101"/>
      <c r="AT1879" s="74"/>
      <c r="AU1879" s="74"/>
      <c r="AV1879" s="74"/>
      <c r="AW1879" s="74"/>
      <c r="AX1879" s="74"/>
      <c r="AY1879" s="74"/>
      <c r="AZ1879" s="74"/>
      <c r="BA1879" s="74"/>
    </row>
    <row r="1880" spans="33:53">
      <c r="AG1880" s="74"/>
      <c r="AH1880" s="74"/>
      <c r="AI1880" s="74"/>
      <c r="AJ1880" s="74"/>
      <c r="AK1880" s="74"/>
      <c r="AM1880" s="101"/>
      <c r="AT1880" s="74"/>
      <c r="AU1880" s="74"/>
      <c r="AV1880" s="74"/>
      <c r="AW1880" s="74"/>
      <c r="AX1880" s="74"/>
      <c r="AY1880" s="74"/>
      <c r="AZ1880" s="74"/>
      <c r="BA1880" s="74"/>
    </row>
    <row r="1881" spans="33:53">
      <c r="AG1881" s="74"/>
      <c r="AH1881" s="74"/>
      <c r="AI1881" s="74"/>
      <c r="AJ1881" s="74"/>
      <c r="AK1881" s="74"/>
      <c r="AM1881" s="101"/>
      <c r="AT1881" s="74"/>
      <c r="AU1881" s="74"/>
      <c r="AV1881" s="74"/>
      <c r="AW1881" s="74"/>
      <c r="AX1881" s="74"/>
      <c r="AY1881" s="74"/>
      <c r="AZ1881" s="74"/>
      <c r="BA1881" s="74"/>
    </row>
    <row r="1882" spans="33:53">
      <c r="AG1882" s="74"/>
      <c r="AH1882" s="74"/>
      <c r="AI1882" s="74"/>
      <c r="AJ1882" s="74"/>
      <c r="AK1882" s="74"/>
      <c r="AM1882" s="101"/>
      <c r="AT1882" s="74"/>
      <c r="AU1882" s="74"/>
      <c r="AV1882" s="74"/>
      <c r="AW1882" s="74"/>
      <c r="AX1882" s="74"/>
      <c r="AY1882" s="74"/>
      <c r="AZ1882" s="74"/>
      <c r="BA1882" s="74"/>
    </row>
    <row r="1883" spans="33:53">
      <c r="AG1883" s="74"/>
      <c r="AH1883" s="74"/>
      <c r="AI1883" s="74"/>
      <c r="AJ1883" s="74"/>
      <c r="AK1883" s="74"/>
      <c r="AM1883" s="101"/>
      <c r="AT1883" s="74"/>
      <c r="AU1883" s="74"/>
      <c r="AV1883" s="74"/>
      <c r="AW1883" s="74"/>
      <c r="AX1883" s="74"/>
      <c r="AY1883" s="74"/>
      <c r="AZ1883" s="74"/>
      <c r="BA1883" s="74"/>
    </row>
    <row r="1884" spans="33:53">
      <c r="AG1884" s="74"/>
      <c r="AH1884" s="74"/>
      <c r="AI1884" s="74"/>
      <c r="AJ1884" s="74"/>
      <c r="AK1884" s="74"/>
      <c r="AM1884" s="101"/>
      <c r="AT1884" s="74"/>
      <c r="AU1884" s="74"/>
      <c r="AV1884" s="74"/>
      <c r="AW1884" s="74"/>
      <c r="AX1884" s="74"/>
      <c r="AY1884" s="74"/>
      <c r="AZ1884" s="74"/>
      <c r="BA1884" s="74"/>
    </row>
    <row r="1885" spans="33:53">
      <c r="AG1885" s="74"/>
      <c r="AH1885" s="74"/>
      <c r="AI1885" s="74"/>
      <c r="AJ1885" s="74"/>
      <c r="AK1885" s="74"/>
      <c r="AM1885" s="101"/>
      <c r="AT1885" s="74"/>
      <c r="AU1885" s="74"/>
      <c r="AV1885" s="74"/>
      <c r="AW1885" s="74"/>
      <c r="AX1885" s="74"/>
      <c r="AY1885" s="74"/>
      <c r="AZ1885" s="74"/>
      <c r="BA1885" s="74"/>
    </row>
    <row r="1886" spans="33:53">
      <c r="AG1886" s="74"/>
      <c r="AH1886" s="74"/>
      <c r="AI1886" s="74"/>
      <c r="AJ1886" s="74"/>
      <c r="AK1886" s="74"/>
      <c r="AM1886" s="101"/>
      <c r="AT1886" s="74"/>
      <c r="AU1886" s="74"/>
      <c r="AV1886" s="74"/>
      <c r="AW1886" s="74"/>
      <c r="AX1886" s="74"/>
      <c r="AY1886" s="74"/>
      <c r="AZ1886" s="74"/>
      <c r="BA1886" s="74"/>
    </row>
    <row r="1887" spans="33:53">
      <c r="AG1887" s="74"/>
      <c r="AH1887" s="74"/>
      <c r="AI1887" s="74"/>
      <c r="AJ1887" s="74"/>
      <c r="AK1887" s="74"/>
      <c r="AM1887" s="101"/>
      <c r="AT1887" s="74"/>
      <c r="AU1887" s="74"/>
      <c r="AV1887" s="74"/>
      <c r="AW1887" s="74"/>
      <c r="AX1887" s="74"/>
      <c r="AY1887" s="74"/>
      <c r="AZ1887" s="74"/>
      <c r="BA1887" s="74"/>
    </row>
    <row r="1888" spans="33:53">
      <c r="AG1888" s="74"/>
      <c r="AH1888" s="74"/>
      <c r="AI1888" s="74"/>
      <c r="AJ1888" s="74"/>
      <c r="AK1888" s="74"/>
      <c r="AM1888" s="101"/>
      <c r="AT1888" s="74"/>
      <c r="AU1888" s="74"/>
      <c r="AV1888" s="74"/>
      <c r="AW1888" s="74"/>
      <c r="AX1888" s="74"/>
      <c r="AY1888" s="74"/>
      <c r="AZ1888" s="74"/>
      <c r="BA1888" s="74"/>
    </row>
    <row r="1889" spans="33:53">
      <c r="AG1889" s="74"/>
      <c r="AH1889" s="74"/>
      <c r="AI1889" s="74"/>
      <c r="AJ1889" s="74"/>
      <c r="AK1889" s="74"/>
      <c r="AM1889" s="101"/>
      <c r="AT1889" s="74"/>
      <c r="AU1889" s="74"/>
      <c r="AV1889" s="74"/>
      <c r="AW1889" s="74"/>
      <c r="AX1889" s="74"/>
      <c r="AY1889" s="74"/>
      <c r="AZ1889" s="74"/>
      <c r="BA1889" s="74"/>
    </row>
    <row r="1890" spans="33:53">
      <c r="AG1890" s="74"/>
      <c r="AH1890" s="74"/>
      <c r="AI1890" s="74"/>
      <c r="AJ1890" s="74"/>
      <c r="AK1890" s="74"/>
      <c r="AM1890" s="101"/>
      <c r="AT1890" s="74"/>
      <c r="AU1890" s="74"/>
      <c r="AV1890" s="74"/>
      <c r="AW1890" s="74"/>
      <c r="AX1890" s="74"/>
      <c r="AY1890" s="74"/>
      <c r="AZ1890" s="74"/>
      <c r="BA1890" s="74"/>
    </row>
    <row r="1891" spans="33:53">
      <c r="AG1891" s="74"/>
      <c r="AH1891" s="74"/>
      <c r="AI1891" s="74"/>
      <c r="AJ1891" s="74"/>
      <c r="AK1891" s="74"/>
      <c r="AM1891" s="101"/>
      <c r="AT1891" s="74"/>
      <c r="AU1891" s="74"/>
      <c r="AV1891" s="74"/>
      <c r="AW1891" s="74"/>
      <c r="AX1891" s="74"/>
      <c r="AY1891" s="74"/>
      <c r="AZ1891" s="74"/>
      <c r="BA1891" s="74"/>
    </row>
    <row r="1892" spans="33:53">
      <c r="AG1892" s="74"/>
      <c r="AH1892" s="74"/>
      <c r="AI1892" s="74"/>
      <c r="AJ1892" s="74"/>
      <c r="AK1892" s="74"/>
      <c r="AM1892" s="101"/>
      <c r="AT1892" s="74"/>
      <c r="AU1892" s="74"/>
      <c r="AV1892" s="74"/>
      <c r="AW1892" s="74"/>
      <c r="AX1892" s="74"/>
      <c r="AY1892" s="74"/>
      <c r="AZ1892" s="74"/>
      <c r="BA1892" s="74"/>
    </row>
    <row r="1893" spans="33:53">
      <c r="AG1893" s="74"/>
      <c r="AH1893" s="74"/>
      <c r="AI1893" s="74"/>
      <c r="AJ1893" s="74"/>
      <c r="AK1893" s="74"/>
      <c r="AM1893" s="101"/>
      <c r="AT1893" s="74"/>
      <c r="AU1893" s="74"/>
      <c r="AV1893" s="74"/>
      <c r="AW1893" s="74"/>
      <c r="AX1893" s="74"/>
      <c r="AY1893" s="74"/>
      <c r="AZ1893" s="74"/>
      <c r="BA1893" s="74"/>
    </row>
    <row r="1894" spans="33:53">
      <c r="AG1894" s="74"/>
      <c r="AH1894" s="74"/>
      <c r="AI1894" s="74"/>
      <c r="AJ1894" s="74"/>
      <c r="AK1894" s="74"/>
      <c r="AM1894" s="101"/>
      <c r="AT1894" s="74"/>
      <c r="AU1894" s="74"/>
      <c r="AV1894" s="74"/>
      <c r="AW1894" s="74"/>
      <c r="AX1894" s="74"/>
      <c r="AY1894" s="74"/>
      <c r="AZ1894" s="74"/>
      <c r="BA1894" s="74"/>
    </row>
    <row r="1895" spans="33:53">
      <c r="AG1895" s="74"/>
      <c r="AH1895" s="74"/>
      <c r="AI1895" s="74"/>
      <c r="AJ1895" s="74"/>
      <c r="AK1895" s="74"/>
      <c r="AM1895" s="101"/>
      <c r="AT1895" s="74"/>
      <c r="AU1895" s="74"/>
      <c r="AV1895" s="74"/>
      <c r="AW1895" s="74"/>
      <c r="AX1895" s="74"/>
      <c r="AY1895" s="74"/>
      <c r="AZ1895" s="74"/>
      <c r="BA1895" s="74"/>
    </row>
    <row r="1896" spans="33:53">
      <c r="AG1896" s="74"/>
      <c r="AH1896" s="74"/>
      <c r="AI1896" s="74"/>
      <c r="AJ1896" s="74"/>
      <c r="AK1896" s="74"/>
      <c r="AM1896" s="101"/>
      <c r="AT1896" s="74"/>
      <c r="AU1896" s="74"/>
      <c r="AV1896" s="74"/>
      <c r="AW1896" s="74"/>
      <c r="AX1896" s="74"/>
      <c r="AY1896" s="74"/>
      <c r="AZ1896" s="74"/>
      <c r="BA1896" s="74"/>
    </row>
    <row r="1897" spans="33:53">
      <c r="AG1897" s="74"/>
      <c r="AH1897" s="74"/>
      <c r="AI1897" s="74"/>
      <c r="AJ1897" s="74"/>
      <c r="AK1897" s="74"/>
      <c r="AM1897" s="101"/>
      <c r="AT1897" s="74"/>
      <c r="AU1897" s="74"/>
      <c r="AV1897" s="74"/>
      <c r="AW1897" s="74"/>
      <c r="AX1897" s="74"/>
      <c r="AY1897" s="74"/>
      <c r="AZ1897" s="74"/>
      <c r="BA1897" s="74"/>
    </row>
    <row r="1898" spans="33:53">
      <c r="AG1898" s="74"/>
      <c r="AH1898" s="74"/>
      <c r="AI1898" s="74"/>
      <c r="AJ1898" s="74"/>
      <c r="AK1898" s="74"/>
      <c r="AM1898" s="101"/>
      <c r="AT1898" s="74"/>
      <c r="AU1898" s="74"/>
      <c r="AV1898" s="74"/>
      <c r="AW1898" s="74"/>
      <c r="AX1898" s="74"/>
      <c r="AY1898" s="74"/>
      <c r="AZ1898" s="74"/>
      <c r="BA1898" s="74"/>
    </row>
    <row r="1899" spans="33:53">
      <c r="AG1899" s="74"/>
      <c r="AH1899" s="74"/>
      <c r="AI1899" s="74"/>
      <c r="AJ1899" s="74"/>
      <c r="AK1899" s="74"/>
      <c r="AM1899" s="101"/>
      <c r="AT1899" s="74"/>
      <c r="AU1899" s="74"/>
      <c r="AV1899" s="74"/>
      <c r="AW1899" s="74"/>
      <c r="AX1899" s="74"/>
      <c r="AY1899" s="74"/>
      <c r="AZ1899" s="74"/>
      <c r="BA1899" s="74"/>
    </row>
    <row r="1900" spans="33:53">
      <c r="AG1900" s="74"/>
      <c r="AH1900" s="74"/>
      <c r="AI1900" s="74"/>
      <c r="AJ1900" s="74"/>
      <c r="AK1900" s="74"/>
      <c r="AM1900" s="101"/>
      <c r="AT1900" s="74"/>
      <c r="AU1900" s="74"/>
      <c r="AV1900" s="74"/>
      <c r="AW1900" s="74"/>
      <c r="AX1900" s="74"/>
      <c r="AY1900" s="74"/>
      <c r="AZ1900" s="74"/>
      <c r="BA1900" s="74"/>
    </row>
    <row r="1901" spans="33:53">
      <c r="AG1901" s="74"/>
      <c r="AH1901" s="74"/>
      <c r="AI1901" s="74"/>
      <c r="AJ1901" s="74"/>
      <c r="AK1901" s="74"/>
      <c r="AM1901" s="101"/>
      <c r="AT1901" s="74"/>
      <c r="AU1901" s="74"/>
      <c r="AV1901" s="74"/>
      <c r="AW1901" s="74"/>
      <c r="AX1901" s="74"/>
      <c r="AY1901" s="74"/>
      <c r="AZ1901" s="74"/>
      <c r="BA1901" s="74"/>
    </row>
    <row r="1902" spans="33:53">
      <c r="AG1902" s="74"/>
      <c r="AH1902" s="74"/>
      <c r="AI1902" s="74"/>
      <c r="AJ1902" s="74"/>
      <c r="AK1902" s="74"/>
      <c r="AM1902" s="101"/>
      <c r="AT1902" s="74"/>
      <c r="AU1902" s="74"/>
      <c r="AV1902" s="74"/>
      <c r="AW1902" s="74"/>
      <c r="AX1902" s="74"/>
      <c r="AY1902" s="74"/>
      <c r="AZ1902" s="74"/>
      <c r="BA1902" s="74"/>
    </row>
    <row r="1903" spans="33:53">
      <c r="AG1903" s="74"/>
      <c r="AH1903" s="74"/>
      <c r="AI1903" s="74"/>
      <c r="AJ1903" s="74"/>
      <c r="AK1903" s="74"/>
      <c r="AM1903" s="101"/>
      <c r="AT1903" s="74"/>
      <c r="AU1903" s="74"/>
      <c r="AV1903" s="74"/>
      <c r="AW1903" s="74"/>
      <c r="AX1903" s="74"/>
      <c r="AY1903" s="74"/>
      <c r="AZ1903" s="74"/>
      <c r="BA1903" s="74"/>
    </row>
    <row r="1904" spans="33:53">
      <c r="AG1904" s="74"/>
      <c r="AH1904" s="74"/>
      <c r="AI1904" s="74"/>
      <c r="AJ1904" s="74"/>
      <c r="AK1904" s="74"/>
      <c r="AM1904" s="101"/>
      <c r="AT1904" s="74"/>
      <c r="AU1904" s="74"/>
      <c r="AV1904" s="74"/>
      <c r="AW1904" s="74"/>
      <c r="AX1904" s="74"/>
      <c r="AY1904" s="74"/>
      <c r="AZ1904" s="74"/>
      <c r="BA1904" s="74"/>
    </row>
    <row r="1905" spans="33:54">
      <c r="AG1905" s="74"/>
      <c r="AH1905" s="74"/>
      <c r="AI1905" s="74"/>
      <c r="AJ1905" s="74"/>
      <c r="AK1905" s="74"/>
      <c r="AM1905" s="101"/>
      <c r="AT1905" s="74"/>
      <c r="AU1905" s="74"/>
      <c r="AV1905" s="74"/>
      <c r="AW1905" s="74"/>
      <c r="AX1905" s="74"/>
      <c r="AY1905" s="74"/>
      <c r="AZ1905" s="74"/>
      <c r="BA1905" s="74"/>
    </row>
    <row r="1906" spans="33:54">
      <c r="AG1906" s="74"/>
      <c r="AH1906" s="74"/>
      <c r="AI1906" s="74"/>
      <c r="AJ1906" s="74"/>
      <c r="AK1906" s="74"/>
      <c r="AM1906" s="101"/>
      <c r="AT1906" s="74"/>
      <c r="AU1906" s="74"/>
      <c r="AV1906" s="74"/>
      <c r="AW1906" s="74"/>
      <c r="AX1906" s="74"/>
      <c r="AY1906" s="74"/>
      <c r="AZ1906" s="74"/>
      <c r="BA1906" s="74"/>
      <c r="BB1906" s="74"/>
    </row>
    <row r="1907" spans="33:54">
      <c r="AG1907" s="74"/>
      <c r="AH1907" s="74"/>
      <c r="AI1907" s="74"/>
      <c r="AJ1907" s="74"/>
      <c r="AK1907" s="74"/>
      <c r="AM1907" s="101"/>
      <c r="AT1907" s="74"/>
      <c r="AU1907" s="74"/>
      <c r="AV1907" s="74"/>
      <c r="AW1907" s="74"/>
      <c r="AX1907" s="74"/>
      <c r="AY1907" s="74"/>
      <c r="AZ1907" s="74"/>
      <c r="BA1907" s="74"/>
    </row>
    <row r="1908" spans="33:54">
      <c r="AG1908" s="74"/>
      <c r="AH1908" s="74"/>
      <c r="AI1908" s="74"/>
      <c r="AJ1908" s="74"/>
      <c r="AK1908" s="74"/>
      <c r="AM1908" s="101"/>
      <c r="AT1908" s="74"/>
      <c r="AU1908" s="74"/>
      <c r="AV1908" s="74"/>
      <c r="AW1908" s="74"/>
      <c r="AX1908" s="74"/>
      <c r="AY1908" s="74"/>
      <c r="AZ1908" s="74"/>
      <c r="BA1908" s="74"/>
    </row>
    <row r="1909" spans="33:54">
      <c r="AG1909" s="74"/>
      <c r="AH1909" s="74"/>
      <c r="AI1909" s="74"/>
      <c r="AJ1909" s="74"/>
      <c r="AK1909" s="74"/>
      <c r="AM1909" s="101"/>
      <c r="AT1909" s="74"/>
      <c r="AU1909" s="74"/>
      <c r="AV1909" s="74"/>
      <c r="AW1909" s="74"/>
      <c r="AX1909" s="74"/>
      <c r="AY1909" s="74"/>
      <c r="AZ1909" s="74"/>
      <c r="BA1909" s="74"/>
    </row>
    <row r="1910" spans="33:54">
      <c r="AG1910" s="74"/>
      <c r="AH1910" s="74"/>
      <c r="AI1910" s="74"/>
      <c r="AJ1910" s="74"/>
      <c r="AK1910" s="74"/>
      <c r="AM1910" s="101"/>
      <c r="AT1910" s="74"/>
      <c r="AU1910" s="74"/>
      <c r="AV1910" s="74"/>
      <c r="AW1910" s="74"/>
      <c r="AX1910" s="74"/>
      <c r="AY1910" s="74"/>
      <c r="AZ1910" s="74"/>
      <c r="BA1910" s="74"/>
      <c r="BB1910" s="74"/>
    </row>
    <row r="1911" spans="33:54">
      <c r="AG1911" s="74"/>
      <c r="AH1911" s="74"/>
      <c r="AI1911" s="74"/>
      <c r="AJ1911" s="74"/>
      <c r="AK1911" s="74"/>
      <c r="AM1911" s="101"/>
      <c r="AT1911" s="74"/>
      <c r="AU1911" s="74"/>
      <c r="AV1911" s="74"/>
      <c r="AW1911" s="74"/>
      <c r="AX1911" s="74"/>
      <c r="AY1911" s="74"/>
      <c r="AZ1911" s="74"/>
      <c r="BA1911" s="74"/>
    </row>
    <row r="1912" spans="33:54">
      <c r="AG1912" s="74"/>
      <c r="AH1912" s="74"/>
      <c r="AI1912" s="74"/>
      <c r="AJ1912" s="74"/>
      <c r="AK1912" s="74"/>
      <c r="AM1912" s="101"/>
      <c r="AT1912" s="74"/>
      <c r="AU1912" s="74"/>
      <c r="AV1912" s="74"/>
      <c r="AW1912" s="74"/>
      <c r="AX1912" s="74"/>
      <c r="AY1912" s="74"/>
      <c r="AZ1912" s="74"/>
      <c r="BA1912" s="74"/>
    </row>
    <row r="1913" spans="33:54">
      <c r="AG1913" s="74"/>
      <c r="AH1913" s="74"/>
      <c r="AI1913" s="74"/>
      <c r="AJ1913" s="74"/>
      <c r="AK1913" s="74"/>
      <c r="AM1913" s="101"/>
      <c r="AT1913" s="74"/>
      <c r="AU1913" s="74"/>
      <c r="AV1913" s="74"/>
      <c r="AW1913" s="74"/>
      <c r="AX1913" s="74"/>
      <c r="AY1913" s="74"/>
      <c r="AZ1913" s="74"/>
      <c r="BA1913" s="74"/>
      <c r="BB1913" s="74"/>
    </row>
    <row r="1914" spans="33:54">
      <c r="AG1914" s="74"/>
      <c r="AH1914" s="74"/>
      <c r="AI1914" s="74"/>
      <c r="AJ1914" s="74"/>
      <c r="AK1914" s="74"/>
      <c r="AM1914" s="101"/>
      <c r="AT1914" s="74"/>
      <c r="AU1914" s="74"/>
      <c r="AV1914" s="74"/>
      <c r="AW1914" s="74"/>
      <c r="AX1914" s="74"/>
      <c r="AY1914" s="74"/>
      <c r="AZ1914" s="74"/>
      <c r="BA1914" s="74"/>
    </row>
    <row r="1915" spans="33:54">
      <c r="AG1915" s="74"/>
      <c r="AH1915" s="74"/>
      <c r="AI1915" s="74"/>
      <c r="AJ1915" s="74"/>
      <c r="AK1915" s="74"/>
      <c r="AM1915" s="101"/>
      <c r="AT1915" s="74"/>
      <c r="AU1915" s="74"/>
      <c r="AV1915" s="74"/>
      <c r="AW1915" s="74"/>
      <c r="AX1915" s="74"/>
      <c r="AY1915" s="74"/>
      <c r="AZ1915" s="74"/>
      <c r="BA1915" s="74"/>
    </row>
    <row r="1916" spans="33:54">
      <c r="AG1916" s="74"/>
      <c r="AH1916" s="74"/>
      <c r="AI1916" s="74"/>
      <c r="AJ1916" s="74"/>
      <c r="AK1916" s="74"/>
      <c r="AM1916" s="101"/>
      <c r="AT1916" s="74"/>
      <c r="AU1916" s="74"/>
      <c r="AV1916" s="74"/>
      <c r="AW1916" s="74"/>
      <c r="AX1916" s="74"/>
      <c r="AY1916" s="74"/>
      <c r="AZ1916" s="74"/>
      <c r="BA1916" s="74"/>
    </row>
    <row r="1917" spans="33:54">
      <c r="AG1917" s="74"/>
      <c r="AH1917" s="74"/>
      <c r="AI1917" s="74"/>
      <c r="AJ1917" s="74"/>
      <c r="AK1917" s="74"/>
      <c r="AM1917" s="101"/>
      <c r="AT1917" s="74"/>
      <c r="AU1917" s="74"/>
      <c r="AV1917" s="74"/>
      <c r="AW1917" s="74"/>
      <c r="AX1917" s="74"/>
      <c r="AY1917" s="74"/>
      <c r="AZ1917" s="74"/>
      <c r="BA1917" s="74"/>
    </row>
    <row r="1918" spans="33:54">
      <c r="AG1918" s="74"/>
      <c r="AH1918" s="74"/>
      <c r="AI1918" s="74"/>
      <c r="AJ1918" s="74"/>
      <c r="AK1918" s="74"/>
      <c r="AM1918" s="101"/>
      <c r="AT1918" s="74"/>
      <c r="AU1918" s="74"/>
      <c r="AV1918" s="74"/>
      <c r="AW1918" s="74"/>
      <c r="AX1918" s="74"/>
      <c r="AY1918" s="74"/>
      <c r="AZ1918" s="74"/>
      <c r="BA1918" s="74"/>
    </row>
    <row r="1919" spans="33:54">
      <c r="AG1919" s="74"/>
      <c r="AH1919" s="74"/>
      <c r="AI1919" s="74"/>
      <c r="AJ1919" s="74"/>
      <c r="AK1919" s="74"/>
      <c r="AM1919" s="101"/>
      <c r="AT1919" s="74"/>
      <c r="AU1919" s="74"/>
      <c r="AV1919" s="74"/>
      <c r="AW1919" s="74"/>
      <c r="AX1919" s="74"/>
      <c r="AY1919" s="74"/>
      <c r="AZ1919" s="74"/>
      <c r="BA1919" s="74"/>
    </row>
    <row r="1920" spans="33:54">
      <c r="AG1920" s="74"/>
      <c r="AH1920" s="74"/>
      <c r="AI1920" s="74"/>
      <c r="AJ1920" s="74"/>
      <c r="AK1920" s="74"/>
      <c r="AM1920" s="101"/>
      <c r="AT1920" s="74"/>
      <c r="AU1920" s="74"/>
      <c r="AV1920" s="74"/>
      <c r="AW1920" s="74"/>
      <c r="AX1920" s="74"/>
      <c r="AY1920" s="74"/>
      <c r="AZ1920" s="74"/>
      <c r="BA1920" s="74"/>
    </row>
    <row r="1921" spans="33:53">
      <c r="AG1921" s="74"/>
      <c r="AH1921" s="74"/>
      <c r="AI1921" s="74"/>
      <c r="AJ1921" s="74"/>
      <c r="AK1921" s="74"/>
      <c r="AM1921" s="101"/>
      <c r="AT1921" s="74"/>
      <c r="AU1921" s="74"/>
      <c r="AV1921" s="74"/>
      <c r="AW1921" s="74"/>
      <c r="AX1921" s="74"/>
      <c r="AY1921" s="74"/>
      <c r="AZ1921" s="74"/>
      <c r="BA1921" s="74"/>
    </row>
    <row r="1922" spans="33:53">
      <c r="AG1922" s="74"/>
      <c r="AH1922" s="74"/>
      <c r="AI1922" s="74"/>
      <c r="AJ1922" s="74"/>
      <c r="AK1922" s="74"/>
      <c r="AM1922" s="101"/>
      <c r="AT1922" s="74"/>
      <c r="AU1922" s="74"/>
      <c r="AV1922" s="74"/>
      <c r="AW1922" s="74"/>
      <c r="AX1922" s="74"/>
      <c r="AY1922" s="74"/>
      <c r="AZ1922" s="74"/>
      <c r="BA1922" s="74"/>
    </row>
    <row r="1923" spans="33:53">
      <c r="AG1923" s="74"/>
      <c r="AH1923" s="74"/>
      <c r="AI1923" s="74"/>
      <c r="AJ1923" s="74"/>
      <c r="AK1923" s="74"/>
      <c r="AM1923" s="101"/>
      <c r="AT1923" s="74"/>
      <c r="AU1923" s="74"/>
      <c r="AV1923" s="74"/>
      <c r="AW1923" s="74"/>
      <c r="AX1923" s="74"/>
      <c r="AY1923" s="74"/>
      <c r="AZ1923" s="74"/>
      <c r="BA1923" s="74"/>
    </row>
    <row r="1924" spans="33:53">
      <c r="AG1924" s="74"/>
      <c r="AH1924" s="74"/>
      <c r="AI1924" s="74"/>
      <c r="AJ1924" s="74"/>
      <c r="AK1924" s="74"/>
      <c r="AM1924" s="101"/>
      <c r="AT1924" s="74"/>
      <c r="AU1924" s="74"/>
      <c r="AV1924" s="74"/>
      <c r="AW1924" s="74"/>
      <c r="AX1924" s="74"/>
      <c r="AY1924" s="74"/>
      <c r="AZ1924" s="74"/>
      <c r="BA1924" s="74"/>
    </row>
    <row r="1925" spans="33:53">
      <c r="AG1925" s="74"/>
      <c r="AH1925" s="74"/>
      <c r="AI1925" s="74"/>
      <c r="AJ1925" s="74"/>
      <c r="AK1925" s="74"/>
      <c r="AM1925" s="101"/>
      <c r="AT1925" s="74"/>
      <c r="AU1925" s="74"/>
      <c r="AV1925" s="74"/>
      <c r="AW1925" s="74"/>
      <c r="AX1925" s="74"/>
      <c r="AY1925" s="74"/>
      <c r="AZ1925" s="74"/>
      <c r="BA1925" s="74"/>
    </row>
    <row r="1926" spans="33:53">
      <c r="AG1926" s="74"/>
      <c r="AH1926" s="74"/>
      <c r="AI1926" s="74"/>
      <c r="AJ1926" s="74"/>
      <c r="AK1926" s="74"/>
      <c r="AM1926" s="101"/>
      <c r="AT1926" s="74"/>
      <c r="AU1926" s="74"/>
      <c r="AV1926" s="74"/>
      <c r="AW1926" s="74"/>
      <c r="AX1926" s="74"/>
      <c r="AY1926" s="74"/>
      <c r="AZ1926" s="74"/>
      <c r="BA1926" s="74"/>
    </row>
    <row r="1927" spans="33:53">
      <c r="AG1927" s="74"/>
      <c r="AH1927" s="74"/>
      <c r="AI1927" s="74"/>
      <c r="AJ1927" s="74"/>
      <c r="AK1927" s="74"/>
      <c r="AM1927" s="101"/>
      <c r="AT1927" s="74"/>
      <c r="AU1927" s="74"/>
      <c r="AV1927" s="74"/>
      <c r="AW1927" s="74"/>
      <c r="AX1927" s="74"/>
      <c r="AY1927" s="74"/>
      <c r="AZ1927" s="74"/>
      <c r="BA1927" s="74"/>
    </row>
    <row r="1928" spans="33:53">
      <c r="AG1928" s="74"/>
      <c r="AH1928" s="74"/>
      <c r="AI1928" s="74"/>
      <c r="AJ1928" s="74"/>
      <c r="AK1928" s="74"/>
      <c r="AM1928" s="101"/>
      <c r="AT1928" s="74"/>
      <c r="AU1928" s="74"/>
      <c r="AV1928" s="74"/>
      <c r="AW1928" s="74"/>
      <c r="AX1928" s="74"/>
      <c r="AY1928" s="74"/>
      <c r="AZ1928" s="74"/>
      <c r="BA1928" s="74"/>
    </row>
    <row r="1929" spans="33:53">
      <c r="AG1929" s="74"/>
      <c r="AH1929" s="74"/>
      <c r="AI1929" s="74"/>
      <c r="AJ1929" s="74"/>
      <c r="AK1929" s="74"/>
      <c r="AM1929" s="101"/>
      <c r="AT1929" s="74"/>
      <c r="AU1929" s="74"/>
      <c r="AV1929" s="74"/>
      <c r="AW1929" s="74"/>
      <c r="AX1929" s="74"/>
      <c r="AY1929" s="74"/>
      <c r="AZ1929" s="74"/>
      <c r="BA1929" s="74"/>
    </row>
    <row r="1930" spans="33:53">
      <c r="AG1930" s="74"/>
      <c r="AH1930" s="74"/>
      <c r="AI1930" s="74"/>
      <c r="AJ1930" s="74"/>
      <c r="AK1930" s="74"/>
      <c r="AM1930" s="101"/>
      <c r="AT1930" s="74"/>
      <c r="AU1930" s="74"/>
      <c r="AV1930" s="74"/>
      <c r="AW1930" s="74"/>
      <c r="AX1930" s="74"/>
      <c r="AY1930" s="74"/>
      <c r="AZ1930" s="74"/>
      <c r="BA1930" s="74"/>
    </row>
    <row r="1931" spans="33:53">
      <c r="AG1931" s="74"/>
      <c r="AH1931" s="74"/>
      <c r="AI1931" s="74"/>
      <c r="AJ1931" s="74"/>
      <c r="AK1931" s="74"/>
      <c r="AM1931" s="101"/>
      <c r="AT1931" s="74"/>
      <c r="AU1931" s="74"/>
      <c r="AV1931" s="74"/>
      <c r="AW1931" s="74"/>
      <c r="AX1931" s="74"/>
      <c r="AY1931" s="74"/>
      <c r="AZ1931" s="74"/>
      <c r="BA1931" s="74"/>
    </row>
    <row r="1932" spans="33:53">
      <c r="AG1932" s="74"/>
      <c r="AH1932" s="74"/>
      <c r="AI1932" s="74"/>
      <c r="AJ1932" s="74"/>
      <c r="AK1932" s="74"/>
      <c r="AM1932" s="101"/>
      <c r="AT1932" s="74"/>
      <c r="AU1932" s="74"/>
      <c r="AV1932" s="74"/>
      <c r="AW1932" s="74"/>
      <c r="AX1932" s="74"/>
      <c r="AY1932" s="74"/>
      <c r="AZ1932" s="74"/>
      <c r="BA1932" s="74"/>
    </row>
    <row r="1933" spans="33:53">
      <c r="AG1933" s="74"/>
      <c r="AH1933" s="74"/>
      <c r="AI1933" s="74"/>
      <c r="AJ1933" s="74"/>
      <c r="AK1933" s="74"/>
      <c r="AM1933" s="101"/>
      <c r="AT1933" s="74"/>
      <c r="AU1933" s="74"/>
      <c r="AV1933" s="74"/>
      <c r="AW1933" s="74"/>
      <c r="AX1933" s="74"/>
      <c r="AY1933" s="74"/>
      <c r="AZ1933" s="74"/>
      <c r="BA1933" s="74"/>
    </row>
    <row r="1934" spans="33:53">
      <c r="AG1934" s="74"/>
      <c r="AH1934" s="74"/>
      <c r="AI1934" s="74"/>
      <c r="AJ1934" s="74"/>
      <c r="AK1934" s="74"/>
      <c r="AM1934" s="101"/>
      <c r="AT1934" s="74"/>
      <c r="AU1934" s="74"/>
      <c r="AV1934" s="74"/>
      <c r="AW1934" s="74"/>
      <c r="AX1934" s="74"/>
      <c r="AY1934" s="74"/>
      <c r="AZ1934" s="74"/>
      <c r="BA1934" s="74"/>
    </row>
    <row r="1935" spans="33:53">
      <c r="AG1935" s="74"/>
      <c r="AH1935" s="74"/>
      <c r="AI1935" s="74"/>
      <c r="AJ1935" s="74"/>
      <c r="AK1935" s="74"/>
      <c r="AM1935" s="101"/>
      <c r="AT1935" s="74"/>
      <c r="AU1935" s="74"/>
      <c r="AV1935" s="74"/>
      <c r="AW1935" s="74"/>
      <c r="AX1935" s="74"/>
      <c r="AY1935" s="74"/>
      <c r="AZ1935" s="74"/>
      <c r="BA1935" s="74"/>
    </row>
    <row r="1936" spans="33:53">
      <c r="AG1936" s="74"/>
      <c r="AH1936" s="74"/>
      <c r="AI1936" s="74"/>
      <c r="AJ1936" s="74"/>
      <c r="AK1936" s="74"/>
      <c r="AM1936" s="101"/>
      <c r="AT1936" s="74"/>
      <c r="AU1936" s="74"/>
      <c r="AV1936" s="74"/>
      <c r="AW1936" s="74"/>
      <c r="AX1936" s="74"/>
      <c r="AY1936" s="74"/>
      <c r="AZ1936" s="74"/>
      <c r="BA1936" s="74"/>
    </row>
    <row r="1937" spans="33:53">
      <c r="AG1937" s="74"/>
      <c r="AH1937" s="74"/>
      <c r="AI1937" s="74"/>
      <c r="AJ1937" s="74"/>
      <c r="AK1937" s="74"/>
      <c r="AM1937" s="101"/>
      <c r="AT1937" s="74"/>
      <c r="AU1937" s="74"/>
      <c r="AV1937" s="74"/>
      <c r="AW1937" s="74"/>
      <c r="AX1937" s="74"/>
      <c r="AY1937" s="74"/>
      <c r="AZ1937" s="74"/>
      <c r="BA1937" s="74"/>
    </row>
    <row r="1938" spans="33:53">
      <c r="AG1938" s="74"/>
      <c r="AH1938" s="74"/>
      <c r="AI1938" s="74"/>
      <c r="AJ1938" s="74"/>
      <c r="AK1938" s="74"/>
      <c r="AM1938" s="101"/>
      <c r="AT1938" s="74"/>
      <c r="AU1938" s="74"/>
      <c r="AV1938" s="74"/>
      <c r="AW1938" s="74"/>
      <c r="AX1938" s="74"/>
      <c r="AY1938" s="74"/>
      <c r="AZ1938" s="74"/>
      <c r="BA1938" s="74"/>
    </row>
    <row r="1939" spans="33:53">
      <c r="AG1939" s="74"/>
      <c r="AH1939" s="74"/>
      <c r="AI1939" s="74"/>
      <c r="AJ1939" s="74"/>
      <c r="AK1939" s="74"/>
      <c r="AM1939" s="101"/>
      <c r="AT1939" s="74"/>
      <c r="AU1939" s="74"/>
      <c r="AV1939" s="74"/>
      <c r="AW1939" s="74"/>
      <c r="AX1939" s="74"/>
      <c r="AY1939" s="74"/>
      <c r="AZ1939" s="74"/>
      <c r="BA1939" s="74"/>
    </row>
    <row r="1940" spans="33:53">
      <c r="AG1940" s="74"/>
      <c r="AH1940" s="74"/>
      <c r="AI1940" s="74"/>
      <c r="AJ1940" s="74"/>
      <c r="AK1940" s="74"/>
      <c r="AM1940" s="101"/>
      <c r="AT1940" s="74"/>
      <c r="AU1940" s="74"/>
      <c r="AV1940" s="74"/>
      <c r="AW1940" s="74"/>
      <c r="AX1940" s="74"/>
      <c r="AY1940" s="74"/>
      <c r="AZ1940" s="74"/>
      <c r="BA1940" s="74"/>
    </row>
    <row r="1941" spans="33:53">
      <c r="AG1941" s="74"/>
      <c r="AH1941" s="74"/>
      <c r="AI1941" s="74"/>
      <c r="AJ1941" s="74"/>
      <c r="AK1941" s="74"/>
      <c r="AM1941" s="101"/>
      <c r="AT1941" s="74"/>
      <c r="AU1941" s="74"/>
      <c r="AV1941" s="74"/>
      <c r="AW1941" s="74"/>
      <c r="AX1941" s="74"/>
      <c r="AY1941" s="74"/>
      <c r="AZ1941" s="74"/>
      <c r="BA1941" s="74"/>
    </row>
    <row r="1942" spans="33:53">
      <c r="AG1942" s="74"/>
      <c r="AH1942" s="74"/>
      <c r="AI1942" s="74"/>
      <c r="AJ1942" s="74"/>
      <c r="AK1942" s="74"/>
      <c r="AM1942" s="101"/>
      <c r="AT1942" s="74"/>
      <c r="AU1942" s="74"/>
      <c r="AV1942" s="74"/>
      <c r="AW1942" s="74"/>
      <c r="AX1942" s="74"/>
      <c r="AY1942" s="74"/>
      <c r="AZ1942" s="74"/>
      <c r="BA1942" s="74"/>
    </row>
    <row r="1943" spans="33:53">
      <c r="AG1943" s="74"/>
      <c r="AH1943" s="74"/>
      <c r="AI1943" s="74"/>
      <c r="AJ1943" s="74"/>
      <c r="AK1943" s="74"/>
      <c r="AM1943" s="101"/>
      <c r="AT1943" s="74"/>
      <c r="AU1943" s="74"/>
      <c r="AV1943" s="74"/>
      <c r="AW1943" s="74"/>
      <c r="AX1943" s="74"/>
      <c r="AY1943" s="74"/>
      <c r="AZ1943" s="74"/>
      <c r="BA1943" s="74"/>
    </row>
    <row r="1944" spans="33:53">
      <c r="AG1944" s="74"/>
      <c r="AH1944" s="74"/>
      <c r="AI1944" s="74"/>
      <c r="AJ1944" s="74"/>
      <c r="AK1944" s="74"/>
      <c r="AM1944" s="101"/>
      <c r="AT1944" s="74"/>
      <c r="AU1944" s="74"/>
      <c r="AV1944" s="74"/>
      <c r="AW1944" s="74"/>
      <c r="AX1944" s="74"/>
      <c r="AY1944" s="74"/>
      <c r="AZ1944" s="74"/>
      <c r="BA1944" s="74"/>
    </row>
    <row r="1945" spans="33:53">
      <c r="AG1945" s="74"/>
      <c r="AH1945" s="74"/>
      <c r="AI1945" s="74"/>
      <c r="AJ1945" s="74"/>
      <c r="AK1945" s="74"/>
      <c r="AM1945" s="101"/>
      <c r="AT1945" s="74"/>
      <c r="AU1945" s="74"/>
      <c r="AV1945" s="74"/>
      <c r="AW1945" s="74"/>
      <c r="AX1945" s="74"/>
      <c r="AY1945" s="74"/>
      <c r="AZ1945" s="74"/>
      <c r="BA1945" s="74"/>
    </row>
    <row r="1946" spans="33:53">
      <c r="AG1946" s="74"/>
      <c r="AH1946" s="74"/>
      <c r="AI1946" s="74"/>
      <c r="AJ1946" s="74"/>
      <c r="AK1946" s="74"/>
      <c r="AM1946" s="101"/>
      <c r="AT1946" s="74"/>
      <c r="AU1946" s="74"/>
      <c r="AV1946" s="74"/>
      <c r="AW1946" s="74"/>
      <c r="AX1946" s="74"/>
      <c r="AY1946" s="74"/>
      <c r="AZ1946" s="74"/>
      <c r="BA1946" s="74"/>
    </row>
    <row r="1947" spans="33:53">
      <c r="AG1947" s="74"/>
      <c r="AH1947" s="74"/>
      <c r="AI1947" s="74"/>
      <c r="AJ1947" s="74"/>
      <c r="AK1947" s="74"/>
      <c r="AM1947" s="101"/>
      <c r="AT1947" s="74"/>
      <c r="AU1947" s="74"/>
      <c r="AV1947" s="74"/>
      <c r="AW1947" s="74"/>
      <c r="AX1947" s="74"/>
      <c r="AY1947" s="74"/>
      <c r="AZ1947" s="74"/>
      <c r="BA1947" s="74"/>
    </row>
    <row r="1948" spans="33:53">
      <c r="AG1948" s="74"/>
      <c r="AH1948" s="74"/>
      <c r="AI1948" s="74"/>
      <c r="AJ1948" s="74"/>
      <c r="AK1948" s="74"/>
      <c r="AM1948" s="101"/>
      <c r="AT1948" s="74"/>
      <c r="AU1948" s="74"/>
      <c r="AV1948" s="74"/>
      <c r="AW1948" s="74"/>
      <c r="AX1948" s="74"/>
      <c r="AY1948" s="74"/>
      <c r="AZ1948" s="74"/>
      <c r="BA1948" s="74"/>
    </row>
    <row r="1949" spans="33:53">
      <c r="AG1949" s="74"/>
      <c r="AH1949" s="74"/>
      <c r="AI1949" s="74"/>
      <c r="AJ1949" s="74"/>
      <c r="AK1949" s="74"/>
      <c r="AM1949" s="101"/>
      <c r="AT1949" s="74"/>
      <c r="AU1949" s="74"/>
      <c r="AV1949" s="74"/>
      <c r="AW1949" s="74"/>
      <c r="AX1949" s="74"/>
      <c r="AY1949" s="74"/>
      <c r="AZ1949" s="74"/>
      <c r="BA1949" s="74"/>
    </row>
    <row r="1950" spans="33:53">
      <c r="AG1950" s="74"/>
      <c r="AH1950" s="74"/>
      <c r="AI1950" s="74"/>
      <c r="AJ1950" s="74"/>
      <c r="AK1950" s="74"/>
      <c r="AM1950" s="101"/>
      <c r="AT1950" s="74"/>
      <c r="AU1950" s="74"/>
      <c r="AV1950" s="74"/>
      <c r="AW1950" s="74"/>
      <c r="AX1950" s="74"/>
      <c r="AY1950" s="74"/>
      <c r="AZ1950" s="74"/>
      <c r="BA1950" s="74"/>
    </row>
    <row r="1951" spans="33:53">
      <c r="AG1951" s="74"/>
      <c r="AH1951" s="74"/>
      <c r="AI1951" s="74"/>
      <c r="AJ1951" s="74"/>
      <c r="AK1951" s="74"/>
      <c r="AM1951" s="101"/>
      <c r="AT1951" s="74"/>
      <c r="AU1951" s="74"/>
      <c r="AV1951" s="74"/>
      <c r="AW1951" s="74"/>
      <c r="AX1951" s="74"/>
      <c r="AY1951" s="74"/>
      <c r="AZ1951" s="74"/>
      <c r="BA1951" s="74"/>
    </row>
    <row r="1952" spans="33:53">
      <c r="AG1952" s="74"/>
      <c r="AH1952" s="74"/>
      <c r="AI1952" s="74"/>
      <c r="AJ1952" s="74"/>
      <c r="AK1952" s="74"/>
      <c r="AM1952" s="101"/>
      <c r="AT1952" s="74"/>
      <c r="AU1952" s="74"/>
      <c r="AV1952" s="74"/>
      <c r="AW1952" s="74"/>
      <c r="AX1952" s="74"/>
      <c r="AY1952" s="74"/>
      <c r="AZ1952" s="74"/>
      <c r="BA1952" s="74"/>
    </row>
    <row r="1953" spans="33:53">
      <c r="AG1953" s="74"/>
      <c r="AH1953" s="74"/>
      <c r="AI1953" s="74"/>
      <c r="AJ1953" s="74"/>
      <c r="AK1953" s="74"/>
      <c r="AM1953" s="101"/>
      <c r="AT1953" s="74"/>
      <c r="AU1953" s="74"/>
      <c r="AV1953" s="74"/>
      <c r="AW1953" s="74"/>
      <c r="AX1953" s="74"/>
      <c r="AY1953" s="74"/>
      <c r="AZ1953" s="74"/>
      <c r="BA1953" s="74"/>
    </row>
    <row r="1954" spans="33:53">
      <c r="AG1954" s="74"/>
      <c r="AH1954" s="74"/>
      <c r="AI1954" s="74"/>
      <c r="AJ1954" s="74"/>
      <c r="AK1954" s="74"/>
      <c r="AM1954" s="101"/>
      <c r="AT1954" s="74"/>
      <c r="AU1954" s="74"/>
      <c r="AV1954" s="74"/>
      <c r="AW1954" s="74"/>
      <c r="AX1954" s="74"/>
      <c r="AY1954" s="74"/>
      <c r="AZ1954" s="74"/>
      <c r="BA1954" s="74"/>
    </row>
    <row r="1955" spans="33:53">
      <c r="AG1955" s="74"/>
      <c r="AH1955" s="74"/>
      <c r="AI1955" s="74"/>
      <c r="AJ1955" s="74"/>
      <c r="AK1955" s="74"/>
      <c r="AM1955" s="101"/>
      <c r="AT1955" s="74"/>
      <c r="AU1955" s="74"/>
      <c r="AV1955" s="74"/>
      <c r="AW1955" s="74"/>
      <c r="AX1955" s="74"/>
      <c r="AY1955" s="74"/>
      <c r="AZ1955" s="74"/>
      <c r="BA1955" s="74"/>
    </row>
    <row r="1956" spans="33:53">
      <c r="AG1956" s="74"/>
      <c r="AH1956" s="74"/>
      <c r="AI1956" s="74"/>
      <c r="AJ1956" s="74"/>
      <c r="AK1956" s="74"/>
      <c r="AM1956" s="101"/>
      <c r="AT1956" s="74"/>
      <c r="AU1956" s="74"/>
      <c r="AV1956" s="74"/>
      <c r="AW1956" s="74"/>
      <c r="AX1956" s="74"/>
      <c r="AY1956" s="74"/>
      <c r="AZ1956" s="74"/>
      <c r="BA1956" s="74"/>
    </row>
    <row r="1957" spans="33:53">
      <c r="AG1957" s="74"/>
      <c r="AH1957" s="74"/>
      <c r="AI1957" s="74"/>
      <c r="AJ1957" s="74"/>
      <c r="AK1957" s="74"/>
      <c r="AM1957" s="101"/>
      <c r="AT1957" s="74"/>
      <c r="AU1957" s="74"/>
      <c r="AV1957" s="74"/>
      <c r="AW1957" s="74"/>
      <c r="AX1957" s="74"/>
      <c r="AY1957" s="74"/>
      <c r="AZ1957" s="74"/>
      <c r="BA1957" s="74"/>
    </row>
    <row r="1958" spans="33:53">
      <c r="AG1958" s="74"/>
      <c r="AH1958" s="74"/>
      <c r="AI1958" s="74"/>
      <c r="AJ1958" s="74"/>
      <c r="AK1958" s="74"/>
      <c r="AM1958" s="101"/>
      <c r="AT1958" s="74"/>
      <c r="AU1958" s="74"/>
      <c r="AV1958" s="74"/>
      <c r="AW1958" s="74"/>
      <c r="AX1958" s="74"/>
      <c r="AY1958" s="74"/>
      <c r="AZ1958" s="74"/>
      <c r="BA1958" s="74"/>
    </row>
    <row r="1959" spans="33:53">
      <c r="AG1959" s="74"/>
      <c r="AH1959" s="74"/>
      <c r="AI1959" s="74"/>
      <c r="AJ1959" s="74"/>
      <c r="AK1959" s="74"/>
      <c r="AM1959" s="101"/>
      <c r="AT1959" s="74"/>
      <c r="AU1959" s="74"/>
      <c r="AV1959" s="74"/>
      <c r="AW1959" s="74"/>
      <c r="AX1959" s="74"/>
      <c r="AY1959" s="74"/>
      <c r="AZ1959" s="74"/>
      <c r="BA1959" s="74"/>
    </row>
    <row r="1960" spans="33:53">
      <c r="AG1960" s="74"/>
      <c r="AH1960" s="74"/>
      <c r="AI1960" s="74"/>
      <c r="AJ1960" s="74"/>
      <c r="AK1960" s="74"/>
      <c r="AM1960" s="101"/>
      <c r="AT1960" s="74"/>
      <c r="AU1960" s="74"/>
      <c r="AV1960" s="74"/>
      <c r="AW1960" s="74"/>
      <c r="AX1960" s="74"/>
      <c r="AY1960" s="74"/>
      <c r="AZ1960" s="74"/>
      <c r="BA1960" s="74"/>
    </row>
    <row r="1961" spans="33:53">
      <c r="AG1961" s="74"/>
      <c r="AH1961" s="74"/>
      <c r="AI1961" s="74"/>
      <c r="AJ1961" s="74"/>
      <c r="AK1961" s="74"/>
      <c r="AM1961" s="101"/>
      <c r="AT1961" s="74"/>
      <c r="AU1961" s="74"/>
      <c r="AV1961" s="74"/>
      <c r="AW1961" s="74"/>
      <c r="AX1961" s="74"/>
      <c r="AY1961" s="74"/>
      <c r="AZ1961" s="74"/>
      <c r="BA1961" s="74"/>
    </row>
    <row r="1962" spans="33:53">
      <c r="AG1962" s="74"/>
      <c r="AH1962" s="74"/>
      <c r="AI1962" s="74"/>
      <c r="AJ1962" s="74"/>
      <c r="AK1962" s="74"/>
      <c r="AM1962" s="101"/>
      <c r="AT1962" s="74"/>
      <c r="AU1962" s="74"/>
      <c r="AV1962" s="74"/>
      <c r="AW1962" s="74"/>
      <c r="AX1962" s="74"/>
      <c r="AY1962" s="74"/>
      <c r="AZ1962" s="74"/>
      <c r="BA1962" s="74"/>
    </row>
    <row r="1963" spans="33:53">
      <c r="AG1963" s="74"/>
      <c r="AH1963" s="74"/>
      <c r="AI1963" s="74"/>
      <c r="AJ1963" s="74"/>
      <c r="AK1963" s="74"/>
      <c r="AM1963" s="101"/>
      <c r="AT1963" s="74"/>
      <c r="AU1963" s="74"/>
      <c r="AV1963" s="74"/>
      <c r="AW1963" s="74"/>
      <c r="AX1963" s="74"/>
      <c r="AY1963" s="74"/>
      <c r="AZ1963" s="74"/>
      <c r="BA1963" s="74"/>
    </row>
    <row r="1964" spans="33:53">
      <c r="AG1964" s="74"/>
      <c r="AH1964" s="74"/>
      <c r="AI1964" s="74"/>
      <c r="AJ1964" s="74"/>
      <c r="AK1964" s="74"/>
      <c r="AM1964" s="101"/>
      <c r="AT1964" s="74"/>
      <c r="AU1964" s="74"/>
      <c r="AV1964" s="74"/>
      <c r="AW1964" s="74"/>
      <c r="AX1964" s="74"/>
      <c r="AY1964" s="74"/>
      <c r="AZ1964" s="74"/>
      <c r="BA1964" s="74"/>
    </row>
    <row r="1965" spans="33:53">
      <c r="AG1965" s="74"/>
      <c r="AH1965" s="74"/>
      <c r="AI1965" s="74"/>
      <c r="AJ1965" s="74"/>
      <c r="AK1965" s="74"/>
      <c r="AM1965" s="101"/>
      <c r="AT1965" s="74"/>
      <c r="AU1965" s="74"/>
      <c r="AV1965" s="74"/>
      <c r="AW1965" s="74"/>
      <c r="AX1965" s="74"/>
      <c r="AY1965" s="74"/>
      <c r="AZ1965" s="74"/>
      <c r="BA1965" s="74"/>
    </row>
    <row r="1966" spans="33:53">
      <c r="AG1966" s="74"/>
      <c r="AH1966" s="74"/>
      <c r="AI1966" s="74"/>
      <c r="AJ1966" s="74"/>
      <c r="AK1966" s="74"/>
      <c r="AM1966" s="101"/>
      <c r="AT1966" s="74"/>
      <c r="AU1966" s="74"/>
      <c r="AV1966" s="74"/>
      <c r="AW1966" s="74"/>
      <c r="AX1966" s="74"/>
      <c r="AY1966" s="74"/>
      <c r="AZ1966" s="74"/>
      <c r="BA1966" s="74"/>
    </row>
    <row r="1967" spans="33:53">
      <c r="AG1967" s="74"/>
      <c r="AH1967" s="74"/>
      <c r="AI1967" s="74"/>
      <c r="AJ1967" s="74"/>
      <c r="AK1967" s="74"/>
      <c r="AM1967" s="101"/>
      <c r="AT1967" s="74"/>
      <c r="AU1967" s="74"/>
      <c r="AV1967" s="74"/>
      <c r="AW1967" s="74"/>
      <c r="AX1967" s="74"/>
      <c r="AY1967" s="74"/>
      <c r="AZ1967" s="74"/>
      <c r="BA1967" s="74"/>
    </row>
    <row r="1968" spans="33:53">
      <c r="AG1968" s="74"/>
      <c r="AH1968" s="74"/>
      <c r="AI1968" s="74"/>
      <c r="AJ1968" s="74"/>
      <c r="AK1968" s="74"/>
      <c r="AM1968" s="101"/>
      <c r="AT1968" s="74"/>
      <c r="AU1968" s="74"/>
      <c r="AV1968" s="74"/>
      <c r="AW1968" s="74"/>
      <c r="AX1968" s="74"/>
      <c r="AY1968" s="74"/>
      <c r="AZ1968" s="74"/>
      <c r="BA1968" s="74"/>
    </row>
    <row r="1969" spans="33:53">
      <c r="AG1969" s="74"/>
      <c r="AH1969" s="74"/>
      <c r="AI1969" s="74"/>
      <c r="AJ1969" s="74"/>
      <c r="AK1969" s="74"/>
      <c r="AM1969" s="101"/>
      <c r="AT1969" s="74"/>
      <c r="AU1969" s="74"/>
      <c r="AV1969" s="74"/>
      <c r="AW1969" s="74"/>
      <c r="AX1969" s="74"/>
      <c r="AY1969" s="74"/>
      <c r="AZ1969" s="74"/>
      <c r="BA1969" s="74"/>
    </row>
    <row r="1970" spans="33:53">
      <c r="AG1970" s="74"/>
      <c r="AH1970" s="74"/>
      <c r="AI1970" s="74"/>
      <c r="AJ1970" s="74"/>
      <c r="AK1970" s="74"/>
      <c r="AM1970" s="101"/>
      <c r="AT1970" s="74"/>
      <c r="AU1970" s="74"/>
      <c r="AV1970" s="74"/>
      <c r="AW1970" s="74"/>
      <c r="AX1970" s="74"/>
      <c r="AY1970" s="74"/>
      <c r="AZ1970" s="74"/>
      <c r="BA1970" s="74"/>
    </row>
    <row r="1971" spans="33:53">
      <c r="AG1971" s="74"/>
      <c r="AH1971" s="74"/>
      <c r="AI1971" s="74"/>
      <c r="AJ1971" s="74"/>
      <c r="AK1971" s="74"/>
      <c r="AM1971" s="101"/>
      <c r="AT1971" s="74"/>
      <c r="AU1971" s="74"/>
      <c r="AV1971" s="74"/>
      <c r="AW1971" s="74"/>
      <c r="AX1971" s="74"/>
      <c r="AY1971" s="74"/>
      <c r="AZ1971" s="74"/>
      <c r="BA1971" s="74"/>
    </row>
    <row r="1972" spans="33:53">
      <c r="AG1972" s="74"/>
      <c r="AH1972" s="74"/>
      <c r="AI1972" s="74"/>
      <c r="AJ1972" s="74"/>
      <c r="AK1972" s="74"/>
      <c r="AM1972" s="101"/>
      <c r="AT1972" s="74"/>
      <c r="AU1972" s="74"/>
      <c r="AV1972" s="74"/>
      <c r="AW1972" s="74"/>
      <c r="AX1972" s="74"/>
      <c r="AY1972" s="74"/>
      <c r="AZ1972" s="74"/>
      <c r="BA1972" s="74"/>
    </row>
    <row r="1973" spans="33:53">
      <c r="AG1973" s="74"/>
      <c r="AH1973" s="74"/>
      <c r="AI1973" s="74"/>
      <c r="AJ1973" s="74"/>
      <c r="AK1973" s="74"/>
      <c r="AM1973" s="101"/>
      <c r="AT1973" s="74"/>
      <c r="AU1973" s="74"/>
      <c r="AV1973" s="74"/>
      <c r="AW1973" s="74"/>
      <c r="AX1973" s="74"/>
      <c r="AY1973" s="74"/>
      <c r="AZ1973" s="74"/>
      <c r="BA1973" s="74"/>
    </row>
    <row r="1974" spans="33:53">
      <c r="AG1974" s="74"/>
      <c r="AH1974" s="74"/>
      <c r="AI1974" s="74"/>
      <c r="AJ1974" s="74"/>
      <c r="AK1974" s="74"/>
      <c r="AM1974" s="101"/>
      <c r="AT1974" s="74"/>
      <c r="AU1974" s="74"/>
      <c r="AV1974" s="74"/>
      <c r="AW1974" s="74"/>
      <c r="AX1974" s="74"/>
      <c r="AY1974" s="74"/>
      <c r="AZ1974" s="74"/>
      <c r="BA1974" s="74"/>
    </row>
    <row r="1975" spans="33:53">
      <c r="AG1975" s="74"/>
      <c r="AH1975" s="74"/>
      <c r="AI1975" s="74"/>
      <c r="AJ1975" s="74"/>
      <c r="AK1975" s="74"/>
      <c r="AM1975" s="101"/>
      <c r="AT1975" s="74"/>
      <c r="AU1975" s="74"/>
      <c r="AV1975" s="74"/>
      <c r="AW1975" s="74"/>
      <c r="AX1975" s="74"/>
      <c r="AY1975" s="74"/>
      <c r="AZ1975" s="74"/>
      <c r="BA1975" s="74"/>
    </row>
    <row r="1976" spans="33:53">
      <c r="AG1976" s="74"/>
      <c r="AH1976" s="74"/>
      <c r="AI1976" s="74"/>
      <c r="AJ1976" s="74"/>
      <c r="AK1976" s="74"/>
      <c r="AM1976" s="101"/>
      <c r="AT1976" s="74"/>
      <c r="AU1976" s="74"/>
      <c r="AV1976" s="74"/>
      <c r="AW1976" s="74"/>
      <c r="AX1976" s="74"/>
      <c r="AY1976" s="74"/>
      <c r="AZ1976" s="74"/>
      <c r="BA1976" s="74"/>
    </row>
    <row r="1977" spans="33:53">
      <c r="AG1977" s="74"/>
      <c r="AH1977" s="74"/>
      <c r="AI1977" s="74"/>
      <c r="AJ1977" s="74"/>
      <c r="AK1977" s="74"/>
      <c r="AM1977" s="101"/>
      <c r="AT1977" s="74"/>
      <c r="AU1977" s="74"/>
      <c r="AV1977" s="74"/>
      <c r="AW1977" s="74"/>
      <c r="AX1977" s="74"/>
      <c r="AY1977" s="74"/>
      <c r="AZ1977" s="74"/>
      <c r="BA1977" s="74"/>
    </row>
    <row r="1978" spans="33:53">
      <c r="AG1978" s="74"/>
      <c r="AH1978" s="74"/>
      <c r="AI1978" s="74"/>
      <c r="AJ1978" s="74"/>
      <c r="AK1978" s="74"/>
      <c r="AM1978" s="101"/>
      <c r="AT1978" s="74"/>
      <c r="AU1978" s="74"/>
      <c r="AV1978" s="74"/>
      <c r="AW1978" s="74"/>
      <c r="AX1978" s="74"/>
      <c r="AY1978" s="74"/>
      <c r="AZ1978" s="74"/>
      <c r="BA1978" s="74"/>
    </row>
    <row r="1979" spans="33:53">
      <c r="AG1979" s="74"/>
      <c r="AH1979" s="74"/>
      <c r="AI1979" s="74"/>
      <c r="AJ1979" s="74"/>
      <c r="AK1979" s="74"/>
      <c r="AM1979" s="101"/>
      <c r="AT1979" s="74"/>
      <c r="AU1979" s="74"/>
      <c r="AV1979" s="74"/>
      <c r="AW1979" s="74"/>
      <c r="AX1979" s="74"/>
      <c r="AY1979" s="74"/>
      <c r="AZ1979" s="74"/>
      <c r="BA1979" s="74"/>
    </row>
    <row r="1980" spans="33:53">
      <c r="AG1980" s="74"/>
      <c r="AH1980" s="74"/>
      <c r="AI1980" s="74"/>
      <c r="AJ1980" s="74"/>
      <c r="AK1980" s="74"/>
      <c r="AM1980" s="101"/>
      <c r="AT1980" s="74"/>
      <c r="AU1980" s="74"/>
      <c r="AV1980" s="74"/>
      <c r="AW1980" s="74"/>
      <c r="AX1980" s="74"/>
      <c r="AY1980" s="74"/>
      <c r="AZ1980" s="74"/>
      <c r="BA1980" s="74"/>
    </row>
    <row r="1981" spans="33:53">
      <c r="AG1981" s="74"/>
      <c r="AH1981" s="74"/>
      <c r="AI1981" s="74"/>
      <c r="AJ1981" s="74"/>
      <c r="AK1981" s="74"/>
      <c r="AM1981" s="101"/>
      <c r="AT1981" s="74"/>
      <c r="AU1981" s="74"/>
      <c r="AV1981" s="74"/>
      <c r="AW1981" s="74"/>
      <c r="AX1981" s="74"/>
      <c r="AY1981" s="74"/>
      <c r="AZ1981" s="74"/>
      <c r="BA1981" s="74"/>
    </row>
    <row r="1982" spans="33:53">
      <c r="AG1982" s="74"/>
      <c r="AH1982" s="74"/>
      <c r="AI1982" s="74"/>
      <c r="AJ1982" s="74"/>
      <c r="AK1982" s="74"/>
      <c r="AM1982" s="101"/>
      <c r="AT1982" s="74"/>
      <c r="AU1982" s="74"/>
      <c r="AV1982" s="74"/>
      <c r="AW1982" s="74"/>
      <c r="AX1982" s="74"/>
      <c r="AY1982" s="74"/>
      <c r="AZ1982" s="74"/>
      <c r="BA1982" s="74"/>
    </row>
    <row r="1983" spans="33:53">
      <c r="AG1983" s="74"/>
      <c r="AH1983" s="74"/>
      <c r="AI1983" s="74"/>
      <c r="AJ1983" s="74"/>
      <c r="AK1983" s="74"/>
      <c r="AM1983" s="101"/>
      <c r="AT1983" s="74"/>
      <c r="AU1983" s="74"/>
      <c r="AV1983" s="74"/>
      <c r="AW1983" s="74"/>
      <c r="AX1983" s="74"/>
      <c r="AY1983" s="74"/>
      <c r="AZ1983" s="74"/>
      <c r="BA1983" s="74"/>
    </row>
    <row r="1984" spans="33:53">
      <c r="AG1984" s="74"/>
      <c r="AH1984" s="74"/>
      <c r="AI1984" s="74"/>
      <c r="AJ1984" s="74"/>
      <c r="AK1984" s="74"/>
      <c r="AM1984" s="101"/>
      <c r="AT1984" s="74"/>
      <c r="AU1984" s="74"/>
      <c r="AV1984" s="74"/>
      <c r="AW1984" s="74"/>
      <c r="AX1984" s="74"/>
      <c r="AY1984" s="74"/>
      <c r="AZ1984" s="74"/>
      <c r="BA1984" s="74"/>
    </row>
    <row r="1985" spans="33:53">
      <c r="AG1985" s="74"/>
      <c r="AH1985" s="74"/>
      <c r="AI1985" s="74"/>
      <c r="AJ1985" s="74"/>
      <c r="AK1985" s="74"/>
      <c r="AM1985" s="101"/>
      <c r="AT1985" s="74"/>
      <c r="AU1985" s="74"/>
      <c r="AV1985" s="74"/>
      <c r="AW1985" s="74"/>
      <c r="AX1985" s="74"/>
      <c r="AY1985" s="74"/>
      <c r="AZ1985" s="74"/>
      <c r="BA1985" s="74"/>
    </row>
    <row r="1986" spans="33:53">
      <c r="AG1986" s="74"/>
      <c r="AH1986" s="74"/>
      <c r="AI1986" s="74"/>
      <c r="AJ1986" s="74"/>
      <c r="AK1986" s="74"/>
      <c r="AM1986" s="101"/>
      <c r="AT1986" s="74"/>
      <c r="AU1986" s="74"/>
      <c r="AV1986" s="74"/>
      <c r="AW1986" s="74"/>
      <c r="AX1986" s="74"/>
      <c r="AY1986" s="74"/>
      <c r="AZ1986" s="74"/>
      <c r="BA1986" s="74"/>
    </row>
    <row r="1987" spans="33:53">
      <c r="AG1987" s="74"/>
      <c r="AH1987" s="74"/>
      <c r="AI1987" s="74"/>
      <c r="AJ1987" s="74"/>
      <c r="AK1987" s="74"/>
      <c r="AM1987" s="101"/>
      <c r="AT1987" s="74"/>
      <c r="AU1987" s="74"/>
      <c r="AV1987" s="74"/>
      <c r="AW1987" s="74"/>
      <c r="AX1987" s="74"/>
      <c r="AY1987" s="74"/>
      <c r="AZ1987" s="74"/>
      <c r="BA1987" s="74"/>
    </row>
    <row r="1988" spans="33:53">
      <c r="AG1988" s="74"/>
      <c r="AH1988" s="74"/>
      <c r="AI1988" s="74"/>
      <c r="AJ1988" s="74"/>
      <c r="AK1988" s="74"/>
      <c r="AM1988" s="101"/>
      <c r="AT1988" s="74"/>
      <c r="AU1988" s="74"/>
      <c r="AV1988" s="74"/>
      <c r="AW1988" s="74"/>
      <c r="AX1988" s="74"/>
      <c r="AY1988" s="74"/>
      <c r="AZ1988" s="74"/>
      <c r="BA1988" s="74"/>
    </row>
    <row r="1989" spans="33:53">
      <c r="AG1989" s="74"/>
      <c r="AH1989" s="74"/>
      <c r="AI1989" s="74"/>
      <c r="AJ1989" s="74"/>
      <c r="AK1989" s="74"/>
      <c r="AM1989" s="101"/>
      <c r="AT1989" s="74"/>
      <c r="AU1989" s="74"/>
      <c r="AV1989" s="74"/>
      <c r="AW1989" s="74"/>
      <c r="AX1989" s="74"/>
      <c r="AY1989" s="74"/>
      <c r="AZ1989" s="74"/>
      <c r="BA1989" s="74"/>
    </row>
    <row r="1990" spans="33:53">
      <c r="AG1990" s="74"/>
      <c r="AH1990" s="74"/>
      <c r="AI1990" s="74"/>
      <c r="AJ1990" s="74"/>
      <c r="AK1990" s="74"/>
      <c r="AM1990" s="101"/>
      <c r="AT1990" s="74"/>
      <c r="AU1990" s="74"/>
      <c r="AV1990" s="74"/>
      <c r="AW1990" s="74"/>
      <c r="AX1990" s="74"/>
      <c r="AY1990" s="74"/>
      <c r="AZ1990" s="74"/>
      <c r="BA1990" s="74"/>
    </row>
    <row r="1991" spans="33:53">
      <c r="AG1991" s="74"/>
      <c r="AH1991" s="74"/>
      <c r="AI1991" s="74"/>
      <c r="AJ1991" s="74"/>
      <c r="AK1991" s="74"/>
      <c r="AM1991" s="101"/>
      <c r="AT1991" s="74"/>
      <c r="AU1991" s="74"/>
      <c r="AV1991" s="74"/>
      <c r="AW1991" s="74"/>
      <c r="AX1991" s="74"/>
      <c r="AY1991" s="74"/>
      <c r="AZ1991" s="74"/>
      <c r="BA1991" s="74"/>
    </row>
    <row r="1992" spans="33:53">
      <c r="AG1992" s="74"/>
      <c r="AH1992" s="74"/>
      <c r="AI1992" s="74"/>
      <c r="AJ1992" s="74"/>
      <c r="AK1992" s="74"/>
      <c r="AM1992" s="101"/>
      <c r="AT1992" s="74"/>
      <c r="AU1992" s="74"/>
      <c r="AV1992" s="74"/>
      <c r="AW1992" s="74"/>
      <c r="AX1992" s="74"/>
      <c r="AY1992" s="74"/>
      <c r="AZ1992" s="74"/>
      <c r="BA1992" s="74"/>
    </row>
    <row r="1993" spans="33:53">
      <c r="AG1993" s="74"/>
      <c r="AH1993" s="74"/>
      <c r="AI1993" s="74"/>
      <c r="AJ1993" s="74"/>
      <c r="AK1993" s="74"/>
      <c r="AM1993" s="101"/>
      <c r="AT1993" s="74"/>
      <c r="AU1993" s="74"/>
      <c r="AV1993" s="74"/>
      <c r="AW1993" s="74"/>
      <c r="AX1993" s="74"/>
      <c r="AY1993" s="74"/>
      <c r="AZ1993" s="74"/>
      <c r="BA1993" s="74"/>
    </row>
    <row r="1994" spans="33:53">
      <c r="AG1994" s="74"/>
      <c r="AH1994" s="74"/>
      <c r="AI1994" s="74"/>
      <c r="AJ1994" s="74"/>
      <c r="AK1994" s="74"/>
      <c r="AM1994" s="101"/>
      <c r="AT1994" s="74"/>
      <c r="AU1994" s="74"/>
      <c r="AV1994" s="74"/>
      <c r="AW1994" s="74"/>
      <c r="AX1994" s="74"/>
      <c r="AY1994" s="74"/>
      <c r="AZ1994" s="74"/>
      <c r="BA1994" s="74"/>
    </row>
    <row r="1995" spans="33:53">
      <c r="AG1995" s="74"/>
      <c r="AH1995" s="74"/>
      <c r="AI1995" s="74"/>
      <c r="AJ1995" s="74"/>
      <c r="AK1995" s="74"/>
      <c r="AM1995" s="101"/>
      <c r="AT1995" s="74"/>
      <c r="AU1995" s="74"/>
      <c r="AV1995" s="74"/>
      <c r="AW1995" s="74"/>
      <c r="AX1995" s="74"/>
      <c r="AY1995" s="74"/>
      <c r="AZ1995" s="74"/>
      <c r="BA1995" s="74"/>
    </row>
    <row r="1996" spans="33:53">
      <c r="AG1996" s="74"/>
      <c r="AH1996" s="74"/>
      <c r="AI1996" s="74"/>
      <c r="AJ1996" s="74"/>
      <c r="AK1996" s="74"/>
      <c r="AM1996" s="101"/>
      <c r="AT1996" s="74"/>
      <c r="AU1996" s="74"/>
      <c r="AV1996" s="74"/>
      <c r="AW1996" s="74"/>
      <c r="AX1996" s="74"/>
      <c r="AY1996" s="74"/>
      <c r="AZ1996" s="74"/>
      <c r="BA1996" s="74"/>
    </row>
    <row r="1997" spans="33:53">
      <c r="AG1997" s="74"/>
      <c r="AH1997" s="74"/>
      <c r="AI1997" s="74"/>
      <c r="AJ1997" s="74"/>
      <c r="AK1997" s="74"/>
      <c r="AM1997" s="101"/>
      <c r="AT1997" s="74"/>
      <c r="AU1997" s="74"/>
      <c r="AV1997" s="74"/>
      <c r="AW1997" s="74"/>
      <c r="AX1997" s="74"/>
      <c r="AY1997" s="74"/>
      <c r="AZ1997" s="74"/>
      <c r="BA1997" s="74"/>
    </row>
    <row r="1998" spans="33:53">
      <c r="AG1998" s="74"/>
      <c r="AH1998" s="74"/>
      <c r="AI1998" s="74"/>
      <c r="AJ1998" s="74"/>
      <c r="AK1998" s="74"/>
      <c r="AM1998" s="101"/>
      <c r="AT1998" s="74"/>
      <c r="AU1998" s="74"/>
      <c r="AV1998" s="74"/>
      <c r="AW1998" s="74"/>
      <c r="AX1998" s="74"/>
      <c r="AY1998" s="74"/>
      <c r="AZ1998" s="74"/>
      <c r="BA1998" s="74"/>
    </row>
    <row r="1999" spans="33:53">
      <c r="AG1999" s="74"/>
      <c r="AH1999" s="74"/>
      <c r="AI1999" s="74"/>
      <c r="AJ1999" s="74"/>
      <c r="AK1999" s="74"/>
      <c r="AM1999" s="101"/>
      <c r="AT1999" s="74"/>
      <c r="AU1999" s="74"/>
      <c r="AV1999" s="74"/>
      <c r="AW1999" s="74"/>
      <c r="AX1999" s="74"/>
      <c r="AY1999" s="74"/>
      <c r="AZ1999" s="74"/>
      <c r="BA1999" s="74"/>
    </row>
    <row r="2000" spans="33:53">
      <c r="AG2000" s="74"/>
      <c r="AH2000" s="74"/>
      <c r="AI2000" s="74"/>
      <c r="AJ2000" s="74"/>
      <c r="AK2000" s="74"/>
      <c r="AM2000" s="101"/>
      <c r="AT2000" s="74"/>
      <c r="AU2000" s="74"/>
      <c r="AV2000" s="74"/>
      <c r="AW2000" s="74"/>
      <c r="AX2000" s="74"/>
      <c r="AY2000" s="74"/>
      <c r="AZ2000" s="74"/>
      <c r="BA2000" s="74"/>
    </row>
    <row r="2001" spans="33:53">
      <c r="AG2001" s="74"/>
      <c r="AH2001" s="74"/>
      <c r="AI2001" s="74"/>
      <c r="AJ2001" s="74"/>
      <c r="AK2001" s="74"/>
      <c r="AM2001" s="101"/>
      <c r="AT2001" s="74"/>
      <c r="AU2001" s="74"/>
      <c r="AV2001" s="74"/>
      <c r="AW2001" s="74"/>
      <c r="AX2001" s="74"/>
      <c r="AY2001" s="74"/>
      <c r="AZ2001" s="74"/>
      <c r="BA2001" s="74"/>
    </row>
    <row r="2002" spans="33:53">
      <c r="AG2002" s="74"/>
      <c r="AH2002" s="74"/>
      <c r="AI2002" s="74"/>
      <c r="AJ2002" s="74"/>
      <c r="AK2002" s="74"/>
      <c r="AM2002" s="101"/>
      <c r="AT2002" s="74"/>
      <c r="AU2002" s="74"/>
      <c r="AV2002" s="74"/>
      <c r="AW2002" s="74"/>
      <c r="AX2002" s="74"/>
      <c r="AY2002" s="74"/>
      <c r="AZ2002" s="74"/>
      <c r="BA2002" s="74"/>
    </row>
    <row r="2003" spans="33:53">
      <c r="AG2003" s="74"/>
      <c r="AH2003" s="74"/>
      <c r="AI2003" s="74"/>
      <c r="AJ2003" s="74"/>
      <c r="AK2003" s="74"/>
      <c r="AM2003" s="101"/>
      <c r="AT2003" s="74"/>
      <c r="AU2003" s="74"/>
      <c r="AV2003" s="74"/>
      <c r="AW2003" s="74"/>
      <c r="AX2003" s="74"/>
      <c r="AY2003" s="74"/>
      <c r="AZ2003" s="74"/>
      <c r="BA2003" s="74"/>
    </row>
    <row r="2004" spans="33:53">
      <c r="AG2004" s="74"/>
      <c r="AH2004" s="74"/>
      <c r="AI2004" s="74"/>
      <c r="AJ2004" s="74"/>
      <c r="AK2004" s="74"/>
      <c r="AM2004" s="101"/>
      <c r="AT2004" s="74"/>
      <c r="AU2004" s="74"/>
      <c r="AV2004" s="74"/>
      <c r="AW2004" s="74"/>
      <c r="AX2004" s="74"/>
      <c r="AY2004" s="74"/>
      <c r="AZ2004" s="74"/>
      <c r="BA2004" s="74"/>
    </row>
    <row r="2005" spans="33:53">
      <c r="AG2005" s="74"/>
      <c r="AH2005" s="74"/>
      <c r="AI2005" s="74"/>
      <c r="AJ2005" s="74"/>
      <c r="AK2005" s="74"/>
      <c r="AM2005" s="101"/>
      <c r="AT2005" s="74"/>
      <c r="AU2005" s="74"/>
      <c r="AV2005" s="74"/>
      <c r="AW2005" s="74"/>
      <c r="AX2005" s="74"/>
      <c r="AY2005" s="74"/>
      <c r="AZ2005" s="74"/>
      <c r="BA2005" s="74"/>
    </row>
    <row r="2006" spans="33:53">
      <c r="AG2006" s="74"/>
      <c r="AH2006" s="74"/>
      <c r="AI2006" s="74"/>
      <c r="AJ2006" s="74"/>
      <c r="AK2006" s="74"/>
      <c r="AM2006" s="101"/>
      <c r="AT2006" s="74"/>
      <c r="AU2006" s="74"/>
      <c r="AV2006" s="74"/>
      <c r="AW2006" s="74"/>
      <c r="AX2006" s="74"/>
      <c r="AY2006" s="74"/>
      <c r="AZ2006" s="74"/>
      <c r="BA2006" s="74"/>
    </row>
    <row r="2007" spans="33:53">
      <c r="AG2007" s="74"/>
      <c r="AH2007" s="74"/>
      <c r="AI2007" s="74"/>
      <c r="AJ2007" s="74"/>
      <c r="AK2007" s="74"/>
      <c r="AM2007" s="101"/>
      <c r="AT2007" s="74"/>
      <c r="AU2007" s="74"/>
      <c r="AV2007" s="74"/>
      <c r="AW2007" s="74"/>
      <c r="AX2007" s="74"/>
      <c r="AY2007" s="74"/>
      <c r="AZ2007" s="74"/>
      <c r="BA2007" s="74"/>
    </row>
    <row r="2008" spans="33:53">
      <c r="AG2008" s="74"/>
      <c r="AH2008" s="74"/>
      <c r="AI2008" s="74"/>
      <c r="AJ2008" s="74"/>
      <c r="AK2008" s="74"/>
      <c r="AM2008" s="101"/>
      <c r="AT2008" s="74"/>
      <c r="AU2008" s="74"/>
      <c r="AV2008" s="74"/>
      <c r="AW2008" s="74"/>
      <c r="AX2008" s="74"/>
      <c r="AY2008" s="74"/>
      <c r="AZ2008" s="74"/>
      <c r="BA2008" s="74"/>
    </row>
    <row r="2009" spans="33:53">
      <c r="AG2009" s="74"/>
      <c r="AH2009" s="74"/>
      <c r="AI2009" s="74"/>
      <c r="AJ2009" s="74"/>
      <c r="AK2009" s="74"/>
      <c r="AM2009" s="101"/>
      <c r="AT2009" s="74"/>
      <c r="AU2009" s="74"/>
      <c r="AV2009" s="74"/>
      <c r="AW2009" s="74"/>
      <c r="AX2009" s="74"/>
      <c r="AY2009" s="74"/>
      <c r="AZ2009" s="74"/>
      <c r="BA2009" s="74"/>
    </row>
    <row r="2010" spans="33:53">
      <c r="AG2010" s="74"/>
      <c r="AH2010" s="74"/>
      <c r="AI2010" s="74"/>
      <c r="AJ2010" s="74"/>
      <c r="AK2010" s="74"/>
      <c r="AM2010" s="101"/>
      <c r="AT2010" s="74"/>
      <c r="AU2010" s="74"/>
      <c r="AV2010" s="74"/>
      <c r="AW2010" s="74"/>
      <c r="AX2010" s="74"/>
      <c r="AY2010" s="74"/>
      <c r="AZ2010" s="74"/>
      <c r="BA2010" s="74"/>
    </row>
    <row r="2011" spans="33:53">
      <c r="AG2011" s="74"/>
      <c r="AH2011" s="74"/>
      <c r="AI2011" s="74"/>
      <c r="AJ2011" s="74"/>
      <c r="AK2011" s="74"/>
      <c r="AM2011" s="101"/>
      <c r="AT2011" s="74"/>
      <c r="AU2011" s="74"/>
      <c r="AV2011" s="74"/>
      <c r="AW2011" s="74"/>
      <c r="AX2011" s="74"/>
      <c r="AY2011" s="74"/>
      <c r="AZ2011" s="74"/>
      <c r="BA2011" s="74"/>
    </row>
    <row r="2012" spans="33:53">
      <c r="AG2012" s="74"/>
      <c r="AH2012" s="74"/>
      <c r="AI2012" s="74"/>
      <c r="AJ2012" s="74"/>
      <c r="AK2012" s="74"/>
      <c r="AM2012" s="101"/>
      <c r="AT2012" s="74"/>
      <c r="AU2012" s="74"/>
      <c r="AV2012" s="74"/>
      <c r="AW2012" s="74"/>
      <c r="AX2012" s="74"/>
      <c r="AY2012" s="74"/>
      <c r="AZ2012" s="74"/>
      <c r="BA2012" s="74"/>
    </row>
    <row r="2013" spans="33:53">
      <c r="AG2013" s="74"/>
      <c r="AH2013" s="74"/>
      <c r="AI2013" s="74"/>
      <c r="AJ2013" s="74"/>
      <c r="AK2013" s="74"/>
      <c r="AM2013" s="101"/>
      <c r="AT2013" s="74"/>
      <c r="AU2013" s="74"/>
      <c r="AV2013" s="74"/>
      <c r="AW2013" s="74"/>
      <c r="AX2013" s="74"/>
      <c r="AY2013" s="74"/>
      <c r="AZ2013" s="74"/>
      <c r="BA2013" s="74"/>
    </row>
    <row r="2014" spans="33:53">
      <c r="AG2014" s="74"/>
      <c r="AH2014" s="74"/>
      <c r="AI2014" s="74"/>
      <c r="AJ2014" s="74"/>
      <c r="AK2014" s="74"/>
      <c r="AM2014" s="101"/>
      <c r="AT2014" s="74"/>
      <c r="AU2014" s="74"/>
      <c r="AV2014" s="74"/>
      <c r="AW2014" s="74"/>
      <c r="AX2014" s="74"/>
      <c r="AY2014" s="74"/>
      <c r="AZ2014" s="74"/>
      <c r="BA2014" s="74"/>
    </row>
    <row r="2015" spans="33:53">
      <c r="AG2015" s="74"/>
      <c r="AH2015" s="74"/>
      <c r="AI2015" s="74"/>
      <c r="AJ2015" s="74"/>
      <c r="AK2015" s="74"/>
      <c r="AM2015" s="101"/>
      <c r="AT2015" s="74"/>
      <c r="AU2015" s="74"/>
      <c r="AV2015" s="74"/>
      <c r="AW2015" s="74"/>
      <c r="AX2015" s="74"/>
      <c r="AY2015" s="74"/>
      <c r="AZ2015" s="74"/>
      <c r="BA2015" s="74"/>
    </row>
    <row r="2016" spans="33:53">
      <c r="AG2016" s="74"/>
      <c r="AH2016" s="74"/>
      <c r="AI2016" s="74"/>
      <c r="AJ2016" s="74"/>
      <c r="AK2016" s="74"/>
      <c r="AM2016" s="101"/>
      <c r="AT2016" s="74"/>
      <c r="AU2016" s="74"/>
      <c r="AV2016" s="74"/>
      <c r="AW2016" s="74"/>
      <c r="AX2016" s="74"/>
      <c r="AY2016" s="74"/>
      <c r="AZ2016" s="74"/>
      <c r="BA2016" s="74"/>
    </row>
    <row r="2017" spans="33:53">
      <c r="AG2017" s="74"/>
      <c r="AH2017" s="74"/>
      <c r="AI2017" s="74"/>
      <c r="AJ2017" s="74"/>
      <c r="AK2017" s="74"/>
      <c r="AM2017" s="101"/>
      <c r="AT2017" s="74"/>
      <c r="AU2017" s="74"/>
      <c r="AV2017" s="74"/>
      <c r="AW2017" s="74"/>
      <c r="AX2017" s="74"/>
      <c r="AY2017" s="74"/>
      <c r="AZ2017" s="74"/>
      <c r="BA2017" s="74"/>
    </row>
    <row r="2018" spans="33:53">
      <c r="AG2018" s="74"/>
      <c r="AH2018" s="74"/>
      <c r="AI2018" s="74"/>
      <c r="AJ2018" s="74"/>
      <c r="AK2018" s="74"/>
      <c r="AM2018" s="101"/>
      <c r="AT2018" s="74"/>
      <c r="AU2018" s="74"/>
      <c r="AV2018" s="74"/>
      <c r="AW2018" s="74"/>
      <c r="AX2018" s="74"/>
      <c r="AY2018" s="74"/>
      <c r="AZ2018" s="74"/>
      <c r="BA2018" s="74"/>
    </row>
    <row r="2019" spans="33:53">
      <c r="AG2019" s="74"/>
      <c r="AH2019" s="74"/>
      <c r="AI2019" s="74"/>
      <c r="AJ2019" s="74"/>
      <c r="AK2019" s="74"/>
      <c r="AM2019" s="101"/>
      <c r="AT2019" s="74"/>
      <c r="AU2019" s="74"/>
      <c r="AV2019" s="74"/>
      <c r="AW2019" s="74"/>
      <c r="AX2019" s="74"/>
      <c r="AY2019" s="74"/>
      <c r="AZ2019" s="74"/>
      <c r="BA2019" s="74"/>
    </row>
    <row r="2020" spans="33:53">
      <c r="AG2020" s="74"/>
      <c r="AH2020" s="74"/>
      <c r="AI2020" s="74"/>
      <c r="AJ2020" s="74"/>
      <c r="AK2020" s="74"/>
      <c r="AM2020" s="101"/>
      <c r="AT2020" s="74"/>
      <c r="AU2020" s="74"/>
      <c r="AV2020" s="74"/>
      <c r="AW2020" s="74"/>
      <c r="AX2020" s="74"/>
      <c r="AY2020" s="74"/>
      <c r="AZ2020" s="74"/>
      <c r="BA2020" s="74"/>
    </row>
    <row r="2021" spans="33:53">
      <c r="AG2021" s="74"/>
      <c r="AH2021" s="74"/>
      <c r="AI2021" s="74"/>
      <c r="AJ2021" s="74"/>
      <c r="AK2021" s="74"/>
      <c r="AM2021" s="101"/>
      <c r="AT2021" s="74"/>
      <c r="AU2021" s="74"/>
      <c r="AV2021" s="74"/>
      <c r="AW2021" s="74"/>
      <c r="AX2021" s="74"/>
      <c r="AY2021" s="74"/>
      <c r="AZ2021" s="74"/>
      <c r="BA2021" s="74"/>
    </row>
    <row r="2022" spans="33:53">
      <c r="AG2022" s="74"/>
      <c r="AH2022" s="74"/>
      <c r="AI2022" s="74"/>
      <c r="AJ2022" s="74"/>
      <c r="AK2022" s="74"/>
      <c r="AM2022" s="101"/>
      <c r="AT2022" s="74"/>
      <c r="AU2022" s="74"/>
      <c r="AV2022" s="74"/>
      <c r="AW2022" s="74"/>
      <c r="AX2022" s="74"/>
      <c r="AY2022" s="74"/>
      <c r="AZ2022" s="74"/>
      <c r="BA2022" s="74"/>
    </row>
    <row r="2023" spans="33:53">
      <c r="AG2023" s="74"/>
      <c r="AH2023" s="74"/>
      <c r="AI2023" s="74"/>
      <c r="AJ2023" s="74"/>
      <c r="AK2023" s="74"/>
      <c r="AM2023" s="101"/>
      <c r="AT2023" s="74"/>
      <c r="AU2023" s="74"/>
      <c r="AV2023" s="74"/>
      <c r="AW2023" s="74"/>
      <c r="AX2023" s="74"/>
      <c r="AY2023" s="74"/>
      <c r="AZ2023" s="74"/>
      <c r="BA2023" s="74"/>
    </row>
    <row r="2024" spans="33:53">
      <c r="AG2024" s="74"/>
      <c r="AH2024" s="74"/>
      <c r="AI2024" s="74"/>
      <c r="AJ2024" s="74"/>
      <c r="AK2024" s="74"/>
      <c r="AM2024" s="101"/>
      <c r="AT2024" s="74"/>
      <c r="AU2024" s="74"/>
      <c r="AV2024" s="74"/>
      <c r="AW2024" s="74"/>
      <c r="AX2024" s="74"/>
      <c r="AY2024" s="74"/>
      <c r="AZ2024" s="74"/>
      <c r="BA2024" s="74"/>
    </row>
    <row r="2025" spans="33:53">
      <c r="AG2025" s="74"/>
      <c r="AH2025" s="74"/>
      <c r="AI2025" s="74"/>
      <c r="AJ2025" s="74"/>
      <c r="AK2025" s="74"/>
      <c r="AM2025" s="101"/>
      <c r="AT2025" s="74"/>
      <c r="AU2025" s="74"/>
      <c r="AV2025" s="74"/>
      <c r="AW2025" s="74"/>
      <c r="AX2025" s="74"/>
      <c r="AY2025" s="74"/>
      <c r="AZ2025" s="74"/>
      <c r="BA2025" s="74"/>
    </row>
    <row r="2026" spans="33:53">
      <c r="AG2026" s="74"/>
      <c r="AH2026" s="74"/>
      <c r="AI2026" s="74"/>
      <c r="AJ2026" s="74"/>
      <c r="AK2026" s="74"/>
      <c r="AM2026" s="101"/>
      <c r="AT2026" s="74"/>
      <c r="AU2026" s="74"/>
      <c r="AV2026" s="74"/>
      <c r="AW2026" s="74"/>
      <c r="AX2026" s="74"/>
      <c r="AY2026" s="74"/>
      <c r="AZ2026" s="74"/>
      <c r="BA2026" s="74"/>
    </row>
    <row r="2027" spans="33:53">
      <c r="AG2027" s="74"/>
      <c r="AH2027" s="74"/>
      <c r="AI2027" s="74"/>
      <c r="AJ2027" s="74"/>
      <c r="AK2027" s="74"/>
      <c r="AM2027" s="101"/>
      <c r="AT2027" s="74"/>
      <c r="AU2027" s="74"/>
      <c r="AV2027" s="74"/>
      <c r="AW2027" s="74"/>
      <c r="AX2027" s="74"/>
      <c r="AY2027" s="74"/>
      <c r="AZ2027" s="74"/>
      <c r="BA2027" s="74"/>
    </row>
    <row r="2028" spans="33:53">
      <c r="AG2028" s="74"/>
      <c r="AH2028" s="74"/>
      <c r="AI2028" s="74"/>
      <c r="AJ2028" s="74"/>
      <c r="AK2028" s="74"/>
      <c r="AM2028" s="101"/>
      <c r="AT2028" s="74"/>
      <c r="AU2028" s="74"/>
      <c r="AV2028" s="74"/>
      <c r="AW2028" s="74"/>
      <c r="AX2028" s="74"/>
      <c r="AY2028" s="74"/>
      <c r="AZ2028" s="74"/>
      <c r="BA2028" s="74"/>
    </row>
    <row r="2029" spans="33:53">
      <c r="AG2029" s="74"/>
      <c r="AH2029" s="74"/>
      <c r="AI2029" s="74"/>
      <c r="AJ2029" s="74"/>
      <c r="AK2029" s="74"/>
      <c r="AM2029" s="101"/>
      <c r="AT2029" s="74"/>
      <c r="AU2029" s="74"/>
      <c r="AV2029" s="74"/>
      <c r="AW2029" s="74"/>
      <c r="AX2029" s="74"/>
      <c r="AY2029" s="74"/>
      <c r="AZ2029" s="74"/>
      <c r="BA2029" s="74"/>
    </row>
    <row r="2030" spans="33:53">
      <c r="AG2030" s="74"/>
      <c r="AH2030" s="74"/>
      <c r="AI2030" s="74"/>
      <c r="AJ2030" s="74"/>
      <c r="AK2030" s="74"/>
      <c r="AM2030" s="101"/>
      <c r="AT2030" s="74"/>
      <c r="AU2030" s="74"/>
      <c r="AV2030" s="74"/>
      <c r="AW2030" s="74"/>
      <c r="AX2030" s="74"/>
      <c r="AY2030" s="74"/>
      <c r="AZ2030" s="74"/>
      <c r="BA2030" s="74"/>
    </row>
    <row r="2031" spans="33:53">
      <c r="AG2031" s="74"/>
      <c r="AH2031" s="74"/>
      <c r="AI2031" s="74"/>
      <c r="AJ2031" s="74"/>
      <c r="AK2031" s="74"/>
      <c r="AM2031" s="101"/>
      <c r="AT2031" s="74"/>
      <c r="AU2031" s="74"/>
      <c r="AV2031" s="74"/>
      <c r="AW2031" s="74"/>
      <c r="AX2031" s="74"/>
      <c r="AY2031" s="74"/>
      <c r="AZ2031" s="74"/>
      <c r="BA2031" s="74"/>
    </row>
    <row r="2032" spans="33:53">
      <c r="AG2032" s="74"/>
      <c r="AH2032" s="74"/>
      <c r="AI2032" s="74"/>
      <c r="AJ2032" s="74"/>
      <c r="AK2032" s="74"/>
      <c r="AM2032" s="101"/>
      <c r="AT2032" s="74"/>
      <c r="AU2032" s="74"/>
      <c r="AV2032" s="74"/>
      <c r="AW2032" s="74"/>
      <c r="AX2032" s="74"/>
      <c r="AY2032" s="74"/>
      <c r="AZ2032" s="74"/>
      <c r="BA2032" s="74"/>
    </row>
    <row r="2033" spans="33:53">
      <c r="AG2033" s="74"/>
      <c r="AH2033" s="74"/>
      <c r="AI2033" s="74"/>
      <c r="AJ2033" s="74"/>
      <c r="AK2033" s="74"/>
      <c r="AM2033" s="101"/>
      <c r="AT2033" s="74"/>
      <c r="AU2033" s="74"/>
      <c r="AV2033" s="74"/>
      <c r="AW2033" s="74"/>
      <c r="AX2033" s="74"/>
      <c r="AY2033" s="74"/>
      <c r="AZ2033" s="74"/>
      <c r="BA2033" s="74"/>
    </row>
    <row r="2034" spans="33:53">
      <c r="AG2034" s="74"/>
      <c r="AH2034" s="74"/>
      <c r="AI2034" s="74"/>
      <c r="AJ2034" s="74"/>
      <c r="AK2034" s="74"/>
      <c r="AM2034" s="101"/>
      <c r="AT2034" s="74"/>
      <c r="AU2034" s="74"/>
      <c r="AV2034" s="74"/>
      <c r="AW2034" s="74"/>
      <c r="AX2034" s="74"/>
      <c r="AY2034" s="74"/>
      <c r="AZ2034" s="74"/>
      <c r="BA2034" s="74"/>
    </row>
    <row r="2035" spans="33:53">
      <c r="AG2035" s="74"/>
      <c r="AH2035" s="74"/>
      <c r="AI2035" s="74"/>
      <c r="AJ2035" s="74"/>
      <c r="AK2035" s="74"/>
      <c r="AM2035" s="101"/>
      <c r="AT2035" s="74"/>
      <c r="AU2035" s="74"/>
      <c r="AV2035" s="74"/>
      <c r="AW2035" s="74"/>
      <c r="AX2035" s="74"/>
      <c r="AY2035" s="74"/>
      <c r="AZ2035" s="74"/>
      <c r="BA2035" s="74"/>
    </row>
    <row r="2036" spans="33:53">
      <c r="AG2036" s="74"/>
      <c r="AH2036" s="74"/>
      <c r="AI2036" s="74"/>
      <c r="AJ2036" s="74"/>
      <c r="AK2036" s="74"/>
      <c r="AM2036" s="101"/>
      <c r="AT2036" s="74"/>
      <c r="AU2036" s="74"/>
      <c r="AV2036" s="74"/>
      <c r="AW2036" s="74"/>
      <c r="AX2036" s="74"/>
      <c r="AY2036" s="74"/>
      <c r="AZ2036" s="74"/>
      <c r="BA2036" s="74"/>
    </row>
    <row r="2037" spans="33:53">
      <c r="AG2037" s="74"/>
      <c r="AH2037" s="74"/>
      <c r="AI2037" s="74"/>
      <c r="AJ2037" s="74"/>
      <c r="AK2037" s="74"/>
      <c r="AM2037" s="101"/>
      <c r="AT2037" s="74"/>
      <c r="AU2037" s="74"/>
      <c r="AV2037" s="74"/>
      <c r="AW2037" s="74"/>
      <c r="AX2037" s="74"/>
      <c r="AY2037" s="74"/>
      <c r="AZ2037" s="74"/>
      <c r="BA2037" s="74"/>
    </row>
    <row r="2038" spans="33:53">
      <c r="AG2038" s="74"/>
      <c r="AH2038" s="74"/>
      <c r="AI2038" s="74"/>
      <c r="AJ2038" s="74"/>
      <c r="AK2038" s="74"/>
      <c r="AM2038" s="101"/>
      <c r="AT2038" s="74"/>
      <c r="AU2038" s="74"/>
      <c r="AV2038" s="74"/>
      <c r="AW2038" s="74"/>
      <c r="AX2038" s="74"/>
      <c r="AY2038" s="74"/>
      <c r="AZ2038" s="74"/>
      <c r="BA2038" s="74"/>
    </row>
    <row r="2039" spans="33:53">
      <c r="AG2039" s="74"/>
      <c r="AH2039" s="74"/>
      <c r="AI2039" s="74"/>
      <c r="AJ2039" s="74"/>
      <c r="AK2039" s="74"/>
      <c r="AM2039" s="101"/>
      <c r="AT2039" s="74"/>
      <c r="AU2039" s="74"/>
      <c r="AV2039" s="74"/>
      <c r="AW2039" s="74"/>
      <c r="AX2039" s="74"/>
      <c r="AY2039" s="74"/>
      <c r="AZ2039" s="74"/>
      <c r="BA2039" s="74"/>
    </row>
    <row r="2040" spans="33:53">
      <c r="AG2040" s="74"/>
      <c r="AH2040" s="74"/>
      <c r="AI2040" s="74"/>
      <c r="AJ2040" s="74"/>
      <c r="AK2040" s="74"/>
      <c r="AM2040" s="101"/>
      <c r="AT2040" s="74"/>
      <c r="AU2040" s="74"/>
      <c r="AV2040" s="74"/>
      <c r="AW2040" s="74"/>
      <c r="AX2040" s="74"/>
      <c r="AY2040" s="74"/>
      <c r="AZ2040" s="74"/>
      <c r="BA2040" s="74"/>
    </row>
    <row r="2041" spans="33:53">
      <c r="AG2041" s="74"/>
      <c r="AH2041" s="74"/>
      <c r="AI2041" s="74"/>
      <c r="AJ2041" s="74"/>
      <c r="AK2041" s="74"/>
      <c r="AM2041" s="101"/>
      <c r="AT2041" s="74"/>
      <c r="AU2041" s="74"/>
      <c r="AV2041" s="74"/>
      <c r="AW2041" s="74"/>
      <c r="AX2041" s="74"/>
      <c r="AY2041" s="74"/>
      <c r="AZ2041" s="74"/>
      <c r="BA2041" s="74"/>
    </row>
    <row r="2042" spans="33:53">
      <c r="AG2042" s="74"/>
      <c r="AH2042" s="74"/>
      <c r="AI2042" s="74"/>
      <c r="AJ2042" s="74"/>
      <c r="AK2042" s="74"/>
      <c r="AM2042" s="101"/>
      <c r="AT2042" s="74"/>
      <c r="AU2042" s="74"/>
      <c r="AV2042" s="74"/>
      <c r="AW2042" s="74"/>
      <c r="AX2042" s="74"/>
      <c r="AY2042" s="74"/>
      <c r="AZ2042" s="74"/>
      <c r="BA2042" s="74"/>
    </row>
    <row r="2043" spans="33:53">
      <c r="AG2043" s="74"/>
      <c r="AH2043" s="74"/>
      <c r="AI2043" s="74"/>
      <c r="AJ2043" s="74"/>
      <c r="AK2043" s="74"/>
      <c r="AM2043" s="101"/>
      <c r="AT2043" s="74"/>
      <c r="AU2043" s="74"/>
      <c r="AV2043" s="74"/>
      <c r="AW2043" s="74"/>
      <c r="AX2043" s="74"/>
      <c r="AY2043" s="74"/>
      <c r="AZ2043" s="74"/>
      <c r="BA2043" s="74"/>
    </row>
    <row r="2044" spans="33:53">
      <c r="AG2044" s="74"/>
      <c r="AH2044" s="74"/>
      <c r="AI2044" s="74"/>
      <c r="AJ2044" s="74"/>
      <c r="AK2044" s="74"/>
      <c r="AM2044" s="101"/>
      <c r="AT2044" s="74"/>
      <c r="AU2044" s="74"/>
      <c r="AV2044" s="74"/>
      <c r="AW2044" s="74"/>
      <c r="AX2044" s="74"/>
      <c r="AY2044" s="74"/>
      <c r="AZ2044" s="74"/>
      <c r="BA2044" s="74"/>
    </row>
    <row r="2045" spans="33:53">
      <c r="AG2045" s="74"/>
      <c r="AH2045" s="74"/>
      <c r="AI2045" s="74"/>
      <c r="AJ2045" s="74"/>
      <c r="AK2045" s="74"/>
      <c r="AM2045" s="101"/>
      <c r="AT2045" s="74"/>
      <c r="AU2045" s="74"/>
      <c r="AV2045" s="74"/>
      <c r="AW2045" s="74"/>
      <c r="AX2045" s="74"/>
      <c r="AY2045" s="74"/>
      <c r="AZ2045" s="74"/>
      <c r="BA2045" s="74"/>
    </row>
    <row r="2046" spans="33:53">
      <c r="AG2046" s="74"/>
      <c r="AH2046" s="74"/>
      <c r="AI2046" s="74"/>
      <c r="AJ2046" s="74"/>
      <c r="AK2046" s="74"/>
      <c r="AM2046" s="101"/>
      <c r="AT2046" s="74"/>
      <c r="AU2046" s="74"/>
      <c r="AV2046" s="74"/>
      <c r="AW2046" s="74"/>
      <c r="AX2046" s="74"/>
      <c r="AY2046" s="74"/>
      <c r="AZ2046" s="74"/>
      <c r="BA2046" s="74"/>
    </row>
    <row r="2047" spans="33:53">
      <c r="AG2047" s="74"/>
      <c r="AH2047" s="74"/>
      <c r="AI2047" s="74"/>
      <c r="AJ2047" s="74"/>
      <c r="AK2047" s="74"/>
      <c r="AM2047" s="101"/>
      <c r="AT2047" s="74"/>
      <c r="AU2047" s="74"/>
      <c r="AV2047" s="74"/>
      <c r="AW2047" s="74"/>
      <c r="AX2047" s="74"/>
      <c r="AY2047" s="74"/>
      <c r="AZ2047" s="74"/>
      <c r="BA2047" s="74"/>
    </row>
    <row r="2048" spans="33:53">
      <c r="AG2048" s="74"/>
      <c r="AH2048" s="74"/>
      <c r="AI2048" s="74"/>
      <c r="AJ2048" s="74"/>
      <c r="AK2048" s="74"/>
      <c r="AM2048" s="101"/>
      <c r="AT2048" s="74"/>
      <c r="AU2048" s="74"/>
      <c r="AV2048" s="74"/>
      <c r="AW2048" s="74"/>
      <c r="AX2048" s="74"/>
      <c r="AY2048" s="74"/>
      <c r="AZ2048" s="74"/>
      <c r="BA2048" s="74"/>
    </row>
    <row r="2049" spans="33:53">
      <c r="AG2049" s="74"/>
      <c r="AH2049" s="74"/>
      <c r="AI2049" s="74"/>
      <c r="AJ2049" s="74"/>
      <c r="AK2049" s="74"/>
      <c r="AM2049" s="101"/>
      <c r="AT2049" s="74"/>
      <c r="AU2049" s="74"/>
      <c r="AV2049" s="74"/>
      <c r="AW2049" s="74"/>
      <c r="AX2049" s="74"/>
      <c r="AY2049" s="74"/>
      <c r="AZ2049" s="74"/>
      <c r="BA2049" s="74"/>
    </row>
    <row r="2050" spans="33:53">
      <c r="AG2050" s="74"/>
      <c r="AH2050" s="74"/>
      <c r="AI2050" s="74"/>
      <c r="AJ2050" s="74"/>
      <c r="AK2050" s="74"/>
      <c r="AM2050" s="101"/>
      <c r="AT2050" s="74"/>
      <c r="AU2050" s="74"/>
      <c r="AV2050" s="74"/>
      <c r="AW2050" s="74"/>
      <c r="AX2050" s="74"/>
      <c r="AY2050" s="74"/>
      <c r="AZ2050" s="74"/>
      <c r="BA2050" s="74"/>
    </row>
    <row r="2051" spans="33:53">
      <c r="AG2051" s="74"/>
      <c r="AH2051" s="74"/>
      <c r="AI2051" s="74"/>
      <c r="AJ2051" s="74"/>
      <c r="AK2051" s="74"/>
      <c r="AM2051" s="101"/>
      <c r="AT2051" s="74"/>
      <c r="AU2051" s="74"/>
      <c r="AV2051" s="74"/>
      <c r="AW2051" s="74"/>
      <c r="AX2051" s="74"/>
      <c r="AY2051" s="74"/>
      <c r="AZ2051" s="74"/>
      <c r="BA2051" s="74"/>
    </row>
    <row r="2052" spans="33:53">
      <c r="AG2052" s="74"/>
      <c r="AH2052" s="74"/>
      <c r="AI2052" s="74"/>
      <c r="AJ2052" s="74"/>
      <c r="AK2052" s="74"/>
      <c r="AM2052" s="101"/>
      <c r="AT2052" s="74"/>
      <c r="AU2052" s="74"/>
      <c r="AV2052" s="74"/>
      <c r="AW2052" s="74"/>
      <c r="AX2052" s="74"/>
      <c r="AY2052" s="74"/>
      <c r="AZ2052" s="74"/>
      <c r="BA2052" s="74"/>
    </row>
    <row r="2053" spans="33:53">
      <c r="AG2053" s="74"/>
      <c r="AH2053" s="74"/>
      <c r="AI2053" s="74"/>
      <c r="AJ2053" s="74"/>
      <c r="AK2053" s="74"/>
      <c r="AM2053" s="101"/>
      <c r="AT2053" s="74"/>
      <c r="AU2053" s="74"/>
      <c r="AV2053" s="74"/>
      <c r="AW2053" s="74"/>
      <c r="AX2053" s="74"/>
      <c r="AY2053" s="74"/>
      <c r="AZ2053" s="74"/>
      <c r="BA2053" s="74"/>
    </row>
    <row r="2054" spans="33:53">
      <c r="AG2054" s="74"/>
      <c r="AH2054" s="74"/>
      <c r="AI2054" s="74"/>
      <c r="AJ2054" s="74"/>
      <c r="AK2054" s="74"/>
      <c r="AM2054" s="101"/>
      <c r="AT2054" s="74"/>
      <c r="AU2054" s="74"/>
      <c r="AV2054" s="74"/>
      <c r="AW2054" s="74"/>
      <c r="AX2054" s="74"/>
      <c r="AY2054" s="74"/>
      <c r="AZ2054" s="74"/>
      <c r="BA2054" s="74"/>
    </row>
    <row r="2055" spans="33:53">
      <c r="AG2055" s="74"/>
      <c r="AH2055" s="74"/>
      <c r="AI2055" s="74"/>
      <c r="AJ2055" s="74"/>
      <c r="AK2055" s="74"/>
      <c r="AM2055" s="101"/>
      <c r="AT2055" s="74"/>
      <c r="AU2055" s="74"/>
      <c r="AV2055" s="74"/>
      <c r="AW2055" s="74"/>
      <c r="AX2055" s="74"/>
      <c r="AY2055" s="74"/>
      <c r="AZ2055" s="74"/>
      <c r="BA2055" s="74"/>
    </row>
    <row r="2056" spans="33:53">
      <c r="AG2056" s="74"/>
      <c r="AH2056" s="74"/>
      <c r="AI2056" s="74"/>
      <c r="AJ2056" s="74"/>
      <c r="AK2056" s="74"/>
      <c r="AM2056" s="101"/>
      <c r="AT2056" s="74"/>
      <c r="AU2056" s="74"/>
      <c r="AV2056" s="74"/>
      <c r="AW2056" s="74"/>
      <c r="AX2056" s="74"/>
      <c r="AY2056" s="74"/>
      <c r="AZ2056" s="74"/>
      <c r="BA2056" s="74"/>
    </row>
    <row r="2057" spans="33:53">
      <c r="AG2057" s="74"/>
      <c r="AH2057" s="74"/>
      <c r="AI2057" s="74"/>
      <c r="AJ2057" s="74"/>
      <c r="AK2057" s="74"/>
      <c r="AM2057" s="101"/>
      <c r="AT2057" s="74"/>
      <c r="AU2057" s="74"/>
      <c r="AV2057" s="74"/>
      <c r="AW2057" s="74"/>
      <c r="AX2057" s="74"/>
      <c r="AY2057" s="74"/>
      <c r="AZ2057" s="74"/>
      <c r="BA2057" s="74"/>
    </row>
    <row r="2058" spans="33:53">
      <c r="AG2058" s="74"/>
      <c r="AH2058" s="74"/>
      <c r="AI2058" s="74"/>
      <c r="AJ2058" s="74"/>
      <c r="AK2058" s="74"/>
      <c r="AM2058" s="101"/>
      <c r="AT2058" s="74"/>
      <c r="AU2058" s="74"/>
      <c r="AV2058" s="74"/>
      <c r="AW2058" s="74"/>
      <c r="AX2058" s="74"/>
      <c r="AY2058" s="74"/>
      <c r="AZ2058" s="74"/>
      <c r="BA2058" s="74"/>
    </row>
    <row r="2059" spans="33:53">
      <c r="AG2059" s="74"/>
      <c r="AH2059" s="74"/>
      <c r="AI2059" s="74"/>
      <c r="AJ2059" s="74"/>
      <c r="AK2059" s="74"/>
      <c r="AM2059" s="101"/>
      <c r="AT2059" s="74"/>
      <c r="AU2059" s="74"/>
      <c r="AV2059" s="74"/>
      <c r="AW2059" s="74"/>
      <c r="AX2059" s="74"/>
      <c r="AY2059" s="74"/>
      <c r="AZ2059" s="74"/>
      <c r="BA2059" s="74"/>
    </row>
    <row r="2060" spans="33:53">
      <c r="AG2060" s="74"/>
      <c r="AH2060" s="74"/>
      <c r="AI2060" s="74"/>
      <c r="AJ2060" s="74"/>
      <c r="AK2060" s="74"/>
      <c r="AM2060" s="101"/>
      <c r="AT2060" s="74"/>
      <c r="AU2060" s="74"/>
      <c r="AV2060" s="74"/>
      <c r="AW2060" s="74"/>
      <c r="AX2060" s="74"/>
      <c r="AY2060" s="74"/>
      <c r="AZ2060" s="74"/>
      <c r="BA2060" s="74"/>
    </row>
    <row r="2061" spans="33:53">
      <c r="AG2061" s="74"/>
      <c r="AH2061" s="74"/>
      <c r="AI2061" s="74"/>
      <c r="AJ2061" s="74"/>
      <c r="AK2061" s="74"/>
      <c r="AM2061" s="101"/>
      <c r="AT2061" s="74"/>
      <c r="AU2061" s="74"/>
      <c r="AV2061" s="74"/>
      <c r="AW2061" s="74"/>
      <c r="AX2061" s="74"/>
      <c r="AY2061" s="74"/>
      <c r="AZ2061" s="74"/>
      <c r="BA2061" s="74"/>
    </row>
    <row r="2062" spans="33:53">
      <c r="AG2062" s="74"/>
      <c r="AH2062" s="74"/>
      <c r="AI2062" s="74"/>
      <c r="AJ2062" s="74"/>
      <c r="AK2062" s="74"/>
      <c r="AL2062" s="102"/>
      <c r="AM2062" s="101"/>
      <c r="AT2062" s="74"/>
      <c r="AU2062" s="74"/>
      <c r="AV2062" s="74"/>
      <c r="AW2062" s="74"/>
      <c r="AX2062" s="74"/>
      <c r="AY2062" s="74"/>
      <c r="AZ2062" s="74"/>
      <c r="BA2062" s="74"/>
    </row>
    <row r="2063" spans="33:53">
      <c r="AG2063" s="74"/>
      <c r="AH2063" s="74"/>
      <c r="AI2063" s="74"/>
      <c r="AJ2063" s="74"/>
      <c r="AK2063" s="74"/>
      <c r="AL2063" s="102"/>
      <c r="AM2063" s="101"/>
      <c r="AT2063" s="74"/>
      <c r="AU2063" s="74"/>
      <c r="AV2063" s="74"/>
      <c r="AW2063" s="74"/>
      <c r="AX2063" s="74"/>
      <c r="AY2063" s="74"/>
      <c r="AZ2063" s="74"/>
      <c r="BA2063" s="74"/>
    </row>
    <row r="2064" spans="33:53">
      <c r="AG2064" s="74"/>
      <c r="AH2064" s="74"/>
      <c r="AI2064" s="74"/>
      <c r="AJ2064" s="74"/>
      <c r="AK2064" s="74"/>
      <c r="AL2064" s="102"/>
      <c r="AM2064" s="101"/>
      <c r="AT2064" s="74"/>
      <c r="AU2064" s="74"/>
      <c r="AV2064" s="74"/>
      <c r="AW2064" s="74"/>
      <c r="AX2064" s="74"/>
      <c r="AY2064" s="74"/>
      <c r="AZ2064" s="74"/>
      <c r="BA2064" s="74"/>
    </row>
    <row r="2065" spans="33:53">
      <c r="AG2065" s="74"/>
      <c r="AH2065" s="74"/>
      <c r="AI2065" s="74"/>
      <c r="AJ2065" s="74"/>
      <c r="AK2065" s="74"/>
      <c r="AL2065" s="102"/>
      <c r="AM2065" s="101"/>
      <c r="AT2065" s="74"/>
      <c r="AU2065" s="74"/>
      <c r="AV2065" s="74"/>
      <c r="AW2065" s="74"/>
      <c r="AX2065" s="74"/>
      <c r="AY2065" s="74"/>
      <c r="AZ2065" s="74"/>
      <c r="BA2065" s="74"/>
    </row>
    <row r="2066" spans="33:53">
      <c r="AG2066" s="74"/>
      <c r="AH2066" s="74"/>
      <c r="AI2066" s="74"/>
      <c r="AJ2066" s="74"/>
      <c r="AK2066" s="74"/>
      <c r="AL2066" s="102"/>
      <c r="AM2066" s="101"/>
      <c r="AT2066" s="74"/>
      <c r="AU2066" s="74"/>
      <c r="AV2066" s="74"/>
      <c r="AW2066" s="74"/>
      <c r="AX2066" s="74"/>
      <c r="AY2066" s="74"/>
      <c r="AZ2066" s="74"/>
      <c r="BA2066" s="74"/>
    </row>
    <row r="2067" spans="33:53">
      <c r="AG2067" s="74"/>
      <c r="AH2067" s="74"/>
      <c r="AI2067" s="74"/>
      <c r="AJ2067" s="74"/>
      <c r="AK2067" s="74"/>
      <c r="AL2067" s="102"/>
      <c r="AM2067" s="101"/>
      <c r="AT2067" s="74"/>
      <c r="AU2067" s="74"/>
      <c r="AV2067" s="74"/>
      <c r="AW2067" s="74"/>
      <c r="AX2067" s="74"/>
      <c r="AY2067" s="74"/>
      <c r="AZ2067" s="74"/>
      <c r="BA2067" s="74"/>
    </row>
    <row r="2068" spans="33:53">
      <c r="AG2068" s="74"/>
      <c r="AH2068" s="74"/>
      <c r="AI2068" s="74"/>
      <c r="AJ2068" s="74"/>
      <c r="AK2068" s="74"/>
      <c r="AL2068" s="102"/>
      <c r="AM2068" s="101"/>
      <c r="AT2068" s="74"/>
      <c r="AU2068" s="74"/>
      <c r="AV2068" s="74"/>
      <c r="AW2068" s="74"/>
      <c r="AX2068" s="74"/>
      <c r="AY2068" s="74"/>
      <c r="AZ2068" s="74"/>
      <c r="BA2068" s="74"/>
    </row>
    <row r="2069" spans="33:53">
      <c r="AG2069" s="74"/>
      <c r="AH2069" s="74"/>
      <c r="AI2069" s="74"/>
      <c r="AJ2069" s="74"/>
      <c r="AK2069" s="74"/>
      <c r="AL2069" s="102"/>
      <c r="AM2069" s="101"/>
      <c r="AT2069" s="74"/>
      <c r="AU2069" s="74"/>
      <c r="AV2069" s="74"/>
      <c r="AW2069" s="74"/>
      <c r="AX2069" s="74"/>
      <c r="AY2069" s="74"/>
      <c r="AZ2069" s="74"/>
      <c r="BA2069" s="74"/>
    </row>
    <row r="2070" spans="33:53">
      <c r="AG2070" s="74"/>
      <c r="AH2070" s="74"/>
      <c r="AI2070" s="74"/>
      <c r="AJ2070" s="74"/>
      <c r="AK2070" s="74"/>
      <c r="AL2070" s="102"/>
      <c r="AM2070" s="101"/>
      <c r="AT2070" s="74"/>
      <c r="AU2070" s="74"/>
      <c r="AV2070" s="74"/>
      <c r="AW2070" s="74"/>
      <c r="AX2070" s="74"/>
      <c r="AY2070" s="74"/>
      <c r="AZ2070" s="74"/>
      <c r="BA2070" s="74"/>
    </row>
    <row r="2071" spans="33:53">
      <c r="AG2071" s="74"/>
      <c r="AH2071" s="74"/>
      <c r="AI2071" s="74"/>
      <c r="AJ2071" s="74"/>
      <c r="AK2071" s="74"/>
      <c r="AL2071" s="102"/>
      <c r="AM2071" s="101"/>
      <c r="AT2071" s="74"/>
      <c r="AU2071" s="74"/>
      <c r="AV2071" s="74"/>
      <c r="AW2071" s="74"/>
      <c r="AX2071" s="74"/>
      <c r="AY2071" s="74"/>
      <c r="AZ2071" s="74"/>
      <c r="BA2071" s="74"/>
    </row>
    <row r="2072" spans="33:53">
      <c r="AG2072" s="74"/>
      <c r="AH2072" s="74"/>
      <c r="AI2072" s="74"/>
      <c r="AJ2072" s="74"/>
      <c r="AK2072" s="74"/>
      <c r="AL2072" s="102"/>
      <c r="AM2072" s="101"/>
      <c r="AT2072" s="74"/>
      <c r="AU2072" s="74"/>
      <c r="AV2072" s="74"/>
      <c r="AW2072" s="74"/>
      <c r="AX2072" s="74"/>
      <c r="AY2072" s="74"/>
      <c r="AZ2072" s="74"/>
      <c r="BA2072" s="74"/>
    </row>
    <row r="2073" spans="33:53">
      <c r="AG2073" s="74"/>
      <c r="AH2073" s="74"/>
      <c r="AI2073" s="74"/>
      <c r="AJ2073" s="74"/>
      <c r="AK2073" s="74"/>
      <c r="AL2073" s="102"/>
      <c r="AM2073" s="101"/>
      <c r="AT2073" s="74"/>
      <c r="AU2073" s="74"/>
      <c r="AV2073" s="74"/>
      <c r="AW2073" s="74"/>
      <c r="AX2073" s="74"/>
      <c r="AY2073" s="74"/>
      <c r="AZ2073" s="74"/>
      <c r="BA2073" s="74"/>
    </row>
    <row r="2074" spans="33:53">
      <c r="AG2074" s="74"/>
      <c r="AH2074" s="74"/>
      <c r="AI2074" s="74"/>
      <c r="AJ2074" s="74"/>
      <c r="AK2074" s="74"/>
      <c r="AL2074" s="102"/>
      <c r="AM2074" s="101"/>
      <c r="AT2074" s="74"/>
      <c r="AU2074" s="74"/>
      <c r="AV2074" s="74"/>
      <c r="AW2074" s="74"/>
      <c r="AX2074" s="74"/>
      <c r="AY2074" s="74"/>
      <c r="AZ2074" s="74"/>
      <c r="BA2074" s="74"/>
    </row>
    <row r="2075" spans="33:53">
      <c r="AG2075" s="74"/>
      <c r="AH2075" s="74"/>
      <c r="AI2075" s="74"/>
      <c r="AJ2075" s="74"/>
      <c r="AK2075" s="74"/>
      <c r="AL2075" s="102"/>
      <c r="AM2075" s="101"/>
      <c r="AT2075" s="74"/>
      <c r="AU2075" s="74"/>
      <c r="AV2075" s="74"/>
      <c r="AW2075" s="74"/>
      <c r="AX2075" s="74"/>
      <c r="AY2075" s="74"/>
      <c r="AZ2075" s="74"/>
      <c r="BA2075" s="74"/>
    </row>
    <row r="2076" spans="33:53">
      <c r="AG2076" s="74"/>
      <c r="AH2076" s="74"/>
      <c r="AI2076" s="74"/>
      <c r="AJ2076" s="74"/>
      <c r="AK2076" s="74"/>
      <c r="AL2076" s="102"/>
      <c r="AM2076" s="101"/>
      <c r="AT2076" s="74"/>
      <c r="AU2076" s="74"/>
      <c r="AV2076" s="74"/>
      <c r="AW2076" s="74"/>
      <c r="AX2076" s="74"/>
      <c r="AY2076" s="74"/>
      <c r="AZ2076" s="74"/>
      <c r="BA2076" s="74"/>
    </row>
    <row r="2077" spans="33:53">
      <c r="AG2077" s="74"/>
      <c r="AH2077" s="74"/>
      <c r="AI2077" s="74"/>
      <c r="AJ2077" s="74"/>
      <c r="AK2077" s="74"/>
      <c r="AL2077" s="102"/>
      <c r="AM2077" s="101"/>
      <c r="AT2077" s="74"/>
      <c r="AU2077" s="74"/>
      <c r="AV2077" s="74"/>
      <c r="AW2077" s="74"/>
      <c r="AX2077" s="74"/>
      <c r="AY2077" s="74"/>
      <c r="AZ2077" s="74"/>
      <c r="BA2077" s="74"/>
    </row>
    <row r="2078" spans="33:53">
      <c r="AG2078" s="74"/>
      <c r="AH2078" s="74"/>
      <c r="AI2078" s="74"/>
      <c r="AJ2078" s="74"/>
      <c r="AK2078" s="74"/>
      <c r="AL2078" s="102"/>
      <c r="AM2078" s="101"/>
      <c r="AT2078" s="74"/>
      <c r="AU2078" s="74"/>
      <c r="AV2078" s="74"/>
      <c r="AW2078" s="74"/>
      <c r="AX2078" s="74"/>
      <c r="AY2078" s="74"/>
      <c r="AZ2078" s="74"/>
      <c r="BA2078" s="74"/>
    </row>
    <row r="2079" spans="33:53">
      <c r="AG2079" s="74"/>
      <c r="AH2079" s="74"/>
      <c r="AI2079" s="74"/>
      <c r="AJ2079" s="74"/>
      <c r="AK2079" s="74"/>
      <c r="AL2079" s="102"/>
      <c r="AM2079" s="101"/>
      <c r="AT2079" s="74"/>
      <c r="AU2079" s="74"/>
      <c r="AV2079" s="74"/>
      <c r="AW2079" s="74"/>
      <c r="AX2079" s="74"/>
      <c r="AY2079" s="74"/>
      <c r="AZ2079" s="74"/>
      <c r="BA2079" s="74"/>
    </row>
    <row r="2080" spans="33:53">
      <c r="AG2080" s="74"/>
      <c r="AH2080" s="74"/>
      <c r="AI2080" s="74"/>
      <c r="AJ2080" s="74"/>
      <c r="AK2080" s="74"/>
      <c r="AL2080" s="102"/>
      <c r="AM2080" s="101"/>
      <c r="AT2080" s="74"/>
      <c r="AU2080" s="74"/>
      <c r="AV2080" s="74"/>
      <c r="AW2080" s="74"/>
      <c r="AX2080" s="74"/>
      <c r="AY2080" s="74"/>
      <c r="AZ2080" s="74"/>
      <c r="BA2080" s="74"/>
    </row>
    <row r="2081" spans="33:53">
      <c r="AG2081" s="74"/>
      <c r="AH2081" s="74"/>
      <c r="AI2081" s="74"/>
      <c r="AJ2081" s="74"/>
      <c r="AK2081" s="74"/>
      <c r="AL2081" s="102"/>
      <c r="AM2081" s="101"/>
      <c r="AT2081" s="74"/>
      <c r="AU2081" s="74"/>
      <c r="AV2081" s="74"/>
      <c r="AW2081" s="74"/>
      <c r="AX2081" s="74"/>
      <c r="AY2081" s="74"/>
      <c r="AZ2081" s="74"/>
      <c r="BA2081" s="74"/>
    </row>
    <row r="2082" spans="33:53">
      <c r="AG2082" s="74"/>
      <c r="AH2082" s="74"/>
      <c r="AI2082" s="74"/>
      <c r="AJ2082" s="74"/>
      <c r="AK2082" s="74"/>
      <c r="AL2082" s="102"/>
      <c r="AM2082" s="101"/>
      <c r="AT2082" s="74"/>
      <c r="AU2082" s="74"/>
      <c r="AV2082" s="74"/>
      <c r="AW2082" s="74"/>
      <c r="AX2082" s="74"/>
      <c r="AY2082" s="74"/>
      <c r="AZ2082" s="74"/>
      <c r="BA2082" s="74"/>
    </row>
    <row r="2083" spans="33:53">
      <c r="AG2083" s="74"/>
      <c r="AH2083" s="74"/>
      <c r="AI2083" s="74"/>
      <c r="AJ2083" s="74"/>
      <c r="AK2083" s="74"/>
      <c r="AL2083" s="102"/>
      <c r="AM2083" s="101"/>
      <c r="AT2083" s="74"/>
      <c r="AU2083" s="74"/>
      <c r="AV2083" s="74"/>
      <c r="AW2083" s="74"/>
      <c r="AX2083" s="74"/>
      <c r="AY2083" s="74"/>
      <c r="AZ2083" s="74"/>
      <c r="BA2083" s="74"/>
    </row>
    <row r="2084" spans="33:53">
      <c r="AG2084" s="74"/>
      <c r="AH2084" s="74"/>
      <c r="AI2084" s="74"/>
      <c r="AJ2084" s="74"/>
      <c r="AK2084" s="74"/>
      <c r="AL2084" s="102"/>
      <c r="AM2084" s="101"/>
      <c r="AT2084" s="74"/>
      <c r="AU2084" s="74"/>
      <c r="AV2084" s="74"/>
      <c r="AW2084" s="74"/>
      <c r="AX2084" s="74"/>
      <c r="AY2084" s="74"/>
      <c r="AZ2084" s="74"/>
      <c r="BA2084" s="74"/>
    </row>
    <row r="2085" spans="33:53">
      <c r="AG2085" s="74"/>
      <c r="AH2085" s="74"/>
      <c r="AI2085" s="74"/>
      <c r="AJ2085" s="74"/>
      <c r="AK2085" s="74"/>
      <c r="AL2085" s="102"/>
      <c r="AM2085" s="101"/>
      <c r="AT2085" s="74"/>
      <c r="AU2085" s="74"/>
      <c r="AV2085" s="74"/>
      <c r="AW2085" s="74"/>
      <c r="AX2085" s="74"/>
      <c r="AY2085" s="74"/>
      <c r="AZ2085" s="74"/>
      <c r="BA2085" s="74"/>
    </row>
    <row r="2086" spans="33:53">
      <c r="AG2086" s="74"/>
      <c r="AH2086" s="74"/>
      <c r="AI2086" s="74"/>
      <c r="AJ2086" s="74"/>
      <c r="AK2086" s="74"/>
      <c r="AL2086" s="102"/>
      <c r="AM2086" s="101"/>
      <c r="AT2086" s="74"/>
      <c r="AU2086" s="74"/>
      <c r="AV2086" s="74"/>
      <c r="AW2086" s="74"/>
      <c r="AX2086" s="74"/>
      <c r="AY2086" s="74"/>
      <c r="AZ2086" s="74"/>
      <c r="BA2086" s="74"/>
    </row>
    <row r="2087" spans="33:53">
      <c r="AG2087" s="74"/>
      <c r="AH2087" s="74"/>
      <c r="AI2087" s="74"/>
      <c r="AJ2087" s="74"/>
      <c r="AK2087" s="74"/>
      <c r="AL2087" s="102"/>
      <c r="AM2087" s="101"/>
      <c r="AT2087" s="74"/>
      <c r="AU2087" s="74"/>
      <c r="AV2087" s="74"/>
      <c r="AW2087" s="74"/>
      <c r="AX2087" s="74"/>
      <c r="AY2087" s="74"/>
      <c r="AZ2087" s="74"/>
      <c r="BA2087" s="74"/>
    </row>
    <row r="2088" spans="33:53">
      <c r="AG2088" s="74"/>
      <c r="AH2088" s="74"/>
      <c r="AI2088" s="74"/>
      <c r="AJ2088" s="74"/>
      <c r="AK2088" s="74"/>
      <c r="AL2088" s="102"/>
      <c r="AM2088" s="101"/>
      <c r="AT2088" s="74"/>
      <c r="AU2088" s="74"/>
      <c r="AV2088" s="74"/>
      <c r="AW2088" s="74"/>
      <c r="AX2088" s="74"/>
      <c r="AY2088" s="74"/>
      <c r="AZ2088" s="74"/>
      <c r="BA2088" s="74"/>
    </row>
    <row r="2089" spans="33:53">
      <c r="AG2089" s="74"/>
      <c r="AH2089" s="74"/>
      <c r="AI2089" s="74"/>
      <c r="AJ2089" s="74"/>
      <c r="AK2089" s="74"/>
      <c r="AL2089" s="102"/>
      <c r="AM2089" s="101"/>
      <c r="AT2089" s="74"/>
      <c r="AU2089" s="74"/>
      <c r="AV2089" s="74"/>
      <c r="AW2089" s="74"/>
      <c r="AX2089" s="74"/>
      <c r="AY2089" s="74"/>
      <c r="AZ2089" s="74"/>
      <c r="BA2089" s="74"/>
    </row>
    <row r="2090" spans="33:53">
      <c r="AG2090" s="74"/>
      <c r="AH2090" s="74"/>
      <c r="AI2090" s="74"/>
      <c r="AJ2090" s="74"/>
      <c r="AK2090" s="74"/>
      <c r="AL2090" s="102"/>
      <c r="AM2090" s="101"/>
      <c r="AT2090" s="74"/>
      <c r="AU2090" s="74"/>
      <c r="AV2090" s="74"/>
      <c r="AW2090" s="74"/>
      <c r="AX2090" s="74"/>
      <c r="AY2090" s="74"/>
      <c r="AZ2090" s="74"/>
      <c r="BA2090" s="74"/>
    </row>
    <row r="2091" spans="33:53">
      <c r="AG2091" s="74"/>
      <c r="AH2091" s="74"/>
      <c r="AI2091" s="74"/>
      <c r="AJ2091" s="74"/>
      <c r="AK2091" s="74"/>
      <c r="AL2091" s="102"/>
      <c r="AM2091" s="101"/>
      <c r="AT2091" s="74"/>
      <c r="AU2091" s="74"/>
      <c r="AV2091" s="74"/>
      <c r="AW2091" s="74"/>
      <c r="AX2091" s="74"/>
      <c r="AY2091" s="74"/>
      <c r="AZ2091" s="74"/>
      <c r="BA2091" s="74"/>
    </row>
    <row r="2092" spans="33:53">
      <c r="AG2092" s="74"/>
      <c r="AH2092" s="74"/>
      <c r="AI2092" s="74"/>
      <c r="AJ2092" s="74"/>
      <c r="AK2092" s="74"/>
      <c r="AL2092" s="102"/>
      <c r="AM2092" s="101"/>
      <c r="AT2092" s="74"/>
      <c r="AU2092" s="74"/>
      <c r="AV2092" s="74"/>
      <c r="AW2092" s="74"/>
      <c r="AX2092" s="74"/>
      <c r="AY2092" s="74"/>
      <c r="AZ2092" s="74"/>
      <c r="BA2092" s="74"/>
    </row>
    <row r="2093" spans="33:53">
      <c r="AG2093" s="74"/>
      <c r="AH2093" s="74"/>
      <c r="AI2093" s="74"/>
      <c r="AJ2093" s="74"/>
      <c r="AK2093" s="74"/>
      <c r="AL2093" s="102"/>
      <c r="AM2093" s="101"/>
      <c r="AT2093" s="74"/>
      <c r="AU2093" s="74"/>
      <c r="AV2093" s="74"/>
      <c r="AW2093" s="74"/>
      <c r="AX2093" s="74"/>
      <c r="AY2093" s="74"/>
      <c r="AZ2093" s="74"/>
      <c r="BA2093" s="74"/>
    </row>
    <row r="2094" spans="33:53">
      <c r="AG2094" s="74"/>
      <c r="AH2094" s="74"/>
      <c r="AI2094" s="74"/>
      <c r="AJ2094" s="74"/>
      <c r="AK2094" s="74"/>
      <c r="AL2094" s="102"/>
      <c r="AM2094" s="101"/>
      <c r="AT2094" s="74"/>
      <c r="AU2094" s="74"/>
      <c r="AV2094" s="74"/>
      <c r="AW2094" s="74"/>
      <c r="AX2094" s="74"/>
      <c r="AY2094" s="74"/>
      <c r="AZ2094" s="74"/>
      <c r="BA2094" s="74"/>
    </row>
    <row r="2095" spans="33:53">
      <c r="AG2095" s="74"/>
      <c r="AH2095" s="74"/>
      <c r="AI2095" s="74"/>
      <c r="AJ2095" s="74"/>
      <c r="AK2095" s="74"/>
      <c r="AL2095" s="102"/>
      <c r="AM2095" s="101"/>
      <c r="AT2095" s="74"/>
      <c r="AU2095" s="74"/>
      <c r="AV2095" s="74"/>
      <c r="AW2095" s="74"/>
      <c r="AX2095" s="74"/>
      <c r="AY2095" s="74"/>
      <c r="AZ2095" s="74"/>
      <c r="BA2095" s="74"/>
    </row>
    <row r="2096" spans="33:53">
      <c r="AG2096" s="74"/>
      <c r="AH2096" s="74"/>
      <c r="AI2096" s="74"/>
      <c r="AJ2096" s="74"/>
      <c r="AK2096" s="74"/>
      <c r="AL2096" s="102"/>
      <c r="AM2096" s="101"/>
      <c r="AT2096" s="74"/>
      <c r="AU2096" s="74"/>
      <c r="AV2096" s="74"/>
      <c r="AW2096" s="74"/>
      <c r="AX2096" s="74"/>
      <c r="AY2096" s="74"/>
      <c r="AZ2096" s="74"/>
      <c r="BA2096" s="74"/>
    </row>
    <row r="2097" spans="33:53">
      <c r="AG2097" s="74"/>
      <c r="AH2097" s="74"/>
      <c r="AI2097" s="74"/>
      <c r="AJ2097" s="74"/>
      <c r="AK2097" s="74"/>
      <c r="AL2097" s="102"/>
      <c r="AM2097" s="101"/>
      <c r="AT2097" s="74"/>
      <c r="AU2097" s="74"/>
      <c r="AV2097" s="74"/>
      <c r="AW2097" s="74"/>
      <c r="AX2097" s="74"/>
      <c r="AY2097" s="74"/>
      <c r="AZ2097" s="74"/>
      <c r="BA2097" s="74"/>
    </row>
    <row r="2098" spans="33:53">
      <c r="AG2098" s="74"/>
      <c r="AH2098" s="74"/>
      <c r="AI2098" s="74"/>
      <c r="AJ2098" s="74"/>
      <c r="AK2098" s="74"/>
      <c r="AL2098" s="102"/>
      <c r="AM2098" s="101"/>
      <c r="AT2098" s="74"/>
      <c r="AU2098" s="74"/>
      <c r="AV2098" s="74"/>
      <c r="AW2098" s="74"/>
      <c r="AX2098" s="74"/>
      <c r="AY2098" s="74"/>
      <c r="AZ2098" s="74"/>
      <c r="BA2098" s="74"/>
    </row>
    <row r="2099" spans="33:53">
      <c r="AG2099" s="74"/>
      <c r="AH2099" s="74"/>
      <c r="AI2099" s="74"/>
      <c r="AJ2099" s="74"/>
      <c r="AK2099" s="74"/>
      <c r="AL2099" s="102"/>
      <c r="AM2099" s="101"/>
      <c r="AT2099" s="74"/>
      <c r="AU2099" s="74"/>
      <c r="AV2099" s="74"/>
      <c r="AW2099" s="74"/>
      <c r="AX2099" s="74"/>
      <c r="AY2099" s="74"/>
      <c r="AZ2099" s="74"/>
      <c r="BA2099" s="74"/>
    </row>
    <row r="2100" spans="33:53">
      <c r="AG2100" s="74"/>
      <c r="AH2100" s="74"/>
      <c r="AI2100" s="74"/>
      <c r="AJ2100" s="74"/>
      <c r="AK2100" s="74"/>
      <c r="AL2100" s="102"/>
      <c r="AM2100" s="101"/>
      <c r="AT2100" s="74"/>
      <c r="AU2100" s="74"/>
      <c r="AV2100" s="74"/>
      <c r="AW2100" s="74"/>
      <c r="AX2100" s="74"/>
      <c r="AY2100" s="74"/>
      <c r="AZ2100" s="74"/>
      <c r="BA2100" s="74"/>
    </row>
    <row r="2101" spans="33:53">
      <c r="AG2101" s="74"/>
      <c r="AH2101" s="74"/>
      <c r="AI2101" s="74"/>
      <c r="AJ2101" s="74"/>
      <c r="AK2101" s="74"/>
      <c r="AL2101" s="102"/>
      <c r="AM2101" s="101"/>
      <c r="AT2101" s="74"/>
      <c r="AU2101" s="74"/>
      <c r="AV2101" s="74"/>
      <c r="AW2101" s="74"/>
      <c r="AX2101" s="74"/>
      <c r="AY2101" s="74"/>
      <c r="AZ2101" s="74"/>
      <c r="BA2101" s="74"/>
    </row>
    <row r="2102" spans="33:53">
      <c r="AG2102" s="74"/>
      <c r="AH2102" s="74"/>
      <c r="AI2102" s="74"/>
      <c r="AJ2102" s="74"/>
      <c r="AK2102" s="74"/>
      <c r="AL2102" s="102"/>
      <c r="AM2102" s="101"/>
      <c r="AT2102" s="74"/>
      <c r="AU2102" s="74"/>
      <c r="AV2102" s="74"/>
      <c r="AW2102" s="74"/>
      <c r="AX2102" s="74"/>
      <c r="AY2102" s="74"/>
      <c r="AZ2102" s="74"/>
      <c r="BA2102" s="74"/>
    </row>
    <row r="2103" spans="33:53">
      <c r="AG2103" s="74"/>
      <c r="AH2103" s="74"/>
      <c r="AI2103" s="74"/>
      <c r="AJ2103" s="74"/>
      <c r="AK2103" s="74"/>
      <c r="AL2103" s="102"/>
      <c r="AM2103" s="101"/>
      <c r="AT2103" s="74"/>
      <c r="AU2103" s="74"/>
      <c r="AV2103" s="74"/>
      <c r="AW2103" s="74"/>
      <c r="AX2103" s="74"/>
      <c r="AY2103" s="74"/>
      <c r="AZ2103" s="74"/>
      <c r="BA2103" s="74"/>
    </row>
    <row r="2104" spans="33:53">
      <c r="AG2104" s="74"/>
      <c r="AH2104" s="74"/>
      <c r="AI2104" s="74"/>
      <c r="AJ2104" s="74"/>
      <c r="AK2104" s="74"/>
      <c r="AL2104" s="102"/>
      <c r="AM2104" s="101"/>
      <c r="AT2104" s="74"/>
      <c r="AU2104" s="74"/>
      <c r="AV2104" s="74"/>
      <c r="AW2104" s="74"/>
      <c r="AX2104" s="74"/>
      <c r="AY2104" s="74"/>
      <c r="AZ2104" s="74"/>
      <c r="BA2104" s="74"/>
    </row>
    <row r="2105" spans="33:53">
      <c r="AG2105" s="74"/>
      <c r="AH2105" s="74"/>
      <c r="AI2105" s="74"/>
      <c r="AJ2105" s="74"/>
      <c r="AK2105" s="74"/>
      <c r="AL2105" s="102"/>
      <c r="AM2105" s="101"/>
      <c r="AT2105" s="74"/>
      <c r="AU2105" s="74"/>
      <c r="AV2105" s="74"/>
      <c r="AW2105" s="74"/>
      <c r="AX2105" s="74"/>
      <c r="AY2105" s="74"/>
      <c r="AZ2105" s="74"/>
      <c r="BA2105" s="74"/>
    </row>
    <row r="2106" spans="33:53">
      <c r="AG2106" s="74"/>
      <c r="AH2106" s="74"/>
      <c r="AI2106" s="74"/>
      <c r="AJ2106" s="74"/>
      <c r="AK2106" s="74"/>
      <c r="AL2106" s="102"/>
      <c r="AM2106" s="101"/>
      <c r="AT2106" s="74"/>
      <c r="AU2106" s="74"/>
      <c r="AV2106" s="74"/>
      <c r="AW2106" s="74"/>
      <c r="AX2106" s="74"/>
      <c r="AY2106" s="74"/>
      <c r="AZ2106" s="74"/>
      <c r="BA2106" s="74"/>
    </row>
    <row r="2107" spans="33:53">
      <c r="AG2107" s="74"/>
      <c r="AH2107" s="74"/>
      <c r="AI2107" s="74"/>
      <c r="AJ2107" s="74"/>
      <c r="AK2107" s="74"/>
      <c r="AL2107" s="102"/>
      <c r="AM2107" s="101"/>
      <c r="AT2107" s="74"/>
      <c r="AU2107" s="74"/>
      <c r="AV2107" s="74"/>
      <c r="AW2107" s="74"/>
      <c r="AX2107" s="74"/>
      <c r="AY2107" s="74"/>
      <c r="AZ2107" s="74"/>
      <c r="BA2107" s="74"/>
    </row>
    <row r="2108" spans="33:53">
      <c r="AG2108" s="74"/>
      <c r="AH2108" s="74"/>
      <c r="AI2108" s="74"/>
      <c r="AJ2108" s="74"/>
      <c r="AK2108" s="74"/>
      <c r="AL2108" s="102"/>
      <c r="AM2108" s="101"/>
      <c r="AT2108" s="74"/>
      <c r="AU2108" s="74"/>
      <c r="AV2108" s="74"/>
      <c r="AW2108" s="74"/>
      <c r="AX2108" s="74"/>
      <c r="AY2108" s="74"/>
      <c r="AZ2108" s="74"/>
      <c r="BA2108" s="74"/>
    </row>
    <row r="2109" spans="33:53">
      <c r="AG2109" s="74"/>
      <c r="AH2109" s="74"/>
      <c r="AI2109" s="74"/>
      <c r="AJ2109" s="74"/>
      <c r="AK2109" s="74"/>
      <c r="AL2109" s="102"/>
      <c r="AM2109" s="101"/>
      <c r="AT2109" s="74"/>
      <c r="AU2109" s="74"/>
      <c r="AV2109" s="74"/>
      <c r="AW2109" s="74"/>
      <c r="AX2109" s="74"/>
      <c r="AY2109" s="74"/>
      <c r="AZ2109" s="74"/>
      <c r="BA2109" s="74"/>
    </row>
    <row r="2110" spans="33:53">
      <c r="AG2110" s="74"/>
      <c r="AH2110" s="74"/>
      <c r="AI2110" s="74"/>
      <c r="AJ2110" s="74"/>
      <c r="AK2110" s="74"/>
      <c r="AL2110" s="102"/>
      <c r="AM2110" s="101"/>
      <c r="AT2110" s="74"/>
      <c r="AU2110" s="74"/>
      <c r="AV2110" s="74"/>
      <c r="AW2110" s="74"/>
      <c r="AX2110" s="74"/>
      <c r="AY2110" s="74"/>
      <c r="AZ2110" s="74"/>
      <c r="BA2110" s="74"/>
    </row>
    <row r="2111" spans="33:53">
      <c r="AG2111" s="74"/>
      <c r="AH2111" s="74"/>
      <c r="AI2111" s="74"/>
      <c r="AJ2111" s="74"/>
      <c r="AK2111" s="74"/>
      <c r="AL2111" s="102"/>
      <c r="AM2111" s="101"/>
      <c r="AT2111" s="74"/>
      <c r="AU2111" s="74"/>
      <c r="AV2111" s="74"/>
      <c r="AW2111" s="74"/>
      <c r="AX2111" s="74"/>
      <c r="AY2111" s="74"/>
      <c r="AZ2111" s="74"/>
      <c r="BA2111" s="74"/>
    </row>
    <row r="2112" spans="33:53">
      <c r="AG2112" s="74"/>
      <c r="AH2112" s="74"/>
      <c r="AI2112" s="74"/>
      <c r="AJ2112" s="74"/>
      <c r="AK2112" s="74"/>
      <c r="AL2112" s="102"/>
      <c r="AM2112" s="101"/>
      <c r="AT2112" s="74"/>
      <c r="AU2112" s="74"/>
      <c r="AV2112" s="74"/>
      <c r="AW2112" s="74"/>
      <c r="AX2112" s="74"/>
      <c r="AY2112" s="74"/>
      <c r="AZ2112" s="74"/>
      <c r="BA2112" s="74"/>
    </row>
    <row r="2113" spans="33:53">
      <c r="AG2113" s="74"/>
      <c r="AH2113" s="74"/>
      <c r="AI2113" s="74"/>
      <c r="AJ2113" s="74"/>
      <c r="AK2113" s="74"/>
      <c r="AL2113" s="102"/>
      <c r="AM2113" s="101"/>
      <c r="AT2113" s="74"/>
      <c r="AU2113" s="74"/>
      <c r="AV2113" s="74"/>
      <c r="AW2113" s="74"/>
      <c r="AX2113" s="74"/>
      <c r="AY2113" s="74"/>
      <c r="AZ2113" s="74"/>
      <c r="BA2113" s="74"/>
    </row>
    <row r="2114" spans="33:53">
      <c r="AG2114" s="74"/>
      <c r="AH2114" s="74"/>
      <c r="AI2114" s="74"/>
      <c r="AJ2114" s="74"/>
      <c r="AK2114" s="74"/>
      <c r="AL2114" s="102"/>
      <c r="AM2114" s="101"/>
      <c r="AT2114" s="74"/>
      <c r="AU2114" s="74"/>
      <c r="AV2114" s="74"/>
      <c r="AW2114" s="74"/>
      <c r="AX2114" s="74"/>
      <c r="AY2114" s="74"/>
      <c r="AZ2114" s="74"/>
      <c r="BA2114" s="74"/>
    </row>
    <row r="2115" spans="33:53">
      <c r="AG2115" s="74"/>
      <c r="AH2115" s="74"/>
      <c r="AI2115" s="74"/>
      <c r="AJ2115" s="74"/>
      <c r="AK2115" s="74"/>
      <c r="AL2115" s="102"/>
      <c r="AM2115" s="101"/>
      <c r="AT2115" s="74"/>
      <c r="AU2115" s="74"/>
      <c r="AV2115" s="74"/>
      <c r="AW2115" s="74"/>
      <c r="AX2115" s="74"/>
      <c r="AY2115" s="74"/>
      <c r="AZ2115" s="74"/>
      <c r="BA2115" s="74"/>
    </row>
    <row r="2116" spans="33:53">
      <c r="AG2116" s="74"/>
      <c r="AH2116" s="74"/>
      <c r="AI2116" s="74"/>
      <c r="AJ2116" s="74"/>
      <c r="AK2116" s="74"/>
      <c r="AL2116" s="102"/>
      <c r="AM2116" s="101"/>
      <c r="AT2116" s="74"/>
      <c r="AU2116" s="74"/>
      <c r="AV2116" s="74"/>
      <c r="AW2116" s="74"/>
      <c r="AX2116" s="74"/>
      <c r="AY2116" s="74"/>
      <c r="AZ2116" s="74"/>
      <c r="BA2116" s="74"/>
    </row>
    <row r="2117" spans="33:53">
      <c r="AG2117" s="74"/>
      <c r="AH2117" s="74"/>
      <c r="AI2117" s="74"/>
      <c r="AJ2117" s="74"/>
      <c r="AK2117" s="74"/>
      <c r="AL2117" s="102"/>
      <c r="AM2117" s="101"/>
      <c r="AT2117" s="74"/>
      <c r="AU2117" s="74"/>
      <c r="AV2117" s="74"/>
      <c r="AW2117" s="74"/>
      <c r="AX2117" s="74"/>
      <c r="AY2117" s="74"/>
      <c r="AZ2117" s="74"/>
      <c r="BA2117" s="74"/>
    </row>
    <row r="2118" spans="33:53">
      <c r="AG2118" s="74"/>
      <c r="AH2118" s="74"/>
      <c r="AI2118" s="74"/>
      <c r="AJ2118" s="74"/>
      <c r="AK2118" s="74"/>
      <c r="AL2118" s="102"/>
      <c r="AM2118" s="101"/>
      <c r="AT2118" s="74"/>
      <c r="AU2118" s="74"/>
      <c r="AV2118" s="74"/>
      <c r="AW2118" s="74"/>
      <c r="AX2118" s="74"/>
      <c r="AY2118" s="74"/>
      <c r="AZ2118" s="74"/>
      <c r="BA2118" s="74"/>
    </row>
    <row r="2119" spans="33:53">
      <c r="AG2119" s="74"/>
      <c r="AH2119" s="74"/>
      <c r="AI2119" s="74"/>
      <c r="AJ2119" s="74"/>
      <c r="AK2119" s="74"/>
      <c r="AL2119" s="102"/>
      <c r="AM2119" s="101"/>
      <c r="AT2119" s="74"/>
      <c r="AU2119" s="74"/>
      <c r="AV2119" s="74"/>
      <c r="AW2119" s="74"/>
      <c r="AX2119" s="74"/>
      <c r="AY2119" s="74"/>
      <c r="AZ2119" s="74"/>
      <c r="BA2119" s="74"/>
    </row>
    <row r="2120" spans="33:53">
      <c r="AG2120" s="74"/>
      <c r="AH2120" s="74"/>
      <c r="AI2120" s="74"/>
      <c r="AJ2120" s="74"/>
      <c r="AK2120" s="74"/>
      <c r="AL2120" s="102"/>
      <c r="AM2120" s="101"/>
      <c r="AT2120" s="74"/>
      <c r="AU2120" s="74"/>
      <c r="AV2120" s="74"/>
      <c r="AW2120" s="74"/>
      <c r="AX2120" s="74"/>
      <c r="AY2120" s="74"/>
      <c r="AZ2120" s="74"/>
      <c r="BA2120" s="74"/>
    </row>
    <row r="2121" spans="33:53">
      <c r="AG2121" s="74"/>
      <c r="AH2121" s="74"/>
      <c r="AI2121" s="74"/>
      <c r="AJ2121" s="74"/>
      <c r="AK2121" s="74"/>
      <c r="AL2121" s="102"/>
      <c r="AM2121" s="101"/>
      <c r="AT2121" s="74"/>
      <c r="AU2121" s="74"/>
      <c r="AV2121" s="74"/>
      <c r="AW2121" s="74"/>
      <c r="AX2121" s="74"/>
      <c r="AY2121" s="74"/>
      <c r="AZ2121" s="74"/>
      <c r="BA2121" s="74"/>
    </row>
    <row r="2122" spans="33:53">
      <c r="AG2122" s="74"/>
      <c r="AH2122" s="74"/>
      <c r="AI2122" s="74"/>
      <c r="AJ2122" s="74"/>
      <c r="AK2122" s="74"/>
      <c r="AL2122" s="102"/>
      <c r="AM2122" s="101"/>
      <c r="AT2122" s="74"/>
      <c r="AU2122" s="74"/>
      <c r="AV2122" s="74"/>
      <c r="AW2122" s="74"/>
      <c r="AX2122" s="74"/>
      <c r="AY2122" s="74"/>
      <c r="AZ2122" s="74"/>
      <c r="BA2122" s="74"/>
    </row>
    <row r="2123" spans="33:53">
      <c r="AG2123" s="74"/>
      <c r="AH2123" s="74"/>
      <c r="AI2123" s="74"/>
      <c r="AJ2123" s="74"/>
      <c r="AK2123" s="74"/>
      <c r="AL2123" s="102"/>
      <c r="AM2123" s="101"/>
      <c r="AT2123" s="74"/>
      <c r="AU2123" s="74"/>
      <c r="AV2123" s="74"/>
      <c r="AW2123" s="74"/>
      <c r="AX2123" s="74"/>
      <c r="AY2123" s="74"/>
      <c r="AZ2123" s="74"/>
      <c r="BA2123" s="74"/>
    </row>
    <row r="2124" spans="33:53">
      <c r="AG2124" s="74"/>
      <c r="AH2124" s="74"/>
      <c r="AI2124" s="74"/>
      <c r="AJ2124" s="74"/>
      <c r="AK2124" s="74"/>
      <c r="AL2124" s="102"/>
      <c r="AM2124" s="101"/>
      <c r="AT2124" s="74"/>
      <c r="AU2124" s="74"/>
      <c r="AV2124" s="74"/>
      <c r="AW2124" s="74"/>
      <c r="AX2124" s="74"/>
      <c r="AY2124" s="74"/>
      <c r="AZ2124" s="74"/>
      <c r="BA2124" s="74"/>
    </row>
    <row r="2125" spans="33:53">
      <c r="AG2125" s="74"/>
      <c r="AH2125" s="74"/>
      <c r="AI2125" s="74"/>
      <c r="AJ2125" s="74"/>
      <c r="AK2125" s="74"/>
      <c r="AL2125" s="102"/>
      <c r="AM2125" s="101"/>
      <c r="AT2125" s="74"/>
      <c r="AU2125" s="74"/>
      <c r="AV2125" s="74"/>
      <c r="AW2125" s="74"/>
      <c r="AX2125" s="74"/>
      <c r="AY2125" s="74"/>
      <c r="AZ2125" s="74"/>
      <c r="BA2125" s="74"/>
    </row>
    <row r="2126" spans="33:53">
      <c r="AG2126" s="74"/>
      <c r="AH2126" s="74"/>
      <c r="AI2126" s="74"/>
      <c r="AJ2126" s="74"/>
      <c r="AK2126" s="74"/>
      <c r="AL2126" s="102"/>
      <c r="AM2126" s="101"/>
      <c r="AT2126" s="74"/>
      <c r="AU2126" s="74"/>
      <c r="AV2126" s="74"/>
      <c r="AW2126" s="74"/>
      <c r="AX2126" s="74"/>
      <c r="AY2126" s="74"/>
      <c r="AZ2126" s="74"/>
      <c r="BA2126" s="74"/>
    </row>
    <row r="2127" spans="33:53">
      <c r="AG2127" s="74"/>
      <c r="AH2127" s="74"/>
      <c r="AI2127" s="74"/>
      <c r="AJ2127" s="74"/>
      <c r="AK2127" s="74"/>
      <c r="AL2127" s="102"/>
      <c r="AM2127" s="101"/>
      <c r="AT2127" s="74"/>
      <c r="AU2127" s="74"/>
      <c r="AV2127" s="74"/>
      <c r="AW2127" s="74"/>
      <c r="AX2127" s="74"/>
      <c r="AY2127" s="74"/>
      <c r="AZ2127" s="74"/>
      <c r="BA2127" s="74"/>
    </row>
    <row r="2128" spans="33:53">
      <c r="AG2128" s="74"/>
      <c r="AH2128" s="74"/>
      <c r="AI2128" s="74"/>
      <c r="AJ2128" s="74"/>
      <c r="AK2128" s="74"/>
      <c r="AL2128" s="102"/>
      <c r="AM2128" s="101"/>
      <c r="AT2128" s="74"/>
      <c r="AU2128" s="74"/>
      <c r="AV2128" s="74"/>
      <c r="AW2128" s="74"/>
      <c r="AX2128" s="74"/>
      <c r="AY2128" s="74"/>
      <c r="AZ2128" s="74"/>
      <c r="BA2128" s="74"/>
    </row>
    <row r="2129" spans="33:53">
      <c r="AG2129" s="74"/>
      <c r="AH2129" s="74"/>
      <c r="AI2129" s="74"/>
      <c r="AJ2129" s="74"/>
      <c r="AK2129" s="74"/>
      <c r="AL2129" s="102"/>
      <c r="AM2129" s="101"/>
      <c r="AT2129" s="74"/>
      <c r="AU2129" s="74"/>
      <c r="AV2129" s="74"/>
      <c r="AW2129" s="74"/>
      <c r="AX2129" s="74"/>
      <c r="AY2129" s="74"/>
      <c r="AZ2129" s="74"/>
      <c r="BA2129" s="74"/>
    </row>
    <row r="2130" spans="33:53">
      <c r="AG2130" s="74"/>
      <c r="AH2130" s="74"/>
      <c r="AI2130" s="74"/>
      <c r="AJ2130" s="74"/>
      <c r="AK2130" s="74"/>
      <c r="AL2130" s="102"/>
      <c r="AM2130" s="101"/>
      <c r="AT2130" s="74"/>
      <c r="AU2130" s="74"/>
      <c r="AV2130" s="74"/>
      <c r="AW2130" s="74"/>
      <c r="AX2130" s="74"/>
      <c r="AY2130" s="74"/>
      <c r="AZ2130" s="74"/>
      <c r="BA2130" s="74"/>
    </row>
    <row r="2131" spans="33:53">
      <c r="AG2131" s="74"/>
      <c r="AH2131" s="74"/>
      <c r="AI2131" s="74"/>
      <c r="AJ2131" s="74"/>
      <c r="AK2131" s="74"/>
      <c r="AL2131" s="102"/>
      <c r="AM2131" s="101"/>
      <c r="AT2131" s="74"/>
      <c r="AU2131" s="74"/>
      <c r="AV2131" s="74"/>
      <c r="AW2131" s="74"/>
      <c r="AX2131" s="74"/>
      <c r="AY2131" s="74"/>
      <c r="AZ2131" s="74"/>
      <c r="BA2131" s="74"/>
    </row>
    <row r="2132" spans="33:53">
      <c r="AG2132" s="74"/>
      <c r="AH2132" s="74"/>
      <c r="AI2132" s="74"/>
      <c r="AJ2132" s="74"/>
      <c r="AK2132" s="74"/>
      <c r="AL2132" s="102"/>
      <c r="AM2132" s="101"/>
      <c r="AT2132" s="74"/>
      <c r="AU2132" s="74"/>
      <c r="AV2132" s="74"/>
      <c r="AW2132" s="74"/>
      <c r="AX2132" s="74"/>
      <c r="AY2132" s="74"/>
      <c r="AZ2132" s="74"/>
      <c r="BA2132" s="74"/>
    </row>
    <row r="2133" spans="33:53">
      <c r="AG2133" s="74"/>
      <c r="AH2133" s="74"/>
      <c r="AI2133" s="74"/>
      <c r="AJ2133" s="74"/>
      <c r="AK2133" s="74"/>
      <c r="AL2133" s="102"/>
      <c r="AM2133" s="101"/>
      <c r="AT2133" s="74"/>
      <c r="AU2133" s="74"/>
      <c r="AV2133" s="74"/>
      <c r="AW2133" s="74"/>
      <c r="AX2133" s="74"/>
      <c r="AY2133" s="74"/>
      <c r="AZ2133" s="74"/>
      <c r="BA2133" s="74"/>
    </row>
    <row r="2134" spans="33:53">
      <c r="AG2134" s="74"/>
      <c r="AH2134" s="74"/>
      <c r="AI2134" s="74"/>
      <c r="AJ2134" s="74"/>
      <c r="AK2134" s="74"/>
      <c r="AL2134" s="102"/>
      <c r="AM2134" s="101"/>
      <c r="AT2134" s="74"/>
      <c r="AU2134" s="74"/>
      <c r="AV2134" s="74"/>
      <c r="AW2134" s="74"/>
      <c r="AX2134" s="74"/>
      <c r="AY2134" s="74"/>
      <c r="AZ2134" s="74"/>
      <c r="BA2134" s="74"/>
    </row>
    <row r="2135" spans="33:53">
      <c r="AG2135" s="74"/>
      <c r="AH2135" s="74"/>
      <c r="AI2135" s="74"/>
      <c r="AJ2135" s="74"/>
      <c r="AK2135" s="74"/>
      <c r="AL2135" s="102"/>
      <c r="AM2135" s="101"/>
      <c r="AT2135" s="74"/>
      <c r="AU2135" s="74"/>
      <c r="AV2135" s="74"/>
      <c r="AW2135" s="74"/>
      <c r="AX2135" s="74"/>
      <c r="AY2135" s="74"/>
      <c r="AZ2135" s="74"/>
      <c r="BA2135" s="74"/>
    </row>
    <row r="2136" spans="33:53">
      <c r="AG2136" s="74"/>
      <c r="AH2136" s="74"/>
      <c r="AI2136" s="74"/>
      <c r="AJ2136" s="74"/>
      <c r="AK2136" s="74"/>
      <c r="AL2136" s="102"/>
      <c r="AM2136" s="101"/>
      <c r="AT2136" s="74"/>
      <c r="AU2136" s="74"/>
      <c r="AV2136" s="74"/>
      <c r="AW2136" s="74"/>
      <c r="AX2136" s="74"/>
      <c r="AY2136" s="74"/>
      <c r="AZ2136" s="74"/>
      <c r="BA2136" s="74"/>
    </row>
    <row r="2137" spans="33:53">
      <c r="AG2137" s="74"/>
      <c r="AH2137" s="74"/>
      <c r="AI2137" s="74"/>
      <c r="AJ2137" s="74"/>
      <c r="AK2137" s="74"/>
      <c r="AL2137" s="102"/>
      <c r="AM2137" s="101"/>
      <c r="AT2137" s="74"/>
      <c r="AU2137" s="74"/>
      <c r="AV2137" s="74"/>
      <c r="AW2137" s="74"/>
      <c r="AX2137" s="74"/>
      <c r="AY2137" s="74"/>
      <c r="AZ2137" s="74"/>
      <c r="BA2137" s="74"/>
    </row>
    <row r="2138" spans="33:53">
      <c r="AG2138" s="74"/>
      <c r="AH2138" s="74"/>
      <c r="AI2138" s="74"/>
      <c r="AJ2138" s="74"/>
      <c r="AK2138" s="74"/>
      <c r="AL2138" s="102"/>
      <c r="AM2138" s="101"/>
      <c r="AT2138" s="74"/>
      <c r="AU2138" s="74"/>
      <c r="AV2138" s="74"/>
      <c r="AW2138" s="74"/>
      <c r="AX2138" s="74"/>
      <c r="AY2138" s="74"/>
      <c r="AZ2138" s="74"/>
      <c r="BA2138" s="74"/>
    </row>
    <row r="2139" spans="33:53">
      <c r="AG2139" s="74"/>
      <c r="AH2139" s="74"/>
      <c r="AI2139" s="74"/>
      <c r="AJ2139" s="74"/>
      <c r="AK2139" s="74"/>
      <c r="AL2139" s="102"/>
      <c r="AM2139" s="101"/>
      <c r="AT2139" s="74"/>
      <c r="AU2139" s="74"/>
      <c r="AV2139" s="74"/>
      <c r="AW2139" s="74"/>
      <c r="AX2139" s="74"/>
      <c r="AY2139" s="74"/>
      <c r="AZ2139" s="74"/>
      <c r="BA2139" s="74"/>
    </row>
    <row r="2140" spans="33:53">
      <c r="AG2140" s="74"/>
      <c r="AH2140" s="74"/>
      <c r="AI2140" s="74"/>
      <c r="AJ2140" s="74"/>
      <c r="AK2140" s="74"/>
      <c r="AL2140" s="102"/>
      <c r="AM2140" s="101"/>
      <c r="AT2140" s="74"/>
      <c r="AU2140" s="74"/>
      <c r="AV2140" s="74"/>
      <c r="AW2140" s="74"/>
      <c r="AX2140" s="74"/>
      <c r="AY2140" s="74"/>
      <c r="AZ2140" s="74"/>
      <c r="BA2140" s="74"/>
    </row>
    <row r="2141" spans="33:53">
      <c r="AG2141" s="74"/>
      <c r="AH2141" s="74"/>
      <c r="AI2141" s="74"/>
      <c r="AJ2141" s="74"/>
      <c r="AK2141" s="74"/>
      <c r="AL2141" s="102"/>
      <c r="AM2141" s="101"/>
      <c r="AT2141" s="74"/>
      <c r="AU2141" s="74"/>
      <c r="AV2141" s="74"/>
      <c r="AW2141" s="74"/>
      <c r="AX2141" s="74"/>
      <c r="AY2141" s="74"/>
      <c r="AZ2141" s="74"/>
      <c r="BA2141" s="74"/>
    </row>
    <row r="2142" spans="33:53">
      <c r="AG2142" s="74"/>
      <c r="AH2142" s="74"/>
      <c r="AI2142" s="74"/>
      <c r="AJ2142" s="74"/>
      <c r="AK2142" s="74"/>
      <c r="AL2142" s="102"/>
      <c r="AM2142" s="101"/>
      <c r="AT2142" s="74"/>
      <c r="AU2142" s="74"/>
      <c r="AV2142" s="74"/>
      <c r="AW2142" s="74"/>
      <c r="AX2142" s="74"/>
      <c r="AY2142" s="74"/>
      <c r="AZ2142" s="74"/>
      <c r="BA2142" s="74"/>
    </row>
    <row r="2143" spans="33:53">
      <c r="AG2143" s="74"/>
      <c r="AH2143" s="74"/>
      <c r="AI2143" s="74"/>
      <c r="AJ2143" s="74"/>
      <c r="AK2143" s="74"/>
      <c r="AL2143" s="102"/>
      <c r="AM2143" s="101"/>
      <c r="AT2143" s="74"/>
      <c r="AU2143" s="74"/>
      <c r="AV2143" s="74"/>
      <c r="AW2143" s="74"/>
      <c r="AX2143" s="74"/>
      <c r="AY2143" s="74"/>
      <c r="AZ2143" s="74"/>
      <c r="BA2143" s="74"/>
    </row>
    <row r="2144" spans="33:53">
      <c r="AG2144" s="74"/>
      <c r="AH2144" s="74"/>
      <c r="AI2144" s="74"/>
      <c r="AJ2144" s="74"/>
      <c r="AK2144" s="74"/>
      <c r="AL2144" s="102"/>
      <c r="AM2144" s="101"/>
      <c r="AT2144" s="74"/>
      <c r="AU2144" s="74"/>
      <c r="AV2144" s="74"/>
      <c r="AW2144" s="74"/>
      <c r="AX2144" s="74"/>
      <c r="AY2144" s="74"/>
      <c r="AZ2144" s="74"/>
      <c r="BA2144" s="74"/>
    </row>
    <row r="2145" spans="33:53">
      <c r="AG2145" s="74"/>
      <c r="AH2145" s="74"/>
      <c r="AI2145" s="74"/>
      <c r="AJ2145" s="74"/>
      <c r="AK2145" s="74"/>
      <c r="AL2145" s="102"/>
      <c r="AM2145" s="101"/>
      <c r="AT2145" s="74"/>
      <c r="AU2145" s="74"/>
      <c r="AV2145" s="74"/>
      <c r="AW2145" s="74"/>
      <c r="AX2145" s="74"/>
      <c r="AY2145" s="74"/>
      <c r="AZ2145" s="74"/>
      <c r="BA2145" s="74"/>
    </row>
    <row r="2146" spans="33:53">
      <c r="AG2146" s="74"/>
      <c r="AH2146" s="74"/>
      <c r="AI2146" s="74"/>
      <c r="AJ2146" s="74"/>
      <c r="AK2146" s="74"/>
      <c r="AL2146" s="102"/>
      <c r="AM2146" s="101"/>
      <c r="AT2146" s="74"/>
      <c r="AU2146" s="74"/>
      <c r="AV2146" s="74"/>
      <c r="AW2146" s="74"/>
      <c r="AX2146" s="74"/>
      <c r="AY2146" s="74"/>
      <c r="AZ2146" s="74"/>
      <c r="BA2146" s="74"/>
    </row>
    <row r="2147" spans="33:53">
      <c r="AG2147" s="74"/>
      <c r="AH2147" s="74"/>
      <c r="AI2147" s="74"/>
      <c r="AJ2147" s="74"/>
      <c r="AK2147" s="74"/>
      <c r="AL2147" s="102"/>
      <c r="AM2147" s="101"/>
      <c r="AT2147" s="74"/>
      <c r="AU2147" s="74"/>
      <c r="AV2147" s="74"/>
      <c r="AW2147" s="74"/>
      <c r="AX2147" s="74"/>
      <c r="AY2147" s="74"/>
      <c r="AZ2147" s="74"/>
      <c r="BA2147" s="74"/>
    </row>
    <row r="2148" spans="33:53">
      <c r="AG2148" s="74"/>
      <c r="AH2148" s="74"/>
      <c r="AI2148" s="74"/>
      <c r="AJ2148" s="74"/>
      <c r="AK2148" s="74"/>
      <c r="AL2148" s="102"/>
      <c r="AM2148" s="101"/>
      <c r="AT2148" s="74"/>
      <c r="AU2148" s="74"/>
      <c r="AV2148" s="74"/>
      <c r="AW2148" s="74"/>
      <c r="AX2148" s="74"/>
      <c r="AY2148" s="74"/>
      <c r="AZ2148" s="74"/>
      <c r="BA2148" s="74"/>
    </row>
    <row r="2149" spans="33:53">
      <c r="AG2149" s="74"/>
      <c r="AH2149" s="74"/>
      <c r="AI2149" s="74"/>
      <c r="AJ2149" s="74"/>
      <c r="AK2149" s="74"/>
      <c r="AL2149" s="102"/>
      <c r="AM2149" s="101"/>
      <c r="AT2149" s="74"/>
      <c r="AU2149" s="74"/>
      <c r="AV2149" s="74"/>
      <c r="AW2149" s="74"/>
      <c r="AX2149" s="74"/>
      <c r="AY2149" s="74"/>
      <c r="AZ2149" s="74"/>
      <c r="BA2149" s="74"/>
    </row>
    <row r="2150" spans="33:53">
      <c r="AG2150" s="74"/>
      <c r="AH2150" s="74"/>
      <c r="AI2150" s="74"/>
      <c r="AJ2150" s="74"/>
      <c r="AK2150" s="74"/>
      <c r="AL2150" s="102"/>
      <c r="AM2150" s="101"/>
      <c r="AT2150" s="74"/>
      <c r="AU2150" s="74"/>
      <c r="AV2150" s="74"/>
      <c r="AW2150" s="74"/>
      <c r="AX2150" s="74"/>
      <c r="AY2150" s="74"/>
      <c r="AZ2150" s="74"/>
      <c r="BA2150" s="74"/>
    </row>
    <row r="2151" spans="33:53">
      <c r="AG2151" s="74"/>
      <c r="AH2151" s="74"/>
      <c r="AI2151" s="74"/>
      <c r="AJ2151" s="74"/>
      <c r="AK2151" s="74"/>
      <c r="AL2151" s="102"/>
      <c r="AM2151" s="101"/>
      <c r="AT2151" s="74"/>
      <c r="AU2151" s="74"/>
      <c r="AV2151" s="74"/>
      <c r="AW2151" s="74"/>
      <c r="AX2151" s="74"/>
      <c r="AY2151" s="74"/>
      <c r="AZ2151" s="74"/>
      <c r="BA2151" s="74"/>
    </row>
    <row r="2152" spans="33:53">
      <c r="AG2152" s="74"/>
      <c r="AH2152" s="74"/>
      <c r="AI2152" s="74"/>
      <c r="AJ2152" s="74"/>
      <c r="AK2152" s="74"/>
      <c r="AL2152" s="102"/>
      <c r="AM2152" s="101"/>
      <c r="AT2152" s="74"/>
      <c r="AU2152" s="74"/>
      <c r="AV2152" s="74"/>
      <c r="AW2152" s="74"/>
      <c r="AX2152" s="74"/>
      <c r="AY2152" s="74"/>
      <c r="AZ2152" s="74"/>
      <c r="BA2152" s="74"/>
    </row>
    <row r="2153" spans="33:53">
      <c r="AG2153" s="74"/>
      <c r="AH2153" s="74"/>
      <c r="AI2153" s="74"/>
      <c r="AJ2153" s="74"/>
      <c r="AK2153" s="74"/>
      <c r="AL2153" s="102"/>
      <c r="AM2153" s="101"/>
      <c r="AT2153" s="74"/>
      <c r="AU2153" s="74"/>
      <c r="AV2153" s="74"/>
      <c r="AW2153" s="74"/>
      <c r="AX2153" s="74"/>
      <c r="AY2153" s="74"/>
      <c r="AZ2153" s="74"/>
      <c r="BA2153" s="74"/>
    </row>
    <row r="2154" spans="33:53">
      <c r="AG2154" s="74"/>
      <c r="AH2154" s="74"/>
      <c r="AI2154" s="74"/>
      <c r="AJ2154" s="74"/>
      <c r="AK2154" s="74"/>
      <c r="AL2154" s="102"/>
      <c r="AM2154" s="101"/>
      <c r="AT2154" s="74"/>
      <c r="AU2154" s="74"/>
      <c r="AV2154" s="74"/>
      <c r="AW2154" s="74"/>
      <c r="AX2154" s="74"/>
      <c r="AY2154" s="74"/>
      <c r="AZ2154" s="74"/>
      <c r="BA2154" s="74"/>
    </row>
    <row r="2155" spans="33:53">
      <c r="AG2155" s="74"/>
      <c r="AH2155" s="74"/>
      <c r="AI2155" s="74"/>
      <c r="AJ2155" s="74"/>
      <c r="AK2155" s="74"/>
      <c r="AL2155" s="102"/>
      <c r="AM2155" s="101"/>
      <c r="AT2155" s="74"/>
      <c r="AU2155" s="74"/>
      <c r="AV2155" s="74"/>
      <c r="AW2155" s="74"/>
      <c r="AX2155" s="74"/>
      <c r="AY2155" s="74"/>
      <c r="AZ2155" s="74"/>
      <c r="BA2155" s="74"/>
    </row>
    <row r="2156" spans="33:53">
      <c r="AG2156" s="74"/>
      <c r="AH2156" s="74"/>
      <c r="AI2156" s="74"/>
      <c r="AJ2156" s="74"/>
      <c r="AK2156" s="74"/>
      <c r="AL2156" s="102"/>
      <c r="AM2156" s="101"/>
      <c r="AT2156" s="74"/>
      <c r="AU2156" s="74"/>
      <c r="AV2156" s="74"/>
      <c r="AW2156" s="74"/>
      <c r="AX2156" s="74"/>
      <c r="AY2156" s="74"/>
      <c r="AZ2156" s="74"/>
      <c r="BA2156" s="74"/>
    </row>
    <row r="2157" spans="33:53">
      <c r="AG2157" s="74"/>
      <c r="AH2157" s="74"/>
      <c r="AI2157" s="74"/>
      <c r="AJ2157" s="74"/>
      <c r="AK2157" s="74"/>
      <c r="AL2157" s="102"/>
      <c r="AM2157" s="101"/>
      <c r="AT2157" s="74"/>
      <c r="AU2157" s="74"/>
      <c r="AV2157" s="74"/>
      <c r="AW2157" s="74"/>
      <c r="AX2157" s="74"/>
      <c r="AY2157" s="74"/>
      <c r="AZ2157" s="74"/>
      <c r="BA2157" s="74"/>
    </row>
    <row r="2158" spans="33:53">
      <c r="AG2158" s="74"/>
      <c r="AH2158" s="74"/>
      <c r="AI2158" s="74"/>
      <c r="AJ2158" s="74"/>
      <c r="AK2158" s="74"/>
      <c r="AL2158" s="102"/>
      <c r="AM2158" s="101"/>
      <c r="AT2158" s="74"/>
      <c r="AU2158" s="74"/>
      <c r="AV2158" s="74"/>
      <c r="AW2158" s="74"/>
      <c r="AX2158" s="74"/>
      <c r="AY2158" s="74"/>
      <c r="AZ2158" s="74"/>
      <c r="BA2158" s="74"/>
    </row>
    <row r="2159" spans="33:53">
      <c r="AG2159" s="74"/>
      <c r="AH2159" s="74"/>
      <c r="AI2159" s="74"/>
      <c r="AJ2159" s="74"/>
      <c r="AK2159" s="74"/>
      <c r="AL2159" s="102"/>
      <c r="AM2159" s="101"/>
      <c r="AT2159" s="74"/>
      <c r="AU2159" s="74"/>
      <c r="AV2159" s="74"/>
      <c r="AW2159" s="74"/>
      <c r="AX2159" s="74"/>
      <c r="AY2159" s="74"/>
      <c r="AZ2159" s="74"/>
      <c r="BA2159" s="74"/>
    </row>
    <row r="2160" spans="33:53">
      <c r="AG2160" s="74"/>
      <c r="AH2160" s="74"/>
      <c r="AI2160" s="74"/>
      <c r="AJ2160" s="74"/>
      <c r="AK2160" s="74"/>
      <c r="AL2160" s="102"/>
      <c r="AM2160" s="101"/>
      <c r="AT2160" s="74"/>
      <c r="AU2160" s="74"/>
      <c r="AV2160" s="74"/>
      <c r="AW2160" s="74"/>
      <c r="AX2160" s="74"/>
      <c r="AY2160" s="74"/>
      <c r="AZ2160" s="74"/>
      <c r="BA2160" s="74"/>
    </row>
    <row r="2161" spans="33:53">
      <c r="AG2161" s="74"/>
      <c r="AH2161" s="74"/>
      <c r="AI2161" s="74"/>
      <c r="AJ2161" s="74"/>
      <c r="AK2161" s="74"/>
      <c r="AL2161" s="102"/>
      <c r="AM2161" s="101"/>
      <c r="AT2161" s="74"/>
      <c r="AU2161" s="74"/>
      <c r="AV2161" s="74"/>
      <c r="AW2161" s="74"/>
      <c r="AX2161" s="74"/>
      <c r="AY2161" s="74"/>
      <c r="AZ2161" s="74"/>
      <c r="BA2161" s="74"/>
    </row>
    <row r="2162" spans="33:53">
      <c r="AG2162" s="74"/>
      <c r="AH2162" s="74"/>
      <c r="AI2162" s="74"/>
      <c r="AJ2162" s="74"/>
      <c r="AK2162" s="74"/>
      <c r="AL2162" s="102"/>
      <c r="AM2162" s="101"/>
      <c r="AT2162" s="74"/>
      <c r="AU2162" s="74"/>
      <c r="AV2162" s="74"/>
      <c r="AW2162" s="74"/>
      <c r="AX2162" s="74"/>
      <c r="AY2162" s="74"/>
      <c r="AZ2162" s="74"/>
      <c r="BA2162" s="74"/>
    </row>
    <row r="2163" spans="33:53">
      <c r="AG2163" s="74"/>
      <c r="AH2163" s="74"/>
      <c r="AI2163" s="74"/>
      <c r="AJ2163" s="74"/>
      <c r="AK2163" s="74"/>
      <c r="AL2163" s="102"/>
      <c r="AM2163" s="101"/>
      <c r="AT2163" s="74"/>
      <c r="AU2163" s="74"/>
      <c r="AV2163" s="74"/>
      <c r="AW2163" s="74"/>
      <c r="AX2163" s="74"/>
      <c r="AY2163" s="74"/>
      <c r="AZ2163" s="74"/>
      <c r="BA2163" s="74"/>
    </row>
    <row r="2164" spans="33:53">
      <c r="AG2164" s="74"/>
      <c r="AH2164" s="74"/>
      <c r="AI2164" s="74"/>
      <c r="AJ2164" s="74"/>
      <c r="AK2164" s="74"/>
      <c r="AL2164" s="102"/>
      <c r="AM2164" s="101"/>
      <c r="AT2164" s="74"/>
      <c r="AU2164" s="74"/>
      <c r="AV2164" s="74"/>
      <c r="AW2164" s="74"/>
      <c r="AX2164" s="74"/>
      <c r="AY2164" s="74"/>
      <c r="AZ2164" s="74"/>
      <c r="BA2164" s="74"/>
    </row>
    <row r="2165" spans="33:53">
      <c r="AG2165" s="74"/>
      <c r="AH2165" s="74"/>
      <c r="AI2165" s="74"/>
      <c r="AJ2165" s="74"/>
      <c r="AK2165" s="74"/>
      <c r="AL2165" s="102"/>
      <c r="AM2165" s="101"/>
      <c r="AT2165" s="74"/>
      <c r="AU2165" s="74"/>
      <c r="AV2165" s="74"/>
      <c r="AW2165" s="74"/>
      <c r="AX2165" s="74"/>
      <c r="AY2165" s="74"/>
      <c r="AZ2165" s="74"/>
      <c r="BA2165" s="74"/>
    </row>
    <row r="2166" spans="33:53">
      <c r="AG2166" s="74"/>
      <c r="AH2166" s="74"/>
      <c r="AI2166" s="74"/>
      <c r="AJ2166" s="74"/>
      <c r="AK2166" s="74"/>
      <c r="AL2166" s="102"/>
      <c r="AM2166" s="101"/>
      <c r="AT2166" s="74"/>
      <c r="AU2166" s="74"/>
      <c r="AV2166" s="74"/>
      <c r="AW2166" s="74"/>
      <c r="AX2166" s="74"/>
      <c r="AY2166" s="74"/>
      <c r="AZ2166" s="74"/>
      <c r="BA2166" s="74"/>
    </row>
    <row r="2167" spans="33:53">
      <c r="AG2167" s="74"/>
      <c r="AH2167" s="74"/>
      <c r="AI2167" s="74"/>
      <c r="AJ2167" s="74"/>
      <c r="AK2167" s="74"/>
      <c r="AL2167" s="102"/>
      <c r="AM2167" s="101"/>
      <c r="AT2167" s="74"/>
      <c r="AU2167" s="74"/>
      <c r="AV2167" s="74"/>
      <c r="AW2167" s="74"/>
      <c r="AX2167" s="74"/>
      <c r="AY2167" s="74"/>
      <c r="AZ2167" s="74"/>
      <c r="BA2167" s="74"/>
    </row>
    <row r="2168" spans="33:53">
      <c r="AG2168" s="74"/>
      <c r="AH2168" s="74"/>
      <c r="AI2168" s="74"/>
      <c r="AJ2168" s="74"/>
      <c r="AK2168" s="74"/>
      <c r="AL2168" s="102"/>
      <c r="AM2168" s="101"/>
      <c r="AT2168" s="74"/>
      <c r="AU2168" s="74"/>
      <c r="AV2168" s="74"/>
      <c r="AW2168" s="74"/>
      <c r="AX2168" s="74"/>
      <c r="AY2168" s="74"/>
      <c r="AZ2168" s="74"/>
      <c r="BA2168" s="74"/>
    </row>
    <row r="2169" spans="33:53">
      <c r="AG2169" s="74"/>
      <c r="AH2169" s="74"/>
      <c r="AI2169" s="74"/>
      <c r="AJ2169" s="74"/>
      <c r="AK2169" s="74"/>
      <c r="AL2169" s="102"/>
      <c r="AM2169" s="101"/>
      <c r="AT2169" s="74"/>
      <c r="AU2169" s="74"/>
      <c r="AV2169" s="74"/>
      <c r="AW2169" s="74"/>
      <c r="AX2169" s="74"/>
      <c r="AY2169" s="74"/>
      <c r="AZ2169" s="74"/>
      <c r="BA2169" s="74"/>
    </row>
    <row r="2170" spans="33:53">
      <c r="AG2170" s="74"/>
      <c r="AH2170" s="74"/>
      <c r="AI2170" s="74"/>
      <c r="AJ2170" s="74"/>
      <c r="AK2170" s="74"/>
      <c r="AL2170" s="102"/>
      <c r="AM2170" s="101"/>
      <c r="AT2170" s="74"/>
      <c r="AU2170" s="74"/>
      <c r="AV2170" s="74"/>
      <c r="AW2170" s="74"/>
      <c r="AX2170" s="74"/>
      <c r="AY2170" s="74"/>
      <c r="AZ2170" s="74"/>
      <c r="BA2170" s="74"/>
    </row>
    <row r="2171" spans="33:53">
      <c r="AG2171" s="74"/>
      <c r="AH2171" s="74"/>
      <c r="AI2171" s="74"/>
      <c r="AJ2171" s="74"/>
      <c r="AK2171" s="74"/>
      <c r="AL2171" s="102"/>
      <c r="AM2171" s="101"/>
      <c r="AT2171" s="74"/>
      <c r="AU2171" s="74"/>
      <c r="AV2171" s="74"/>
      <c r="AW2171" s="74"/>
      <c r="AX2171" s="74"/>
      <c r="AY2171" s="74"/>
      <c r="AZ2171" s="74"/>
      <c r="BA2171" s="74"/>
    </row>
    <row r="2172" spans="33:53">
      <c r="AG2172" s="74"/>
      <c r="AH2172" s="74"/>
      <c r="AI2172" s="74"/>
      <c r="AJ2172" s="74"/>
      <c r="AK2172" s="74"/>
      <c r="AL2172" s="102"/>
      <c r="AM2172" s="101"/>
      <c r="AT2172" s="74"/>
      <c r="AU2172" s="74"/>
      <c r="AV2172" s="74"/>
      <c r="AW2172" s="74"/>
      <c r="AX2172" s="74"/>
      <c r="AY2172" s="74"/>
      <c r="AZ2172" s="74"/>
      <c r="BA2172" s="74"/>
    </row>
    <row r="2173" spans="33:53">
      <c r="AG2173" s="74"/>
      <c r="AH2173" s="74"/>
      <c r="AI2173" s="74"/>
      <c r="AJ2173" s="74"/>
      <c r="AK2173" s="74"/>
      <c r="AL2173" s="102"/>
      <c r="AM2173" s="101"/>
      <c r="AT2173" s="74"/>
      <c r="AU2173" s="74"/>
      <c r="AV2173" s="74"/>
      <c r="AW2173" s="74"/>
      <c r="AX2173" s="74"/>
      <c r="AY2173" s="74"/>
      <c r="AZ2173" s="74"/>
      <c r="BA2173" s="74"/>
    </row>
    <row r="2174" spans="33:53">
      <c r="AG2174" s="74"/>
      <c r="AH2174" s="74"/>
      <c r="AI2174" s="74"/>
      <c r="AJ2174" s="74"/>
      <c r="AK2174" s="74"/>
      <c r="AL2174" s="102"/>
      <c r="AM2174" s="101"/>
      <c r="AT2174" s="74"/>
      <c r="AU2174" s="74"/>
      <c r="AV2174" s="74"/>
      <c r="AW2174" s="74"/>
      <c r="AX2174" s="74"/>
      <c r="AY2174" s="74"/>
      <c r="AZ2174" s="74"/>
      <c r="BA2174" s="74"/>
    </row>
    <row r="2175" spans="33:53">
      <c r="AG2175" s="74"/>
      <c r="AH2175" s="74"/>
      <c r="AI2175" s="74"/>
      <c r="AJ2175" s="74"/>
      <c r="AK2175" s="74"/>
      <c r="AL2175" s="102"/>
      <c r="AM2175" s="101"/>
      <c r="AT2175" s="74"/>
      <c r="AU2175" s="74"/>
      <c r="AV2175" s="74"/>
      <c r="AW2175" s="74"/>
      <c r="AX2175" s="74"/>
      <c r="AY2175" s="74"/>
      <c r="AZ2175" s="74"/>
      <c r="BA2175" s="74"/>
    </row>
    <row r="2176" spans="33:53">
      <c r="AG2176" s="74"/>
      <c r="AH2176" s="74"/>
      <c r="AI2176" s="74"/>
      <c r="AJ2176" s="74"/>
      <c r="AK2176" s="74"/>
      <c r="AL2176" s="102"/>
      <c r="AM2176" s="101"/>
      <c r="AT2176" s="74"/>
      <c r="AU2176" s="74"/>
      <c r="AV2176" s="74"/>
      <c r="AW2176" s="74"/>
      <c r="AX2176" s="74"/>
      <c r="AY2176" s="74"/>
      <c r="AZ2176" s="74"/>
      <c r="BA2176" s="74"/>
    </row>
    <row r="2177" spans="33:53">
      <c r="AG2177" s="74"/>
      <c r="AH2177" s="74"/>
      <c r="AI2177" s="74"/>
      <c r="AJ2177" s="74"/>
      <c r="AK2177" s="74"/>
      <c r="AL2177" s="102"/>
      <c r="AM2177" s="101"/>
      <c r="AT2177" s="74"/>
      <c r="AU2177" s="74"/>
      <c r="AV2177" s="74"/>
      <c r="AW2177" s="74"/>
      <c r="AX2177" s="74"/>
      <c r="AY2177" s="74"/>
      <c r="AZ2177" s="74"/>
      <c r="BA2177" s="74"/>
    </row>
    <row r="2178" spans="33:53">
      <c r="AG2178" s="74"/>
      <c r="AH2178" s="74"/>
      <c r="AI2178" s="74"/>
      <c r="AJ2178" s="74"/>
      <c r="AK2178" s="74"/>
      <c r="AL2178" s="102"/>
      <c r="AM2178" s="101"/>
      <c r="AT2178" s="74"/>
      <c r="AU2178" s="74"/>
      <c r="AV2178" s="74"/>
      <c r="AW2178" s="74"/>
      <c r="AX2178" s="74"/>
      <c r="AY2178" s="74"/>
      <c r="AZ2178" s="74"/>
      <c r="BA2178" s="74"/>
    </row>
    <row r="2179" spans="33:53">
      <c r="AG2179" s="74"/>
      <c r="AH2179" s="74"/>
      <c r="AI2179" s="74"/>
      <c r="AJ2179" s="74"/>
      <c r="AK2179" s="74"/>
      <c r="AL2179" s="102"/>
      <c r="AM2179" s="101"/>
      <c r="AT2179" s="74"/>
      <c r="AU2179" s="74"/>
      <c r="AV2179" s="74"/>
      <c r="AW2179" s="74"/>
      <c r="AX2179" s="74"/>
      <c r="AY2179" s="74"/>
      <c r="AZ2179" s="74"/>
      <c r="BA2179" s="74"/>
    </row>
    <row r="2180" spans="33:53">
      <c r="AG2180" s="74"/>
      <c r="AH2180" s="74"/>
      <c r="AI2180" s="74"/>
      <c r="AJ2180" s="74"/>
      <c r="AK2180" s="74"/>
      <c r="AL2180" s="102"/>
      <c r="AM2180" s="101"/>
      <c r="AT2180" s="74"/>
      <c r="AU2180" s="74"/>
      <c r="AV2180" s="74"/>
      <c r="AW2180" s="74"/>
      <c r="AX2180" s="74"/>
      <c r="AY2180" s="74"/>
      <c r="AZ2180" s="74"/>
      <c r="BA2180" s="74"/>
    </row>
    <row r="2181" spans="33:53">
      <c r="AG2181" s="74"/>
      <c r="AH2181" s="74"/>
      <c r="AI2181" s="74"/>
      <c r="AJ2181" s="74"/>
      <c r="AK2181" s="74"/>
      <c r="AL2181" s="102"/>
      <c r="AM2181" s="101"/>
      <c r="AT2181" s="74"/>
      <c r="AU2181" s="74"/>
      <c r="AV2181" s="74"/>
      <c r="AW2181" s="74"/>
      <c r="AX2181" s="74"/>
      <c r="AY2181" s="74"/>
      <c r="AZ2181" s="74"/>
      <c r="BA2181" s="74"/>
    </row>
    <row r="2182" spans="33:53">
      <c r="AG2182" s="74"/>
      <c r="AH2182" s="74"/>
      <c r="AI2182" s="74"/>
      <c r="AJ2182" s="74"/>
      <c r="AK2182" s="74"/>
      <c r="AL2182" s="102"/>
      <c r="AM2182" s="101"/>
      <c r="AT2182" s="74"/>
      <c r="AU2182" s="74"/>
      <c r="AV2182" s="74"/>
      <c r="AW2182" s="74"/>
      <c r="AX2182" s="74"/>
      <c r="AY2182" s="74"/>
      <c r="AZ2182" s="74"/>
      <c r="BA2182" s="74"/>
    </row>
    <row r="2183" spans="33:53">
      <c r="AG2183" s="74"/>
      <c r="AH2183" s="74"/>
      <c r="AI2183" s="74"/>
      <c r="AJ2183" s="74"/>
      <c r="AK2183" s="74"/>
      <c r="AL2183" s="102"/>
      <c r="AM2183" s="101"/>
      <c r="AT2183" s="74"/>
      <c r="AU2183" s="74"/>
      <c r="AV2183" s="74"/>
      <c r="AW2183" s="74"/>
      <c r="AX2183" s="74"/>
      <c r="AY2183" s="74"/>
      <c r="AZ2183" s="74"/>
      <c r="BA2183" s="74"/>
    </row>
    <row r="2184" spans="33:53">
      <c r="AG2184" s="74"/>
      <c r="AH2184" s="74"/>
      <c r="AI2184" s="74"/>
      <c r="AJ2184" s="74"/>
      <c r="AK2184" s="74"/>
      <c r="AL2184" s="102"/>
      <c r="AM2184" s="101"/>
      <c r="AT2184" s="74"/>
      <c r="AU2184" s="74"/>
      <c r="AV2184" s="74"/>
      <c r="AW2184" s="74"/>
      <c r="AX2184" s="74"/>
      <c r="AY2184" s="74"/>
      <c r="AZ2184" s="74"/>
      <c r="BA2184" s="74"/>
    </row>
    <row r="2185" spans="33:53">
      <c r="AG2185" s="74"/>
      <c r="AH2185" s="74"/>
      <c r="AI2185" s="74"/>
      <c r="AJ2185" s="74"/>
      <c r="AK2185" s="74"/>
      <c r="AL2185" s="102"/>
      <c r="AM2185" s="101"/>
      <c r="AT2185" s="74"/>
      <c r="AU2185" s="74"/>
      <c r="AV2185" s="74"/>
      <c r="AW2185" s="74"/>
      <c r="AX2185" s="74"/>
      <c r="AY2185" s="74"/>
      <c r="AZ2185" s="74"/>
      <c r="BA2185" s="74"/>
    </row>
    <row r="2186" spans="33:53">
      <c r="AG2186" s="74"/>
      <c r="AH2186" s="74"/>
      <c r="AI2186" s="74"/>
      <c r="AJ2186" s="74"/>
      <c r="AK2186" s="74"/>
      <c r="AL2186" s="102"/>
      <c r="AM2186" s="101"/>
      <c r="AT2186" s="74"/>
      <c r="AU2186" s="74"/>
      <c r="AV2186" s="74"/>
      <c r="AW2186" s="74"/>
      <c r="AX2186" s="74"/>
      <c r="AY2186" s="74"/>
      <c r="AZ2186" s="74"/>
      <c r="BA2186" s="74"/>
    </row>
    <row r="2187" spans="33:53">
      <c r="AG2187" s="74"/>
      <c r="AH2187" s="74"/>
      <c r="AI2187" s="74"/>
      <c r="AJ2187" s="74"/>
      <c r="AK2187" s="74"/>
      <c r="AL2187" s="102"/>
      <c r="AM2187" s="101"/>
      <c r="AT2187" s="74"/>
      <c r="AU2187" s="74"/>
      <c r="AV2187" s="74"/>
      <c r="AW2187" s="74"/>
      <c r="AX2187" s="74"/>
      <c r="AY2187" s="74"/>
      <c r="AZ2187" s="74"/>
      <c r="BA2187" s="74"/>
    </row>
    <row r="2188" spans="33:53">
      <c r="AG2188" s="74"/>
      <c r="AH2188" s="74"/>
      <c r="AI2188" s="74"/>
      <c r="AJ2188" s="74"/>
      <c r="AK2188" s="74"/>
      <c r="AL2188" s="102"/>
      <c r="AM2188" s="101"/>
      <c r="AT2188" s="74"/>
      <c r="AU2188" s="74"/>
      <c r="AV2188" s="74"/>
      <c r="AW2188" s="74"/>
      <c r="AX2188" s="74"/>
      <c r="AY2188" s="74"/>
      <c r="AZ2188" s="74"/>
      <c r="BA2188" s="74"/>
    </row>
    <row r="2189" spans="33:53">
      <c r="AG2189" s="74"/>
      <c r="AH2189" s="74"/>
      <c r="AI2189" s="74"/>
      <c r="AJ2189" s="74"/>
      <c r="AK2189" s="74"/>
      <c r="AL2189" s="102"/>
      <c r="AM2189" s="101"/>
      <c r="AT2189" s="74"/>
      <c r="AU2189" s="74"/>
      <c r="AV2189" s="74"/>
      <c r="AW2189" s="74"/>
      <c r="AX2189" s="74"/>
      <c r="AY2189" s="74"/>
      <c r="AZ2189" s="74"/>
      <c r="BA2189" s="74"/>
    </row>
    <row r="2190" spans="33:53">
      <c r="AG2190" s="74"/>
      <c r="AH2190" s="74"/>
      <c r="AI2190" s="74"/>
      <c r="AJ2190" s="74"/>
      <c r="AK2190" s="74"/>
      <c r="AL2190" s="102"/>
      <c r="AM2190" s="101"/>
      <c r="AT2190" s="74"/>
      <c r="AU2190" s="74"/>
      <c r="AV2190" s="74"/>
      <c r="AW2190" s="74"/>
      <c r="AX2190" s="74"/>
      <c r="AY2190" s="74"/>
      <c r="AZ2190" s="74"/>
      <c r="BA2190" s="74"/>
    </row>
    <row r="2191" spans="33:53">
      <c r="AG2191" s="74"/>
      <c r="AH2191" s="74"/>
      <c r="AI2191" s="74"/>
      <c r="AJ2191" s="74"/>
      <c r="AK2191" s="74"/>
      <c r="AL2191" s="102"/>
      <c r="AM2191" s="101"/>
      <c r="AT2191" s="74"/>
      <c r="AU2191" s="74"/>
      <c r="AV2191" s="74"/>
      <c r="AW2191" s="74"/>
      <c r="AX2191" s="74"/>
      <c r="AY2191" s="74"/>
      <c r="AZ2191" s="74"/>
      <c r="BA2191" s="74"/>
    </row>
    <row r="2192" spans="33:53">
      <c r="AG2192" s="74"/>
      <c r="AH2192" s="74"/>
      <c r="AI2192" s="74"/>
      <c r="AJ2192" s="74"/>
      <c r="AK2192" s="74"/>
      <c r="AL2192" s="102"/>
      <c r="AM2192" s="101"/>
      <c r="AT2192" s="74"/>
      <c r="AU2192" s="74"/>
      <c r="AV2192" s="74"/>
      <c r="AW2192" s="74"/>
      <c r="AX2192" s="74"/>
      <c r="AY2192" s="74"/>
      <c r="AZ2192" s="74"/>
      <c r="BA2192" s="74"/>
    </row>
    <row r="2193" spans="33:53">
      <c r="AG2193" s="74"/>
      <c r="AH2193" s="74"/>
      <c r="AI2193" s="74"/>
      <c r="AJ2193" s="74"/>
      <c r="AK2193" s="74"/>
      <c r="AL2193" s="102"/>
      <c r="AM2193" s="101"/>
      <c r="AT2193" s="74"/>
      <c r="AU2193" s="74"/>
      <c r="AV2193" s="74"/>
      <c r="AW2193" s="74"/>
      <c r="AX2193" s="74"/>
      <c r="AY2193" s="74"/>
      <c r="AZ2193" s="74"/>
      <c r="BA2193" s="74"/>
    </row>
    <row r="2194" spans="33:53">
      <c r="AG2194" s="74"/>
      <c r="AH2194" s="74"/>
      <c r="AI2194" s="74"/>
      <c r="AJ2194" s="74"/>
      <c r="AK2194" s="74"/>
      <c r="AL2194" s="102"/>
      <c r="AM2194" s="101"/>
      <c r="AT2194" s="74"/>
      <c r="AU2194" s="74"/>
      <c r="AV2194" s="74"/>
      <c r="AW2194" s="74"/>
      <c r="AX2194" s="74"/>
      <c r="AY2194" s="74"/>
      <c r="AZ2194" s="74"/>
      <c r="BA2194" s="74"/>
    </row>
    <row r="2195" spans="33:53">
      <c r="AG2195" s="74"/>
      <c r="AH2195" s="74"/>
      <c r="AI2195" s="74"/>
      <c r="AJ2195" s="74"/>
      <c r="AK2195" s="74"/>
      <c r="AL2195" s="102"/>
      <c r="AM2195" s="101"/>
      <c r="AT2195" s="74"/>
      <c r="AU2195" s="74"/>
      <c r="AV2195" s="74"/>
      <c r="AW2195" s="74"/>
      <c r="AX2195" s="74"/>
      <c r="AY2195" s="74"/>
      <c r="AZ2195" s="74"/>
      <c r="BA2195" s="74"/>
    </row>
    <row r="2196" spans="33:53">
      <c r="AG2196" s="74"/>
      <c r="AH2196" s="74"/>
      <c r="AI2196" s="74"/>
      <c r="AJ2196" s="74"/>
      <c r="AK2196" s="74"/>
      <c r="AL2196" s="102"/>
      <c r="AM2196" s="101"/>
      <c r="AT2196" s="74"/>
      <c r="AU2196" s="74"/>
      <c r="AV2196" s="74"/>
      <c r="AW2196" s="74"/>
      <c r="AX2196" s="74"/>
      <c r="AY2196" s="74"/>
      <c r="AZ2196" s="74"/>
      <c r="BA2196" s="74"/>
    </row>
    <row r="2197" spans="33:53">
      <c r="AG2197" s="74"/>
      <c r="AH2197" s="74"/>
      <c r="AI2197" s="74"/>
      <c r="AJ2197" s="74"/>
      <c r="AK2197" s="74"/>
      <c r="AL2197" s="102"/>
      <c r="AM2197" s="101"/>
      <c r="AT2197" s="74"/>
      <c r="AU2197" s="74"/>
      <c r="AV2197" s="74"/>
      <c r="AW2197" s="74"/>
      <c r="AX2197" s="74"/>
      <c r="AY2197" s="74"/>
      <c r="AZ2197" s="74"/>
      <c r="BA2197" s="74"/>
    </row>
    <row r="2198" spans="33:53">
      <c r="AG2198" s="74"/>
      <c r="AH2198" s="74"/>
      <c r="AI2198" s="74"/>
      <c r="AJ2198" s="74"/>
      <c r="AK2198" s="74"/>
      <c r="AL2198" s="102"/>
      <c r="AM2198" s="101"/>
      <c r="AT2198" s="74"/>
      <c r="AU2198" s="74"/>
      <c r="AV2198" s="74"/>
      <c r="AW2198" s="74"/>
      <c r="AX2198" s="74"/>
      <c r="AY2198" s="74"/>
      <c r="AZ2198" s="74"/>
      <c r="BA2198" s="74"/>
    </row>
    <row r="2199" spans="33:53">
      <c r="AG2199" s="74"/>
      <c r="AH2199" s="74"/>
      <c r="AI2199" s="74"/>
      <c r="AJ2199" s="74"/>
      <c r="AK2199" s="74"/>
      <c r="AL2199" s="102"/>
      <c r="AM2199" s="101"/>
      <c r="AT2199" s="74"/>
      <c r="AU2199" s="74"/>
      <c r="AV2199" s="74"/>
      <c r="AW2199" s="74"/>
      <c r="AX2199" s="74"/>
      <c r="AY2199" s="74"/>
      <c r="AZ2199" s="74"/>
      <c r="BA2199" s="74"/>
    </row>
    <row r="2200" spans="33:53">
      <c r="AG2200" s="74"/>
      <c r="AH2200" s="74"/>
      <c r="AI2200" s="74"/>
      <c r="AJ2200" s="74"/>
      <c r="AK2200" s="74"/>
      <c r="AL2200" s="102"/>
      <c r="AM2200" s="101"/>
      <c r="AT2200" s="74"/>
      <c r="AU2200" s="74"/>
      <c r="AV2200" s="74"/>
      <c r="AW2200" s="74"/>
      <c r="AX2200" s="74"/>
      <c r="AY2200" s="74"/>
      <c r="AZ2200" s="74"/>
      <c r="BA2200" s="74"/>
    </row>
    <row r="2201" spans="33:53">
      <c r="AG2201" s="74"/>
      <c r="AH2201" s="74"/>
      <c r="AI2201" s="74"/>
      <c r="AJ2201" s="74"/>
      <c r="AK2201" s="74"/>
      <c r="AL2201" s="102"/>
      <c r="AM2201" s="101"/>
      <c r="AT2201" s="74"/>
      <c r="AU2201" s="74"/>
      <c r="AV2201" s="74"/>
      <c r="AW2201" s="74"/>
      <c r="AX2201" s="74"/>
      <c r="AY2201" s="74"/>
      <c r="AZ2201" s="74"/>
      <c r="BA2201" s="74"/>
    </row>
    <row r="2202" spans="33:53">
      <c r="AG2202" s="74"/>
      <c r="AH2202" s="74"/>
      <c r="AI2202" s="74"/>
      <c r="AJ2202" s="74"/>
      <c r="AK2202" s="74"/>
      <c r="AL2202" s="102"/>
      <c r="AM2202" s="101"/>
      <c r="AT2202" s="74"/>
      <c r="AU2202" s="74"/>
      <c r="AV2202" s="74"/>
      <c r="AW2202" s="74"/>
      <c r="AX2202" s="74"/>
      <c r="AY2202" s="74"/>
      <c r="AZ2202" s="74"/>
      <c r="BA2202" s="74"/>
    </row>
    <row r="2203" spans="33:53">
      <c r="AG2203" s="74"/>
      <c r="AH2203" s="74"/>
      <c r="AI2203" s="74"/>
      <c r="AJ2203" s="74"/>
      <c r="AK2203" s="74"/>
      <c r="AL2203" s="102"/>
      <c r="AM2203" s="101"/>
      <c r="AT2203" s="74"/>
      <c r="AU2203" s="74"/>
      <c r="AV2203" s="74"/>
      <c r="AW2203" s="74"/>
      <c r="AX2203" s="74"/>
      <c r="AY2203" s="74"/>
      <c r="AZ2203" s="74"/>
      <c r="BA2203" s="74"/>
    </row>
    <row r="2204" spans="33:53">
      <c r="AG2204" s="74"/>
      <c r="AH2204" s="74"/>
      <c r="AI2204" s="74"/>
      <c r="AJ2204" s="74"/>
      <c r="AK2204" s="74"/>
      <c r="AL2204" s="102"/>
      <c r="AM2204" s="101"/>
      <c r="AT2204" s="74"/>
      <c r="AU2204" s="74"/>
      <c r="AV2204" s="74"/>
      <c r="AW2204" s="74"/>
      <c r="AX2204" s="74"/>
      <c r="AY2204" s="74"/>
      <c r="AZ2204" s="74"/>
      <c r="BA2204" s="74"/>
    </row>
    <row r="2205" spans="33:53">
      <c r="AG2205" s="74"/>
      <c r="AH2205" s="74"/>
      <c r="AI2205" s="74"/>
      <c r="AJ2205" s="74"/>
      <c r="AK2205" s="74"/>
      <c r="AL2205" s="102"/>
      <c r="AM2205" s="101"/>
      <c r="AT2205" s="74"/>
      <c r="AU2205" s="74"/>
      <c r="AV2205" s="74"/>
      <c r="AW2205" s="74"/>
      <c r="AX2205" s="74"/>
      <c r="AY2205" s="74"/>
      <c r="AZ2205" s="74"/>
      <c r="BA2205" s="74"/>
    </row>
    <row r="2206" spans="33:53">
      <c r="AG2206" s="74"/>
      <c r="AH2206" s="74"/>
      <c r="AI2206" s="74"/>
      <c r="AJ2206" s="74"/>
      <c r="AK2206" s="74"/>
      <c r="AL2206" s="102"/>
      <c r="AM2206" s="101"/>
      <c r="AT2206" s="74"/>
      <c r="AU2206" s="74"/>
      <c r="AV2206" s="74"/>
      <c r="AW2206" s="74"/>
      <c r="AX2206" s="74"/>
      <c r="AY2206" s="74"/>
      <c r="AZ2206" s="74"/>
      <c r="BA2206" s="74"/>
    </row>
    <row r="2207" spans="33:53">
      <c r="AG2207" s="74"/>
      <c r="AH2207" s="74"/>
      <c r="AI2207" s="74"/>
      <c r="AJ2207" s="74"/>
      <c r="AK2207" s="74"/>
      <c r="AL2207" s="102"/>
      <c r="AM2207" s="101"/>
      <c r="AT2207" s="74"/>
      <c r="AU2207" s="74"/>
      <c r="AV2207" s="74"/>
      <c r="AW2207" s="74"/>
      <c r="AX2207" s="74"/>
      <c r="AY2207" s="74"/>
      <c r="AZ2207" s="74"/>
      <c r="BA2207" s="74"/>
    </row>
    <row r="2208" spans="33:53">
      <c r="AG2208" s="74"/>
      <c r="AH2208" s="74"/>
      <c r="AI2208" s="74"/>
      <c r="AJ2208" s="74"/>
      <c r="AK2208" s="74"/>
      <c r="AL2208" s="102"/>
      <c r="AM2208" s="101"/>
      <c r="AT2208" s="74"/>
      <c r="AU2208" s="74"/>
      <c r="AV2208" s="74"/>
      <c r="AW2208" s="74"/>
      <c r="AX2208" s="74"/>
      <c r="AY2208" s="74"/>
      <c r="AZ2208" s="74"/>
      <c r="BA2208" s="74"/>
    </row>
    <row r="2209" spans="33:53">
      <c r="AG2209" s="74"/>
      <c r="AH2209" s="74"/>
      <c r="AI2209" s="74"/>
      <c r="AJ2209" s="74"/>
      <c r="AK2209" s="74"/>
      <c r="AL2209" s="102"/>
      <c r="AM2209" s="101"/>
      <c r="AT2209" s="74"/>
      <c r="AU2209" s="74"/>
      <c r="AV2209" s="74"/>
      <c r="AW2209" s="74"/>
      <c r="AX2209" s="74"/>
      <c r="AY2209" s="74"/>
      <c r="AZ2209" s="74"/>
      <c r="BA2209" s="74"/>
    </row>
    <row r="2210" spans="33:53">
      <c r="AG2210" s="74"/>
      <c r="AH2210" s="74"/>
      <c r="AI2210" s="74"/>
      <c r="AJ2210" s="74"/>
      <c r="AK2210" s="74"/>
      <c r="AL2210" s="102"/>
      <c r="AM2210" s="101"/>
      <c r="AT2210" s="74"/>
      <c r="AU2210" s="74"/>
      <c r="AV2210" s="74"/>
      <c r="AW2210" s="74"/>
      <c r="AX2210" s="74"/>
      <c r="AY2210" s="74"/>
      <c r="AZ2210" s="74"/>
      <c r="BA2210" s="74"/>
    </row>
    <row r="2211" spans="33:53">
      <c r="AG2211" s="74"/>
      <c r="AH2211" s="74"/>
      <c r="AI2211" s="74"/>
      <c r="AJ2211" s="74"/>
      <c r="AK2211" s="74"/>
      <c r="AL2211" s="102"/>
      <c r="AM2211" s="101"/>
      <c r="AT2211" s="74"/>
      <c r="AU2211" s="74"/>
      <c r="AV2211" s="74"/>
      <c r="AW2211" s="74"/>
      <c r="AX2211" s="74"/>
      <c r="AY2211" s="74"/>
      <c r="AZ2211" s="74"/>
      <c r="BA2211" s="74"/>
    </row>
    <row r="2212" spans="33:53">
      <c r="AG2212" s="74"/>
      <c r="AH2212" s="74"/>
      <c r="AI2212" s="74"/>
      <c r="AJ2212" s="74"/>
      <c r="AK2212" s="74"/>
      <c r="AL2212" s="102"/>
      <c r="AM2212" s="101"/>
      <c r="AT2212" s="74"/>
      <c r="AU2212" s="74"/>
      <c r="AV2212" s="74"/>
      <c r="AW2212" s="74"/>
      <c r="AX2212" s="74"/>
      <c r="AY2212" s="74"/>
      <c r="AZ2212" s="74"/>
      <c r="BA2212" s="74"/>
    </row>
    <row r="2213" spans="33:53">
      <c r="AG2213" s="74"/>
      <c r="AH2213" s="74"/>
      <c r="AI2213" s="74"/>
      <c r="AJ2213" s="74"/>
      <c r="AK2213" s="74"/>
      <c r="AL2213" s="102"/>
      <c r="AM2213" s="101"/>
      <c r="AT2213" s="74"/>
      <c r="AU2213" s="74"/>
      <c r="AV2213" s="74"/>
      <c r="AW2213" s="74"/>
      <c r="AX2213" s="74"/>
      <c r="AY2213" s="74"/>
      <c r="AZ2213" s="74"/>
      <c r="BA2213" s="74"/>
    </row>
    <row r="2214" spans="33:53">
      <c r="AG2214" s="74"/>
      <c r="AH2214" s="74"/>
      <c r="AI2214" s="74"/>
      <c r="AJ2214" s="74"/>
      <c r="AK2214" s="74"/>
      <c r="AL2214" s="102"/>
      <c r="AM2214" s="101"/>
      <c r="AT2214" s="74"/>
      <c r="AU2214" s="74"/>
      <c r="AV2214" s="74"/>
      <c r="AW2214" s="74"/>
      <c r="AX2214" s="74"/>
      <c r="AY2214" s="74"/>
      <c r="AZ2214" s="74"/>
      <c r="BA2214" s="74"/>
    </row>
    <row r="2215" spans="33:53">
      <c r="AG2215" s="74"/>
      <c r="AH2215" s="74"/>
      <c r="AI2215" s="74"/>
      <c r="AJ2215" s="74"/>
      <c r="AK2215" s="74"/>
      <c r="AL2215" s="102"/>
      <c r="AM2215" s="101"/>
      <c r="AT2215" s="74"/>
      <c r="AU2215" s="74"/>
      <c r="AV2215" s="74"/>
      <c r="AW2215" s="74"/>
      <c r="AX2215" s="74"/>
      <c r="AY2215" s="74"/>
      <c r="AZ2215" s="74"/>
      <c r="BA2215" s="74"/>
    </row>
    <row r="2216" spans="33:53">
      <c r="AG2216" s="74"/>
      <c r="AH2216" s="74"/>
      <c r="AI2216" s="74"/>
      <c r="AJ2216" s="74"/>
      <c r="AK2216" s="74"/>
      <c r="AL2216" s="102"/>
      <c r="AM2216" s="101"/>
      <c r="AT2216" s="74"/>
      <c r="AU2216" s="74"/>
      <c r="AV2216" s="74"/>
      <c r="AW2216" s="74"/>
      <c r="AX2216" s="74"/>
      <c r="AY2216" s="74"/>
      <c r="AZ2216" s="74"/>
      <c r="BA2216" s="74"/>
    </row>
    <row r="2217" spans="33:53">
      <c r="AG2217" s="74"/>
      <c r="AH2217" s="74"/>
      <c r="AI2217" s="74"/>
      <c r="AJ2217" s="74"/>
      <c r="AK2217" s="74"/>
      <c r="AL2217" s="102"/>
      <c r="AM2217" s="101"/>
      <c r="AT2217" s="74"/>
      <c r="AU2217" s="74"/>
      <c r="AV2217" s="74"/>
      <c r="AW2217" s="74"/>
      <c r="AX2217" s="74"/>
      <c r="AY2217" s="74"/>
      <c r="AZ2217" s="74"/>
      <c r="BA2217" s="74"/>
    </row>
    <row r="2218" spans="33:53">
      <c r="AG2218" s="74"/>
      <c r="AH2218" s="74"/>
      <c r="AI2218" s="74"/>
      <c r="AJ2218" s="74"/>
      <c r="AK2218" s="74"/>
      <c r="AL2218" s="102"/>
      <c r="AM2218" s="101"/>
      <c r="AT2218" s="74"/>
      <c r="AU2218" s="74"/>
      <c r="AV2218" s="74"/>
      <c r="AW2218" s="74"/>
      <c r="AX2218" s="74"/>
      <c r="AY2218" s="74"/>
      <c r="AZ2218" s="74"/>
      <c r="BA2218" s="74"/>
    </row>
    <row r="2219" spans="33:53">
      <c r="AG2219" s="74"/>
      <c r="AH2219" s="74"/>
      <c r="AI2219" s="74"/>
      <c r="AJ2219" s="74"/>
      <c r="AK2219" s="74"/>
      <c r="AL2219" s="102"/>
      <c r="AM2219" s="101"/>
      <c r="AT2219" s="74"/>
      <c r="AU2219" s="74"/>
      <c r="AV2219" s="74"/>
      <c r="AW2219" s="74"/>
      <c r="AX2219" s="74"/>
      <c r="AY2219" s="74"/>
      <c r="AZ2219" s="74"/>
      <c r="BA2219" s="74"/>
    </row>
    <row r="2220" spans="33:53">
      <c r="AG2220" s="74"/>
      <c r="AH2220" s="74"/>
      <c r="AI2220" s="74"/>
      <c r="AJ2220" s="74"/>
      <c r="AK2220" s="74"/>
      <c r="AL2220" s="102"/>
      <c r="AM2220" s="101"/>
      <c r="AT2220" s="74"/>
      <c r="AU2220" s="74"/>
      <c r="AV2220" s="74"/>
      <c r="AW2220" s="74"/>
      <c r="AX2220" s="74"/>
      <c r="AY2220" s="74"/>
      <c r="AZ2220" s="74"/>
      <c r="BA2220" s="74"/>
    </row>
    <row r="2221" spans="33:53">
      <c r="AG2221" s="74"/>
      <c r="AH2221" s="74"/>
      <c r="AI2221" s="74"/>
      <c r="AJ2221" s="74"/>
      <c r="AK2221" s="74"/>
      <c r="AL2221" s="102"/>
      <c r="AM2221" s="101"/>
      <c r="AT2221" s="74"/>
      <c r="AU2221" s="74"/>
      <c r="AV2221" s="74"/>
      <c r="AW2221" s="74"/>
      <c r="AX2221" s="74"/>
      <c r="AY2221" s="74"/>
      <c r="AZ2221" s="74"/>
      <c r="BA2221" s="74"/>
    </row>
    <row r="2222" spans="33:53">
      <c r="AG2222" s="74"/>
      <c r="AH2222" s="74"/>
      <c r="AI2222" s="74"/>
      <c r="AJ2222" s="74"/>
      <c r="AK2222" s="74"/>
      <c r="AL2222" s="102"/>
      <c r="AM2222" s="101"/>
      <c r="AT2222" s="74"/>
      <c r="AU2222" s="74"/>
      <c r="AV2222" s="74"/>
      <c r="AW2222" s="74"/>
      <c r="AX2222" s="74"/>
      <c r="AY2222" s="74"/>
      <c r="AZ2222" s="74"/>
      <c r="BA2222" s="74"/>
    </row>
    <row r="2223" spans="33:53">
      <c r="AG2223" s="74"/>
      <c r="AH2223" s="74"/>
      <c r="AI2223" s="74"/>
      <c r="AJ2223" s="74"/>
      <c r="AK2223" s="74"/>
      <c r="AL2223" s="102"/>
      <c r="AM2223" s="101"/>
      <c r="AT2223" s="74"/>
      <c r="AU2223" s="74"/>
      <c r="AV2223" s="74"/>
      <c r="AW2223" s="74"/>
      <c r="AX2223" s="74"/>
      <c r="AY2223" s="74"/>
      <c r="AZ2223" s="74"/>
      <c r="BA2223" s="74"/>
    </row>
    <row r="2224" spans="33:53">
      <c r="AG2224" s="74"/>
      <c r="AH2224" s="74"/>
      <c r="AI2224" s="74"/>
      <c r="AJ2224" s="74"/>
      <c r="AK2224" s="74"/>
      <c r="AL2224" s="102"/>
      <c r="AM2224" s="101"/>
      <c r="AT2224" s="74"/>
      <c r="AU2224" s="74"/>
      <c r="AV2224" s="74"/>
      <c r="AW2224" s="74"/>
      <c r="AX2224" s="74"/>
      <c r="AY2224" s="74"/>
      <c r="AZ2224" s="74"/>
      <c r="BA2224" s="74"/>
    </row>
    <row r="2225" spans="33:53">
      <c r="AG2225" s="74"/>
      <c r="AH2225" s="74"/>
      <c r="AI2225" s="74"/>
      <c r="AJ2225" s="74"/>
      <c r="AK2225" s="74"/>
      <c r="AL2225" s="102"/>
      <c r="AM2225" s="101"/>
      <c r="AT2225" s="74"/>
      <c r="AU2225" s="74"/>
      <c r="AV2225" s="74"/>
      <c r="AW2225" s="74"/>
      <c r="AX2225" s="74"/>
      <c r="AY2225" s="74"/>
      <c r="AZ2225" s="74"/>
      <c r="BA2225" s="74"/>
    </row>
    <row r="2226" spans="33:53">
      <c r="AG2226" s="74"/>
      <c r="AH2226" s="74"/>
      <c r="AI2226" s="74"/>
      <c r="AJ2226" s="74"/>
      <c r="AK2226" s="74"/>
      <c r="AL2226" s="102"/>
      <c r="AM2226" s="101"/>
      <c r="AT2226" s="74"/>
      <c r="AU2226" s="74"/>
      <c r="AV2226" s="74"/>
      <c r="AW2226" s="74"/>
      <c r="AX2226" s="74"/>
      <c r="AY2226" s="74"/>
      <c r="AZ2226" s="74"/>
      <c r="BA2226" s="74"/>
    </row>
    <row r="2227" spans="33:53">
      <c r="AG2227" s="74"/>
      <c r="AH2227" s="74"/>
      <c r="AI2227" s="74"/>
      <c r="AJ2227" s="74"/>
      <c r="AK2227" s="74"/>
      <c r="AL2227" s="102"/>
      <c r="AM2227" s="101"/>
      <c r="AT2227" s="74"/>
      <c r="AU2227" s="74"/>
      <c r="AV2227" s="74"/>
      <c r="AW2227" s="74"/>
      <c r="AX2227" s="74"/>
      <c r="AY2227" s="74"/>
      <c r="AZ2227" s="74"/>
      <c r="BA2227" s="74"/>
    </row>
    <row r="2228" spans="33:53">
      <c r="AG2228" s="74"/>
      <c r="AH2228" s="74"/>
      <c r="AI2228" s="74"/>
      <c r="AJ2228" s="74"/>
      <c r="AK2228" s="74"/>
      <c r="AL2228" s="102"/>
      <c r="AM2228" s="101"/>
      <c r="AT2228" s="74"/>
      <c r="AU2228" s="74"/>
      <c r="AV2228" s="74"/>
      <c r="AW2228" s="74"/>
      <c r="AX2228" s="74"/>
      <c r="AY2228" s="74"/>
      <c r="AZ2228" s="74"/>
      <c r="BA2228" s="74"/>
    </row>
    <row r="2229" spans="33:53">
      <c r="AG2229" s="74"/>
      <c r="AH2229" s="74"/>
      <c r="AI2229" s="74"/>
      <c r="AJ2229" s="74"/>
      <c r="AK2229" s="74"/>
      <c r="AL2229" s="102"/>
      <c r="AM2229" s="101"/>
      <c r="AT2229" s="74"/>
      <c r="AU2229" s="74"/>
      <c r="AV2229" s="74"/>
      <c r="AW2229" s="74"/>
      <c r="AX2229" s="74"/>
      <c r="AY2229" s="74"/>
      <c r="AZ2229" s="74"/>
      <c r="BA2229" s="74"/>
    </row>
    <row r="2230" spans="33:53">
      <c r="AG2230" s="74"/>
      <c r="AH2230" s="74"/>
      <c r="AI2230" s="74"/>
      <c r="AJ2230" s="74"/>
      <c r="AK2230" s="74"/>
      <c r="AL2230" s="102"/>
      <c r="AM2230" s="101"/>
      <c r="AT2230" s="74"/>
      <c r="AU2230" s="74"/>
      <c r="AV2230" s="74"/>
      <c r="AW2230" s="74"/>
      <c r="AX2230" s="74"/>
      <c r="AY2230" s="74"/>
      <c r="AZ2230" s="74"/>
      <c r="BA2230" s="74"/>
    </row>
    <row r="2231" spans="33:53">
      <c r="AG2231" s="74"/>
      <c r="AH2231" s="74"/>
      <c r="AI2231" s="74"/>
      <c r="AJ2231" s="74"/>
      <c r="AK2231" s="74"/>
      <c r="AL2231" s="102"/>
      <c r="AM2231" s="101"/>
      <c r="AT2231" s="74"/>
      <c r="AU2231" s="74"/>
      <c r="AV2231" s="74"/>
      <c r="AW2231" s="74"/>
      <c r="AX2231" s="74"/>
      <c r="AY2231" s="74"/>
      <c r="AZ2231" s="74"/>
      <c r="BA2231" s="74"/>
    </row>
    <row r="2232" spans="33:53">
      <c r="AG2232" s="74"/>
      <c r="AH2232" s="74"/>
      <c r="AI2232" s="74"/>
      <c r="AJ2232" s="74"/>
      <c r="AK2232" s="74"/>
      <c r="AL2232" s="102"/>
      <c r="AM2232" s="101"/>
      <c r="AT2232" s="74"/>
      <c r="AU2232" s="74"/>
      <c r="AV2232" s="74"/>
      <c r="AW2232" s="74"/>
      <c r="AX2232" s="74"/>
      <c r="AY2232" s="74"/>
      <c r="AZ2232" s="74"/>
      <c r="BA2232" s="74"/>
    </row>
    <row r="2233" spans="33:53">
      <c r="AG2233" s="74"/>
      <c r="AH2233" s="74"/>
      <c r="AI2233" s="74"/>
      <c r="AJ2233" s="74"/>
      <c r="AK2233" s="74"/>
      <c r="AL2233" s="102"/>
      <c r="AM2233" s="101"/>
      <c r="AT2233" s="74"/>
      <c r="AU2233" s="74"/>
      <c r="AV2233" s="74"/>
      <c r="AW2233" s="74"/>
      <c r="AX2233" s="74"/>
      <c r="AY2233" s="74"/>
      <c r="AZ2233" s="74"/>
      <c r="BA2233" s="74"/>
    </row>
    <row r="2234" spans="33:53">
      <c r="AG2234" s="74"/>
      <c r="AH2234" s="74"/>
      <c r="AI2234" s="74"/>
      <c r="AJ2234" s="74"/>
      <c r="AK2234" s="74"/>
      <c r="AL2234" s="102"/>
      <c r="AM2234" s="101"/>
      <c r="AT2234" s="74"/>
      <c r="AU2234" s="74"/>
      <c r="AV2234" s="74"/>
      <c r="AW2234" s="74"/>
      <c r="AX2234" s="74"/>
      <c r="AY2234" s="74"/>
      <c r="AZ2234" s="74"/>
      <c r="BA2234" s="74"/>
    </row>
    <row r="2235" spans="33:53">
      <c r="AG2235" s="74"/>
      <c r="AH2235" s="74"/>
      <c r="AI2235" s="74"/>
      <c r="AJ2235" s="74"/>
      <c r="AK2235" s="74"/>
      <c r="AL2235" s="102"/>
      <c r="AM2235" s="101"/>
      <c r="AT2235" s="74"/>
      <c r="AU2235" s="74"/>
      <c r="AV2235" s="74"/>
      <c r="AW2235" s="74"/>
      <c r="AX2235" s="74"/>
      <c r="AY2235" s="74"/>
      <c r="AZ2235" s="74"/>
      <c r="BA2235" s="74"/>
    </row>
    <row r="2236" spans="33:53">
      <c r="AG2236" s="74"/>
      <c r="AH2236" s="74"/>
      <c r="AI2236" s="74"/>
      <c r="AJ2236" s="74"/>
      <c r="AK2236" s="74"/>
      <c r="AL2236" s="102"/>
      <c r="AM2236" s="101"/>
      <c r="AT2236" s="74"/>
      <c r="AU2236" s="74"/>
      <c r="AV2236" s="74"/>
      <c r="AW2236" s="74"/>
      <c r="AX2236" s="74"/>
      <c r="AY2236" s="74"/>
      <c r="AZ2236" s="74"/>
      <c r="BA2236" s="74"/>
    </row>
    <row r="2237" spans="33:53">
      <c r="AG2237" s="74"/>
      <c r="AH2237" s="74"/>
      <c r="AI2237" s="74"/>
      <c r="AJ2237" s="74"/>
      <c r="AK2237" s="74"/>
      <c r="AL2237" s="102"/>
      <c r="AM2237" s="101"/>
      <c r="AT2237" s="74"/>
      <c r="AU2237" s="74"/>
      <c r="AV2237" s="74"/>
      <c r="AW2237" s="74"/>
      <c r="AX2237" s="74"/>
      <c r="AY2237" s="74"/>
      <c r="AZ2237" s="74"/>
      <c r="BA2237" s="74"/>
    </row>
    <row r="2238" spans="33:53">
      <c r="AG2238" s="74"/>
      <c r="AH2238" s="74"/>
      <c r="AI2238" s="74"/>
      <c r="AJ2238" s="74"/>
      <c r="AK2238" s="74"/>
      <c r="AL2238" s="102"/>
      <c r="AM2238" s="101"/>
      <c r="AT2238" s="74"/>
      <c r="AU2238" s="74"/>
      <c r="AV2238" s="74"/>
      <c r="AW2238" s="74"/>
      <c r="AX2238" s="74"/>
      <c r="AY2238" s="74"/>
      <c r="AZ2238" s="74"/>
      <c r="BA2238" s="74"/>
    </row>
    <row r="2239" spans="33:53">
      <c r="AG2239" s="74"/>
      <c r="AH2239" s="74"/>
      <c r="AI2239" s="74"/>
      <c r="AJ2239" s="74"/>
      <c r="AK2239" s="74"/>
      <c r="AL2239" s="102"/>
      <c r="AM2239" s="101"/>
      <c r="AT2239" s="74"/>
      <c r="AU2239" s="74"/>
      <c r="AV2239" s="74"/>
      <c r="AW2239" s="74"/>
      <c r="AX2239" s="74"/>
      <c r="AY2239" s="74"/>
      <c r="AZ2239" s="74"/>
      <c r="BA2239" s="74"/>
    </row>
    <row r="2240" spans="33:53">
      <c r="AG2240" s="74"/>
      <c r="AH2240" s="74"/>
      <c r="AI2240" s="74"/>
      <c r="AJ2240" s="74"/>
      <c r="AK2240" s="74"/>
      <c r="AL2240" s="102"/>
      <c r="AM2240" s="101"/>
      <c r="AT2240" s="74"/>
      <c r="AU2240" s="74"/>
      <c r="AV2240" s="74"/>
      <c r="AW2240" s="74"/>
      <c r="AX2240" s="74"/>
      <c r="AY2240" s="74"/>
      <c r="AZ2240" s="74"/>
      <c r="BA2240" s="74"/>
    </row>
    <row r="2241" spans="33:53">
      <c r="AG2241" s="74"/>
      <c r="AH2241" s="74"/>
      <c r="AI2241" s="74"/>
      <c r="AJ2241" s="74"/>
      <c r="AK2241" s="74"/>
      <c r="AL2241" s="102"/>
      <c r="AM2241" s="101"/>
      <c r="AT2241" s="74"/>
      <c r="AU2241" s="74"/>
      <c r="AV2241" s="74"/>
      <c r="AW2241" s="74"/>
      <c r="AX2241" s="74"/>
      <c r="AY2241" s="74"/>
      <c r="AZ2241" s="74"/>
      <c r="BA2241" s="74"/>
    </row>
    <row r="2242" spans="33:53">
      <c r="AG2242" s="74"/>
      <c r="AH2242" s="74"/>
      <c r="AI2242" s="74"/>
      <c r="AJ2242" s="74"/>
      <c r="AK2242" s="74"/>
      <c r="AL2242" s="102"/>
      <c r="AM2242" s="101"/>
      <c r="AT2242" s="74"/>
      <c r="AU2242" s="74"/>
      <c r="AV2242" s="74"/>
      <c r="AW2242" s="74"/>
      <c r="AX2242" s="74"/>
      <c r="AY2242" s="74"/>
      <c r="AZ2242" s="74"/>
      <c r="BA2242" s="74"/>
    </row>
    <row r="2243" spans="33:53">
      <c r="AG2243" s="74"/>
      <c r="AH2243" s="74"/>
      <c r="AI2243" s="74"/>
      <c r="AJ2243" s="74"/>
      <c r="AK2243" s="74"/>
      <c r="AL2243" s="102"/>
      <c r="AM2243" s="101"/>
      <c r="AT2243" s="74"/>
      <c r="AU2243" s="74"/>
      <c r="AV2243" s="74"/>
      <c r="AW2243" s="74"/>
      <c r="AX2243" s="74"/>
      <c r="AY2243" s="74"/>
      <c r="AZ2243" s="74"/>
      <c r="BA2243" s="74"/>
    </row>
    <row r="2244" spans="33:53">
      <c r="AG2244" s="74"/>
      <c r="AH2244" s="74"/>
      <c r="AI2244" s="74"/>
      <c r="AJ2244" s="74"/>
      <c r="AK2244" s="74"/>
      <c r="AL2244" s="102"/>
      <c r="AM2244" s="101"/>
      <c r="AT2244" s="74"/>
      <c r="AU2244" s="74"/>
      <c r="AV2244" s="74"/>
      <c r="AW2244" s="74"/>
      <c r="AX2244" s="74"/>
      <c r="AY2244" s="74"/>
      <c r="AZ2244" s="74"/>
      <c r="BA2244" s="74"/>
    </row>
    <row r="2245" spans="33:53">
      <c r="AG2245" s="74"/>
      <c r="AH2245" s="74"/>
      <c r="AI2245" s="74"/>
      <c r="AJ2245" s="74"/>
      <c r="AK2245" s="74"/>
      <c r="AL2245" s="102"/>
      <c r="AM2245" s="101"/>
      <c r="AT2245" s="74"/>
      <c r="AU2245" s="74"/>
      <c r="AV2245" s="74"/>
      <c r="AW2245" s="74"/>
      <c r="AX2245" s="74"/>
      <c r="AY2245" s="74"/>
      <c r="AZ2245" s="74"/>
      <c r="BA2245" s="74"/>
    </row>
    <row r="2246" spans="33:53">
      <c r="AG2246" s="74"/>
      <c r="AH2246" s="74"/>
      <c r="AI2246" s="74"/>
      <c r="AJ2246" s="74"/>
      <c r="AK2246" s="74"/>
      <c r="AL2246" s="102"/>
      <c r="AM2246" s="101"/>
      <c r="AT2246" s="74"/>
      <c r="AU2246" s="74"/>
      <c r="AV2246" s="74"/>
      <c r="AW2246" s="74"/>
      <c r="AX2246" s="74"/>
      <c r="AY2246" s="74"/>
      <c r="AZ2246" s="74"/>
      <c r="BA2246" s="74"/>
    </row>
    <row r="2247" spans="33:53">
      <c r="AG2247" s="74"/>
      <c r="AH2247" s="74"/>
      <c r="AI2247" s="74"/>
      <c r="AJ2247" s="74"/>
      <c r="AK2247" s="74"/>
      <c r="AL2247" s="102"/>
      <c r="AM2247" s="101"/>
      <c r="AT2247" s="74"/>
      <c r="AU2247" s="74"/>
      <c r="AV2247" s="74"/>
      <c r="AW2247" s="74"/>
      <c r="AX2247" s="74"/>
      <c r="AY2247" s="74"/>
      <c r="AZ2247" s="74"/>
      <c r="BA2247" s="74"/>
    </row>
    <row r="2248" spans="33:53">
      <c r="AG2248" s="74"/>
      <c r="AH2248" s="74"/>
      <c r="AI2248" s="74"/>
      <c r="AJ2248" s="74"/>
      <c r="AK2248" s="74"/>
      <c r="AL2248" s="102"/>
      <c r="AM2248" s="101"/>
      <c r="AT2248" s="74"/>
      <c r="AU2248" s="74"/>
      <c r="AV2248" s="74"/>
      <c r="AW2248" s="74"/>
      <c r="AX2248" s="74"/>
      <c r="AY2248" s="74"/>
      <c r="AZ2248" s="74"/>
      <c r="BA2248" s="74"/>
    </row>
    <row r="2249" spans="33:53">
      <c r="AG2249" s="74"/>
      <c r="AH2249" s="74"/>
      <c r="AI2249" s="74"/>
      <c r="AJ2249" s="74"/>
      <c r="AK2249" s="74"/>
      <c r="AL2249" s="102"/>
      <c r="AM2249" s="101"/>
      <c r="AT2249" s="74"/>
      <c r="AU2249" s="74"/>
      <c r="AV2249" s="74"/>
      <c r="AW2249" s="74"/>
      <c r="AX2249" s="74"/>
      <c r="AY2249" s="74"/>
      <c r="AZ2249" s="74"/>
      <c r="BA2249" s="74"/>
    </row>
    <row r="2250" spans="33:53">
      <c r="AG2250" s="74"/>
      <c r="AH2250" s="74"/>
      <c r="AI2250" s="74"/>
      <c r="AJ2250" s="74"/>
      <c r="AK2250" s="74"/>
      <c r="AL2250" s="102"/>
      <c r="AM2250" s="101"/>
      <c r="AT2250" s="74"/>
      <c r="AU2250" s="74"/>
      <c r="AV2250" s="74"/>
      <c r="AW2250" s="74"/>
      <c r="AX2250" s="74"/>
      <c r="AY2250" s="74"/>
      <c r="AZ2250" s="74"/>
      <c r="BA2250" s="74"/>
    </row>
    <row r="2251" spans="33:53">
      <c r="AG2251" s="74"/>
      <c r="AH2251" s="74"/>
      <c r="AI2251" s="74"/>
      <c r="AJ2251" s="74"/>
      <c r="AK2251" s="74"/>
      <c r="AL2251" s="102"/>
      <c r="AM2251" s="101"/>
      <c r="AT2251" s="74"/>
      <c r="AU2251" s="74"/>
      <c r="AV2251" s="74"/>
      <c r="AW2251" s="74"/>
      <c r="AX2251" s="74"/>
      <c r="AY2251" s="74"/>
      <c r="AZ2251" s="74"/>
      <c r="BA2251" s="74"/>
    </row>
    <row r="2252" spans="33:53">
      <c r="AG2252" s="74"/>
      <c r="AH2252" s="74"/>
      <c r="AI2252" s="74"/>
      <c r="AJ2252" s="74"/>
      <c r="AK2252" s="74"/>
      <c r="AL2252" s="102"/>
      <c r="AM2252" s="101"/>
      <c r="AT2252" s="74"/>
      <c r="AU2252" s="74"/>
      <c r="AV2252" s="74"/>
      <c r="AW2252" s="74"/>
      <c r="AX2252" s="74"/>
      <c r="AY2252" s="74"/>
      <c r="AZ2252" s="74"/>
      <c r="BA2252" s="74"/>
    </row>
    <row r="2253" spans="33:53">
      <c r="AG2253" s="74"/>
      <c r="AH2253" s="74"/>
      <c r="AI2253" s="74"/>
      <c r="AJ2253" s="74"/>
      <c r="AK2253" s="74"/>
      <c r="AL2253" s="102"/>
      <c r="AM2253" s="101"/>
      <c r="AT2253" s="74"/>
      <c r="AU2253" s="74"/>
      <c r="AV2253" s="74"/>
      <c r="AW2253" s="74"/>
      <c r="AX2253" s="74"/>
      <c r="AY2253" s="74"/>
      <c r="AZ2253" s="74"/>
      <c r="BA2253" s="74"/>
    </row>
    <row r="2254" spans="33:53">
      <c r="AG2254" s="74"/>
      <c r="AH2254" s="74"/>
      <c r="AI2254" s="74"/>
      <c r="AJ2254" s="74"/>
      <c r="AK2254" s="74"/>
      <c r="AL2254" s="102"/>
      <c r="AM2254" s="101"/>
      <c r="AT2254" s="74"/>
      <c r="AU2254" s="74"/>
      <c r="AV2254" s="74"/>
      <c r="AW2254" s="74"/>
      <c r="AX2254" s="74"/>
      <c r="AY2254" s="74"/>
      <c r="AZ2254" s="74"/>
      <c r="BA2254" s="74"/>
    </row>
    <row r="2255" spans="33:53">
      <c r="AG2255" s="74"/>
      <c r="AH2255" s="74"/>
      <c r="AI2255" s="74"/>
      <c r="AJ2255" s="74"/>
      <c r="AK2255" s="74"/>
      <c r="AL2255" s="102"/>
      <c r="AM2255" s="101"/>
      <c r="AT2255" s="74"/>
      <c r="AU2255" s="74"/>
      <c r="AV2255" s="74"/>
      <c r="AW2255" s="74"/>
      <c r="AX2255" s="74"/>
      <c r="AY2255" s="74"/>
      <c r="AZ2255" s="74"/>
      <c r="BA2255" s="74"/>
    </row>
    <row r="2256" spans="33:53">
      <c r="AG2256" s="74"/>
      <c r="AH2256" s="74"/>
      <c r="AI2256" s="74"/>
      <c r="AJ2256" s="74"/>
      <c r="AK2256" s="74"/>
      <c r="AL2256" s="102"/>
      <c r="AM2256" s="101"/>
      <c r="AT2256" s="74"/>
      <c r="AU2256" s="74"/>
      <c r="AV2256" s="74"/>
      <c r="AW2256" s="74"/>
      <c r="AX2256" s="74"/>
      <c r="AY2256" s="74"/>
      <c r="AZ2256" s="74"/>
      <c r="BA2256" s="74"/>
    </row>
    <row r="2257" spans="33:53">
      <c r="AG2257" s="74"/>
      <c r="AH2257" s="74"/>
      <c r="AI2257" s="74"/>
      <c r="AJ2257" s="74"/>
      <c r="AK2257" s="74"/>
      <c r="AL2257" s="102"/>
      <c r="AM2257" s="101"/>
      <c r="AT2257" s="74"/>
      <c r="AU2257" s="74"/>
      <c r="AV2257" s="74"/>
      <c r="AW2257" s="74"/>
      <c r="AX2257" s="74"/>
      <c r="AY2257" s="74"/>
      <c r="AZ2257" s="74"/>
      <c r="BA2257" s="74"/>
    </row>
    <row r="2258" spans="33:53">
      <c r="AG2258" s="74"/>
      <c r="AH2258" s="74"/>
      <c r="AI2258" s="74"/>
      <c r="AJ2258" s="74"/>
      <c r="AK2258" s="74"/>
      <c r="AL2258" s="102"/>
      <c r="AM2258" s="101"/>
      <c r="AT2258" s="74"/>
      <c r="AU2258" s="74"/>
      <c r="AV2258" s="74"/>
      <c r="AW2258" s="74"/>
      <c r="AX2258" s="74"/>
      <c r="AY2258" s="74"/>
      <c r="AZ2258" s="74"/>
      <c r="BA2258" s="74"/>
    </row>
    <row r="2259" spans="33:53">
      <c r="AG2259" s="74"/>
      <c r="AH2259" s="74"/>
      <c r="AI2259" s="74"/>
      <c r="AJ2259" s="74"/>
      <c r="AK2259" s="74"/>
      <c r="AL2259" s="102"/>
      <c r="AM2259" s="101"/>
      <c r="AT2259" s="74"/>
      <c r="AU2259" s="74"/>
      <c r="AV2259" s="74"/>
      <c r="AW2259" s="74"/>
      <c r="AX2259" s="74"/>
      <c r="AY2259" s="74"/>
      <c r="AZ2259" s="74"/>
      <c r="BA2259" s="74"/>
    </row>
    <row r="2260" spans="33:53">
      <c r="AG2260" s="74"/>
      <c r="AH2260" s="74"/>
      <c r="AI2260" s="74"/>
      <c r="AJ2260" s="74"/>
      <c r="AK2260" s="74"/>
      <c r="AL2260" s="102"/>
      <c r="AM2260" s="101"/>
      <c r="AT2260" s="74"/>
      <c r="AU2260" s="74"/>
      <c r="AV2260" s="74"/>
      <c r="AW2260" s="74"/>
      <c r="AX2260" s="74"/>
      <c r="AY2260" s="74"/>
      <c r="AZ2260" s="74"/>
      <c r="BA2260" s="74"/>
    </row>
    <row r="2261" spans="33:53">
      <c r="AG2261" s="74"/>
      <c r="AH2261" s="74"/>
      <c r="AI2261" s="74"/>
      <c r="AJ2261" s="74"/>
      <c r="AK2261" s="74"/>
      <c r="AL2261" s="102"/>
      <c r="AM2261" s="101"/>
      <c r="AT2261" s="74"/>
      <c r="AU2261" s="74"/>
      <c r="AV2261" s="74"/>
      <c r="AW2261" s="74"/>
      <c r="AX2261" s="74"/>
      <c r="AY2261" s="74"/>
      <c r="AZ2261" s="74"/>
      <c r="BA2261" s="74"/>
    </row>
    <row r="2262" spans="33:53">
      <c r="AG2262" s="74"/>
      <c r="AH2262" s="74"/>
      <c r="AI2262" s="74"/>
      <c r="AJ2262" s="74"/>
      <c r="AK2262" s="74"/>
      <c r="AL2262" s="102"/>
      <c r="AM2262" s="101"/>
      <c r="AT2262" s="74"/>
      <c r="AU2262" s="74"/>
      <c r="AV2262" s="74"/>
      <c r="AW2262" s="74"/>
      <c r="AX2262" s="74"/>
      <c r="AY2262" s="74"/>
      <c r="AZ2262" s="74"/>
      <c r="BA2262" s="74"/>
    </row>
    <row r="2263" spans="33:53">
      <c r="AG2263" s="74"/>
      <c r="AH2263" s="74"/>
      <c r="AI2263" s="74"/>
      <c r="AJ2263" s="74"/>
      <c r="AK2263" s="74"/>
      <c r="AL2263" s="102"/>
      <c r="AM2263" s="101"/>
      <c r="AT2263" s="74"/>
      <c r="AU2263" s="74"/>
      <c r="AV2263" s="74"/>
      <c r="AW2263" s="74"/>
      <c r="AX2263" s="74"/>
      <c r="AY2263" s="74"/>
      <c r="AZ2263" s="74"/>
      <c r="BA2263" s="74"/>
    </row>
    <row r="2264" spans="33:53">
      <c r="AG2264" s="74"/>
      <c r="AH2264" s="74"/>
      <c r="AI2264" s="74"/>
      <c r="AJ2264" s="74"/>
      <c r="AK2264" s="74"/>
      <c r="AL2264" s="102"/>
      <c r="AM2264" s="101"/>
      <c r="AT2264" s="74"/>
      <c r="AU2264" s="74"/>
      <c r="AV2264" s="74"/>
      <c r="AW2264" s="74"/>
      <c r="AX2264" s="74"/>
      <c r="AY2264" s="74"/>
      <c r="AZ2264" s="74"/>
      <c r="BA2264" s="74"/>
    </row>
    <row r="2265" spans="33:53">
      <c r="AG2265" s="74"/>
      <c r="AH2265" s="74"/>
      <c r="AI2265" s="74"/>
      <c r="AJ2265" s="74"/>
      <c r="AK2265" s="74"/>
      <c r="AL2265" s="102"/>
      <c r="AM2265" s="101"/>
      <c r="AT2265" s="74"/>
      <c r="AU2265" s="74"/>
      <c r="AV2265" s="74"/>
      <c r="AW2265" s="74"/>
      <c r="AX2265" s="74"/>
      <c r="AY2265" s="74"/>
      <c r="AZ2265" s="74"/>
      <c r="BA2265" s="74"/>
    </row>
    <row r="2266" spans="33:53">
      <c r="AG2266" s="74"/>
      <c r="AH2266" s="74"/>
      <c r="AI2266" s="74"/>
      <c r="AJ2266" s="74"/>
      <c r="AK2266" s="74"/>
      <c r="AL2266" s="102"/>
      <c r="AM2266" s="101"/>
      <c r="AT2266" s="74"/>
      <c r="AU2266" s="74"/>
      <c r="AV2266" s="74"/>
      <c r="AW2266" s="74"/>
      <c r="AX2266" s="74"/>
      <c r="AY2266" s="74"/>
      <c r="AZ2266" s="74"/>
      <c r="BA2266" s="74"/>
    </row>
    <row r="2267" spans="33:53">
      <c r="AG2267" s="74"/>
      <c r="AH2267" s="74"/>
      <c r="AI2267" s="74"/>
      <c r="AJ2267" s="74"/>
      <c r="AK2267" s="74"/>
      <c r="AL2267" s="102"/>
      <c r="AM2267" s="101"/>
      <c r="AT2267" s="74"/>
      <c r="AU2267" s="74"/>
      <c r="AV2267" s="74"/>
      <c r="AW2267" s="74"/>
      <c r="AX2267" s="74"/>
      <c r="AY2267" s="74"/>
      <c r="AZ2267" s="74"/>
      <c r="BA2267" s="74"/>
    </row>
    <row r="2268" spans="33:53">
      <c r="AG2268" s="74"/>
      <c r="AH2268" s="74"/>
      <c r="AI2268" s="74"/>
      <c r="AJ2268" s="74"/>
      <c r="AK2268" s="74"/>
      <c r="AL2268" s="102"/>
      <c r="AM2268" s="101"/>
      <c r="AT2268" s="74"/>
      <c r="AU2268" s="74"/>
      <c r="AV2268" s="74"/>
      <c r="AW2268" s="74"/>
      <c r="AX2268" s="74"/>
      <c r="AY2268" s="74"/>
      <c r="AZ2268" s="74"/>
      <c r="BA2268" s="74"/>
    </row>
    <row r="2269" spans="33:53">
      <c r="AG2269" s="74"/>
      <c r="AH2269" s="74"/>
      <c r="AI2269" s="74"/>
      <c r="AJ2269" s="74"/>
      <c r="AK2269" s="74"/>
      <c r="AL2269" s="102"/>
      <c r="AM2269" s="101"/>
      <c r="AT2269" s="74"/>
      <c r="AU2269" s="74"/>
      <c r="AV2269" s="74"/>
      <c r="AW2269" s="74"/>
      <c r="AX2269" s="74"/>
      <c r="AY2269" s="74"/>
      <c r="AZ2269" s="74"/>
      <c r="BA2269" s="74"/>
    </row>
    <row r="2270" spans="33:53">
      <c r="AG2270" s="74"/>
      <c r="AH2270" s="74"/>
      <c r="AI2270" s="74"/>
      <c r="AJ2270" s="74"/>
      <c r="AK2270" s="74"/>
      <c r="AL2270" s="102"/>
      <c r="AM2270" s="101"/>
      <c r="AT2270" s="74"/>
      <c r="AU2270" s="74"/>
      <c r="AV2270" s="74"/>
      <c r="AW2270" s="74"/>
      <c r="AX2270" s="74"/>
      <c r="AY2270" s="74"/>
      <c r="AZ2270" s="74"/>
      <c r="BA2270" s="74"/>
    </row>
    <row r="2271" spans="33:53">
      <c r="AG2271" s="74"/>
      <c r="AH2271" s="74"/>
      <c r="AI2271" s="74"/>
      <c r="AJ2271" s="74"/>
      <c r="AK2271" s="74"/>
      <c r="AL2271" s="102"/>
      <c r="AM2271" s="101"/>
      <c r="AT2271" s="74"/>
      <c r="AU2271" s="74"/>
      <c r="AV2271" s="74"/>
      <c r="AW2271" s="74"/>
      <c r="AX2271" s="74"/>
      <c r="AY2271" s="74"/>
      <c r="AZ2271" s="74"/>
      <c r="BA2271" s="74"/>
    </row>
    <row r="2272" spans="33:53">
      <c r="AG2272" s="74"/>
      <c r="AH2272" s="74"/>
      <c r="AI2272" s="74"/>
      <c r="AJ2272" s="74"/>
      <c r="AK2272" s="74"/>
      <c r="AL2272" s="102"/>
      <c r="AM2272" s="101"/>
      <c r="AT2272" s="74"/>
      <c r="AU2272" s="74"/>
      <c r="AV2272" s="74"/>
      <c r="AW2272" s="74"/>
      <c r="AX2272" s="74"/>
      <c r="AY2272" s="74"/>
      <c r="AZ2272" s="74"/>
      <c r="BA2272" s="74"/>
    </row>
    <row r="2273" spans="33:53">
      <c r="AG2273" s="74"/>
      <c r="AH2273" s="74"/>
      <c r="AI2273" s="74"/>
      <c r="AJ2273" s="74"/>
      <c r="AK2273" s="74"/>
      <c r="AL2273" s="102"/>
      <c r="AM2273" s="101"/>
      <c r="AT2273" s="74"/>
      <c r="AU2273" s="74"/>
      <c r="AV2273" s="74"/>
      <c r="AW2273" s="74"/>
      <c r="AX2273" s="74"/>
      <c r="AY2273" s="74"/>
      <c r="AZ2273" s="74"/>
      <c r="BA2273" s="74"/>
    </row>
    <row r="2274" spans="33:53">
      <c r="AG2274" s="74"/>
      <c r="AH2274" s="74"/>
      <c r="AI2274" s="74"/>
      <c r="AJ2274" s="74"/>
      <c r="AK2274" s="74"/>
      <c r="AL2274" s="102"/>
      <c r="AM2274" s="101"/>
      <c r="AT2274" s="74"/>
      <c r="AU2274" s="74"/>
      <c r="AV2274" s="74"/>
      <c r="AW2274" s="74"/>
      <c r="AX2274" s="74"/>
      <c r="AY2274" s="74"/>
      <c r="AZ2274" s="74"/>
      <c r="BA2274" s="74"/>
    </row>
    <row r="2275" spans="33:53">
      <c r="AG2275" s="74"/>
      <c r="AH2275" s="74"/>
      <c r="AI2275" s="74"/>
      <c r="AJ2275" s="74"/>
      <c r="AK2275" s="74"/>
      <c r="AL2275" s="102"/>
      <c r="AM2275" s="101"/>
      <c r="AT2275" s="74"/>
      <c r="AU2275" s="74"/>
      <c r="AV2275" s="74"/>
      <c r="AW2275" s="74"/>
      <c r="AX2275" s="74"/>
      <c r="AY2275" s="74"/>
      <c r="AZ2275" s="74"/>
      <c r="BA2275" s="74"/>
    </row>
    <row r="2276" spans="33:53">
      <c r="AG2276" s="74"/>
      <c r="AH2276" s="74"/>
      <c r="AI2276" s="74"/>
      <c r="AJ2276" s="74"/>
      <c r="AK2276" s="74"/>
      <c r="AL2276" s="102"/>
      <c r="AM2276" s="101"/>
      <c r="AT2276" s="74"/>
      <c r="AU2276" s="74"/>
      <c r="AV2276" s="74"/>
      <c r="AW2276" s="74"/>
      <c r="AX2276" s="74"/>
      <c r="AY2276" s="74"/>
      <c r="AZ2276" s="74"/>
      <c r="BA2276" s="74"/>
    </row>
    <row r="2277" spans="33:53">
      <c r="AG2277" s="74"/>
      <c r="AH2277" s="74"/>
      <c r="AI2277" s="74"/>
      <c r="AJ2277" s="74"/>
      <c r="AK2277" s="74"/>
      <c r="AL2277" s="102"/>
      <c r="AM2277" s="101"/>
      <c r="AT2277" s="74"/>
      <c r="AU2277" s="74"/>
      <c r="AV2277" s="74"/>
      <c r="AW2277" s="74"/>
      <c r="AX2277" s="74"/>
      <c r="AY2277" s="74"/>
      <c r="AZ2277" s="74"/>
      <c r="BA2277" s="74"/>
    </row>
    <row r="2278" spans="33:53">
      <c r="AG2278" s="74"/>
      <c r="AH2278" s="74"/>
      <c r="AI2278" s="74"/>
      <c r="AJ2278" s="74"/>
      <c r="AK2278" s="74"/>
      <c r="AL2278" s="102"/>
      <c r="AM2278" s="101"/>
      <c r="AT2278" s="74"/>
      <c r="AU2278" s="74"/>
      <c r="AV2278" s="74"/>
      <c r="AW2278" s="74"/>
      <c r="AX2278" s="74"/>
      <c r="AY2278" s="74"/>
      <c r="AZ2278" s="74"/>
      <c r="BA2278" s="74"/>
    </row>
    <row r="2279" spans="33:53">
      <c r="AG2279" s="74"/>
      <c r="AH2279" s="74"/>
      <c r="AI2279" s="74"/>
      <c r="AJ2279" s="74"/>
      <c r="AK2279" s="74"/>
      <c r="AL2279" s="102"/>
      <c r="AM2279" s="101"/>
      <c r="AT2279" s="74"/>
      <c r="AU2279" s="74"/>
      <c r="AV2279" s="74"/>
      <c r="AW2279" s="74"/>
      <c r="AX2279" s="74"/>
      <c r="AY2279" s="74"/>
      <c r="AZ2279" s="74"/>
      <c r="BA2279" s="74"/>
    </row>
    <row r="2280" spans="33:53">
      <c r="AG2280" s="74"/>
      <c r="AH2280" s="74"/>
      <c r="AI2280" s="74"/>
      <c r="AJ2280" s="74"/>
      <c r="AK2280" s="74"/>
      <c r="AL2280" s="102"/>
      <c r="AM2280" s="101"/>
      <c r="AT2280" s="74"/>
      <c r="AU2280" s="74"/>
      <c r="AV2280" s="74"/>
      <c r="AW2280" s="74"/>
      <c r="AX2280" s="74"/>
      <c r="AY2280" s="74"/>
      <c r="AZ2280" s="74"/>
      <c r="BA2280" s="74"/>
    </row>
    <row r="2281" spans="33:53">
      <c r="AG2281" s="74"/>
      <c r="AH2281" s="74"/>
      <c r="AI2281" s="74"/>
      <c r="AJ2281" s="74"/>
      <c r="AK2281" s="74"/>
      <c r="AL2281" s="102"/>
      <c r="AM2281" s="101"/>
      <c r="AT2281" s="74"/>
      <c r="AU2281" s="74"/>
      <c r="AV2281" s="74"/>
      <c r="AW2281" s="74"/>
      <c r="AX2281" s="74"/>
      <c r="AY2281" s="74"/>
      <c r="AZ2281" s="74"/>
      <c r="BA2281" s="74"/>
    </row>
    <row r="2282" spans="33:53">
      <c r="AG2282" s="74"/>
      <c r="AH2282" s="74"/>
      <c r="AI2282" s="74"/>
      <c r="AJ2282" s="74"/>
      <c r="AK2282" s="74"/>
      <c r="AL2282" s="102"/>
      <c r="AM2282" s="101"/>
      <c r="AT2282" s="74"/>
      <c r="AU2282" s="74"/>
      <c r="AV2282" s="74"/>
      <c r="AW2282" s="74"/>
      <c r="AX2282" s="74"/>
      <c r="AY2282" s="74"/>
      <c r="AZ2282" s="74"/>
      <c r="BA2282" s="74"/>
    </row>
    <row r="2283" spans="33:53">
      <c r="AG2283" s="74"/>
      <c r="AH2283" s="74"/>
      <c r="AI2283" s="74"/>
      <c r="AJ2283" s="74"/>
      <c r="AK2283" s="74"/>
      <c r="AL2283" s="102"/>
      <c r="AM2283" s="101"/>
      <c r="AT2283" s="74"/>
      <c r="AU2283" s="74"/>
      <c r="AV2283" s="74"/>
      <c r="AW2283" s="74"/>
      <c r="AX2283" s="74"/>
      <c r="AY2283" s="74"/>
      <c r="AZ2283" s="74"/>
      <c r="BA2283" s="74"/>
    </row>
    <row r="2284" spans="33:53">
      <c r="AG2284" s="74"/>
      <c r="AH2284" s="74"/>
      <c r="AI2284" s="74"/>
      <c r="AJ2284" s="74"/>
      <c r="AK2284" s="74"/>
      <c r="AL2284" s="102"/>
      <c r="AM2284" s="101"/>
      <c r="AT2284" s="74"/>
      <c r="AU2284" s="74"/>
      <c r="AV2284" s="74"/>
      <c r="AW2284" s="74"/>
      <c r="AX2284" s="74"/>
      <c r="AY2284" s="74"/>
      <c r="AZ2284" s="74"/>
      <c r="BA2284" s="74"/>
    </row>
    <row r="2285" spans="33:53">
      <c r="AG2285" s="74"/>
      <c r="AH2285" s="74"/>
      <c r="AI2285" s="74"/>
      <c r="AJ2285" s="74"/>
      <c r="AK2285" s="74"/>
      <c r="AL2285" s="102"/>
      <c r="AM2285" s="101"/>
      <c r="AT2285" s="74"/>
      <c r="AU2285" s="74"/>
      <c r="AV2285" s="74"/>
      <c r="AW2285" s="74"/>
      <c r="AX2285" s="74"/>
      <c r="AY2285" s="74"/>
      <c r="AZ2285" s="74"/>
      <c r="BA2285" s="74"/>
    </row>
    <row r="2286" spans="33:53">
      <c r="AG2286" s="74"/>
      <c r="AH2286" s="74"/>
      <c r="AI2286" s="74"/>
      <c r="AJ2286" s="74"/>
      <c r="AK2286" s="74"/>
      <c r="AL2286" s="102"/>
      <c r="AM2286" s="101"/>
      <c r="AT2286" s="74"/>
      <c r="AU2286" s="74"/>
      <c r="AV2286" s="74"/>
      <c r="AW2286" s="74"/>
      <c r="AX2286" s="74"/>
      <c r="AY2286" s="74"/>
      <c r="AZ2286" s="74"/>
      <c r="BA2286" s="74"/>
    </row>
    <row r="2287" spans="33:53">
      <c r="AG2287" s="74"/>
      <c r="AH2287" s="74"/>
      <c r="AI2287" s="74"/>
      <c r="AJ2287" s="74"/>
      <c r="AK2287" s="74"/>
      <c r="AL2287" s="102"/>
      <c r="AM2287" s="101"/>
      <c r="AT2287" s="74"/>
      <c r="AU2287" s="74"/>
      <c r="AV2287" s="74"/>
      <c r="AW2287" s="74"/>
      <c r="AX2287" s="74"/>
      <c r="AY2287" s="74"/>
      <c r="AZ2287" s="74"/>
      <c r="BA2287" s="74"/>
    </row>
    <row r="2288" spans="33:53">
      <c r="AG2288" s="74"/>
      <c r="AH2288" s="74"/>
      <c r="AI2288" s="74"/>
      <c r="AJ2288" s="74"/>
      <c r="AK2288" s="74"/>
      <c r="AL2288" s="102"/>
      <c r="AM2288" s="101"/>
      <c r="AT2288" s="74"/>
      <c r="AU2288" s="74"/>
      <c r="AV2288" s="74"/>
      <c r="AW2288" s="74"/>
      <c r="AX2288" s="74"/>
      <c r="AY2288" s="74"/>
      <c r="AZ2288" s="74"/>
      <c r="BA2288" s="74"/>
    </row>
    <row r="2289" spans="33:53">
      <c r="AG2289" s="74"/>
      <c r="AH2289" s="74"/>
      <c r="AI2289" s="74"/>
      <c r="AJ2289" s="74"/>
      <c r="AK2289" s="74"/>
      <c r="AL2289" s="102"/>
      <c r="AM2289" s="101"/>
      <c r="AT2289" s="74"/>
      <c r="AU2289" s="74"/>
      <c r="AV2289" s="74"/>
      <c r="AW2289" s="74"/>
      <c r="AX2289" s="74"/>
      <c r="AY2289" s="74"/>
      <c r="AZ2289" s="74"/>
      <c r="BA2289" s="74"/>
    </row>
    <row r="2290" spans="33:53">
      <c r="AG2290" s="74"/>
      <c r="AH2290" s="74"/>
      <c r="AI2290" s="74"/>
      <c r="AJ2290" s="74"/>
      <c r="AK2290" s="74"/>
      <c r="AL2290" s="102"/>
      <c r="AM2290" s="101"/>
      <c r="AT2290" s="74"/>
      <c r="AU2290" s="74"/>
      <c r="AV2290" s="74"/>
      <c r="AW2290" s="74"/>
      <c r="AX2290" s="74"/>
      <c r="AY2290" s="74"/>
      <c r="AZ2290" s="74"/>
      <c r="BA2290" s="74"/>
    </row>
    <row r="2291" spans="33:53">
      <c r="AG2291" s="74"/>
      <c r="AH2291" s="74"/>
      <c r="AI2291" s="74"/>
      <c r="AJ2291" s="74"/>
      <c r="AK2291" s="74"/>
      <c r="AL2291" s="102"/>
      <c r="AM2291" s="101"/>
      <c r="AT2291" s="74"/>
      <c r="AU2291" s="74"/>
      <c r="AV2291" s="74"/>
      <c r="AW2291" s="74"/>
      <c r="AX2291" s="74"/>
      <c r="AY2291" s="74"/>
      <c r="AZ2291" s="74"/>
      <c r="BA2291" s="74"/>
    </row>
    <row r="2292" spans="33:53">
      <c r="AG2292" s="74"/>
      <c r="AH2292" s="74"/>
      <c r="AI2292" s="74"/>
      <c r="AJ2292" s="74"/>
      <c r="AK2292" s="74"/>
      <c r="AL2292" s="102"/>
      <c r="AM2292" s="101"/>
      <c r="AT2292" s="74"/>
      <c r="AU2292" s="74"/>
      <c r="AV2292" s="74"/>
      <c r="AW2292" s="74"/>
      <c r="AX2292" s="74"/>
      <c r="AY2292" s="74"/>
      <c r="AZ2292" s="74"/>
      <c r="BA2292" s="74"/>
    </row>
    <row r="2293" spans="33:53">
      <c r="AG2293" s="74"/>
      <c r="AH2293" s="74"/>
      <c r="AI2293" s="74"/>
      <c r="AJ2293" s="74"/>
      <c r="AK2293" s="74"/>
      <c r="AL2293" s="102"/>
      <c r="AM2293" s="101"/>
      <c r="AT2293" s="74"/>
      <c r="AU2293" s="74"/>
      <c r="AV2293" s="74"/>
      <c r="AW2293" s="74"/>
      <c r="AX2293" s="74"/>
      <c r="AY2293" s="74"/>
      <c r="AZ2293" s="74"/>
      <c r="BA2293" s="74"/>
    </row>
    <row r="2294" spans="33:53">
      <c r="AG2294" s="74"/>
      <c r="AH2294" s="74"/>
      <c r="AI2294" s="74"/>
      <c r="AJ2294" s="74"/>
      <c r="AK2294" s="74"/>
      <c r="AL2294" s="102"/>
      <c r="AM2294" s="101"/>
      <c r="AT2294" s="74"/>
      <c r="AU2294" s="74"/>
      <c r="AV2294" s="74"/>
      <c r="AW2294" s="74"/>
      <c r="AX2294" s="74"/>
      <c r="AY2294" s="74"/>
      <c r="AZ2294" s="74"/>
      <c r="BA2294" s="74"/>
    </row>
    <row r="2295" spans="33:53">
      <c r="AG2295" s="74"/>
      <c r="AH2295" s="74"/>
      <c r="AI2295" s="74"/>
      <c r="AJ2295" s="74"/>
      <c r="AK2295" s="74"/>
      <c r="AL2295" s="102"/>
      <c r="AM2295" s="101"/>
      <c r="AT2295" s="74"/>
      <c r="AU2295" s="74"/>
      <c r="AV2295" s="74"/>
      <c r="AW2295" s="74"/>
      <c r="AX2295" s="74"/>
      <c r="AY2295" s="74"/>
      <c r="AZ2295" s="74"/>
      <c r="BA2295" s="74"/>
    </row>
    <row r="2296" spans="33:53">
      <c r="AG2296" s="74"/>
      <c r="AH2296" s="74"/>
      <c r="AI2296" s="74"/>
      <c r="AJ2296" s="74"/>
      <c r="AK2296" s="74"/>
      <c r="AL2296" s="102"/>
      <c r="AM2296" s="101"/>
      <c r="AT2296" s="74"/>
      <c r="AU2296" s="74"/>
      <c r="AV2296" s="74"/>
      <c r="AW2296" s="74"/>
      <c r="AX2296" s="74"/>
      <c r="AY2296" s="74"/>
      <c r="AZ2296" s="74"/>
      <c r="BA2296" s="74"/>
    </row>
    <row r="2297" spans="33:53">
      <c r="AG2297" s="74"/>
      <c r="AH2297" s="74"/>
      <c r="AI2297" s="74"/>
      <c r="AJ2297" s="74"/>
      <c r="AK2297" s="74"/>
      <c r="AL2297" s="102"/>
      <c r="AM2297" s="101"/>
      <c r="AT2297" s="74"/>
      <c r="AU2297" s="74"/>
      <c r="AV2297" s="74"/>
      <c r="AW2297" s="74"/>
      <c r="AX2297" s="74"/>
      <c r="AY2297" s="74"/>
      <c r="AZ2297" s="74"/>
      <c r="BA2297" s="74"/>
    </row>
    <row r="2298" spans="33:53">
      <c r="AG2298" s="74"/>
      <c r="AH2298" s="74"/>
      <c r="AI2298" s="74"/>
      <c r="AJ2298" s="74"/>
      <c r="AK2298" s="74"/>
      <c r="AL2298" s="102"/>
      <c r="AM2298" s="101"/>
      <c r="AT2298" s="74"/>
      <c r="AU2298" s="74"/>
      <c r="AV2298" s="74"/>
      <c r="AW2298" s="74"/>
      <c r="AX2298" s="74"/>
      <c r="AY2298" s="74"/>
      <c r="AZ2298" s="74"/>
      <c r="BA2298" s="74"/>
    </row>
    <row r="2299" spans="33:53">
      <c r="AG2299" s="74"/>
      <c r="AH2299" s="74"/>
      <c r="AI2299" s="74"/>
      <c r="AJ2299" s="74"/>
      <c r="AK2299" s="74"/>
      <c r="AL2299" s="102"/>
      <c r="AM2299" s="101"/>
      <c r="AT2299" s="74"/>
      <c r="AU2299" s="74"/>
      <c r="AV2299" s="74"/>
      <c r="AW2299" s="74"/>
      <c r="AX2299" s="74"/>
      <c r="AY2299" s="74"/>
      <c r="AZ2299" s="74"/>
      <c r="BA2299" s="74"/>
    </row>
    <row r="2300" spans="33:53">
      <c r="AG2300" s="74"/>
      <c r="AH2300" s="74"/>
      <c r="AI2300" s="74"/>
      <c r="AJ2300" s="74"/>
      <c r="AK2300" s="74"/>
      <c r="AL2300" s="102"/>
      <c r="AM2300" s="101"/>
      <c r="AT2300" s="74"/>
      <c r="AU2300" s="74"/>
      <c r="AV2300" s="74"/>
      <c r="AW2300" s="74"/>
      <c r="AX2300" s="74"/>
      <c r="AY2300" s="74"/>
      <c r="AZ2300" s="74"/>
      <c r="BA2300" s="74"/>
    </row>
    <row r="2301" spans="33:53">
      <c r="AG2301" s="74"/>
      <c r="AH2301" s="74"/>
      <c r="AI2301" s="74"/>
      <c r="AJ2301" s="74"/>
      <c r="AK2301" s="74"/>
      <c r="AL2301" s="102"/>
      <c r="AM2301" s="101"/>
      <c r="AT2301" s="74"/>
      <c r="AU2301" s="74"/>
      <c r="AV2301" s="74"/>
      <c r="AW2301" s="74"/>
      <c r="AX2301" s="74"/>
      <c r="AY2301" s="74"/>
      <c r="AZ2301" s="74"/>
      <c r="BA2301" s="74"/>
    </row>
    <row r="2302" spans="33:53">
      <c r="AG2302" s="74"/>
      <c r="AH2302" s="74"/>
      <c r="AI2302" s="74"/>
      <c r="AJ2302" s="74"/>
      <c r="AK2302" s="74"/>
      <c r="AL2302" s="102"/>
      <c r="AM2302" s="101"/>
      <c r="AT2302" s="74"/>
      <c r="AU2302" s="74"/>
      <c r="AV2302" s="74"/>
      <c r="AW2302" s="74"/>
      <c r="AX2302" s="74"/>
      <c r="AY2302" s="74"/>
      <c r="AZ2302" s="74"/>
      <c r="BA2302" s="74"/>
    </row>
    <row r="2303" spans="33:53">
      <c r="AG2303" s="74"/>
      <c r="AH2303" s="74"/>
      <c r="AI2303" s="74"/>
      <c r="AJ2303" s="74"/>
      <c r="AK2303" s="74"/>
      <c r="AL2303" s="102"/>
      <c r="AM2303" s="101"/>
      <c r="AT2303" s="74"/>
      <c r="AU2303" s="74"/>
      <c r="AV2303" s="74"/>
      <c r="AW2303" s="74"/>
      <c r="AX2303" s="74"/>
      <c r="AY2303" s="74"/>
      <c r="AZ2303" s="74"/>
      <c r="BA2303" s="74"/>
    </row>
    <row r="2304" spans="33:53">
      <c r="AG2304" s="74"/>
      <c r="AH2304" s="74"/>
      <c r="AI2304" s="74"/>
      <c r="AJ2304" s="74"/>
      <c r="AK2304" s="74"/>
      <c r="AL2304" s="102"/>
      <c r="AM2304" s="101"/>
      <c r="AT2304" s="74"/>
      <c r="AU2304" s="74"/>
      <c r="AV2304" s="74"/>
      <c r="AW2304" s="74"/>
      <c r="AX2304" s="74"/>
      <c r="AY2304" s="74"/>
      <c r="AZ2304" s="74"/>
      <c r="BA2304" s="74"/>
    </row>
    <row r="2305" spans="33:53">
      <c r="AG2305" s="74"/>
      <c r="AH2305" s="74"/>
      <c r="AI2305" s="74"/>
      <c r="AJ2305" s="74"/>
      <c r="AK2305" s="74"/>
      <c r="AL2305" s="102"/>
      <c r="AM2305" s="101"/>
      <c r="AT2305" s="74"/>
      <c r="AU2305" s="74"/>
      <c r="AV2305" s="74"/>
      <c r="AW2305" s="74"/>
      <c r="AX2305" s="74"/>
      <c r="AY2305" s="74"/>
      <c r="AZ2305" s="74"/>
      <c r="BA2305" s="74"/>
    </row>
    <row r="2306" spans="33:53">
      <c r="AG2306" s="74"/>
      <c r="AH2306" s="74"/>
      <c r="AI2306" s="74"/>
      <c r="AJ2306" s="74"/>
      <c r="AK2306" s="74"/>
      <c r="AL2306" s="102"/>
      <c r="AM2306" s="101"/>
      <c r="AT2306" s="74"/>
      <c r="AU2306" s="74"/>
      <c r="AV2306" s="74"/>
      <c r="AW2306" s="74"/>
      <c r="AX2306" s="74"/>
      <c r="AY2306" s="74"/>
      <c r="AZ2306" s="74"/>
      <c r="BA2306" s="74"/>
    </row>
    <row r="2307" spans="33:53">
      <c r="AG2307" s="74"/>
      <c r="AH2307" s="74"/>
      <c r="AI2307" s="74"/>
      <c r="AJ2307" s="74"/>
      <c r="AK2307" s="74"/>
      <c r="AL2307" s="102"/>
      <c r="AM2307" s="101"/>
      <c r="AT2307" s="74"/>
      <c r="AU2307" s="74"/>
      <c r="AV2307" s="74"/>
      <c r="AW2307" s="74"/>
      <c r="AX2307" s="74"/>
      <c r="AY2307" s="74"/>
      <c r="AZ2307" s="74"/>
      <c r="BA2307" s="74"/>
    </row>
    <row r="2308" spans="33:53">
      <c r="AG2308" s="74"/>
      <c r="AH2308" s="74"/>
      <c r="AI2308" s="74"/>
      <c r="AJ2308" s="74"/>
      <c r="AK2308" s="74"/>
      <c r="AL2308" s="102"/>
      <c r="AM2308" s="101"/>
      <c r="AT2308" s="74"/>
      <c r="AU2308" s="74"/>
      <c r="AV2308" s="74"/>
      <c r="AW2308" s="74"/>
      <c r="AX2308" s="74"/>
      <c r="AY2308" s="74"/>
      <c r="AZ2308" s="74"/>
      <c r="BA2308" s="74"/>
    </row>
    <row r="2309" spans="33:53">
      <c r="AG2309" s="74"/>
      <c r="AH2309" s="74"/>
      <c r="AI2309" s="74"/>
      <c r="AJ2309" s="74"/>
      <c r="AK2309" s="74"/>
      <c r="AL2309" s="102"/>
      <c r="AM2309" s="101"/>
      <c r="AT2309" s="74"/>
      <c r="AU2309" s="74"/>
      <c r="AV2309" s="74"/>
      <c r="AW2309" s="74"/>
      <c r="AX2309" s="74"/>
      <c r="AY2309" s="74"/>
      <c r="AZ2309" s="74"/>
      <c r="BA2309" s="74"/>
    </row>
    <row r="2310" spans="33:53">
      <c r="AG2310" s="74"/>
      <c r="AH2310" s="74"/>
      <c r="AI2310" s="74"/>
      <c r="AJ2310" s="74"/>
      <c r="AK2310" s="74"/>
      <c r="AL2310" s="102"/>
      <c r="AM2310" s="101"/>
      <c r="AT2310" s="74"/>
      <c r="AU2310" s="74"/>
      <c r="AV2310" s="74"/>
      <c r="AW2310" s="74"/>
      <c r="AX2310" s="74"/>
      <c r="AY2310" s="74"/>
      <c r="AZ2310" s="74"/>
      <c r="BA2310" s="74"/>
    </row>
    <row r="2311" spans="33:53">
      <c r="AG2311" s="74"/>
      <c r="AH2311" s="74"/>
      <c r="AI2311" s="74"/>
      <c r="AJ2311" s="74"/>
      <c r="AK2311" s="74"/>
      <c r="AL2311" s="102"/>
      <c r="AM2311" s="101"/>
      <c r="AT2311" s="74"/>
      <c r="AU2311" s="74"/>
      <c r="AV2311" s="74"/>
      <c r="AW2311" s="74"/>
      <c r="AX2311" s="74"/>
      <c r="AY2311" s="74"/>
      <c r="AZ2311" s="74"/>
      <c r="BA2311" s="74"/>
    </row>
    <row r="2312" spans="33:53">
      <c r="AG2312" s="74"/>
      <c r="AH2312" s="74"/>
      <c r="AI2312" s="74"/>
      <c r="AJ2312" s="74"/>
      <c r="AK2312" s="74"/>
      <c r="AL2312" s="102"/>
      <c r="AM2312" s="101"/>
      <c r="AT2312" s="74"/>
      <c r="AU2312" s="74"/>
      <c r="AV2312" s="74"/>
      <c r="AW2312" s="74"/>
      <c r="AX2312" s="74"/>
      <c r="AY2312" s="74"/>
      <c r="AZ2312" s="74"/>
      <c r="BA2312" s="74"/>
    </row>
    <row r="2313" spans="33:53">
      <c r="AG2313" s="74"/>
      <c r="AH2313" s="74"/>
      <c r="AI2313" s="74"/>
      <c r="AJ2313" s="74"/>
      <c r="AK2313" s="74"/>
      <c r="AL2313" s="102"/>
      <c r="AM2313" s="101"/>
      <c r="AT2313" s="74"/>
      <c r="AU2313" s="74"/>
      <c r="AV2313" s="74"/>
      <c r="AW2313" s="74"/>
      <c r="AX2313" s="74"/>
      <c r="AY2313" s="74"/>
      <c r="AZ2313" s="74"/>
      <c r="BA2313" s="74"/>
    </row>
    <row r="2314" spans="33:53">
      <c r="AG2314" s="74"/>
      <c r="AH2314" s="74"/>
      <c r="AI2314" s="74"/>
      <c r="AJ2314" s="74"/>
      <c r="AK2314" s="74"/>
      <c r="AL2314" s="102"/>
      <c r="AM2314" s="101"/>
      <c r="AT2314" s="74"/>
      <c r="AU2314" s="74"/>
      <c r="AV2314" s="74"/>
      <c r="AW2314" s="74"/>
      <c r="AX2314" s="74"/>
      <c r="AY2314" s="74"/>
      <c r="AZ2314" s="74"/>
      <c r="BA2314" s="74"/>
    </row>
    <row r="2315" spans="33:53">
      <c r="AG2315" s="74"/>
      <c r="AH2315" s="74"/>
      <c r="AI2315" s="74"/>
      <c r="AJ2315" s="74"/>
      <c r="AK2315" s="74"/>
      <c r="AL2315" s="102"/>
      <c r="AM2315" s="101"/>
      <c r="AT2315" s="74"/>
      <c r="AU2315" s="74"/>
      <c r="AV2315" s="74"/>
      <c r="AW2315" s="74"/>
      <c r="AX2315" s="74"/>
      <c r="AY2315" s="74"/>
      <c r="AZ2315" s="74"/>
      <c r="BA2315" s="74"/>
    </row>
    <row r="2316" spans="33:53">
      <c r="AG2316" s="74"/>
      <c r="AH2316" s="74"/>
      <c r="AI2316" s="74"/>
      <c r="AJ2316" s="74"/>
      <c r="AK2316" s="74"/>
      <c r="AL2316" s="102"/>
      <c r="AM2316" s="101"/>
      <c r="AT2316" s="74"/>
      <c r="AU2316" s="74"/>
      <c r="AV2316" s="74"/>
      <c r="AW2316" s="74"/>
      <c r="AX2316" s="74"/>
      <c r="AY2316" s="74"/>
      <c r="AZ2316" s="74"/>
      <c r="BA2316" s="74"/>
    </row>
    <row r="2317" spans="33:53">
      <c r="AG2317" s="74"/>
      <c r="AH2317" s="74"/>
      <c r="AI2317" s="74"/>
      <c r="AJ2317" s="74"/>
      <c r="AK2317" s="74"/>
      <c r="AL2317" s="102"/>
      <c r="AM2317" s="101"/>
      <c r="AT2317" s="74"/>
      <c r="AU2317" s="74"/>
      <c r="AV2317" s="74"/>
      <c r="AW2317" s="74"/>
      <c r="AX2317" s="74"/>
      <c r="AY2317" s="74"/>
      <c r="AZ2317" s="74"/>
      <c r="BA2317" s="74"/>
    </row>
    <row r="2318" spans="33:53">
      <c r="AG2318" s="74"/>
      <c r="AH2318" s="74"/>
      <c r="AI2318" s="74"/>
      <c r="AJ2318" s="74"/>
      <c r="AK2318" s="74"/>
      <c r="AL2318" s="102"/>
      <c r="AM2318" s="101"/>
      <c r="AT2318" s="74"/>
      <c r="AU2318" s="74"/>
      <c r="AV2318" s="74"/>
      <c r="AW2318" s="74"/>
      <c r="AX2318" s="74"/>
      <c r="AY2318" s="74"/>
      <c r="AZ2318" s="74"/>
      <c r="BA2318" s="74"/>
    </row>
    <row r="2319" spans="33:53">
      <c r="AG2319" s="74"/>
      <c r="AH2319" s="74"/>
      <c r="AI2319" s="74"/>
      <c r="AJ2319" s="74"/>
      <c r="AK2319" s="74"/>
      <c r="AL2319" s="102"/>
      <c r="AM2319" s="101"/>
      <c r="AT2319" s="74"/>
      <c r="AU2319" s="74"/>
      <c r="AV2319" s="74"/>
      <c r="AW2319" s="74"/>
      <c r="AX2319" s="74"/>
      <c r="AY2319" s="74"/>
      <c r="AZ2319" s="74"/>
      <c r="BA2319" s="74"/>
    </row>
    <row r="2320" spans="33:53">
      <c r="AG2320" s="74"/>
      <c r="AH2320" s="74"/>
      <c r="AI2320" s="74"/>
      <c r="AJ2320" s="74"/>
      <c r="AK2320" s="74"/>
      <c r="AL2320" s="102"/>
      <c r="AM2320" s="101"/>
      <c r="AT2320" s="74"/>
      <c r="AU2320" s="74"/>
      <c r="AV2320" s="74"/>
      <c r="AW2320" s="74"/>
      <c r="AX2320" s="74"/>
      <c r="AY2320" s="74"/>
      <c r="AZ2320" s="74"/>
      <c r="BA2320" s="74"/>
    </row>
    <row r="2321" spans="33:53">
      <c r="AG2321" s="74"/>
      <c r="AH2321" s="74"/>
      <c r="AI2321" s="74"/>
      <c r="AJ2321" s="74"/>
      <c r="AK2321" s="74"/>
      <c r="AL2321" s="102"/>
      <c r="AM2321" s="101"/>
      <c r="AT2321" s="74"/>
      <c r="AU2321" s="74"/>
      <c r="AV2321" s="74"/>
      <c r="AW2321" s="74"/>
      <c r="AX2321" s="74"/>
      <c r="AY2321" s="74"/>
      <c r="AZ2321" s="74"/>
      <c r="BA2321" s="74"/>
    </row>
    <row r="2322" spans="33:53">
      <c r="AG2322" s="74"/>
      <c r="AH2322" s="74"/>
      <c r="AI2322" s="74"/>
      <c r="AJ2322" s="74"/>
      <c r="AK2322" s="74"/>
      <c r="AL2322" s="102"/>
      <c r="AM2322" s="101"/>
      <c r="AT2322" s="74"/>
      <c r="AU2322" s="74"/>
      <c r="AV2322" s="74"/>
      <c r="AW2322" s="74"/>
      <c r="AX2322" s="74"/>
      <c r="AY2322" s="74"/>
      <c r="AZ2322" s="74"/>
      <c r="BA2322" s="74"/>
    </row>
    <row r="2323" spans="33:53">
      <c r="AG2323" s="74"/>
      <c r="AH2323" s="74"/>
      <c r="AI2323" s="74"/>
      <c r="AJ2323" s="74"/>
      <c r="AK2323" s="74"/>
      <c r="AL2323" s="102"/>
      <c r="AM2323" s="101"/>
      <c r="AT2323" s="74"/>
      <c r="AU2323" s="74"/>
      <c r="AV2323" s="74"/>
      <c r="AW2323" s="74"/>
      <c r="AX2323" s="74"/>
      <c r="AY2323" s="74"/>
      <c r="AZ2323" s="74"/>
      <c r="BA2323" s="74"/>
    </row>
    <row r="2324" spans="33:53">
      <c r="AG2324" s="74"/>
      <c r="AH2324" s="74"/>
      <c r="AI2324" s="74"/>
      <c r="AJ2324" s="74"/>
      <c r="AK2324" s="74"/>
      <c r="AL2324" s="102"/>
      <c r="AM2324" s="101"/>
      <c r="AT2324" s="74"/>
      <c r="AU2324" s="74"/>
      <c r="AV2324" s="74"/>
      <c r="AW2324" s="74"/>
      <c r="AX2324" s="74"/>
      <c r="AY2324" s="74"/>
      <c r="AZ2324" s="74"/>
      <c r="BA2324" s="74"/>
    </row>
    <row r="2325" spans="33:53">
      <c r="AG2325" s="74"/>
      <c r="AH2325" s="74"/>
      <c r="AI2325" s="74"/>
      <c r="AJ2325" s="74"/>
      <c r="AK2325" s="74"/>
      <c r="AL2325" s="102"/>
      <c r="AM2325" s="101"/>
      <c r="AT2325" s="74"/>
      <c r="AU2325" s="74"/>
      <c r="AV2325" s="74"/>
      <c r="AW2325" s="74"/>
      <c r="AX2325" s="74"/>
      <c r="AY2325" s="74"/>
      <c r="AZ2325" s="74"/>
      <c r="BA2325" s="74"/>
    </row>
    <row r="2326" spans="33:53">
      <c r="AG2326" s="74"/>
      <c r="AH2326" s="74"/>
      <c r="AI2326" s="74"/>
      <c r="AJ2326" s="74"/>
      <c r="AK2326" s="74"/>
      <c r="AL2326" s="102"/>
      <c r="AM2326" s="101"/>
      <c r="AT2326" s="74"/>
      <c r="AU2326" s="74"/>
      <c r="AV2326" s="74"/>
      <c r="AW2326" s="74"/>
      <c r="AX2326" s="74"/>
      <c r="AY2326" s="74"/>
      <c r="AZ2326" s="74"/>
      <c r="BA2326" s="74"/>
    </row>
    <row r="2327" spans="33:53">
      <c r="AG2327" s="74"/>
      <c r="AH2327" s="74"/>
      <c r="AI2327" s="74"/>
      <c r="AJ2327" s="74"/>
      <c r="AK2327" s="74"/>
      <c r="AL2327" s="102"/>
      <c r="AM2327" s="101"/>
      <c r="AT2327" s="74"/>
      <c r="AU2327" s="74"/>
      <c r="AV2327" s="74"/>
      <c r="AW2327" s="74"/>
      <c r="AX2327" s="74"/>
      <c r="AY2327" s="74"/>
      <c r="AZ2327" s="74"/>
      <c r="BA2327" s="74"/>
    </row>
    <row r="2328" spans="33:53">
      <c r="AG2328" s="74"/>
      <c r="AH2328" s="74"/>
      <c r="AI2328" s="74"/>
      <c r="AJ2328" s="74"/>
      <c r="AK2328" s="74"/>
      <c r="AL2328" s="102"/>
      <c r="AM2328" s="101"/>
      <c r="AT2328" s="74"/>
      <c r="AU2328" s="74"/>
      <c r="AV2328" s="74"/>
      <c r="AW2328" s="74"/>
      <c r="AX2328" s="74"/>
      <c r="AY2328" s="74"/>
      <c r="AZ2328" s="74"/>
      <c r="BA2328" s="74"/>
    </row>
    <row r="2329" spans="33:53">
      <c r="AG2329" s="74"/>
      <c r="AH2329" s="74"/>
      <c r="AI2329" s="74"/>
      <c r="AJ2329" s="74"/>
      <c r="AK2329" s="74"/>
      <c r="AL2329" s="102"/>
      <c r="AM2329" s="101"/>
      <c r="AT2329" s="74"/>
      <c r="AU2329" s="74"/>
      <c r="AV2329" s="74"/>
      <c r="AW2329" s="74"/>
      <c r="AX2329" s="74"/>
      <c r="AY2329" s="74"/>
      <c r="AZ2329" s="74"/>
      <c r="BA2329" s="74"/>
    </row>
    <row r="2330" spans="33:53">
      <c r="AG2330" s="74"/>
      <c r="AH2330" s="74"/>
      <c r="AI2330" s="74"/>
      <c r="AJ2330" s="74"/>
      <c r="AK2330" s="74"/>
      <c r="AL2330" s="102"/>
      <c r="AM2330" s="101"/>
      <c r="AT2330" s="74"/>
      <c r="AU2330" s="74"/>
      <c r="AV2330" s="74"/>
      <c r="AW2330" s="74"/>
      <c r="AX2330" s="74"/>
      <c r="AY2330" s="74"/>
      <c r="AZ2330" s="74"/>
      <c r="BA2330" s="74"/>
    </row>
    <row r="2331" spans="33:53">
      <c r="AG2331" s="74"/>
      <c r="AH2331" s="74"/>
      <c r="AI2331" s="74"/>
      <c r="AJ2331" s="74"/>
      <c r="AK2331" s="74"/>
      <c r="AL2331" s="102"/>
      <c r="AM2331" s="101"/>
      <c r="AT2331" s="74"/>
      <c r="AU2331" s="74"/>
      <c r="AV2331" s="74"/>
      <c r="AW2331" s="74"/>
      <c r="AX2331" s="74"/>
      <c r="AY2331" s="74"/>
      <c r="AZ2331" s="74"/>
      <c r="BA2331" s="74"/>
    </row>
    <row r="2332" spans="33:53">
      <c r="AG2332" s="74"/>
      <c r="AH2332" s="74"/>
      <c r="AI2332" s="74"/>
      <c r="AJ2332" s="74"/>
      <c r="AK2332" s="74"/>
      <c r="AL2332" s="102"/>
      <c r="AM2332" s="101"/>
      <c r="AT2332" s="74"/>
      <c r="AU2332" s="74"/>
      <c r="AV2332" s="74"/>
      <c r="AW2332" s="74"/>
      <c r="AX2332" s="74"/>
      <c r="AY2332" s="74"/>
      <c r="AZ2332" s="74"/>
      <c r="BA2332" s="74"/>
    </row>
    <row r="2333" spans="33:53">
      <c r="AG2333" s="74"/>
      <c r="AH2333" s="74"/>
      <c r="AI2333" s="74"/>
      <c r="AJ2333" s="74"/>
      <c r="AK2333" s="74"/>
      <c r="AL2333" s="102"/>
      <c r="AM2333" s="101"/>
      <c r="AT2333" s="74"/>
      <c r="AU2333" s="74"/>
      <c r="AV2333" s="74"/>
      <c r="AW2333" s="74"/>
      <c r="AX2333" s="74"/>
      <c r="AY2333" s="74"/>
      <c r="AZ2333" s="74"/>
      <c r="BA2333" s="74"/>
    </row>
    <row r="2334" spans="33:53">
      <c r="AG2334" s="74"/>
      <c r="AH2334" s="74"/>
      <c r="AI2334" s="74"/>
      <c r="AJ2334" s="74"/>
      <c r="AK2334" s="74"/>
      <c r="AL2334" s="102"/>
      <c r="AM2334" s="101"/>
      <c r="AT2334" s="74"/>
      <c r="AU2334" s="74"/>
      <c r="AV2334" s="74"/>
      <c r="AW2334" s="74"/>
      <c r="AX2334" s="74"/>
      <c r="AY2334" s="74"/>
      <c r="AZ2334" s="74"/>
      <c r="BA2334" s="74"/>
    </row>
    <row r="2335" spans="33:53">
      <c r="AG2335" s="74"/>
      <c r="AH2335" s="74"/>
      <c r="AI2335" s="74"/>
      <c r="AJ2335" s="74"/>
      <c r="AK2335" s="74"/>
      <c r="AL2335" s="102"/>
      <c r="AM2335" s="101"/>
      <c r="AT2335" s="74"/>
      <c r="AU2335" s="74"/>
      <c r="AV2335" s="74"/>
      <c r="AW2335" s="74"/>
      <c r="AX2335" s="74"/>
      <c r="AY2335" s="74"/>
      <c r="AZ2335" s="74"/>
      <c r="BA2335" s="74"/>
    </row>
    <row r="2336" spans="33:53">
      <c r="AG2336" s="74"/>
      <c r="AH2336" s="74"/>
      <c r="AI2336" s="74"/>
      <c r="AJ2336" s="74"/>
      <c r="AK2336" s="74"/>
      <c r="AL2336" s="102"/>
      <c r="AM2336" s="101"/>
      <c r="AT2336" s="74"/>
      <c r="AU2336" s="74"/>
      <c r="AV2336" s="74"/>
      <c r="AW2336" s="74"/>
      <c r="AX2336" s="74"/>
      <c r="AY2336" s="74"/>
      <c r="AZ2336" s="74"/>
      <c r="BA2336" s="74"/>
    </row>
    <row r="2337" spans="33:53">
      <c r="AG2337" s="74"/>
      <c r="AH2337" s="74"/>
      <c r="AI2337" s="74"/>
      <c r="AJ2337" s="74"/>
      <c r="AK2337" s="74"/>
      <c r="AL2337" s="102"/>
      <c r="AM2337" s="101"/>
      <c r="AT2337" s="74"/>
      <c r="AU2337" s="74"/>
      <c r="AV2337" s="74"/>
      <c r="AW2337" s="74"/>
      <c r="AX2337" s="74"/>
      <c r="AY2337" s="74"/>
      <c r="AZ2337" s="74"/>
      <c r="BA2337" s="74"/>
    </row>
    <row r="2338" spans="33:53">
      <c r="AG2338" s="74"/>
      <c r="AH2338" s="74"/>
      <c r="AI2338" s="74"/>
      <c r="AJ2338" s="74"/>
      <c r="AK2338" s="74"/>
      <c r="AL2338" s="102"/>
      <c r="AM2338" s="101"/>
      <c r="AT2338" s="74"/>
      <c r="AU2338" s="74"/>
      <c r="AV2338" s="74"/>
      <c r="AW2338" s="74"/>
      <c r="AX2338" s="74"/>
      <c r="AY2338" s="74"/>
      <c r="AZ2338" s="74"/>
      <c r="BA2338" s="74"/>
    </row>
    <row r="2339" spans="33:53">
      <c r="AG2339" s="74"/>
      <c r="AH2339" s="74"/>
      <c r="AI2339" s="74"/>
      <c r="AJ2339" s="74"/>
      <c r="AK2339" s="74"/>
      <c r="AL2339" s="102"/>
      <c r="AM2339" s="101"/>
      <c r="AT2339" s="74"/>
      <c r="AU2339" s="74"/>
      <c r="AV2339" s="74"/>
      <c r="AW2339" s="74"/>
      <c r="AX2339" s="74"/>
      <c r="AY2339" s="74"/>
      <c r="AZ2339" s="74"/>
      <c r="BA2339" s="74"/>
    </row>
    <row r="2340" spans="33:53">
      <c r="AG2340" s="74"/>
      <c r="AH2340" s="74"/>
      <c r="AI2340" s="74"/>
      <c r="AJ2340" s="74"/>
      <c r="AK2340" s="74"/>
      <c r="AL2340" s="102"/>
      <c r="AM2340" s="101"/>
      <c r="AT2340" s="74"/>
      <c r="AU2340" s="74"/>
      <c r="AV2340" s="74"/>
      <c r="AW2340" s="74"/>
      <c r="AX2340" s="74"/>
      <c r="AY2340" s="74"/>
      <c r="AZ2340" s="74"/>
      <c r="BA2340" s="74"/>
    </row>
    <row r="2341" spans="33:53">
      <c r="AG2341" s="74"/>
      <c r="AH2341" s="74"/>
      <c r="AI2341" s="74"/>
      <c r="AJ2341" s="74"/>
      <c r="AK2341" s="74"/>
      <c r="AL2341" s="102"/>
      <c r="AM2341" s="101"/>
      <c r="AT2341" s="74"/>
      <c r="AU2341" s="74"/>
      <c r="AV2341" s="74"/>
      <c r="AW2341" s="74"/>
      <c r="AX2341" s="74"/>
      <c r="AY2341" s="74"/>
      <c r="AZ2341" s="74"/>
      <c r="BA2341" s="74"/>
    </row>
    <row r="2342" spans="33:53">
      <c r="AG2342" s="74"/>
      <c r="AH2342" s="74"/>
      <c r="AI2342" s="74"/>
      <c r="AJ2342" s="74"/>
      <c r="AK2342" s="74"/>
      <c r="AL2342" s="102"/>
      <c r="AM2342" s="101"/>
      <c r="AT2342" s="74"/>
      <c r="AU2342" s="74"/>
      <c r="AV2342" s="74"/>
      <c r="AW2342" s="74"/>
      <c r="AX2342" s="74"/>
      <c r="AY2342" s="74"/>
      <c r="AZ2342" s="74"/>
      <c r="BA2342" s="74"/>
    </row>
    <row r="2343" spans="33:53">
      <c r="AG2343" s="74"/>
      <c r="AH2343" s="74"/>
      <c r="AI2343" s="74"/>
      <c r="AJ2343" s="74"/>
      <c r="AK2343" s="74"/>
      <c r="AL2343" s="102"/>
      <c r="AM2343" s="101"/>
      <c r="AT2343" s="74"/>
      <c r="AU2343" s="74"/>
      <c r="AV2343" s="74"/>
      <c r="AW2343" s="74"/>
      <c r="AX2343" s="74"/>
      <c r="AY2343" s="74"/>
      <c r="AZ2343" s="74"/>
      <c r="BA2343" s="74"/>
    </row>
    <row r="2344" spans="33:53">
      <c r="AG2344" s="74"/>
      <c r="AH2344" s="74"/>
      <c r="AI2344" s="74"/>
      <c r="AJ2344" s="74"/>
      <c r="AK2344" s="74"/>
      <c r="AL2344" s="102"/>
      <c r="AM2344" s="101"/>
      <c r="AT2344" s="74"/>
      <c r="AU2344" s="74"/>
      <c r="AV2344" s="74"/>
      <c r="AW2344" s="74"/>
      <c r="AX2344" s="74"/>
      <c r="AY2344" s="74"/>
      <c r="AZ2344" s="74"/>
      <c r="BA2344" s="74"/>
    </row>
    <row r="2345" spans="33:53">
      <c r="AG2345" s="74"/>
      <c r="AH2345" s="74"/>
      <c r="AI2345" s="74"/>
      <c r="AJ2345" s="74"/>
      <c r="AK2345" s="74"/>
      <c r="AL2345" s="102"/>
      <c r="AM2345" s="101"/>
      <c r="AT2345" s="74"/>
      <c r="AU2345" s="74"/>
      <c r="AV2345" s="74"/>
      <c r="AW2345" s="74"/>
      <c r="AX2345" s="74"/>
      <c r="AY2345" s="74"/>
      <c r="AZ2345" s="74"/>
      <c r="BA2345" s="74"/>
    </row>
    <row r="2346" spans="33:53">
      <c r="AG2346" s="74"/>
      <c r="AH2346" s="74"/>
      <c r="AI2346" s="74"/>
      <c r="AJ2346" s="74"/>
      <c r="AK2346" s="74"/>
      <c r="AL2346" s="102"/>
      <c r="AM2346" s="101"/>
      <c r="AT2346" s="74"/>
      <c r="AU2346" s="74"/>
      <c r="AV2346" s="74"/>
      <c r="AW2346" s="74"/>
      <c r="AX2346" s="74"/>
      <c r="AY2346" s="74"/>
      <c r="AZ2346" s="74"/>
      <c r="BA2346" s="74"/>
    </row>
    <row r="2347" spans="33:53">
      <c r="AG2347" s="74"/>
      <c r="AH2347" s="74"/>
      <c r="AI2347" s="74"/>
      <c r="AJ2347" s="74"/>
      <c r="AK2347" s="74"/>
      <c r="AL2347" s="102"/>
      <c r="AM2347" s="101"/>
      <c r="AT2347" s="74"/>
      <c r="AU2347" s="74"/>
      <c r="AV2347" s="74"/>
      <c r="AW2347" s="74"/>
      <c r="AX2347" s="74"/>
      <c r="AY2347" s="74"/>
      <c r="AZ2347" s="74"/>
      <c r="BA2347" s="74"/>
    </row>
    <row r="2348" spans="33:53">
      <c r="AG2348" s="74"/>
      <c r="AH2348" s="74"/>
      <c r="AI2348" s="74"/>
      <c r="AJ2348" s="74"/>
      <c r="AK2348" s="74"/>
      <c r="AL2348" s="102"/>
      <c r="AM2348" s="101"/>
      <c r="AT2348" s="74"/>
      <c r="AU2348" s="74"/>
      <c r="AV2348" s="74"/>
      <c r="AW2348" s="74"/>
      <c r="AX2348" s="74"/>
      <c r="AY2348" s="74"/>
      <c r="AZ2348" s="74"/>
      <c r="BA2348" s="74"/>
    </row>
    <row r="2349" spans="33:53">
      <c r="AG2349" s="74"/>
      <c r="AH2349" s="74"/>
      <c r="AI2349" s="74"/>
      <c r="AJ2349" s="74"/>
      <c r="AK2349" s="74"/>
      <c r="AL2349" s="102"/>
      <c r="AM2349" s="101"/>
      <c r="AT2349" s="74"/>
      <c r="AU2349" s="74"/>
      <c r="AV2349" s="74"/>
      <c r="AW2349" s="74"/>
      <c r="AX2349" s="74"/>
      <c r="AY2349" s="74"/>
      <c r="AZ2349" s="74"/>
      <c r="BA2349" s="74"/>
    </row>
    <row r="2350" spans="33:53">
      <c r="AG2350" s="74"/>
      <c r="AH2350" s="74"/>
      <c r="AI2350" s="74"/>
      <c r="AJ2350" s="74"/>
      <c r="AK2350" s="74"/>
      <c r="AL2350" s="102"/>
      <c r="AM2350" s="101"/>
      <c r="AT2350" s="74"/>
      <c r="AU2350" s="74"/>
      <c r="AV2350" s="74"/>
      <c r="AW2350" s="74"/>
      <c r="AX2350" s="74"/>
      <c r="AY2350" s="74"/>
      <c r="AZ2350" s="74"/>
      <c r="BA2350" s="74"/>
    </row>
    <row r="2351" spans="33:53">
      <c r="AG2351" s="74"/>
      <c r="AH2351" s="74"/>
      <c r="AI2351" s="74"/>
      <c r="AJ2351" s="74"/>
      <c r="AK2351" s="74"/>
      <c r="AL2351" s="102"/>
      <c r="AM2351" s="101"/>
      <c r="AT2351" s="74"/>
      <c r="AU2351" s="74"/>
      <c r="AV2351" s="74"/>
      <c r="AW2351" s="74"/>
      <c r="AX2351" s="74"/>
      <c r="AY2351" s="74"/>
      <c r="AZ2351" s="74"/>
      <c r="BA2351" s="74"/>
    </row>
    <row r="2352" spans="33:53">
      <c r="AG2352" s="74"/>
      <c r="AH2352" s="74"/>
      <c r="AI2352" s="74"/>
      <c r="AJ2352" s="74"/>
      <c r="AK2352" s="74"/>
      <c r="AL2352" s="102"/>
      <c r="AM2352" s="101"/>
      <c r="AT2352" s="74"/>
      <c r="AU2352" s="74"/>
      <c r="AV2352" s="74"/>
      <c r="AW2352" s="74"/>
      <c r="AX2352" s="74"/>
      <c r="AY2352" s="74"/>
      <c r="AZ2352" s="74"/>
      <c r="BA2352" s="74"/>
    </row>
    <row r="2353" spans="33:53">
      <c r="AG2353" s="74"/>
      <c r="AH2353" s="74"/>
      <c r="AI2353" s="74"/>
      <c r="AJ2353" s="74"/>
      <c r="AK2353" s="74"/>
      <c r="AL2353" s="102"/>
      <c r="AM2353" s="101"/>
      <c r="AT2353" s="74"/>
      <c r="AU2353" s="74"/>
      <c r="AV2353" s="74"/>
      <c r="AW2353" s="74"/>
      <c r="AX2353" s="74"/>
      <c r="AY2353" s="74"/>
      <c r="AZ2353" s="74"/>
      <c r="BA2353" s="74"/>
    </row>
    <row r="2354" spans="33:53">
      <c r="AG2354" s="74"/>
      <c r="AH2354" s="74"/>
      <c r="AI2354" s="74"/>
      <c r="AJ2354" s="74"/>
      <c r="AK2354" s="74"/>
      <c r="AL2354" s="102"/>
      <c r="AM2354" s="101"/>
      <c r="AT2354" s="74"/>
      <c r="AU2354" s="74"/>
      <c r="AV2354" s="74"/>
      <c r="AW2354" s="74"/>
      <c r="AX2354" s="74"/>
      <c r="AY2354" s="74"/>
      <c r="AZ2354" s="74"/>
      <c r="BA2354" s="74"/>
    </row>
    <row r="2355" spans="33:53">
      <c r="AG2355" s="74"/>
      <c r="AH2355" s="74"/>
      <c r="AI2355" s="74"/>
      <c r="AJ2355" s="74"/>
      <c r="AK2355" s="74"/>
      <c r="AL2355" s="102"/>
      <c r="AM2355" s="101"/>
      <c r="AT2355" s="74"/>
      <c r="AU2355" s="74"/>
      <c r="AV2355" s="74"/>
      <c r="AW2355" s="74"/>
      <c r="AX2355" s="74"/>
      <c r="AY2355" s="74"/>
      <c r="AZ2355" s="74"/>
      <c r="BA2355" s="74"/>
    </row>
    <row r="2356" spans="33:53">
      <c r="AG2356" s="74"/>
      <c r="AH2356" s="74"/>
      <c r="AI2356" s="74"/>
      <c r="AJ2356" s="74"/>
      <c r="AK2356" s="74"/>
      <c r="AL2356" s="102"/>
      <c r="AM2356" s="101"/>
      <c r="AT2356" s="74"/>
      <c r="AU2356" s="74"/>
      <c r="AV2356" s="74"/>
      <c r="AW2356" s="74"/>
      <c r="AX2356" s="74"/>
      <c r="AY2356" s="74"/>
      <c r="AZ2356" s="74"/>
      <c r="BA2356" s="74"/>
    </row>
    <row r="2357" spans="33:53">
      <c r="AG2357" s="74"/>
      <c r="AH2357" s="74"/>
      <c r="AI2357" s="74"/>
      <c r="AJ2357" s="74"/>
      <c r="AK2357" s="74"/>
      <c r="AL2357" s="102"/>
      <c r="AM2357" s="101"/>
      <c r="AT2357" s="74"/>
      <c r="AU2357" s="74"/>
      <c r="AV2357" s="74"/>
      <c r="AW2357" s="74"/>
      <c r="AX2357" s="74"/>
      <c r="AY2357" s="74"/>
      <c r="AZ2357" s="74"/>
      <c r="BA2357" s="74"/>
    </row>
    <row r="2358" spans="33:53">
      <c r="AG2358" s="74"/>
      <c r="AH2358" s="74"/>
      <c r="AI2358" s="74"/>
      <c r="AJ2358" s="74"/>
      <c r="AK2358" s="74"/>
      <c r="AL2358" s="102"/>
      <c r="AM2358" s="101"/>
      <c r="AT2358" s="74"/>
      <c r="AU2358" s="74"/>
      <c r="AV2358" s="74"/>
      <c r="AW2358" s="74"/>
      <c r="AX2358" s="74"/>
      <c r="AY2358" s="74"/>
      <c r="AZ2358" s="74"/>
      <c r="BA2358" s="74"/>
    </row>
    <row r="2359" spans="33:53">
      <c r="AG2359" s="74"/>
      <c r="AH2359" s="74"/>
      <c r="AI2359" s="74"/>
      <c r="AJ2359" s="74"/>
      <c r="AK2359" s="74"/>
      <c r="AL2359" s="102"/>
      <c r="AM2359" s="101"/>
      <c r="AT2359" s="74"/>
      <c r="AU2359" s="74"/>
      <c r="AV2359" s="74"/>
      <c r="AW2359" s="74"/>
      <c r="AX2359" s="74"/>
      <c r="AY2359" s="74"/>
      <c r="AZ2359" s="74"/>
      <c r="BA2359" s="74"/>
    </row>
    <row r="2360" spans="33:53">
      <c r="AG2360" s="74"/>
      <c r="AH2360" s="74"/>
      <c r="AI2360" s="74"/>
      <c r="AJ2360" s="74"/>
      <c r="AK2360" s="74"/>
      <c r="AL2360" s="102"/>
      <c r="AM2360" s="101"/>
      <c r="AT2360" s="74"/>
      <c r="AU2360" s="74"/>
      <c r="AV2360" s="74"/>
      <c r="AW2360" s="74"/>
      <c r="AX2360" s="74"/>
      <c r="AY2360" s="74"/>
      <c r="AZ2360" s="74"/>
      <c r="BA2360" s="74"/>
    </row>
    <row r="2361" spans="33:53">
      <c r="AG2361" s="74"/>
      <c r="AH2361" s="74"/>
      <c r="AI2361" s="74"/>
      <c r="AJ2361" s="74"/>
      <c r="AK2361" s="74"/>
      <c r="AL2361" s="102"/>
      <c r="AM2361" s="101"/>
      <c r="AT2361" s="74"/>
      <c r="AU2361" s="74"/>
      <c r="AV2361" s="74"/>
      <c r="AW2361" s="74"/>
      <c r="AX2361" s="74"/>
      <c r="AY2361" s="74"/>
      <c r="AZ2361" s="74"/>
      <c r="BA2361" s="74"/>
    </row>
    <row r="2362" spans="33:53">
      <c r="AG2362" s="74"/>
      <c r="AH2362" s="74"/>
      <c r="AI2362" s="74"/>
      <c r="AJ2362" s="74"/>
      <c r="AK2362" s="74"/>
      <c r="AL2362" s="102"/>
      <c r="AM2362" s="101"/>
      <c r="AT2362" s="74"/>
      <c r="AU2362" s="74"/>
      <c r="AV2362" s="74"/>
      <c r="AW2362" s="74"/>
      <c r="AX2362" s="74"/>
      <c r="AY2362" s="74"/>
      <c r="AZ2362" s="74"/>
      <c r="BA2362" s="74"/>
    </row>
    <row r="2363" spans="33:53">
      <c r="AG2363" s="74"/>
      <c r="AH2363" s="74"/>
      <c r="AI2363" s="74"/>
      <c r="AJ2363" s="74"/>
      <c r="AK2363" s="74"/>
      <c r="AL2363" s="102"/>
      <c r="AM2363" s="101"/>
      <c r="AT2363" s="74"/>
      <c r="AU2363" s="74"/>
      <c r="AV2363" s="74"/>
      <c r="AW2363" s="74"/>
      <c r="AX2363" s="74"/>
      <c r="AY2363" s="74"/>
      <c r="AZ2363" s="74"/>
      <c r="BA2363" s="74"/>
    </row>
    <row r="2364" spans="33:53">
      <c r="AG2364" s="74"/>
      <c r="AH2364" s="74"/>
      <c r="AI2364" s="74"/>
      <c r="AJ2364" s="74"/>
      <c r="AK2364" s="74"/>
      <c r="AL2364" s="102"/>
      <c r="AM2364" s="101"/>
      <c r="AT2364" s="74"/>
      <c r="AU2364" s="74"/>
      <c r="AV2364" s="74"/>
      <c r="AW2364" s="74"/>
      <c r="AX2364" s="74"/>
      <c r="AY2364" s="74"/>
      <c r="AZ2364" s="74"/>
      <c r="BA2364" s="74"/>
    </row>
    <row r="2365" spans="33:53">
      <c r="AG2365" s="74"/>
      <c r="AH2365" s="74"/>
      <c r="AI2365" s="74"/>
      <c r="AJ2365" s="74"/>
      <c r="AK2365" s="74"/>
      <c r="AL2365" s="102"/>
      <c r="AM2365" s="101"/>
      <c r="AT2365" s="74"/>
      <c r="AU2365" s="74"/>
      <c r="AV2365" s="74"/>
      <c r="AW2365" s="74"/>
      <c r="AX2365" s="74"/>
      <c r="AY2365" s="74"/>
      <c r="AZ2365" s="74"/>
      <c r="BA2365" s="74"/>
    </row>
    <row r="2366" spans="33:53">
      <c r="AG2366" s="74"/>
      <c r="AH2366" s="74"/>
      <c r="AI2366" s="74"/>
      <c r="AJ2366" s="74"/>
      <c r="AK2366" s="74"/>
      <c r="AL2366" s="102"/>
      <c r="AM2366" s="101"/>
      <c r="AT2366" s="74"/>
      <c r="AU2366" s="74"/>
      <c r="AV2366" s="74"/>
      <c r="AW2366" s="74"/>
      <c r="AX2366" s="74"/>
      <c r="AY2366" s="74"/>
      <c r="AZ2366" s="74"/>
      <c r="BA2366" s="74"/>
    </row>
    <row r="2367" spans="33:53">
      <c r="AG2367" s="74"/>
      <c r="AH2367" s="74"/>
      <c r="AI2367" s="74"/>
      <c r="AJ2367" s="74"/>
      <c r="AK2367" s="74"/>
      <c r="AL2367" s="102"/>
      <c r="AM2367" s="101"/>
      <c r="AT2367" s="74"/>
      <c r="AU2367" s="74"/>
      <c r="AV2367" s="74"/>
      <c r="AW2367" s="74"/>
      <c r="AX2367" s="74"/>
      <c r="AY2367" s="74"/>
      <c r="AZ2367" s="74"/>
      <c r="BA2367" s="74"/>
    </row>
    <row r="2368" spans="33:53">
      <c r="AG2368" s="74"/>
      <c r="AH2368" s="74"/>
      <c r="AI2368" s="74"/>
      <c r="AJ2368" s="74"/>
      <c r="AK2368" s="74"/>
      <c r="AL2368" s="102"/>
      <c r="AM2368" s="101"/>
      <c r="AT2368" s="74"/>
      <c r="AU2368" s="74"/>
      <c r="AV2368" s="74"/>
      <c r="AW2368" s="74"/>
      <c r="AX2368" s="74"/>
      <c r="AY2368" s="74"/>
      <c r="AZ2368" s="74"/>
      <c r="BA2368" s="74"/>
    </row>
    <row r="2369" spans="33:53">
      <c r="AG2369" s="74"/>
      <c r="AH2369" s="74"/>
      <c r="AI2369" s="74"/>
      <c r="AJ2369" s="74"/>
      <c r="AK2369" s="74"/>
      <c r="AL2369" s="102"/>
      <c r="AM2369" s="101"/>
      <c r="AT2369" s="74"/>
      <c r="AU2369" s="74"/>
      <c r="AV2369" s="74"/>
      <c r="AW2369" s="74"/>
      <c r="AX2369" s="74"/>
      <c r="AY2369" s="74"/>
      <c r="AZ2369" s="74"/>
      <c r="BA2369" s="74"/>
    </row>
    <row r="2370" spans="33:53">
      <c r="AG2370" s="74"/>
      <c r="AH2370" s="74"/>
      <c r="AI2370" s="74"/>
      <c r="AJ2370" s="74"/>
      <c r="AK2370" s="74"/>
      <c r="AL2370" s="102"/>
      <c r="AM2370" s="101"/>
      <c r="AT2370" s="74"/>
      <c r="AU2370" s="74"/>
      <c r="AV2370" s="74"/>
      <c r="AW2370" s="74"/>
      <c r="AX2370" s="74"/>
      <c r="AY2370" s="74"/>
      <c r="AZ2370" s="74"/>
      <c r="BA2370" s="74"/>
    </row>
    <row r="2371" spans="33:53">
      <c r="AG2371" s="74"/>
      <c r="AH2371" s="74"/>
      <c r="AI2371" s="74"/>
      <c r="AJ2371" s="74"/>
      <c r="AK2371" s="74"/>
      <c r="AL2371" s="102"/>
      <c r="AM2371" s="101"/>
      <c r="AT2371" s="74"/>
      <c r="AU2371" s="74"/>
      <c r="AV2371" s="74"/>
      <c r="AW2371" s="74"/>
      <c r="AX2371" s="74"/>
      <c r="AY2371" s="74"/>
      <c r="AZ2371" s="74"/>
      <c r="BA2371" s="74"/>
    </row>
    <row r="2372" spans="33:53">
      <c r="AG2372" s="74"/>
      <c r="AH2372" s="74"/>
      <c r="AI2372" s="74"/>
      <c r="AJ2372" s="74"/>
      <c r="AK2372" s="74"/>
      <c r="AL2372" s="102"/>
      <c r="AM2372" s="101"/>
      <c r="AT2372" s="74"/>
      <c r="AU2372" s="74"/>
      <c r="AV2372" s="74"/>
      <c r="AW2372" s="74"/>
      <c r="AX2372" s="74"/>
      <c r="AY2372" s="74"/>
      <c r="AZ2372" s="74"/>
      <c r="BA2372" s="74"/>
    </row>
    <row r="2373" spans="33:53">
      <c r="AG2373" s="74"/>
      <c r="AH2373" s="74"/>
      <c r="AI2373" s="74"/>
      <c r="AJ2373" s="74"/>
      <c r="AK2373" s="74"/>
      <c r="AL2373" s="102"/>
      <c r="AM2373" s="101"/>
      <c r="AT2373" s="74"/>
      <c r="AU2373" s="74"/>
      <c r="AV2373" s="74"/>
      <c r="AW2373" s="74"/>
      <c r="AX2373" s="74"/>
      <c r="AY2373" s="74"/>
      <c r="AZ2373" s="74"/>
      <c r="BA2373" s="74"/>
    </row>
    <row r="2374" spans="33:53">
      <c r="AG2374" s="74"/>
      <c r="AH2374" s="74"/>
      <c r="AI2374" s="74"/>
      <c r="AJ2374" s="74"/>
      <c r="AK2374" s="74"/>
      <c r="AL2374" s="102"/>
      <c r="AM2374" s="101"/>
      <c r="AT2374" s="74"/>
      <c r="AU2374" s="74"/>
      <c r="AV2374" s="74"/>
      <c r="AW2374" s="74"/>
      <c r="AX2374" s="74"/>
      <c r="AY2374" s="74"/>
      <c r="AZ2374" s="74"/>
      <c r="BA2374" s="74"/>
    </row>
    <row r="2375" spans="33:53">
      <c r="AG2375" s="74"/>
      <c r="AH2375" s="74"/>
      <c r="AI2375" s="74"/>
      <c r="AJ2375" s="74"/>
      <c r="AK2375" s="74"/>
      <c r="AL2375" s="102"/>
      <c r="AM2375" s="101"/>
      <c r="AT2375" s="74"/>
      <c r="AU2375" s="74"/>
      <c r="AV2375" s="74"/>
      <c r="AW2375" s="74"/>
      <c r="AX2375" s="74"/>
      <c r="AY2375" s="74"/>
      <c r="AZ2375" s="74"/>
      <c r="BA2375" s="74"/>
    </row>
    <row r="2376" spans="33:53">
      <c r="AG2376" s="74"/>
      <c r="AH2376" s="74"/>
      <c r="AI2376" s="74"/>
      <c r="AJ2376" s="74"/>
      <c r="AK2376" s="74"/>
      <c r="AL2376" s="102"/>
      <c r="AM2376" s="101"/>
      <c r="AT2376" s="74"/>
      <c r="AU2376" s="74"/>
      <c r="AV2376" s="74"/>
      <c r="AW2376" s="74"/>
      <c r="AX2376" s="74"/>
      <c r="AY2376" s="74"/>
      <c r="AZ2376" s="74"/>
      <c r="BA2376" s="74"/>
    </row>
    <row r="2377" spans="33:53">
      <c r="AG2377" s="74"/>
      <c r="AH2377" s="74"/>
      <c r="AI2377" s="74"/>
      <c r="AJ2377" s="74"/>
      <c r="AK2377" s="74"/>
      <c r="AL2377" s="102"/>
      <c r="AM2377" s="101"/>
      <c r="AT2377" s="74"/>
      <c r="AU2377" s="74"/>
      <c r="AV2377" s="74"/>
      <c r="AW2377" s="74"/>
      <c r="AX2377" s="74"/>
      <c r="AY2377" s="74"/>
      <c r="AZ2377" s="74"/>
      <c r="BA2377" s="74"/>
    </row>
    <row r="2378" spans="33:53">
      <c r="AG2378" s="74"/>
      <c r="AH2378" s="74"/>
      <c r="AI2378" s="74"/>
      <c r="AJ2378" s="74"/>
      <c r="AK2378" s="74"/>
      <c r="AL2378" s="102"/>
      <c r="AM2378" s="101"/>
      <c r="AT2378" s="74"/>
      <c r="AU2378" s="74"/>
      <c r="AV2378" s="74"/>
      <c r="AW2378" s="74"/>
      <c r="AX2378" s="74"/>
      <c r="AY2378" s="74"/>
      <c r="AZ2378" s="74"/>
      <c r="BA2378" s="74"/>
    </row>
    <row r="2379" spans="33:53">
      <c r="AG2379" s="74"/>
      <c r="AH2379" s="74"/>
      <c r="AI2379" s="74"/>
      <c r="AJ2379" s="74"/>
      <c r="AK2379" s="74"/>
      <c r="AL2379" s="102"/>
      <c r="AM2379" s="101"/>
      <c r="AT2379" s="74"/>
      <c r="AU2379" s="74"/>
      <c r="AV2379" s="74"/>
      <c r="AW2379" s="74"/>
      <c r="AX2379" s="74"/>
      <c r="AY2379" s="74"/>
      <c r="AZ2379" s="74"/>
      <c r="BA2379" s="74"/>
    </row>
    <row r="2380" spans="33:53">
      <c r="AG2380" s="74"/>
      <c r="AH2380" s="74"/>
      <c r="AI2380" s="74"/>
      <c r="AJ2380" s="74"/>
      <c r="AK2380" s="74"/>
      <c r="AL2380" s="102"/>
      <c r="AM2380" s="101"/>
      <c r="AT2380" s="74"/>
      <c r="AU2380" s="74"/>
      <c r="AV2380" s="74"/>
      <c r="AW2380" s="74"/>
      <c r="AX2380" s="74"/>
      <c r="AY2380" s="74"/>
      <c r="AZ2380" s="74"/>
      <c r="BA2380" s="74"/>
    </row>
    <row r="2381" spans="33:53">
      <c r="AG2381" s="74"/>
      <c r="AH2381" s="74"/>
      <c r="AI2381" s="74"/>
      <c r="AJ2381" s="74"/>
      <c r="AK2381" s="74"/>
      <c r="AL2381" s="102"/>
      <c r="AM2381" s="101"/>
      <c r="AT2381" s="74"/>
      <c r="AU2381" s="74"/>
      <c r="AV2381" s="74"/>
      <c r="AW2381" s="74"/>
      <c r="AX2381" s="74"/>
      <c r="AY2381" s="74"/>
      <c r="AZ2381" s="74"/>
      <c r="BA2381" s="74"/>
    </row>
    <row r="2382" spans="33:53">
      <c r="AG2382" s="74"/>
      <c r="AH2382" s="74"/>
      <c r="AI2382" s="74"/>
      <c r="AJ2382" s="74"/>
      <c r="AK2382" s="74"/>
      <c r="AL2382" s="102"/>
      <c r="AM2382" s="101"/>
      <c r="AT2382" s="74"/>
      <c r="AU2382" s="74"/>
      <c r="AV2382" s="74"/>
      <c r="AW2382" s="74"/>
      <c r="AX2382" s="74"/>
      <c r="AY2382" s="74"/>
      <c r="AZ2382" s="74"/>
      <c r="BA2382" s="74"/>
    </row>
    <row r="2383" spans="33:53">
      <c r="AG2383" s="74"/>
      <c r="AH2383" s="74"/>
      <c r="AI2383" s="74"/>
      <c r="AJ2383" s="74"/>
      <c r="AK2383" s="74"/>
      <c r="AL2383" s="102"/>
      <c r="AM2383" s="101"/>
      <c r="AT2383" s="74"/>
      <c r="AU2383" s="74"/>
      <c r="AV2383" s="74"/>
      <c r="AW2383" s="74"/>
      <c r="AX2383" s="74"/>
      <c r="AY2383" s="74"/>
      <c r="AZ2383" s="74"/>
      <c r="BA2383" s="74"/>
    </row>
    <row r="2384" spans="33:53">
      <c r="AG2384" s="74"/>
      <c r="AH2384" s="74"/>
      <c r="AI2384" s="74"/>
      <c r="AJ2384" s="74"/>
      <c r="AK2384" s="74"/>
      <c r="AL2384" s="102"/>
      <c r="AM2384" s="101"/>
      <c r="AT2384" s="74"/>
      <c r="AU2384" s="74"/>
      <c r="AV2384" s="74"/>
      <c r="AW2384" s="74"/>
      <c r="AX2384" s="74"/>
      <c r="AY2384" s="74"/>
      <c r="AZ2384" s="74"/>
      <c r="BA2384" s="74"/>
    </row>
    <row r="2385" spans="33:53">
      <c r="AG2385" s="74"/>
      <c r="AH2385" s="74"/>
      <c r="AI2385" s="74"/>
      <c r="AJ2385" s="74"/>
      <c r="AK2385" s="74"/>
      <c r="AL2385" s="102"/>
      <c r="AM2385" s="101"/>
      <c r="AT2385" s="74"/>
      <c r="AU2385" s="74"/>
      <c r="AV2385" s="74"/>
      <c r="AW2385" s="74"/>
      <c r="AX2385" s="74"/>
      <c r="AY2385" s="74"/>
      <c r="AZ2385" s="74"/>
      <c r="BA2385" s="74"/>
    </row>
    <row r="2386" spans="33:53">
      <c r="AG2386" s="74"/>
      <c r="AH2386" s="74"/>
      <c r="AI2386" s="74"/>
      <c r="AJ2386" s="74"/>
      <c r="AK2386" s="74"/>
      <c r="AL2386" s="102"/>
      <c r="AM2386" s="101"/>
      <c r="AT2386" s="74"/>
      <c r="AU2386" s="74"/>
      <c r="AV2386" s="74"/>
      <c r="AW2386" s="74"/>
      <c r="AX2386" s="74"/>
      <c r="AY2386" s="74"/>
      <c r="AZ2386" s="74"/>
      <c r="BA2386" s="74"/>
    </row>
    <row r="2387" spans="33:53">
      <c r="AG2387" s="74"/>
      <c r="AH2387" s="74"/>
      <c r="AI2387" s="74"/>
      <c r="AJ2387" s="74"/>
      <c r="AK2387" s="74"/>
      <c r="AL2387" s="102"/>
      <c r="AM2387" s="101"/>
      <c r="AT2387" s="74"/>
      <c r="AU2387" s="74"/>
      <c r="AV2387" s="74"/>
      <c r="AW2387" s="74"/>
      <c r="AX2387" s="74"/>
      <c r="AY2387" s="74"/>
      <c r="AZ2387" s="74"/>
      <c r="BA2387" s="74"/>
    </row>
    <row r="2388" spans="33:53">
      <c r="AG2388" s="74"/>
      <c r="AH2388" s="74"/>
      <c r="AI2388" s="74"/>
      <c r="AJ2388" s="74"/>
      <c r="AK2388" s="74"/>
      <c r="AL2388" s="102"/>
      <c r="AM2388" s="101"/>
      <c r="AT2388" s="74"/>
      <c r="AU2388" s="74"/>
      <c r="AV2388" s="74"/>
      <c r="AW2388" s="74"/>
      <c r="AX2388" s="74"/>
      <c r="AY2388" s="74"/>
      <c r="AZ2388" s="74"/>
      <c r="BA2388" s="74"/>
    </row>
    <row r="2389" spans="33:53">
      <c r="AG2389" s="74"/>
      <c r="AH2389" s="74"/>
      <c r="AI2389" s="74"/>
      <c r="AJ2389" s="74"/>
      <c r="AK2389" s="74"/>
      <c r="AL2389" s="102"/>
      <c r="AM2389" s="101"/>
      <c r="AT2389" s="74"/>
      <c r="AU2389" s="74"/>
      <c r="AV2389" s="74"/>
      <c r="AW2389" s="74"/>
      <c r="AX2389" s="74"/>
      <c r="AY2389" s="74"/>
      <c r="AZ2389" s="74"/>
      <c r="BA2389" s="74"/>
    </row>
    <row r="2390" spans="33:53">
      <c r="AG2390" s="74"/>
      <c r="AH2390" s="74"/>
      <c r="AI2390" s="74"/>
      <c r="AJ2390" s="74"/>
      <c r="AK2390" s="74"/>
      <c r="AL2390" s="102"/>
      <c r="AM2390" s="101"/>
      <c r="AT2390" s="74"/>
      <c r="AU2390" s="74"/>
      <c r="AV2390" s="74"/>
      <c r="AW2390" s="74"/>
      <c r="AX2390" s="74"/>
      <c r="AY2390" s="74"/>
      <c r="AZ2390" s="74"/>
      <c r="BA2390" s="74"/>
    </row>
    <row r="2391" spans="33:53">
      <c r="AG2391" s="74"/>
      <c r="AH2391" s="74"/>
      <c r="AI2391" s="74"/>
      <c r="AJ2391" s="74"/>
      <c r="AK2391" s="74"/>
      <c r="AL2391" s="102"/>
      <c r="AM2391" s="101"/>
      <c r="AT2391" s="74"/>
      <c r="AU2391" s="74"/>
      <c r="AV2391" s="74"/>
      <c r="AW2391" s="74"/>
      <c r="AX2391" s="74"/>
      <c r="AY2391" s="74"/>
      <c r="AZ2391" s="74"/>
      <c r="BA2391" s="74"/>
    </row>
    <row r="2392" spans="33:53">
      <c r="AG2392" s="74"/>
      <c r="AH2392" s="74"/>
      <c r="AI2392" s="74"/>
      <c r="AJ2392" s="74"/>
      <c r="AK2392" s="74"/>
      <c r="AL2392" s="102"/>
      <c r="AM2392" s="101"/>
      <c r="AT2392" s="74"/>
      <c r="AU2392" s="74"/>
      <c r="AV2392" s="74"/>
      <c r="AW2392" s="74"/>
      <c r="AX2392" s="74"/>
      <c r="AY2392" s="74"/>
      <c r="AZ2392" s="74"/>
      <c r="BA2392" s="74"/>
    </row>
    <row r="2393" spans="33:53">
      <c r="AG2393" s="74"/>
      <c r="AH2393" s="74"/>
      <c r="AI2393" s="74"/>
      <c r="AJ2393" s="74"/>
      <c r="AK2393" s="74"/>
      <c r="AL2393" s="102"/>
      <c r="AM2393" s="101"/>
      <c r="AT2393" s="74"/>
      <c r="AU2393" s="74"/>
      <c r="AV2393" s="74"/>
      <c r="AW2393" s="74"/>
      <c r="AX2393" s="74"/>
      <c r="AY2393" s="74"/>
      <c r="AZ2393" s="74"/>
      <c r="BA2393" s="74"/>
    </row>
    <row r="2394" spans="33:53">
      <c r="AG2394" s="74"/>
      <c r="AH2394" s="74"/>
      <c r="AI2394" s="74"/>
      <c r="AJ2394" s="74"/>
      <c r="AK2394" s="74"/>
      <c r="AL2394" s="102"/>
      <c r="AM2394" s="101"/>
      <c r="AT2394" s="74"/>
      <c r="AU2394" s="74"/>
      <c r="AV2394" s="74"/>
      <c r="AW2394" s="74"/>
      <c r="AX2394" s="74"/>
      <c r="AY2394" s="74"/>
      <c r="AZ2394" s="74"/>
      <c r="BA2394" s="74"/>
    </row>
    <row r="2395" spans="33:53">
      <c r="AG2395" s="74"/>
      <c r="AH2395" s="74"/>
      <c r="AI2395" s="74"/>
      <c r="AJ2395" s="74"/>
      <c r="AK2395" s="74"/>
      <c r="AL2395" s="102"/>
      <c r="AM2395" s="101"/>
      <c r="AT2395" s="74"/>
      <c r="AU2395" s="74"/>
      <c r="AV2395" s="74"/>
      <c r="AW2395" s="74"/>
      <c r="AX2395" s="74"/>
      <c r="AY2395" s="74"/>
      <c r="AZ2395" s="74"/>
      <c r="BA2395" s="74"/>
    </row>
    <row r="2396" spans="33:53">
      <c r="AG2396" s="74"/>
      <c r="AH2396" s="74"/>
      <c r="AI2396" s="74"/>
      <c r="AJ2396" s="74"/>
      <c r="AK2396" s="74"/>
      <c r="AL2396" s="102"/>
      <c r="AM2396" s="101"/>
      <c r="AT2396" s="74"/>
      <c r="AU2396" s="74"/>
      <c r="AV2396" s="74"/>
      <c r="AW2396" s="74"/>
      <c r="AX2396" s="74"/>
      <c r="AY2396" s="74"/>
      <c r="AZ2396" s="74"/>
      <c r="BA2396" s="74"/>
    </row>
    <row r="2397" spans="33:53">
      <c r="AG2397" s="74"/>
      <c r="AH2397" s="74"/>
      <c r="AI2397" s="74"/>
      <c r="AJ2397" s="74"/>
      <c r="AK2397" s="74"/>
      <c r="AL2397" s="102"/>
      <c r="AM2397" s="101"/>
      <c r="AT2397" s="74"/>
      <c r="AU2397" s="74"/>
      <c r="AV2397" s="74"/>
      <c r="AW2397" s="74"/>
      <c r="AX2397" s="74"/>
      <c r="AY2397" s="74"/>
      <c r="AZ2397" s="74"/>
      <c r="BA2397" s="74"/>
    </row>
    <row r="2398" spans="33:53">
      <c r="AG2398" s="74"/>
      <c r="AH2398" s="74"/>
      <c r="AI2398" s="74"/>
      <c r="AJ2398" s="74"/>
      <c r="AK2398" s="74"/>
      <c r="AL2398" s="102"/>
      <c r="AM2398" s="101"/>
      <c r="AT2398" s="74"/>
      <c r="AU2398" s="74"/>
      <c r="AV2398" s="74"/>
      <c r="AW2398" s="74"/>
      <c r="AX2398" s="74"/>
      <c r="AY2398" s="74"/>
      <c r="AZ2398" s="74"/>
      <c r="BA2398" s="74"/>
    </row>
    <row r="2399" spans="33:53">
      <c r="AG2399" s="74"/>
      <c r="AH2399" s="74"/>
      <c r="AI2399" s="74"/>
      <c r="AJ2399" s="74"/>
      <c r="AK2399" s="74"/>
      <c r="AL2399" s="102"/>
      <c r="AM2399" s="101"/>
      <c r="AT2399" s="74"/>
      <c r="AU2399" s="74"/>
      <c r="AV2399" s="74"/>
      <c r="AW2399" s="74"/>
      <c r="AX2399" s="74"/>
      <c r="AY2399" s="74"/>
      <c r="AZ2399" s="74"/>
      <c r="BA2399" s="74"/>
    </row>
    <row r="2400" spans="33:53">
      <c r="AG2400" s="74"/>
      <c r="AH2400" s="74"/>
      <c r="AI2400" s="74"/>
      <c r="AJ2400" s="74"/>
      <c r="AK2400" s="74"/>
      <c r="AL2400" s="102"/>
      <c r="AM2400" s="101"/>
      <c r="AT2400" s="74"/>
      <c r="AU2400" s="74"/>
      <c r="AV2400" s="74"/>
      <c r="AW2400" s="74"/>
      <c r="AX2400" s="74"/>
      <c r="AY2400" s="74"/>
      <c r="AZ2400" s="74"/>
      <c r="BA2400" s="74"/>
    </row>
    <row r="2401" spans="33:53">
      <c r="AG2401" s="74"/>
      <c r="AH2401" s="74"/>
      <c r="AI2401" s="74"/>
      <c r="AJ2401" s="74"/>
      <c r="AK2401" s="74"/>
      <c r="AL2401" s="102"/>
      <c r="AM2401" s="101"/>
      <c r="AT2401" s="74"/>
      <c r="AU2401" s="74"/>
      <c r="AV2401" s="74"/>
      <c r="AW2401" s="74"/>
      <c r="AX2401" s="74"/>
      <c r="AY2401" s="74"/>
      <c r="AZ2401" s="74"/>
      <c r="BA2401" s="74"/>
    </row>
    <row r="2402" spans="33:53">
      <c r="AG2402" s="74"/>
      <c r="AH2402" s="74"/>
      <c r="AI2402" s="74"/>
      <c r="AJ2402" s="74"/>
      <c r="AK2402" s="74"/>
      <c r="AL2402" s="102"/>
      <c r="AM2402" s="101"/>
      <c r="AT2402" s="74"/>
      <c r="AU2402" s="74"/>
      <c r="AV2402" s="74"/>
      <c r="AW2402" s="74"/>
      <c r="AX2402" s="74"/>
      <c r="AY2402" s="74"/>
      <c r="AZ2402" s="74"/>
      <c r="BA2402" s="74"/>
    </row>
    <row r="2403" spans="33:53">
      <c r="AG2403" s="74"/>
      <c r="AH2403" s="74"/>
      <c r="AI2403" s="74"/>
      <c r="AJ2403" s="74"/>
      <c r="AK2403" s="74"/>
      <c r="AL2403" s="102"/>
      <c r="AM2403" s="101"/>
      <c r="AT2403" s="74"/>
      <c r="AU2403" s="74"/>
      <c r="AV2403" s="74"/>
      <c r="AW2403" s="74"/>
      <c r="AX2403" s="74"/>
      <c r="AY2403" s="74"/>
      <c r="AZ2403" s="74"/>
      <c r="BA2403" s="74"/>
    </row>
    <row r="2404" spans="33:53">
      <c r="AG2404" s="74"/>
      <c r="AH2404" s="74"/>
      <c r="AI2404" s="74"/>
      <c r="AJ2404" s="74"/>
      <c r="AK2404" s="74"/>
      <c r="AL2404" s="102"/>
      <c r="AM2404" s="101"/>
      <c r="AT2404" s="74"/>
      <c r="AU2404" s="74"/>
      <c r="AV2404" s="74"/>
      <c r="AW2404" s="74"/>
      <c r="AX2404" s="74"/>
      <c r="AY2404" s="74"/>
      <c r="AZ2404" s="74"/>
      <c r="BA2404" s="74"/>
    </row>
    <row r="2405" spans="33:53">
      <c r="AG2405" s="74"/>
      <c r="AH2405" s="74"/>
      <c r="AI2405" s="74"/>
      <c r="AJ2405" s="74"/>
      <c r="AK2405" s="74"/>
      <c r="AL2405" s="102"/>
      <c r="AM2405" s="101"/>
      <c r="AT2405" s="74"/>
      <c r="AU2405" s="74"/>
      <c r="AV2405" s="74"/>
      <c r="AW2405" s="74"/>
      <c r="AX2405" s="74"/>
      <c r="AY2405" s="74"/>
      <c r="AZ2405" s="74"/>
      <c r="BA2405" s="74"/>
    </row>
    <row r="2406" spans="33:53">
      <c r="AG2406" s="74"/>
      <c r="AH2406" s="74"/>
      <c r="AI2406" s="74"/>
      <c r="AJ2406" s="74"/>
      <c r="AK2406" s="74"/>
      <c r="AL2406" s="102"/>
      <c r="AM2406" s="101"/>
      <c r="AT2406" s="74"/>
      <c r="AU2406" s="74"/>
      <c r="AV2406" s="74"/>
      <c r="AW2406" s="74"/>
      <c r="AX2406" s="74"/>
      <c r="AY2406" s="74"/>
      <c r="AZ2406" s="74"/>
      <c r="BA2406" s="74"/>
    </row>
    <row r="2407" spans="33:53">
      <c r="AG2407" s="74"/>
      <c r="AH2407" s="74"/>
      <c r="AI2407" s="74"/>
      <c r="AJ2407" s="74"/>
      <c r="AK2407" s="74"/>
      <c r="AL2407" s="102"/>
      <c r="AM2407" s="101"/>
      <c r="AT2407" s="74"/>
      <c r="AU2407" s="74"/>
      <c r="AV2407" s="74"/>
      <c r="AW2407" s="74"/>
      <c r="AX2407" s="74"/>
      <c r="AY2407" s="74"/>
      <c r="AZ2407" s="74"/>
      <c r="BA2407" s="74"/>
    </row>
    <row r="2408" spans="33:53">
      <c r="AG2408" s="74"/>
      <c r="AH2408" s="74"/>
      <c r="AI2408" s="74"/>
      <c r="AJ2408" s="74"/>
      <c r="AK2408" s="74"/>
      <c r="AL2408" s="102"/>
      <c r="AM2408" s="101"/>
      <c r="AT2408" s="74"/>
      <c r="AU2408" s="74"/>
      <c r="AV2408" s="74"/>
      <c r="AW2408" s="74"/>
      <c r="AX2408" s="74"/>
      <c r="AY2408" s="74"/>
      <c r="AZ2408" s="74"/>
      <c r="BA2408" s="74"/>
    </row>
    <row r="2409" spans="33:53">
      <c r="AG2409" s="74"/>
      <c r="AH2409" s="74"/>
      <c r="AI2409" s="74"/>
      <c r="AJ2409" s="74"/>
      <c r="AK2409" s="74"/>
      <c r="AL2409" s="102"/>
      <c r="AM2409" s="101"/>
      <c r="AT2409" s="74"/>
      <c r="AU2409" s="74"/>
      <c r="AV2409" s="74"/>
      <c r="AW2409" s="74"/>
      <c r="AX2409" s="74"/>
      <c r="AY2409" s="74"/>
      <c r="AZ2409" s="74"/>
      <c r="BA2409" s="74"/>
    </row>
    <row r="2410" spans="33:53">
      <c r="AG2410" s="74"/>
      <c r="AH2410" s="74"/>
      <c r="AI2410" s="74"/>
      <c r="AJ2410" s="74"/>
      <c r="AK2410" s="74"/>
      <c r="AL2410" s="102"/>
      <c r="AM2410" s="101"/>
      <c r="AT2410" s="74"/>
      <c r="AU2410" s="74"/>
      <c r="AV2410" s="74"/>
      <c r="AW2410" s="74"/>
      <c r="AX2410" s="74"/>
      <c r="AY2410" s="74"/>
      <c r="AZ2410" s="74"/>
      <c r="BA2410" s="74"/>
    </row>
    <row r="2411" spans="33:53">
      <c r="AG2411" s="74"/>
      <c r="AH2411" s="74"/>
      <c r="AI2411" s="74"/>
      <c r="AJ2411" s="74"/>
      <c r="AK2411" s="74"/>
      <c r="AL2411" s="102"/>
      <c r="AM2411" s="101"/>
      <c r="AT2411" s="74"/>
      <c r="AU2411" s="74"/>
      <c r="AV2411" s="74"/>
      <c r="AW2411" s="74"/>
      <c r="AX2411" s="74"/>
      <c r="AY2411" s="74"/>
      <c r="AZ2411" s="74"/>
      <c r="BA2411" s="74"/>
    </row>
    <row r="2412" spans="33:53">
      <c r="AG2412" s="74"/>
      <c r="AH2412" s="74"/>
      <c r="AI2412" s="74"/>
      <c r="AJ2412" s="74"/>
      <c r="AK2412" s="74"/>
      <c r="AL2412" s="102"/>
      <c r="AM2412" s="101"/>
      <c r="AT2412" s="74"/>
      <c r="AU2412" s="74"/>
      <c r="AV2412" s="74"/>
      <c r="AW2412" s="74"/>
      <c r="AX2412" s="74"/>
      <c r="AY2412" s="74"/>
      <c r="AZ2412" s="74"/>
      <c r="BA2412" s="74"/>
    </row>
    <row r="2413" spans="33:53">
      <c r="AG2413" s="74"/>
      <c r="AH2413" s="74"/>
      <c r="AI2413" s="74"/>
      <c r="AJ2413" s="74"/>
      <c r="AK2413" s="74"/>
      <c r="AL2413" s="102"/>
      <c r="AM2413" s="101"/>
      <c r="AT2413" s="74"/>
      <c r="AU2413" s="74"/>
      <c r="AV2413" s="74"/>
      <c r="AW2413" s="74"/>
      <c r="AX2413" s="74"/>
      <c r="AY2413" s="74"/>
      <c r="AZ2413" s="74"/>
      <c r="BA2413" s="74"/>
    </row>
    <row r="2414" spans="33:53">
      <c r="AG2414" s="74"/>
      <c r="AH2414" s="74"/>
      <c r="AI2414" s="74"/>
      <c r="AJ2414" s="74"/>
      <c r="AK2414" s="74"/>
      <c r="AL2414" s="102"/>
      <c r="AM2414" s="101"/>
      <c r="AT2414" s="74"/>
      <c r="AU2414" s="74"/>
      <c r="AV2414" s="74"/>
      <c r="AW2414" s="74"/>
      <c r="AX2414" s="74"/>
      <c r="AY2414" s="74"/>
      <c r="AZ2414" s="74"/>
      <c r="BA2414" s="74"/>
    </row>
    <row r="2415" spans="33:53">
      <c r="AG2415" s="74"/>
      <c r="AH2415" s="74"/>
      <c r="AI2415" s="74"/>
      <c r="AJ2415" s="74"/>
      <c r="AK2415" s="74"/>
      <c r="AL2415" s="102"/>
      <c r="AM2415" s="101"/>
      <c r="AT2415" s="74"/>
      <c r="AU2415" s="74"/>
      <c r="AV2415" s="74"/>
      <c r="AW2415" s="74"/>
      <c r="AX2415" s="74"/>
      <c r="AY2415" s="74"/>
      <c r="AZ2415" s="74"/>
      <c r="BA2415" s="74"/>
    </row>
    <row r="2416" spans="33:53">
      <c r="AG2416" s="74"/>
      <c r="AH2416" s="74"/>
      <c r="AI2416" s="74"/>
      <c r="AJ2416" s="74"/>
      <c r="AK2416" s="74"/>
      <c r="AL2416" s="102"/>
      <c r="AM2416" s="101"/>
      <c r="AT2416" s="74"/>
      <c r="AU2416" s="74"/>
      <c r="AV2416" s="74"/>
      <c r="AW2416" s="74"/>
      <c r="AX2416" s="74"/>
      <c r="AY2416" s="74"/>
      <c r="AZ2416" s="74"/>
      <c r="BA2416" s="74"/>
    </row>
    <row r="2417" spans="33:53">
      <c r="AG2417" s="74"/>
      <c r="AH2417" s="74"/>
      <c r="AI2417" s="74"/>
      <c r="AJ2417" s="74"/>
      <c r="AK2417" s="74"/>
      <c r="AL2417" s="102"/>
      <c r="AM2417" s="101"/>
      <c r="AT2417" s="74"/>
      <c r="AU2417" s="74"/>
      <c r="AV2417" s="74"/>
      <c r="AW2417" s="74"/>
      <c r="AX2417" s="74"/>
      <c r="AY2417" s="74"/>
      <c r="AZ2417" s="74"/>
      <c r="BA2417" s="74"/>
    </row>
    <row r="2418" spans="33:53">
      <c r="AG2418" s="74"/>
      <c r="AH2418" s="74"/>
      <c r="AI2418" s="74"/>
      <c r="AJ2418" s="74"/>
      <c r="AK2418" s="74"/>
      <c r="AL2418" s="102"/>
      <c r="AM2418" s="101"/>
      <c r="AT2418" s="74"/>
      <c r="AU2418" s="74"/>
      <c r="AV2418" s="74"/>
      <c r="AW2418" s="74"/>
      <c r="AX2418" s="74"/>
      <c r="AY2418" s="74"/>
      <c r="AZ2418" s="74"/>
      <c r="BA2418" s="74"/>
    </row>
    <row r="2419" spans="33:53">
      <c r="AG2419" s="74"/>
      <c r="AH2419" s="74"/>
      <c r="AI2419" s="74"/>
      <c r="AJ2419" s="74"/>
      <c r="AK2419" s="74"/>
      <c r="AL2419" s="102"/>
      <c r="AM2419" s="101"/>
      <c r="AT2419" s="74"/>
      <c r="AU2419" s="74"/>
      <c r="AV2419" s="74"/>
      <c r="AW2419" s="74"/>
      <c r="AX2419" s="74"/>
      <c r="AY2419" s="74"/>
      <c r="AZ2419" s="74"/>
      <c r="BA2419" s="74"/>
    </row>
    <row r="2420" spans="33:53">
      <c r="AG2420" s="74"/>
      <c r="AH2420" s="74"/>
      <c r="AI2420" s="74"/>
      <c r="AJ2420" s="74"/>
      <c r="AK2420" s="74"/>
      <c r="AL2420" s="102"/>
      <c r="AM2420" s="101"/>
      <c r="AT2420" s="74"/>
      <c r="AU2420" s="74"/>
      <c r="AV2420" s="74"/>
      <c r="AW2420" s="74"/>
      <c r="AX2420" s="74"/>
      <c r="AY2420" s="74"/>
      <c r="AZ2420" s="74"/>
      <c r="BA2420" s="74"/>
    </row>
    <row r="2421" spans="33:53">
      <c r="AG2421" s="74"/>
      <c r="AH2421" s="74"/>
      <c r="AI2421" s="74"/>
      <c r="AJ2421" s="74"/>
      <c r="AK2421" s="74"/>
      <c r="AL2421" s="102"/>
      <c r="AM2421" s="101"/>
      <c r="AT2421" s="74"/>
      <c r="AU2421" s="74"/>
      <c r="AV2421" s="74"/>
      <c r="AW2421" s="74"/>
      <c r="AX2421" s="74"/>
      <c r="AY2421" s="74"/>
      <c r="AZ2421" s="74"/>
      <c r="BA2421" s="74"/>
    </row>
    <row r="2422" spans="33:53">
      <c r="AG2422" s="74"/>
      <c r="AH2422" s="74"/>
      <c r="AI2422" s="74"/>
      <c r="AJ2422" s="74"/>
      <c r="AK2422" s="74"/>
      <c r="AL2422" s="102"/>
      <c r="AM2422" s="101"/>
      <c r="AT2422" s="74"/>
      <c r="AU2422" s="74"/>
      <c r="AV2422" s="74"/>
      <c r="AW2422" s="74"/>
      <c r="AX2422" s="74"/>
      <c r="AY2422" s="74"/>
      <c r="AZ2422" s="74"/>
      <c r="BA2422" s="74"/>
    </row>
    <row r="2423" spans="33:53">
      <c r="AG2423" s="74"/>
      <c r="AH2423" s="74"/>
      <c r="AI2423" s="74"/>
      <c r="AJ2423" s="74"/>
      <c r="AK2423" s="74"/>
      <c r="AL2423" s="102"/>
      <c r="AM2423" s="101"/>
      <c r="AT2423" s="74"/>
      <c r="AU2423" s="74"/>
      <c r="AV2423" s="74"/>
      <c r="AW2423" s="74"/>
      <c r="AX2423" s="74"/>
      <c r="AY2423" s="74"/>
      <c r="AZ2423" s="74"/>
      <c r="BA2423" s="74"/>
    </row>
    <row r="2424" spans="33:53">
      <c r="AG2424" s="74"/>
      <c r="AH2424" s="74"/>
      <c r="AI2424" s="74"/>
      <c r="AJ2424" s="74"/>
      <c r="AK2424" s="74"/>
      <c r="AL2424" s="102"/>
      <c r="AM2424" s="101"/>
      <c r="AT2424" s="74"/>
      <c r="AU2424" s="74"/>
      <c r="AV2424" s="74"/>
      <c r="AW2424" s="74"/>
      <c r="AX2424" s="74"/>
      <c r="AY2424" s="74"/>
      <c r="AZ2424" s="74"/>
      <c r="BA2424" s="74"/>
    </row>
    <row r="2425" spans="33:53">
      <c r="AG2425" s="74"/>
      <c r="AH2425" s="74"/>
      <c r="AI2425" s="74"/>
      <c r="AJ2425" s="74"/>
      <c r="AK2425" s="74"/>
      <c r="AL2425" s="102"/>
      <c r="AM2425" s="101"/>
      <c r="AT2425" s="74"/>
      <c r="AU2425" s="74"/>
      <c r="AV2425" s="74"/>
      <c r="AW2425" s="74"/>
      <c r="AX2425" s="74"/>
      <c r="AY2425" s="74"/>
      <c r="AZ2425" s="74"/>
      <c r="BA2425" s="74"/>
    </row>
    <row r="2426" spans="33:53">
      <c r="AG2426" s="74"/>
      <c r="AH2426" s="74"/>
      <c r="AI2426" s="74"/>
      <c r="AJ2426" s="74"/>
      <c r="AK2426" s="74"/>
      <c r="AL2426" s="102"/>
      <c r="AM2426" s="101"/>
      <c r="AT2426" s="74"/>
      <c r="AU2426" s="74"/>
      <c r="AV2426" s="74"/>
      <c r="AW2426" s="74"/>
      <c r="AX2426" s="74"/>
      <c r="AY2426" s="74"/>
      <c r="AZ2426" s="74"/>
      <c r="BA2426" s="74"/>
    </row>
    <row r="2427" spans="33:53">
      <c r="AG2427" s="74"/>
      <c r="AH2427" s="74"/>
      <c r="AI2427" s="74"/>
      <c r="AJ2427" s="74"/>
      <c r="AK2427" s="74"/>
      <c r="AL2427" s="102"/>
      <c r="AM2427" s="101"/>
      <c r="AT2427" s="74"/>
      <c r="AU2427" s="74"/>
      <c r="AV2427" s="74"/>
      <c r="AW2427" s="74"/>
      <c r="AX2427" s="74"/>
      <c r="AY2427" s="74"/>
      <c r="AZ2427" s="74"/>
      <c r="BA2427" s="74"/>
    </row>
    <row r="2428" spans="33:53">
      <c r="AG2428" s="74"/>
      <c r="AH2428" s="74"/>
      <c r="AI2428" s="74"/>
      <c r="AJ2428" s="74"/>
      <c r="AK2428" s="74"/>
      <c r="AL2428" s="102"/>
      <c r="AM2428" s="101"/>
      <c r="AT2428" s="74"/>
      <c r="AU2428" s="74"/>
      <c r="AV2428" s="74"/>
      <c r="AW2428" s="74"/>
      <c r="AX2428" s="74"/>
      <c r="AY2428" s="74"/>
      <c r="AZ2428" s="74"/>
      <c r="BA2428" s="74"/>
    </row>
    <row r="2429" spans="33:53">
      <c r="AG2429" s="74"/>
      <c r="AH2429" s="74"/>
      <c r="AI2429" s="74"/>
      <c r="AJ2429" s="74"/>
      <c r="AK2429" s="74"/>
      <c r="AL2429" s="102"/>
      <c r="AM2429" s="101"/>
      <c r="AT2429" s="74"/>
      <c r="AU2429" s="74"/>
      <c r="AV2429" s="74"/>
      <c r="AW2429" s="74"/>
      <c r="AX2429" s="74"/>
      <c r="AY2429" s="74"/>
      <c r="AZ2429" s="74"/>
      <c r="BA2429" s="74"/>
    </row>
    <row r="2430" spans="33:53">
      <c r="AG2430" s="74"/>
      <c r="AH2430" s="74"/>
      <c r="AI2430" s="74"/>
      <c r="AJ2430" s="74"/>
      <c r="AK2430" s="74"/>
      <c r="AL2430" s="102"/>
      <c r="AM2430" s="101"/>
      <c r="AT2430" s="74"/>
      <c r="AU2430" s="74"/>
      <c r="AV2430" s="74"/>
      <c r="AW2430" s="74"/>
      <c r="AX2430" s="74"/>
      <c r="AY2430" s="74"/>
      <c r="AZ2430" s="74"/>
      <c r="BA2430" s="74"/>
    </row>
    <row r="2431" spans="33:53">
      <c r="AG2431" s="74"/>
      <c r="AH2431" s="74"/>
      <c r="AI2431" s="74"/>
      <c r="AJ2431" s="74"/>
      <c r="AK2431" s="74"/>
      <c r="AL2431" s="102"/>
      <c r="AM2431" s="101"/>
      <c r="AT2431" s="74"/>
      <c r="AU2431" s="74"/>
      <c r="AV2431" s="74"/>
      <c r="AW2431" s="74"/>
      <c r="AX2431" s="74"/>
      <c r="AY2431" s="74"/>
      <c r="AZ2431" s="74"/>
      <c r="BA2431" s="74"/>
    </row>
    <row r="2432" spans="33:53">
      <c r="AG2432" s="74"/>
      <c r="AH2432" s="74"/>
      <c r="AI2432" s="74"/>
      <c r="AJ2432" s="74"/>
      <c r="AK2432" s="74"/>
      <c r="AL2432" s="102"/>
      <c r="AM2432" s="101"/>
      <c r="AT2432" s="74"/>
      <c r="AU2432" s="74"/>
      <c r="AV2432" s="74"/>
      <c r="AW2432" s="74"/>
      <c r="AX2432" s="74"/>
      <c r="AY2432" s="74"/>
      <c r="AZ2432" s="74"/>
      <c r="BA2432" s="74"/>
    </row>
    <row r="2433" spans="33:53">
      <c r="AG2433" s="74"/>
      <c r="AH2433" s="74"/>
      <c r="AI2433" s="74"/>
      <c r="AJ2433" s="74"/>
      <c r="AK2433" s="74"/>
      <c r="AL2433" s="102"/>
      <c r="AM2433" s="101"/>
      <c r="AT2433" s="74"/>
      <c r="AU2433" s="74"/>
      <c r="AV2433" s="74"/>
      <c r="AW2433" s="74"/>
      <c r="AX2433" s="74"/>
      <c r="AY2433" s="74"/>
      <c r="AZ2433" s="74"/>
      <c r="BA2433" s="74"/>
    </row>
    <row r="2434" spans="33:53">
      <c r="AG2434" s="74"/>
      <c r="AH2434" s="74"/>
      <c r="AI2434" s="74"/>
      <c r="AJ2434" s="74"/>
      <c r="AK2434" s="74"/>
      <c r="AL2434" s="102"/>
      <c r="AM2434" s="101"/>
      <c r="AT2434" s="74"/>
      <c r="AU2434" s="74"/>
      <c r="AV2434" s="74"/>
      <c r="AW2434" s="74"/>
      <c r="AX2434" s="74"/>
      <c r="AY2434" s="74"/>
      <c r="AZ2434" s="74"/>
      <c r="BA2434" s="74"/>
    </row>
    <row r="2435" spans="33:53">
      <c r="AG2435" s="74"/>
      <c r="AH2435" s="74"/>
      <c r="AI2435" s="74"/>
      <c r="AJ2435" s="74"/>
      <c r="AK2435" s="74"/>
      <c r="AL2435" s="102"/>
      <c r="AM2435" s="101"/>
      <c r="AT2435" s="74"/>
      <c r="AU2435" s="74"/>
      <c r="AV2435" s="74"/>
      <c r="AW2435" s="74"/>
      <c r="AX2435" s="74"/>
      <c r="AY2435" s="74"/>
      <c r="AZ2435" s="74"/>
      <c r="BA2435" s="74"/>
    </row>
    <row r="2436" spans="33:53">
      <c r="AG2436" s="74"/>
      <c r="AH2436" s="74"/>
      <c r="AI2436" s="74"/>
      <c r="AJ2436" s="74"/>
      <c r="AK2436" s="74"/>
      <c r="AL2436" s="102"/>
      <c r="AM2436" s="101"/>
      <c r="AT2436" s="74"/>
      <c r="AU2436" s="74"/>
      <c r="AV2436" s="74"/>
      <c r="AW2436" s="74"/>
      <c r="AX2436" s="74"/>
      <c r="AY2436" s="74"/>
      <c r="AZ2436" s="74"/>
      <c r="BA2436" s="74"/>
    </row>
    <row r="2437" spans="33:53">
      <c r="AG2437" s="74"/>
      <c r="AH2437" s="74"/>
      <c r="AI2437" s="74"/>
      <c r="AJ2437" s="74"/>
      <c r="AK2437" s="74"/>
      <c r="AL2437" s="102"/>
      <c r="AM2437" s="101"/>
      <c r="AT2437" s="74"/>
      <c r="AU2437" s="74"/>
      <c r="AV2437" s="74"/>
      <c r="AW2437" s="74"/>
      <c r="AX2437" s="74"/>
      <c r="AY2437" s="74"/>
      <c r="AZ2437" s="74"/>
      <c r="BA2437" s="74"/>
    </row>
    <row r="2438" spans="33:53">
      <c r="AG2438" s="74"/>
      <c r="AH2438" s="74"/>
      <c r="AI2438" s="74"/>
      <c r="AJ2438" s="74"/>
      <c r="AK2438" s="74"/>
      <c r="AL2438" s="102"/>
      <c r="AM2438" s="101"/>
      <c r="AT2438" s="74"/>
      <c r="AU2438" s="74"/>
      <c r="AV2438" s="74"/>
      <c r="AW2438" s="74"/>
      <c r="AX2438" s="74"/>
      <c r="AY2438" s="74"/>
      <c r="AZ2438" s="74"/>
      <c r="BA2438" s="74"/>
    </row>
    <row r="2439" spans="33:53">
      <c r="AG2439" s="74"/>
      <c r="AH2439" s="74"/>
      <c r="AI2439" s="74"/>
      <c r="AJ2439" s="74"/>
      <c r="AK2439" s="74"/>
      <c r="AL2439" s="102"/>
      <c r="AM2439" s="101"/>
      <c r="AT2439" s="74"/>
      <c r="AU2439" s="74"/>
      <c r="AV2439" s="74"/>
      <c r="AW2439" s="74"/>
      <c r="AX2439" s="74"/>
      <c r="AY2439" s="74"/>
      <c r="AZ2439" s="74"/>
      <c r="BA2439" s="74"/>
    </row>
    <row r="2440" spans="33:53">
      <c r="AG2440" s="74"/>
      <c r="AH2440" s="74"/>
      <c r="AI2440" s="74"/>
      <c r="AJ2440" s="74"/>
      <c r="AK2440" s="74"/>
      <c r="AL2440" s="102"/>
      <c r="AM2440" s="101"/>
      <c r="AT2440" s="74"/>
      <c r="AU2440" s="74"/>
      <c r="AV2440" s="74"/>
      <c r="AW2440" s="74"/>
      <c r="AX2440" s="74"/>
      <c r="AY2440" s="74"/>
      <c r="AZ2440" s="74"/>
      <c r="BA2440" s="74"/>
    </row>
    <row r="2441" spans="33:53">
      <c r="AG2441" s="74"/>
      <c r="AH2441" s="74"/>
      <c r="AI2441" s="74"/>
      <c r="AJ2441" s="74"/>
      <c r="AK2441" s="74"/>
      <c r="AL2441" s="102"/>
      <c r="AM2441" s="101"/>
      <c r="AT2441" s="74"/>
      <c r="AU2441" s="74"/>
      <c r="AV2441" s="74"/>
      <c r="AW2441" s="74"/>
      <c r="AX2441" s="74"/>
      <c r="AY2441" s="74"/>
      <c r="AZ2441" s="74"/>
      <c r="BA2441" s="74"/>
    </row>
    <row r="2442" spans="33:53">
      <c r="AG2442" s="74"/>
      <c r="AH2442" s="74"/>
      <c r="AI2442" s="74"/>
      <c r="AJ2442" s="74"/>
      <c r="AK2442" s="74"/>
      <c r="AL2442" s="102"/>
      <c r="AM2442" s="101"/>
      <c r="AT2442" s="74"/>
      <c r="AU2442" s="74"/>
      <c r="AV2442" s="74"/>
      <c r="AW2442" s="74"/>
      <c r="AX2442" s="74"/>
      <c r="AY2442" s="74"/>
      <c r="AZ2442" s="74"/>
      <c r="BA2442" s="74"/>
    </row>
    <row r="2443" spans="33:53">
      <c r="AG2443" s="74"/>
      <c r="AH2443" s="74"/>
      <c r="AI2443" s="74"/>
      <c r="AJ2443" s="74"/>
      <c r="AK2443" s="74"/>
      <c r="AL2443" s="102"/>
      <c r="AM2443" s="101"/>
      <c r="AT2443" s="74"/>
      <c r="AU2443" s="74"/>
      <c r="AV2443" s="74"/>
      <c r="AW2443" s="74"/>
      <c r="AX2443" s="74"/>
      <c r="AY2443" s="74"/>
      <c r="AZ2443" s="74"/>
      <c r="BA2443" s="74"/>
    </row>
    <row r="2444" spans="33:53">
      <c r="AG2444" s="74"/>
      <c r="AH2444" s="74"/>
      <c r="AI2444" s="74"/>
      <c r="AJ2444" s="74"/>
      <c r="AK2444" s="74"/>
      <c r="AL2444" s="102"/>
      <c r="AM2444" s="101"/>
      <c r="AT2444" s="74"/>
      <c r="AU2444" s="74"/>
      <c r="AV2444" s="74"/>
      <c r="AW2444" s="74"/>
      <c r="AX2444" s="74"/>
      <c r="AY2444" s="74"/>
      <c r="AZ2444" s="74"/>
      <c r="BA2444" s="74"/>
    </row>
    <row r="2445" spans="33:53">
      <c r="AG2445" s="74"/>
      <c r="AH2445" s="74"/>
      <c r="AI2445" s="74"/>
      <c r="AJ2445" s="74"/>
      <c r="AK2445" s="74"/>
      <c r="AL2445" s="102"/>
      <c r="AM2445" s="101"/>
      <c r="AT2445" s="74"/>
      <c r="AU2445" s="74"/>
      <c r="AV2445" s="74"/>
      <c r="AW2445" s="74"/>
      <c r="AX2445" s="74"/>
      <c r="AY2445" s="74"/>
      <c r="AZ2445" s="74"/>
      <c r="BA2445" s="74"/>
    </row>
    <row r="2446" spans="33:53">
      <c r="AG2446" s="74"/>
      <c r="AH2446" s="74"/>
      <c r="AI2446" s="74"/>
      <c r="AJ2446" s="74"/>
      <c r="AK2446" s="74"/>
      <c r="AL2446" s="102"/>
      <c r="AM2446" s="101"/>
      <c r="AT2446" s="74"/>
      <c r="AU2446" s="74"/>
      <c r="AV2446" s="74"/>
      <c r="AW2446" s="74"/>
      <c r="AX2446" s="74"/>
      <c r="AY2446" s="74"/>
      <c r="AZ2446" s="74"/>
      <c r="BA2446" s="74"/>
    </row>
    <row r="2447" spans="33:53">
      <c r="AG2447" s="74"/>
      <c r="AH2447" s="74"/>
      <c r="AI2447" s="74"/>
      <c r="AJ2447" s="74"/>
      <c r="AK2447" s="74"/>
      <c r="AL2447" s="102"/>
      <c r="AM2447" s="101"/>
      <c r="AT2447" s="74"/>
      <c r="AU2447" s="74"/>
      <c r="AV2447" s="74"/>
      <c r="AW2447" s="74"/>
      <c r="AX2447" s="74"/>
      <c r="AY2447" s="74"/>
      <c r="AZ2447" s="74"/>
      <c r="BA2447" s="74"/>
    </row>
    <row r="2448" spans="33:53">
      <c r="AG2448" s="74"/>
      <c r="AH2448" s="74"/>
      <c r="AI2448" s="74"/>
      <c r="AJ2448" s="74"/>
      <c r="AK2448" s="74"/>
      <c r="AL2448" s="102"/>
      <c r="AM2448" s="101"/>
      <c r="AT2448" s="74"/>
      <c r="AU2448" s="74"/>
      <c r="AV2448" s="74"/>
      <c r="AW2448" s="74"/>
      <c r="AX2448" s="74"/>
      <c r="AY2448" s="74"/>
      <c r="AZ2448" s="74"/>
      <c r="BA2448" s="74"/>
    </row>
    <row r="2449" spans="33:53">
      <c r="AG2449" s="74"/>
      <c r="AH2449" s="74"/>
      <c r="AI2449" s="74"/>
      <c r="AJ2449" s="74"/>
      <c r="AK2449" s="74"/>
      <c r="AL2449" s="102"/>
      <c r="AM2449" s="101"/>
      <c r="AT2449" s="74"/>
      <c r="AU2449" s="74"/>
      <c r="AV2449" s="74"/>
      <c r="AW2449" s="74"/>
      <c r="AX2449" s="74"/>
      <c r="AY2449" s="74"/>
      <c r="AZ2449" s="74"/>
      <c r="BA2449" s="74"/>
    </row>
    <row r="2450" spans="33:53">
      <c r="AG2450" s="74"/>
      <c r="AH2450" s="74"/>
      <c r="AI2450" s="74"/>
      <c r="AJ2450" s="74"/>
      <c r="AK2450" s="74"/>
      <c r="AL2450" s="102"/>
      <c r="AM2450" s="101"/>
      <c r="AT2450" s="74"/>
      <c r="AU2450" s="74"/>
      <c r="AV2450" s="74"/>
      <c r="AW2450" s="74"/>
      <c r="AX2450" s="74"/>
      <c r="AY2450" s="74"/>
      <c r="AZ2450" s="74"/>
      <c r="BA2450" s="74"/>
    </row>
    <row r="2451" spans="33:53">
      <c r="AG2451" s="74"/>
      <c r="AH2451" s="74"/>
      <c r="AI2451" s="74"/>
      <c r="AJ2451" s="74"/>
      <c r="AK2451" s="74"/>
      <c r="AL2451" s="102"/>
      <c r="AM2451" s="101"/>
      <c r="AT2451" s="74"/>
      <c r="AU2451" s="74"/>
      <c r="AV2451" s="74"/>
      <c r="AW2451" s="74"/>
      <c r="AX2451" s="74"/>
      <c r="AY2451" s="74"/>
      <c r="AZ2451" s="74"/>
      <c r="BA2451" s="74"/>
    </row>
    <row r="2452" spans="33:53">
      <c r="AG2452" s="74"/>
      <c r="AH2452" s="74"/>
      <c r="AI2452" s="74"/>
      <c r="AJ2452" s="74"/>
      <c r="AK2452" s="74"/>
      <c r="AL2452" s="102"/>
      <c r="AM2452" s="101"/>
      <c r="AT2452" s="74"/>
      <c r="AU2452" s="74"/>
      <c r="AV2452" s="74"/>
      <c r="AW2452" s="74"/>
      <c r="AX2452" s="74"/>
      <c r="AY2452" s="74"/>
      <c r="AZ2452" s="74"/>
      <c r="BA2452" s="74"/>
    </row>
    <row r="2453" spans="33:53">
      <c r="AG2453" s="74"/>
      <c r="AH2453" s="74"/>
      <c r="AI2453" s="74"/>
      <c r="AJ2453" s="74"/>
      <c r="AK2453" s="74"/>
      <c r="AL2453" s="102"/>
      <c r="AM2453" s="101"/>
      <c r="AT2453" s="74"/>
      <c r="AU2453" s="74"/>
      <c r="AV2453" s="74"/>
      <c r="AW2453" s="74"/>
      <c r="AX2453" s="74"/>
      <c r="AY2453" s="74"/>
      <c r="AZ2453" s="74"/>
      <c r="BA2453" s="74"/>
    </row>
    <row r="2454" spans="33:53">
      <c r="AG2454" s="74"/>
      <c r="AH2454" s="74"/>
      <c r="AI2454" s="74"/>
      <c r="AJ2454" s="74"/>
      <c r="AK2454" s="74"/>
      <c r="AL2454" s="102"/>
      <c r="AM2454" s="101"/>
      <c r="AT2454" s="74"/>
      <c r="AU2454" s="74"/>
      <c r="AV2454" s="74"/>
      <c r="AW2454" s="74"/>
      <c r="AX2454" s="74"/>
      <c r="AY2454" s="74"/>
      <c r="AZ2454" s="74"/>
      <c r="BA2454" s="74"/>
    </row>
    <row r="2455" spans="33:53">
      <c r="AG2455" s="74"/>
      <c r="AH2455" s="74"/>
      <c r="AI2455" s="74"/>
      <c r="AJ2455" s="74"/>
      <c r="AK2455" s="74"/>
      <c r="AL2455" s="102"/>
      <c r="AM2455" s="101"/>
      <c r="AT2455" s="74"/>
      <c r="AU2455" s="74"/>
      <c r="AV2455" s="74"/>
      <c r="AW2455" s="74"/>
      <c r="AX2455" s="74"/>
      <c r="AY2455" s="74"/>
      <c r="AZ2455" s="74"/>
      <c r="BA2455" s="74"/>
    </row>
    <row r="2456" spans="33:53">
      <c r="AG2456" s="74"/>
      <c r="AH2456" s="74"/>
      <c r="AI2456" s="74"/>
      <c r="AJ2456" s="74"/>
      <c r="AK2456" s="74"/>
      <c r="AL2456" s="102"/>
      <c r="AM2456" s="101"/>
      <c r="AT2456" s="74"/>
      <c r="AU2456" s="74"/>
      <c r="AV2456" s="74"/>
      <c r="AW2456" s="74"/>
      <c r="AX2456" s="74"/>
      <c r="AY2456" s="74"/>
      <c r="AZ2456" s="74"/>
      <c r="BA2456" s="74"/>
    </row>
    <row r="2457" spans="33:53">
      <c r="AG2457" s="74"/>
      <c r="AH2457" s="74"/>
      <c r="AI2457" s="74"/>
      <c r="AJ2457" s="74"/>
      <c r="AK2457" s="74"/>
      <c r="AL2457" s="102"/>
      <c r="AM2457" s="101"/>
      <c r="AT2457" s="74"/>
      <c r="AU2457" s="74"/>
      <c r="AV2457" s="74"/>
      <c r="AW2457" s="74"/>
      <c r="AX2457" s="74"/>
      <c r="AY2457" s="74"/>
      <c r="AZ2457" s="74"/>
      <c r="BA2457" s="74"/>
    </row>
    <row r="2458" spans="33:53">
      <c r="AG2458" s="74"/>
      <c r="AH2458" s="74"/>
      <c r="AI2458" s="74"/>
      <c r="AJ2458" s="74"/>
      <c r="AK2458" s="74"/>
      <c r="AL2458" s="102"/>
      <c r="AM2458" s="101"/>
      <c r="AT2458" s="74"/>
      <c r="AU2458" s="74"/>
      <c r="AV2458" s="74"/>
      <c r="AW2458" s="74"/>
      <c r="AX2458" s="74"/>
      <c r="AY2458" s="74"/>
      <c r="AZ2458" s="74"/>
      <c r="BA2458" s="74"/>
    </row>
    <row r="2459" spans="33:53">
      <c r="AG2459" s="74"/>
      <c r="AH2459" s="74"/>
      <c r="AI2459" s="74"/>
      <c r="AJ2459" s="74"/>
      <c r="AK2459" s="74"/>
      <c r="AL2459" s="102"/>
      <c r="AM2459" s="101"/>
      <c r="AT2459" s="74"/>
      <c r="AU2459" s="74"/>
      <c r="AV2459" s="74"/>
      <c r="AW2459" s="74"/>
      <c r="AX2459" s="74"/>
      <c r="AY2459" s="74"/>
      <c r="AZ2459" s="74"/>
      <c r="BA2459" s="74"/>
    </row>
    <row r="2460" spans="33:53">
      <c r="AG2460" s="74"/>
      <c r="AH2460" s="74"/>
      <c r="AI2460" s="74"/>
      <c r="AJ2460" s="74"/>
      <c r="AK2460" s="74"/>
      <c r="AL2460" s="102"/>
      <c r="AM2460" s="101"/>
      <c r="AT2460" s="74"/>
      <c r="AU2460" s="74"/>
      <c r="AV2460" s="74"/>
      <c r="AW2460" s="74"/>
      <c r="AX2460" s="74"/>
      <c r="AY2460" s="74"/>
      <c r="AZ2460" s="74"/>
      <c r="BA2460" s="74"/>
    </row>
    <row r="2461" spans="33:53">
      <c r="AG2461" s="74"/>
      <c r="AH2461" s="74"/>
      <c r="AI2461" s="74"/>
      <c r="AJ2461" s="74"/>
      <c r="AK2461" s="74"/>
      <c r="AL2461" s="102"/>
      <c r="AM2461" s="101"/>
      <c r="AT2461" s="74"/>
      <c r="AU2461" s="74"/>
      <c r="AV2461" s="74"/>
      <c r="AW2461" s="74"/>
      <c r="AX2461" s="74"/>
      <c r="AY2461" s="74"/>
      <c r="AZ2461" s="74"/>
      <c r="BA2461" s="74"/>
    </row>
    <row r="2462" spans="33:53">
      <c r="AG2462" s="74"/>
      <c r="AH2462" s="74"/>
      <c r="AI2462" s="74"/>
      <c r="AJ2462" s="74"/>
      <c r="AK2462" s="74"/>
      <c r="AL2462" s="102"/>
      <c r="AM2462" s="101"/>
      <c r="AT2462" s="74"/>
      <c r="AU2462" s="74"/>
      <c r="AV2462" s="74"/>
      <c r="AW2462" s="74"/>
      <c r="AX2462" s="74"/>
      <c r="AY2462" s="74"/>
      <c r="AZ2462" s="74"/>
      <c r="BA2462" s="74"/>
    </row>
    <row r="2463" spans="33:53">
      <c r="AG2463" s="74"/>
      <c r="AH2463" s="74"/>
      <c r="AI2463" s="74"/>
      <c r="AJ2463" s="74"/>
      <c r="AK2463" s="74"/>
      <c r="AL2463" s="102"/>
      <c r="AM2463" s="101"/>
      <c r="AT2463" s="74"/>
      <c r="AU2463" s="74"/>
      <c r="AV2463" s="74"/>
      <c r="AW2463" s="74"/>
      <c r="AX2463" s="74"/>
      <c r="AY2463" s="74"/>
      <c r="AZ2463" s="74"/>
      <c r="BA2463" s="74"/>
    </row>
    <row r="2464" spans="33:53">
      <c r="AG2464" s="74"/>
      <c r="AH2464" s="74"/>
      <c r="AI2464" s="74"/>
      <c r="AJ2464" s="74"/>
      <c r="AK2464" s="74"/>
      <c r="AL2464" s="102"/>
      <c r="AM2464" s="101"/>
      <c r="AT2464" s="74"/>
      <c r="AU2464" s="74"/>
      <c r="AV2464" s="74"/>
      <c r="AW2464" s="74"/>
      <c r="AX2464" s="74"/>
      <c r="AY2464" s="74"/>
      <c r="AZ2464" s="74"/>
      <c r="BA2464" s="74"/>
    </row>
    <row r="2465" spans="33:53">
      <c r="AG2465" s="74"/>
      <c r="AH2465" s="74"/>
      <c r="AI2465" s="74"/>
      <c r="AJ2465" s="74"/>
      <c r="AK2465" s="74"/>
      <c r="AL2465" s="102"/>
      <c r="AM2465" s="101"/>
      <c r="AT2465" s="74"/>
      <c r="AU2465" s="74"/>
      <c r="AV2465" s="74"/>
      <c r="AW2465" s="74"/>
      <c r="AX2465" s="74"/>
      <c r="AY2465" s="74"/>
      <c r="AZ2465" s="74"/>
      <c r="BA2465" s="74"/>
    </row>
    <row r="2466" spans="33:53">
      <c r="AG2466" s="74"/>
      <c r="AH2466" s="74"/>
      <c r="AI2466" s="74"/>
      <c r="AJ2466" s="74"/>
      <c r="AK2466" s="74"/>
      <c r="AL2466" s="102"/>
      <c r="AM2466" s="101"/>
      <c r="AT2466" s="74"/>
      <c r="AU2466" s="74"/>
      <c r="AV2466" s="74"/>
      <c r="AW2466" s="74"/>
      <c r="AX2466" s="74"/>
      <c r="AY2466" s="74"/>
      <c r="AZ2466" s="74"/>
      <c r="BA2466" s="74"/>
    </row>
    <row r="2467" spans="33:53">
      <c r="AG2467" s="74"/>
      <c r="AH2467" s="74"/>
      <c r="AI2467" s="74"/>
      <c r="AJ2467" s="74"/>
      <c r="AK2467" s="74"/>
      <c r="AL2467" s="102"/>
      <c r="AM2467" s="101"/>
      <c r="AT2467" s="74"/>
      <c r="AU2467" s="74"/>
      <c r="AV2467" s="74"/>
      <c r="AW2467" s="74"/>
      <c r="AX2467" s="74"/>
      <c r="AY2467" s="74"/>
      <c r="AZ2467" s="74"/>
      <c r="BA2467" s="74"/>
    </row>
    <row r="2468" spans="33:53">
      <c r="AG2468" s="74"/>
      <c r="AH2468" s="74"/>
      <c r="AI2468" s="74"/>
      <c r="AJ2468" s="74"/>
      <c r="AK2468" s="74"/>
      <c r="AL2468" s="102"/>
      <c r="AM2468" s="101"/>
      <c r="AT2468" s="74"/>
      <c r="AU2468" s="74"/>
      <c r="AV2468" s="74"/>
      <c r="AW2468" s="74"/>
      <c r="AX2468" s="74"/>
      <c r="AY2468" s="74"/>
      <c r="AZ2468" s="74"/>
      <c r="BA2468" s="74"/>
    </row>
    <row r="2469" spans="33:53">
      <c r="AG2469" s="74"/>
      <c r="AH2469" s="74"/>
      <c r="AI2469" s="74"/>
      <c r="AJ2469" s="74"/>
      <c r="AK2469" s="74"/>
      <c r="AL2469" s="102"/>
      <c r="AM2469" s="101"/>
      <c r="AT2469" s="74"/>
      <c r="AU2469" s="74"/>
      <c r="AV2469" s="74"/>
      <c r="AW2469" s="74"/>
      <c r="AX2469" s="74"/>
      <c r="AY2469" s="74"/>
      <c r="AZ2469" s="74"/>
      <c r="BA2469" s="74"/>
    </row>
    <row r="2470" spans="33:53">
      <c r="AG2470" s="74"/>
      <c r="AH2470" s="74"/>
      <c r="AI2470" s="74"/>
      <c r="AJ2470" s="74"/>
      <c r="AK2470" s="74"/>
      <c r="AL2470" s="102"/>
      <c r="AM2470" s="101"/>
      <c r="AT2470" s="74"/>
      <c r="AU2470" s="74"/>
      <c r="AV2470" s="74"/>
      <c r="AW2470" s="74"/>
      <c r="AX2470" s="74"/>
      <c r="AY2470" s="74"/>
      <c r="AZ2470" s="74"/>
      <c r="BA2470" s="74"/>
    </row>
    <row r="2471" spans="33:53">
      <c r="AG2471" s="74"/>
      <c r="AH2471" s="74"/>
      <c r="AI2471" s="74"/>
      <c r="AJ2471" s="74"/>
      <c r="AK2471" s="74"/>
      <c r="AL2471" s="102"/>
      <c r="AM2471" s="101"/>
      <c r="AT2471" s="74"/>
      <c r="AU2471" s="74"/>
      <c r="AV2471" s="74"/>
      <c r="AW2471" s="74"/>
      <c r="AX2471" s="74"/>
      <c r="AY2471" s="74"/>
      <c r="AZ2471" s="74"/>
      <c r="BA2471" s="74"/>
    </row>
    <row r="2472" spans="33:53">
      <c r="AG2472" s="74"/>
      <c r="AH2472" s="74"/>
      <c r="AI2472" s="74"/>
      <c r="AJ2472" s="74"/>
      <c r="AK2472" s="74"/>
      <c r="AL2472" s="102"/>
      <c r="AM2472" s="101"/>
      <c r="AT2472" s="74"/>
      <c r="AU2472" s="74"/>
      <c r="AV2472" s="74"/>
      <c r="AW2472" s="74"/>
      <c r="AX2472" s="74"/>
      <c r="AY2472" s="74"/>
      <c r="AZ2472" s="74"/>
      <c r="BA2472" s="74"/>
    </row>
    <row r="2473" spans="33:53">
      <c r="AG2473" s="74"/>
      <c r="AH2473" s="74"/>
      <c r="AI2473" s="74"/>
      <c r="AJ2473" s="74"/>
      <c r="AK2473" s="74"/>
      <c r="AL2473" s="102"/>
      <c r="AM2473" s="101"/>
      <c r="AT2473" s="74"/>
      <c r="AU2473" s="74"/>
      <c r="AV2473" s="74"/>
      <c r="AW2473" s="74"/>
      <c r="AX2473" s="74"/>
      <c r="AY2473" s="74"/>
      <c r="AZ2473" s="74"/>
      <c r="BA2473" s="74"/>
    </row>
    <row r="2474" spans="33:53">
      <c r="AG2474" s="74"/>
      <c r="AH2474" s="74"/>
      <c r="AI2474" s="74"/>
      <c r="AJ2474" s="74"/>
      <c r="AK2474" s="74"/>
      <c r="AL2474" s="102"/>
      <c r="AM2474" s="101"/>
      <c r="AT2474" s="74"/>
      <c r="AU2474" s="74"/>
      <c r="AV2474" s="74"/>
      <c r="AW2474" s="74"/>
      <c r="AX2474" s="74"/>
      <c r="AY2474" s="74"/>
      <c r="AZ2474" s="74"/>
      <c r="BA2474" s="74"/>
    </row>
    <row r="2475" spans="33:53">
      <c r="AG2475" s="74"/>
      <c r="AH2475" s="74"/>
      <c r="AI2475" s="74"/>
      <c r="AJ2475" s="74"/>
      <c r="AK2475" s="74"/>
      <c r="AL2475" s="102"/>
      <c r="AM2475" s="101"/>
      <c r="AT2475" s="74"/>
      <c r="AU2475" s="74"/>
      <c r="AV2475" s="74"/>
      <c r="AW2475" s="74"/>
      <c r="AX2475" s="74"/>
      <c r="AY2475" s="74"/>
      <c r="AZ2475" s="74"/>
      <c r="BA2475" s="74"/>
    </row>
    <row r="2476" spans="33:53">
      <c r="AG2476" s="74"/>
      <c r="AH2476" s="74"/>
      <c r="AI2476" s="74"/>
      <c r="AJ2476" s="74"/>
      <c r="AK2476" s="74"/>
      <c r="AL2476" s="102"/>
      <c r="AM2476" s="101"/>
      <c r="AT2476" s="74"/>
      <c r="AU2476" s="74"/>
      <c r="AV2476" s="74"/>
      <c r="AW2476" s="74"/>
      <c r="AX2476" s="74"/>
      <c r="AY2476" s="74"/>
      <c r="AZ2476" s="74"/>
      <c r="BA2476" s="74"/>
    </row>
    <row r="2477" spans="33:53">
      <c r="AG2477" s="74"/>
      <c r="AH2477" s="74"/>
      <c r="AI2477" s="74"/>
      <c r="AJ2477" s="74"/>
      <c r="AK2477" s="74"/>
      <c r="AL2477" s="102"/>
      <c r="AM2477" s="101"/>
      <c r="AT2477" s="74"/>
      <c r="AU2477" s="74"/>
      <c r="AV2477" s="74"/>
      <c r="AW2477" s="74"/>
      <c r="AX2477" s="74"/>
      <c r="AY2477" s="74"/>
      <c r="AZ2477" s="74"/>
      <c r="BA2477" s="74"/>
    </row>
    <row r="2478" spans="33:53">
      <c r="AG2478" s="74"/>
      <c r="AH2478" s="74"/>
      <c r="AI2478" s="74"/>
      <c r="AJ2478" s="74"/>
      <c r="AK2478" s="74"/>
      <c r="AL2478" s="102"/>
      <c r="AM2478" s="101"/>
      <c r="AT2478" s="74"/>
      <c r="AU2478" s="74"/>
      <c r="AV2478" s="74"/>
      <c r="AW2478" s="74"/>
      <c r="AX2478" s="74"/>
      <c r="AY2478" s="74"/>
      <c r="AZ2478" s="74"/>
      <c r="BA2478" s="74"/>
    </row>
    <row r="2479" spans="33:53">
      <c r="AG2479" s="74"/>
      <c r="AH2479" s="74"/>
      <c r="AI2479" s="74"/>
      <c r="AJ2479" s="74"/>
      <c r="AK2479" s="74"/>
      <c r="AL2479" s="102"/>
      <c r="AM2479" s="101"/>
      <c r="AT2479" s="74"/>
      <c r="AU2479" s="74"/>
      <c r="AV2479" s="74"/>
      <c r="AW2479" s="74"/>
      <c r="AX2479" s="74"/>
      <c r="AY2479" s="74"/>
      <c r="AZ2479" s="74"/>
      <c r="BA2479" s="74"/>
    </row>
    <row r="2480" spans="33:53">
      <c r="AG2480" s="74"/>
      <c r="AH2480" s="74"/>
      <c r="AI2480" s="74"/>
      <c r="AJ2480" s="74"/>
      <c r="AK2480" s="74"/>
      <c r="AL2480" s="102"/>
      <c r="AM2480" s="101"/>
      <c r="AT2480" s="74"/>
      <c r="AU2480" s="74"/>
      <c r="AV2480" s="74"/>
      <c r="AW2480" s="74"/>
      <c r="AX2480" s="74"/>
      <c r="AY2480" s="74"/>
      <c r="AZ2480" s="74"/>
      <c r="BA2480" s="74"/>
    </row>
    <row r="2481" spans="33:53">
      <c r="AG2481" s="74"/>
      <c r="AH2481" s="74"/>
      <c r="AI2481" s="74"/>
      <c r="AJ2481" s="74"/>
      <c r="AK2481" s="74"/>
      <c r="AL2481" s="102"/>
      <c r="AM2481" s="101"/>
      <c r="AT2481" s="74"/>
      <c r="AU2481" s="74"/>
      <c r="AV2481" s="74"/>
      <c r="AW2481" s="74"/>
      <c r="AX2481" s="74"/>
      <c r="AY2481" s="74"/>
      <c r="AZ2481" s="74"/>
      <c r="BA2481" s="74"/>
    </row>
    <row r="2482" spans="33:53">
      <c r="AG2482" s="74"/>
      <c r="AH2482" s="74"/>
      <c r="AI2482" s="74"/>
      <c r="AJ2482" s="74"/>
      <c r="AK2482" s="74"/>
      <c r="AL2482" s="102"/>
      <c r="AM2482" s="101"/>
      <c r="AT2482" s="74"/>
      <c r="AU2482" s="74"/>
      <c r="AV2482" s="74"/>
      <c r="AW2482" s="74"/>
      <c r="AX2482" s="74"/>
      <c r="AY2482" s="74"/>
      <c r="AZ2482" s="74"/>
      <c r="BA2482" s="74"/>
    </row>
    <row r="2483" spans="33:53">
      <c r="AG2483" s="74"/>
      <c r="AH2483" s="74"/>
      <c r="AI2483" s="74"/>
      <c r="AJ2483" s="74"/>
      <c r="AK2483" s="74"/>
      <c r="AL2483" s="102"/>
      <c r="AM2483" s="101"/>
      <c r="AT2483" s="74"/>
      <c r="AU2483" s="74"/>
      <c r="AV2483" s="74"/>
      <c r="AW2483" s="74"/>
      <c r="AX2483" s="74"/>
      <c r="AY2483" s="74"/>
      <c r="AZ2483" s="74"/>
      <c r="BA2483" s="74"/>
    </row>
    <row r="2484" spans="33:53">
      <c r="AG2484" s="74"/>
      <c r="AH2484" s="74"/>
      <c r="AI2484" s="74"/>
      <c r="AJ2484" s="74"/>
      <c r="AK2484" s="74"/>
      <c r="AL2484" s="102"/>
      <c r="AM2484" s="101"/>
      <c r="AT2484" s="74"/>
      <c r="AU2484" s="74"/>
      <c r="AV2484" s="74"/>
      <c r="AW2484" s="74"/>
      <c r="AX2484" s="74"/>
      <c r="AY2484" s="74"/>
      <c r="AZ2484" s="74"/>
      <c r="BA2484" s="74"/>
    </row>
    <row r="2485" spans="33:53">
      <c r="AG2485" s="74"/>
      <c r="AH2485" s="74"/>
      <c r="AI2485" s="74"/>
      <c r="AJ2485" s="74"/>
      <c r="AK2485" s="74"/>
      <c r="AL2485" s="102"/>
      <c r="AM2485" s="101"/>
      <c r="AT2485" s="74"/>
      <c r="AU2485" s="74"/>
      <c r="AV2485" s="74"/>
      <c r="AW2485" s="74"/>
      <c r="AX2485" s="74"/>
      <c r="AY2485" s="74"/>
      <c r="AZ2485" s="74"/>
      <c r="BA2485" s="74"/>
    </row>
    <row r="2486" spans="33:53">
      <c r="AG2486" s="74"/>
      <c r="AH2486" s="74"/>
      <c r="AI2486" s="74"/>
      <c r="AJ2486" s="74"/>
      <c r="AK2486" s="74"/>
      <c r="AL2486" s="102"/>
      <c r="AM2486" s="101"/>
      <c r="AT2486" s="74"/>
      <c r="AU2486" s="74"/>
      <c r="AV2486" s="74"/>
      <c r="AW2486" s="74"/>
      <c r="AX2486" s="74"/>
      <c r="AY2486" s="74"/>
      <c r="AZ2486" s="74"/>
      <c r="BA2486" s="74"/>
    </row>
    <row r="2487" spans="33:53">
      <c r="AG2487" s="74"/>
      <c r="AH2487" s="74"/>
      <c r="AI2487" s="74"/>
      <c r="AJ2487" s="74"/>
      <c r="AK2487" s="74"/>
      <c r="AL2487" s="102"/>
      <c r="AM2487" s="101"/>
      <c r="AT2487" s="74"/>
      <c r="AU2487" s="74"/>
      <c r="AV2487" s="74"/>
      <c r="AW2487" s="74"/>
      <c r="AX2487" s="74"/>
      <c r="AY2487" s="74"/>
      <c r="AZ2487" s="74"/>
      <c r="BA2487" s="74"/>
    </row>
    <row r="2488" spans="33:53">
      <c r="AG2488" s="74"/>
      <c r="AH2488" s="74"/>
      <c r="AI2488" s="74"/>
      <c r="AJ2488" s="74"/>
      <c r="AK2488" s="74"/>
      <c r="AL2488" s="102"/>
      <c r="AM2488" s="101"/>
      <c r="AT2488" s="74"/>
      <c r="AU2488" s="74"/>
      <c r="AV2488" s="74"/>
      <c r="AW2488" s="74"/>
      <c r="AX2488" s="74"/>
      <c r="AY2488" s="74"/>
      <c r="AZ2488" s="74"/>
      <c r="BA2488" s="74"/>
    </row>
    <row r="2489" spans="33:53">
      <c r="AG2489" s="74"/>
      <c r="AH2489" s="74"/>
      <c r="AI2489" s="74"/>
      <c r="AJ2489" s="74"/>
      <c r="AK2489" s="74"/>
      <c r="AL2489" s="102"/>
      <c r="AM2489" s="101"/>
      <c r="AT2489" s="74"/>
      <c r="AU2489" s="74"/>
      <c r="AV2489" s="74"/>
      <c r="AW2489" s="74"/>
      <c r="AX2489" s="74"/>
      <c r="AY2489" s="74"/>
      <c r="AZ2489" s="74"/>
      <c r="BA2489" s="74"/>
    </row>
    <row r="2490" spans="33:53">
      <c r="AG2490" s="74"/>
      <c r="AH2490" s="74"/>
      <c r="AI2490" s="74"/>
      <c r="AJ2490" s="74"/>
      <c r="AK2490" s="74"/>
      <c r="AL2490" s="102"/>
      <c r="AM2490" s="101"/>
      <c r="AT2490" s="74"/>
      <c r="AU2490" s="74"/>
      <c r="AV2490" s="74"/>
      <c r="AW2490" s="74"/>
      <c r="AX2490" s="74"/>
      <c r="AY2490" s="74"/>
      <c r="AZ2490" s="74"/>
      <c r="BA2490" s="74"/>
    </row>
    <row r="2491" spans="33:53">
      <c r="AG2491" s="74"/>
      <c r="AH2491" s="74"/>
      <c r="AI2491" s="74"/>
      <c r="AJ2491" s="74"/>
      <c r="AK2491" s="74"/>
      <c r="AL2491" s="102"/>
      <c r="AM2491" s="101"/>
      <c r="AT2491" s="74"/>
      <c r="AU2491" s="74"/>
      <c r="AV2491" s="74"/>
      <c r="AW2491" s="74"/>
      <c r="AX2491" s="74"/>
      <c r="AY2491" s="74"/>
      <c r="AZ2491" s="74"/>
      <c r="BA2491" s="74"/>
    </row>
    <row r="2492" spans="33:53">
      <c r="AG2492" s="74"/>
      <c r="AH2492" s="74"/>
      <c r="AI2492" s="74"/>
      <c r="AJ2492" s="74"/>
      <c r="AK2492" s="74"/>
      <c r="AL2492" s="102"/>
      <c r="AM2492" s="101"/>
      <c r="AT2492" s="74"/>
      <c r="AU2492" s="74"/>
      <c r="AV2492" s="74"/>
      <c r="AW2492" s="74"/>
      <c r="AX2492" s="74"/>
      <c r="AY2492" s="74"/>
      <c r="AZ2492" s="74"/>
      <c r="BA2492" s="74"/>
    </row>
    <row r="2493" spans="33:53">
      <c r="AG2493" s="74"/>
      <c r="AH2493" s="74"/>
      <c r="AI2493" s="74"/>
      <c r="AJ2493" s="74"/>
      <c r="AK2493" s="74"/>
      <c r="AL2493" s="102"/>
      <c r="AM2493" s="101"/>
      <c r="AT2493" s="74"/>
      <c r="AU2493" s="74"/>
      <c r="AV2493" s="74"/>
      <c r="AW2493" s="74"/>
      <c r="AX2493" s="74"/>
      <c r="AY2493" s="74"/>
      <c r="AZ2493" s="74"/>
      <c r="BA2493" s="74"/>
    </row>
    <row r="2494" spans="33:53">
      <c r="AG2494" s="74"/>
      <c r="AH2494" s="74"/>
      <c r="AI2494" s="74"/>
      <c r="AJ2494" s="74"/>
      <c r="AK2494" s="74"/>
      <c r="AL2494" s="102"/>
      <c r="AM2494" s="101"/>
      <c r="AT2494" s="74"/>
      <c r="AU2494" s="74"/>
      <c r="AV2494" s="74"/>
      <c r="AW2494" s="74"/>
      <c r="AX2494" s="74"/>
      <c r="AY2494" s="74"/>
      <c r="AZ2494" s="74"/>
      <c r="BA2494" s="74"/>
    </row>
    <row r="2495" spans="33:53">
      <c r="AG2495" s="74"/>
      <c r="AH2495" s="74"/>
      <c r="AI2495" s="74"/>
      <c r="AJ2495" s="74"/>
      <c r="AK2495" s="74"/>
      <c r="AL2495" s="102"/>
      <c r="AM2495" s="101"/>
      <c r="AT2495" s="74"/>
      <c r="AU2495" s="74"/>
      <c r="AV2495" s="74"/>
      <c r="AW2495" s="74"/>
      <c r="AX2495" s="74"/>
      <c r="AY2495" s="74"/>
      <c r="AZ2495" s="74"/>
      <c r="BA2495" s="74"/>
    </row>
    <row r="2496" spans="33:53">
      <c r="AG2496" s="74"/>
      <c r="AH2496" s="74"/>
      <c r="AI2496" s="74"/>
      <c r="AJ2496" s="74"/>
      <c r="AK2496" s="74"/>
      <c r="AL2496" s="102"/>
      <c r="AM2496" s="101"/>
      <c r="AT2496" s="74"/>
      <c r="AU2496" s="74"/>
      <c r="AV2496" s="74"/>
      <c r="AW2496" s="74"/>
      <c r="AX2496" s="74"/>
      <c r="AY2496" s="74"/>
      <c r="AZ2496" s="74"/>
      <c r="BA2496" s="74"/>
    </row>
    <row r="2497" spans="33:53">
      <c r="AG2497" s="74"/>
      <c r="AH2497" s="74"/>
      <c r="AI2497" s="74"/>
      <c r="AJ2497" s="74"/>
      <c r="AK2497" s="74"/>
      <c r="AL2497" s="102"/>
      <c r="AM2497" s="101"/>
      <c r="AT2497" s="74"/>
      <c r="AU2497" s="74"/>
      <c r="AV2497" s="74"/>
      <c r="AW2497" s="74"/>
      <c r="AX2497" s="74"/>
      <c r="AY2497" s="74"/>
      <c r="AZ2497" s="74"/>
      <c r="BA2497" s="74"/>
    </row>
    <row r="2498" spans="33:53">
      <c r="AG2498" s="74"/>
      <c r="AH2498" s="74"/>
      <c r="AI2498" s="74"/>
      <c r="AJ2498" s="74"/>
      <c r="AK2498" s="74"/>
      <c r="AL2498" s="102"/>
      <c r="AM2498" s="101"/>
      <c r="AT2498" s="74"/>
      <c r="AU2498" s="74"/>
      <c r="AV2498" s="74"/>
      <c r="AW2498" s="74"/>
      <c r="AX2498" s="74"/>
      <c r="AY2498" s="74"/>
      <c r="AZ2498" s="74"/>
      <c r="BA2498" s="74"/>
    </row>
    <row r="2499" spans="33:53">
      <c r="AG2499" s="74"/>
      <c r="AH2499" s="74"/>
      <c r="AI2499" s="74"/>
      <c r="AJ2499" s="74"/>
      <c r="AK2499" s="74"/>
      <c r="AL2499" s="102"/>
      <c r="AM2499" s="101"/>
      <c r="AT2499" s="74"/>
      <c r="AU2499" s="74"/>
      <c r="AV2499" s="74"/>
      <c r="AW2499" s="74"/>
      <c r="AX2499" s="74"/>
      <c r="AY2499" s="74"/>
      <c r="AZ2499" s="74"/>
      <c r="BA2499" s="74"/>
    </row>
    <row r="2500" spans="33:53">
      <c r="AG2500" s="74"/>
      <c r="AH2500" s="74"/>
      <c r="AI2500" s="74"/>
      <c r="AJ2500" s="74"/>
      <c r="AK2500" s="74"/>
      <c r="AL2500" s="102"/>
      <c r="AM2500" s="101"/>
      <c r="AT2500" s="74"/>
      <c r="AU2500" s="74"/>
      <c r="AV2500" s="74"/>
      <c r="AW2500" s="74"/>
      <c r="AX2500" s="74"/>
      <c r="AY2500" s="74"/>
      <c r="AZ2500" s="74"/>
      <c r="BA2500" s="74"/>
    </row>
    <row r="2501" spans="33:53">
      <c r="AG2501" s="74"/>
      <c r="AH2501" s="74"/>
      <c r="AI2501" s="74"/>
      <c r="AJ2501" s="74"/>
      <c r="AK2501" s="74"/>
      <c r="AL2501" s="102"/>
      <c r="AM2501" s="101"/>
      <c r="AT2501" s="74"/>
      <c r="AU2501" s="74"/>
      <c r="AV2501" s="74"/>
      <c r="AW2501" s="74"/>
      <c r="AX2501" s="74"/>
      <c r="AY2501" s="74"/>
      <c r="AZ2501" s="74"/>
      <c r="BA2501" s="74"/>
    </row>
    <row r="2502" spans="33:53">
      <c r="AG2502" s="74"/>
      <c r="AH2502" s="74"/>
      <c r="AI2502" s="74"/>
      <c r="AJ2502" s="74"/>
      <c r="AK2502" s="74"/>
      <c r="AL2502" s="102"/>
      <c r="AM2502" s="101"/>
      <c r="AT2502" s="74"/>
      <c r="AU2502" s="74"/>
      <c r="AV2502" s="74"/>
      <c r="AW2502" s="74"/>
      <c r="AX2502" s="74"/>
      <c r="AY2502" s="74"/>
      <c r="AZ2502" s="74"/>
      <c r="BA2502" s="74"/>
    </row>
    <row r="2503" spans="33:53">
      <c r="AG2503" s="74"/>
      <c r="AH2503" s="74"/>
      <c r="AI2503" s="74"/>
      <c r="AJ2503" s="74"/>
      <c r="AK2503" s="74"/>
      <c r="AL2503" s="102"/>
      <c r="AM2503" s="101"/>
      <c r="AT2503" s="74"/>
      <c r="AU2503" s="74"/>
      <c r="AV2503" s="74"/>
      <c r="AW2503" s="74"/>
      <c r="AX2503" s="74"/>
      <c r="AY2503" s="74"/>
      <c r="AZ2503" s="74"/>
      <c r="BA2503" s="74"/>
    </row>
    <row r="2504" spans="33:53">
      <c r="AG2504" s="74"/>
      <c r="AH2504" s="74"/>
      <c r="AI2504" s="74"/>
      <c r="AJ2504" s="74"/>
      <c r="AK2504" s="74"/>
      <c r="AL2504" s="102"/>
      <c r="AM2504" s="101"/>
      <c r="AT2504" s="74"/>
      <c r="AU2504" s="74"/>
      <c r="AV2504" s="74"/>
      <c r="AW2504" s="74"/>
      <c r="AX2504" s="74"/>
      <c r="AY2504" s="74"/>
      <c r="AZ2504" s="74"/>
      <c r="BA2504" s="74"/>
    </row>
    <row r="2505" spans="33:53">
      <c r="AG2505" s="74"/>
      <c r="AH2505" s="74"/>
      <c r="AI2505" s="74"/>
      <c r="AJ2505" s="74"/>
      <c r="AK2505" s="74"/>
      <c r="AL2505" s="102"/>
      <c r="AM2505" s="101"/>
      <c r="AT2505" s="74"/>
      <c r="AU2505" s="74"/>
      <c r="AV2505" s="74"/>
      <c r="AW2505" s="74"/>
      <c r="AX2505" s="74"/>
      <c r="AY2505" s="74"/>
      <c r="AZ2505" s="74"/>
      <c r="BA2505" s="74"/>
    </row>
    <row r="2506" spans="33:53">
      <c r="AG2506" s="74"/>
      <c r="AH2506" s="74"/>
      <c r="AI2506" s="74"/>
      <c r="AJ2506" s="74"/>
      <c r="AK2506" s="74"/>
      <c r="AL2506" s="102"/>
      <c r="AM2506" s="101"/>
      <c r="AT2506" s="74"/>
      <c r="AU2506" s="74"/>
      <c r="AV2506" s="74"/>
      <c r="AW2506" s="74"/>
      <c r="AX2506" s="74"/>
      <c r="AY2506" s="74"/>
      <c r="AZ2506" s="74"/>
      <c r="BA2506" s="74"/>
    </row>
    <row r="2507" spans="33:53">
      <c r="AG2507" s="74"/>
      <c r="AH2507" s="74"/>
      <c r="AI2507" s="74"/>
      <c r="AJ2507" s="74"/>
      <c r="AK2507" s="74"/>
      <c r="AL2507" s="102"/>
      <c r="AM2507" s="101"/>
      <c r="AT2507" s="74"/>
      <c r="AU2507" s="74"/>
      <c r="AV2507" s="74"/>
      <c r="AW2507" s="74"/>
      <c r="AX2507" s="74"/>
      <c r="AY2507" s="74"/>
      <c r="AZ2507" s="74"/>
      <c r="BA2507" s="74"/>
    </row>
    <row r="2508" spans="33:53">
      <c r="AG2508" s="74"/>
      <c r="AH2508" s="74"/>
      <c r="AI2508" s="74"/>
      <c r="AJ2508" s="74"/>
      <c r="AK2508" s="74"/>
      <c r="AL2508" s="102"/>
      <c r="AM2508" s="101"/>
      <c r="AT2508" s="74"/>
      <c r="AU2508" s="74"/>
      <c r="AV2508" s="74"/>
      <c r="AW2508" s="74"/>
      <c r="AX2508" s="74"/>
      <c r="AY2508" s="74"/>
      <c r="AZ2508" s="74"/>
      <c r="BA2508" s="74"/>
    </row>
    <row r="2509" spans="33:53">
      <c r="AG2509" s="74"/>
      <c r="AH2509" s="74"/>
      <c r="AI2509" s="74"/>
      <c r="AJ2509" s="74"/>
      <c r="AK2509" s="74"/>
      <c r="AL2509" s="102"/>
      <c r="AM2509" s="101"/>
      <c r="AT2509" s="74"/>
      <c r="AU2509" s="74"/>
      <c r="AV2509" s="74"/>
      <c r="AW2509" s="74"/>
      <c r="AX2509" s="74"/>
      <c r="AY2509" s="74"/>
      <c r="AZ2509" s="74"/>
      <c r="BA2509" s="74"/>
    </row>
    <row r="2510" spans="33:53">
      <c r="AG2510" s="74"/>
      <c r="AH2510" s="74"/>
      <c r="AI2510" s="74"/>
      <c r="AJ2510" s="74"/>
      <c r="AK2510" s="74"/>
      <c r="AL2510" s="102"/>
      <c r="AM2510" s="101"/>
      <c r="AT2510" s="74"/>
      <c r="AU2510" s="74"/>
      <c r="AV2510" s="74"/>
      <c r="AW2510" s="74"/>
      <c r="AX2510" s="74"/>
      <c r="AY2510" s="74"/>
      <c r="AZ2510" s="74"/>
      <c r="BA2510" s="74"/>
    </row>
    <row r="2511" spans="33:53">
      <c r="AG2511" s="74"/>
      <c r="AH2511" s="74"/>
      <c r="AI2511" s="74"/>
      <c r="AJ2511" s="74"/>
      <c r="AK2511" s="74"/>
      <c r="AL2511" s="102"/>
      <c r="AM2511" s="101"/>
      <c r="AT2511" s="74"/>
      <c r="AU2511" s="74"/>
      <c r="AV2511" s="74"/>
      <c r="AW2511" s="74"/>
      <c r="AX2511" s="74"/>
      <c r="AY2511" s="74"/>
      <c r="AZ2511" s="74"/>
      <c r="BA2511" s="74"/>
    </row>
    <row r="2512" spans="33:53">
      <c r="AG2512" s="74"/>
      <c r="AH2512" s="74"/>
      <c r="AI2512" s="74"/>
      <c r="AJ2512" s="74"/>
      <c r="AK2512" s="74"/>
      <c r="AL2512" s="102"/>
      <c r="AM2512" s="101"/>
      <c r="AT2512" s="74"/>
      <c r="AU2512" s="74"/>
      <c r="AV2512" s="74"/>
      <c r="AW2512" s="74"/>
      <c r="AX2512" s="74"/>
      <c r="AY2512" s="74"/>
      <c r="AZ2512" s="74"/>
      <c r="BA2512" s="74"/>
    </row>
    <row r="2513" spans="33:53">
      <c r="AG2513" s="74"/>
      <c r="AH2513" s="74"/>
      <c r="AI2513" s="74"/>
      <c r="AJ2513" s="74"/>
      <c r="AK2513" s="74"/>
      <c r="AL2513" s="102"/>
      <c r="AM2513" s="101"/>
      <c r="AT2513" s="74"/>
      <c r="AU2513" s="74"/>
      <c r="AV2513" s="74"/>
      <c r="AW2513" s="74"/>
      <c r="AX2513" s="74"/>
      <c r="AY2513" s="74"/>
      <c r="AZ2513" s="74"/>
      <c r="BA2513" s="74"/>
    </row>
    <row r="2514" spans="33:53">
      <c r="AG2514" s="74"/>
      <c r="AH2514" s="74"/>
      <c r="AI2514" s="74"/>
      <c r="AJ2514" s="74"/>
      <c r="AK2514" s="74"/>
      <c r="AL2514" s="102"/>
      <c r="AM2514" s="101"/>
      <c r="AT2514" s="74"/>
      <c r="AU2514" s="74"/>
      <c r="AV2514" s="74"/>
      <c r="AW2514" s="74"/>
      <c r="AX2514" s="74"/>
      <c r="AY2514" s="74"/>
      <c r="AZ2514" s="74"/>
      <c r="BA2514" s="74"/>
    </row>
    <row r="2515" spans="33:53">
      <c r="AG2515" s="74"/>
      <c r="AH2515" s="74"/>
      <c r="AI2515" s="74"/>
      <c r="AJ2515" s="74"/>
      <c r="AK2515" s="74"/>
      <c r="AL2515" s="102"/>
      <c r="AM2515" s="101"/>
      <c r="AT2515" s="74"/>
      <c r="AU2515" s="74"/>
      <c r="AV2515" s="74"/>
      <c r="AW2515" s="74"/>
      <c r="AX2515" s="74"/>
      <c r="AY2515" s="74"/>
      <c r="AZ2515" s="74"/>
      <c r="BA2515" s="74"/>
    </row>
    <row r="2516" spans="33:53">
      <c r="AG2516" s="74"/>
      <c r="AH2516" s="74"/>
      <c r="AI2516" s="74"/>
      <c r="AJ2516" s="74"/>
      <c r="AK2516" s="74"/>
      <c r="AL2516" s="102"/>
      <c r="AM2516" s="101"/>
      <c r="AT2516" s="74"/>
      <c r="AU2516" s="74"/>
      <c r="AV2516" s="74"/>
      <c r="AW2516" s="74"/>
      <c r="AX2516" s="74"/>
      <c r="AY2516" s="74"/>
      <c r="AZ2516" s="74"/>
      <c r="BA2516" s="74"/>
    </row>
    <row r="2517" spans="33:53">
      <c r="AG2517" s="74"/>
      <c r="AH2517" s="74"/>
      <c r="AI2517" s="74"/>
      <c r="AJ2517" s="74"/>
      <c r="AK2517" s="74"/>
      <c r="AL2517" s="102"/>
      <c r="AM2517" s="101"/>
      <c r="AT2517" s="74"/>
      <c r="AU2517" s="74"/>
      <c r="AV2517" s="74"/>
      <c r="AW2517" s="74"/>
      <c r="AX2517" s="74"/>
      <c r="AY2517" s="74"/>
      <c r="AZ2517" s="74"/>
      <c r="BA2517" s="74"/>
    </row>
    <row r="2518" spans="33:53">
      <c r="AG2518" s="74"/>
      <c r="AH2518" s="74"/>
      <c r="AI2518" s="74"/>
      <c r="AJ2518" s="74"/>
      <c r="AK2518" s="74"/>
      <c r="AL2518" s="102"/>
      <c r="AM2518" s="101"/>
      <c r="AT2518" s="74"/>
      <c r="AU2518" s="74"/>
      <c r="AV2518" s="74"/>
      <c r="AW2518" s="74"/>
      <c r="AX2518" s="74"/>
      <c r="AY2518" s="74"/>
      <c r="AZ2518" s="74"/>
      <c r="BA2518" s="74"/>
    </row>
    <row r="2519" spans="33:53">
      <c r="AG2519" s="74"/>
      <c r="AH2519" s="74"/>
      <c r="AI2519" s="74"/>
      <c r="AJ2519" s="74"/>
      <c r="AK2519" s="74"/>
      <c r="AL2519" s="102"/>
      <c r="AM2519" s="101"/>
      <c r="AT2519" s="74"/>
      <c r="AU2519" s="74"/>
      <c r="AV2519" s="74"/>
      <c r="AW2519" s="74"/>
      <c r="AX2519" s="74"/>
      <c r="AY2519" s="74"/>
      <c r="AZ2519" s="74"/>
      <c r="BA2519" s="74"/>
    </row>
    <row r="2520" spans="33:53">
      <c r="AG2520" s="74"/>
      <c r="AH2520" s="74"/>
      <c r="AI2520" s="74"/>
      <c r="AJ2520" s="74"/>
      <c r="AK2520" s="74"/>
      <c r="AL2520" s="102"/>
      <c r="AM2520" s="101"/>
      <c r="AT2520" s="74"/>
      <c r="AU2520" s="74"/>
      <c r="AV2520" s="74"/>
      <c r="AW2520" s="74"/>
      <c r="AX2520" s="74"/>
      <c r="AY2520" s="74"/>
      <c r="AZ2520" s="74"/>
      <c r="BA2520" s="74"/>
    </row>
    <row r="2521" spans="33:53">
      <c r="AG2521" s="74"/>
      <c r="AH2521" s="74"/>
      <c r="AI2521" s="74"/>
      <c r="AJ2521" s="74"/>
      <c r="AK2521" s="74"/>
      <c r="AL2521" s="102"/>
      <c r="AM2521" s="101"/>
      <c r="AT2521" s="74"/>
      <c r="AU2521" s="74"/>
      <c r="AV2521" s="74"/>
      <c r="AW2521" s="74"/>
      <c r="AX2521" s="74"/>
      <c r="AY2521" s="74"/>
      <c r="AZ2521" s="74"/>
      <c r="BA2521" s="74"/>
    </row>
    <row r="2522" spans="33:53">
      <c r="AG2522" s="74"/>
      <c r="AH2522" s="74"/>
      <c r="AI2522" s="74"/>
      <c r="AJ2522" s="74"/>
      <c r="AK2522" s="74"/>
      <c r="AL2522" s="102"/>
      <c r="AM2522" s="101"/>
      <c r="AT2522" s="74"/>
      <c r="AU2522" s="74"/>
      <c r="AV2522" s="74"/>
      <c r="AW2522" s="74"/>
      <c r="AX2522" s="74"/>
      <c r="AY2522" s="74"/>
      <c r="AZ2522" s="74"/>
      <c r="BA2522" s="74"/>
    </row>
    <row r="2523" spans="33:53">
      <c r="AG2523" s="74"/>
      <c r="AH2523" s="74"/>
      <c r="AI2523" s="74"/>
      <c r="AJ2523" s="74"/>
      <c r="AK2523" s="74"/>
      <c r="AL2523" s="102"/>
      <c r="AM2523" s="101"/>
      <c r="AT2523" s="74"/>
      <c r="AU2523" s="74"/>
      <c r="AV2523" s="74"/>
      <c r="AW2523" s="74"/>
      <c r="AX2523" s="74"/>
      <c r="AY2523" s="74"/>
      <c r="AZ2523" s="74"/>
      <c r="BA2523" s="74"/>
    </row>
    <row r="2524" spans="33:53">
      <c r="AG2524" s="74"/>
      <c r="AH2524" s="74"/>
      <c r="AI2524" s="74"/>
      <c r="AJ2524" s="74"/>
      <c r="AK2524" s="74"/>
      <c r="AL2524" s="102"/>
      <c r="AM2524" s="101"/>
      <c r="AT2524" s="74"/>
      <c r="AU2524" s="74"/>
      <c r="AV2524" s="74"/>
      <c r="AW2524" s="74"/>
      <c r="AX2524" s="74"/>
      <c r="AY2524" s="74"/>
      <c r="AZ2524" s="74"/>
      <c r="BA2524" s="74"/>
    </row>
    <row r="2525" spans="33:53">
      <c r="AG2525" s="74"/>
      <c r="AH2525" s="74"/>
      <c r="AI2525" s="74"/>
      <c r="AJ2525" s="74"/>
      <c r="AK2525" s="74"/>
      <c r="AL2525" s="102"/>
      <c r="AM2525" s="101"/>
      <c r="AT2525" s="74"/>
      <c r="AU2525" s="74"/>
      <c r="AV2525" s="74"/>
      <c r="AW2525" s="74"/>
      <c r="AX2525" s="74"/>
      <c r="AY2525" s="74"/>
      <c r="AZ2525" s="74"/>
      <c r="BA2525" s="74"/>
    </row>
    <row r="2526" spans="33:53">
      <c r="AG2526" s="74"/>
      <c r="AH2526" s="74"/>
      <c r="AI2526" s="74"/>
      <c r="AJ2526" s="74"/>
      <c r="AK2526" s="74"/>
      <c r="AL2526" s="102"/>
      <c r="AM2526" s="101"/>
      <c r="AT2526" s="74"/>
      <c r="AU2526" s="74"/>
      <c r="AV2526" s="74"/>
      <c r="AW2526" s="74"/>
      <c r="AX2526" s="74"/>
      <c r="AY2526" s="74"/>
      <c r="AZ2526" s="74"/>
      <c r="BA2526" s="74"/>
    </row>
    <row r="2527" spans="33:53">
      <c r="AG2527" s="74"/>
      <c r="AH2527" s="74"/>
      <c r="AI2527" s="74"/>
      <c r="AJ2527" s="74"/>
      <c r="AK2527" s="74"/>
      <c r="AL2527" s="102"/>
      <c r="AM2527" s="101"/>
      <c r="AT2527" s="74"/>
      <c r="AU2527" s="74"/>
      <c r="AV2527" s="74"/>
      <c r="AW2527" s="74"/>
      <c r="AX2527" s="74"/>
      <c r="AY2527" s="74"/>
      <c r="AZ2527" s="74"/>
      <c r="BA2527" s="74"/>
    </row>
    <row r="2528" spans="33:53">
      <c r="AG2528" s="74"/>
      <c r="AH2528" s="74"/>
      <c r="AI2528" s="74"/>
      <c r="AJ2528" s="74"/>
      <c r="AK2528" s="74"/>
      <c r="AL2528" s="102"/>
      <c r="AM2528" s="101"/>
      <c r="AT2528" s="74"/>
      <c r="AU2528" s="74"/>
      <c r="AV2528" s="74"/>
      <c r="AW2528" s="74"/>
      <c r="AX2528" s="74"/>
      <c r="AY2528" s="74"/>
      <c r="AZ2528" s="74"/>
      <c r="BA2528" s="74"/>
    </row>
    <row r="2529" spans="33:53">
      <c r="AG2529" s="74"/>
      <c r="AH2529" s="74"/>
      <c r="AI2529" s="74"/>
      <c r="AJ2529" s="74"/>
      <c r="AK2529" s="74"/>
      <c r="AL2529" s="102"/>
      <c r="AM2529" s="101"/>
      <c r="AT2529" s="74"/>
      <c r="AU2529" s="74"/>
      <c r="AV2529" s="74"/>
      <c r="AW2529" s="74"/>
      <c r="AX2529" s="74"/>
      <c r="AY2529" s="74"/>
      <c r="AZ2529" s="74"/>
      <c r="BA2529" s="74"/>
    </row>
    <row r="2530" spans="33:53">
      <c r="AG2530" s="74"/>
      <c r="AH2530" s="74"/>
      <c r="AI2530" s="74"/>
      <c r="AJ2530" s="74"/>
      <c r="AK2530" s="74"/>
      <c r="AL2530" s="102"/>
      <c r="AM2530" s="101"/>
      <c r="AT2530" s="74"/>
      <c r="AU2530" s="74"/>
      <c r="AV2530" s="74"/>
      <c r="AW2530" s="74"/>
      <c r="AX2530" s="74"/>
      <c r="AY2530" s="74"/>
      <c r="AZ2530" s="74"/>
      <c r="BA2530" s="74"/>
    </row>
    <row r="2531" spans="33:53">
      <c r="AG2531" s="74"/>
      <c r="AH2531" s="74"/>
      <c r="AI2531" s="74"/>
      <c r="AJ2531" s="74"/>
      <c r="AK2531" s="74"/>
      <c r="AL2531" s="102"/>
      <c r="AM2531" s="101"/>
      <c r="AT2531" s="74"/>
      <c r="AU2531" s="74"/>
      <c r="AV2531" s="74"/>
      <c r="AW2531" s="74"/>
      <c r="AX2531" s="74"/>
      <c r="AY2531" s="74"/>
      <c r="AZ2531" s="74"/>
      <c r="BA2531" s="74"/>
    </row>
    <row r="2532" spans="33:53">
      <c r="AG2532" s="74"/>
      <c r="AH2532" s="74"/>
      <c r="AI2532" s="74"/>
      <c r="AJ2532" s="74"/>
      <c r="AK2532" s="74"/>
      <c r="AL2532" s="102"/>
      <c r="AM2532" s="101"/>
      <c r="AT2532" s="74"/>
      <c r="AU2532" s="74"/>
      <c r="AV2532" s="74"/>
      <c r="AW2532" s="74"/>
      <c r="AX2532" s="74"/>
      <c r="AY2532" s="74"/>
      <c r="AZ2532" s="74"/>
      <c r="BA2532" s="74"/>
    </row>
    <row r="2533" spans="33:53">
      <c r="AG2533" s="74"/>
      <c r="AH2533" s="74"/>
      <c r="AI2533" s="74"/>
      <c r="AJ2533" s="74"/>
      <c r="AK2533" s="74"/>
      <c r="AL2533" s="102"/>
      <c r="AM2533" s="101"/>
      <c r="AT2533" s="74"/>
      <c r="AU2533" s="74"/>
      <c r="AV2533" s="74"/>
      <c r="AW2533" s="74"/>
      <c r="AX2533" s="74"/>
      <c r="AY2533" s="74"/>
      <c r="AZ2533" s="74"/>
      <c r="BA2533" s="74"/>
    </row>
  </sheetData>
  <phoneticPr fontId="8" type="noConversion"/>
  <hyperlinks>
    <hyperlink ref="H522" r:id="rId1" display="http://vsolj.cetus-net.org/bulletin.html" xr:uid="{00000000-0004-0000-0200-000000000000}"/>
    <hyperlink ref="H515" r:id="rId2" display="http://vsolj.cetus-net.org/bulletin.html" xr:uid="{00000000-0004-0000-0200-000001000000}"/>
  </hyperlinks>
  <pageMargins left="0.75" right="0.75" top="1" bottom="1" header="0.5" footer="0.5"/>
  <pageSetup orientation="portrait" verticalDpi="0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indexed="53"/>
  </sheetPr>
  <dimension ref="A1:BL2542"/>
  <sheetViews>
    <sheetView workbookViewId="0">
      <pane xSplit="14" ySplit="19" topLeftCell="O216" activePane="bottomRight" state="frozen"/>
      <selection pane="topRight" activeCell="O1" sqref="O1"/>
      <selection pane="bottomLeft" activeCell="A20" sqref="A20"/>
      <selection pane="bottomRight" activeCell="D5" sqref="D5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style="18" customWidth="1"/>
    <col min="4" max="4" width="9.42578125" style="18" customWidth="1"/>
    <col min="5" max="5" width="8.7109375" customWidth="1"/>
    <col min="6" max="6" width="15.8554687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20" width="10.28515625" customWidth="1"/>
    <col min="21" max="21" width="10.28515625" style="52" customWidth="1"/>
    <col min="22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>
      <c r="A1" s="1" t="s">
        <v>582</v>
      </c>
      <c r="E1" s="104" t="s">
        <v>750</v>
      </c>
      <c r="F1" s="135"/>
      <c r="G1" s="135"/>
      <c r="H1" s="135"/>
      <c r="I1" s="135"/>
      <c r="J1" s="135"/>
      <c r="K1" s="135"/>
      <c r="L1" s="136"/>
      <c r="Y1" t="s">
        <v>749</v>
      </c>
      <c r="AA1" s="62" t="s">
        <v>17</v>
      </c>
      <c r="AB1" s="63"/>
      <c r="AC1" s="63" t="s">
        <v>18</v>
      </c>
      <c r="AD1" s="63" t="s">
        <v>19</v>
      </c>
      <c r="AE1" s="64"/>
      <c r="AF1" s="23"/>
      <c r="AG1" s="23"/>
      <c r="AH1" s="128"/>
      <c r="AW1" s="65" t="s">
        <v>59</v>
      </c>
      <c r="AX1" s="66" t="s">
        <v>2</v>
      </c>
      <c r="AY1" s="5" t="s">
        <v>20</v>
      </c>
      <c r="AZ1" s="67" t="s">
        <v>21</v>
      </c>
      <c r="BA1" s="68" t="s">
        <v>22</v>
      </c>
      <c r="BB1" s="67" t="s">
        <v>23</v>
      </c>
      <c r="BC1" s="68" t="s">
        <v>24</v>
      </c>
      <c r="BD1" s="67" t="s">
        <v>25</v>
      </c>
      <c r="BE1" s="69" t="s">
        <v>26</v>
      </c>
      <c r="BF1" s="68" t="s">
        <v>27</v>
      </c>
      <c r="BG1" s="67" t="s">
        <v>28</v>
      </c>
      <c r="BH1" s="69" t="s">
        <v>29</v>
      </c>
      <c r="BI1" s="68" t="s">
        <v>30</v>
      </c>
      <c r="BJ1" s="67" t="s">
        <v>31</v>
      </c>
      <c r="BK1" s="69" t="s">
        <v>32</v>
      </c>
      <c r="BL1" s="68" t="s">
        <v>592</v>
      </c>
    </row>
    <row r="2" spans="1:64" ht="17.25" thickBot="1">
      <c r="A2" t="s">
        <v>73</v>
      </c>
      <c r="B2" s="25" t="s">
        <v>86</v>
      </c>
      <c r="C2" s="54"/>
      <c r="D2" s="124" t="s">
        <v>719</v>
      </c>
      <c r="Y2">
        <v>2014</v>
      </c>
      <c r="AA2" s="70" t="s">
        <v>3</v>
      </c>
      <c r="AB2" s="71">
        <f>C7</f>
        <v>50839.326200000003</v>
      </c>
      <c r="AC2" s="72">
        <v>0</v>
      </c>
      <c r="AD2" s="71">
        <f>C8</f>
        <v>0.35852289999999998</v>
      </c>
      <c r="AE2" s="73" t="s">
        <v>14</v>
      </c>
      <c r="AF2" s="129"/>
      <c r="AG2" s="129"/>
      <c r="AH2" s="130"/>
      <c r="AW2">
        <v>-60000</v>
      </c>
      <c r="AX2">
        <f t="shared" ref="AX2:AX42" si="0">AB$3+AB$4*AW2+AB$5*AW2^2+AZ2</f>
        <v>-0.29657985805986592</v>
      </c>
      <c r="AY2">
        <f t="shared" ref="AY2:AY42" si="1">AB$3+AB$4*AW2+AB$5*AW2^2</f>
        <v>-0.29621285678890558</v>
      </c>
      <c r="AZ2" s="74">
        <f t="shared" ref="AZ2:AZ42" si="2">$AB$6*($AB$11/BA2*BB2+$AB$12)</f>
        <v>-3.670012709603659E-4</v>
      </c>
      <c r="BA2">
        <f t="shared" ref="BA2:BA42" si="3">1+$AB$7*COS(BC2)</f>
        <v>0.29612264676657796</v>
      </c>
      <c r="BB2">
        <f t="shared" ref="BB2:BB42" si="4">SIN(BC2+RADIANS($AB$9))</f>
        <v>-0.14238963293023635</v>
      </c>
      <c r="BC2">
        <f t="shared" ref="BC2:BC42" si="5">2*ATAN(BD2)</f>
        <v>-3.0661705551095624</v>
      </c>
      <c r="BD2">
        <f t="shared" ref="BD2:BD42" si="6">SQRT((1+$AB$7)/(1-$AB$7))*TAN(BE2/2)</f>
        <v>-26.504855582469652</v>
      </c>
      <c r="BE2">
        <f t="shared" ref="BE2:BK11" si="7">$BL2+$AB$7*SIN(BF2)</f>
        <v>-34.376289595067185</v>
      </c>
      <c r="BF2">
        <f t="shared" si="7"/>
        <v>-34.351445831491027</v>
      </c>
      <c r="BG2">
        <f t="shared" si="7"/>
        <v>-34.387275337080311</v>
      </c>
      <c r="BH2">
        <f t="shared" si="7"/>
        <v>-34.335519147523719</v>
      </c>
      <c r="BI2">
        <f t="shared" si="7"/>
        <v>-34.410126155356821</v>
      </c>
      <c r="BJ2">
        <f t="shared" si="7"/>
        <v>-34.302201375180815</v>
      </c>
      <c r="BK2">
        <f t="shared" si="7"/>
        <v>-34.457693600809598</v>
      </c>
      <c r="BL2">
        <f t="shared" ref="BL2:BL42" si="8">RADIANS($AB$9)+$AB$18*(AW2-AB$15)</f>
        <v>-34.231853052910104</v>
      </c>
    </row>
    <row r="3" spans="1:64" ht="13.5" thickBot="1">
      <c r="C3" s="55" t="s">
        <v>589</v>
      </c>
      <c r="Y3">
        <v>1.5E-3</v>
      </c>
      <c r="Z3">
        <f t="shared" ref="Z3:Z10" si="9">Y3/AD3</f>
        <v>0.15</v>
      </c>
      <c r="AA3" s="75" t="s">
        <v>33</v>
      </c>
      <c r="AB3" s="76">
        <f t="shared" ref="AB3:AB10" si="10">AC3*AD3</f>
        <v>2.4813964234055509E-3</v>
      </c>
      <c r="AC3" s="77">
        <v>0.24813964234055508</v>
      </c>
      <c r="AD3">
        <v>0.01</v>
      </c>
      <c r="AE3" s="78"/>
      <c r="AF3" s="131"/>
      <c r="AG3" s="77">
        <v>0.70117290099800578</v>
      </c>
      <c r="AH3" s="131"/>
      <c r="AW3">
        <v>-58000</v>
      </c>
      <c r="AX3">
        <f t="shared" si="0"/>
        <v>-0.2756405216500129</v>
      </c>
      <c r="AY3">
        <f t="shared" si="1"/>
        <v>-0.27671715681745801</v>
      </c>
      <c r="AZ3" s="74">
        <f t="shared" si="2"/>
        <v>1.0766351674450971E-3</v>
      </c>
      <c r="BA3">
        <f t="shared" si="3"/>
        <v>0.32295725829112543</v>
      </c>
      <c r="BB3">
        <f t="shared" si="4"/>
        <v>6.849325299481665E-2</v>
      </c>
      <c r="BC3">
        <f t="shared" si="5"/>
        <v>-2.854748404443725</v>
      </c>
      <c r="BD3">
        <f t="shared" si="6"/>
        <v>-6.9245518886053805</v>
      </c>
      <c r="BE3">
        <f t="shared" si="7"/>
        <v>-33.888100250998903</v>
      </c>
      <c r="BF3">
        <f t="shared" si="7"/>
        <v>-33.872343517944323</v>
      </c>
      <c r="BG3">
        <f t="shared" si="7"/>
        <v>-33.900843787023838</v>
      </c>
      <c r="BH3">
        <f t="shared" si="7"/>
        <v>-33.848799441330449</v>
      </c>
      <c r="BI3">
        <f t="shared" si="7"/>
        <v>-33.94230551017116</v>
      </c>
      <c r="BJ3">
        <f t="shared" si="7"/>
        <v>-33.768589350732107</v>
      </c>
      <c r="BK3">
        <f t="shared" si="7"/>
        <v>-34.075575485328017</v>
      </c>
      <c r="BL3">
        <f t="shared" si="8"/>
        <v>-33.441410401326934</v>
      </c>
    </row>
    <row r="4" spans="1:64" ht="13.5" thickBot="1">
      <c r="A4" s="4" t="s">
        <v>50</v>
      </c>
      <c r="C4" s="48">
        <v>31028.618999999999</v>
      </c>
      <c r="D4" s="51">
        <v>0.21854670000000001</v>
      </c>
      <c r="Y4" s="82">
        <v>4.0000000000000001E-8</v>
      </c>
      <c r="Z4">
        <f t="shared" si="9"/>
        <v>0.4</v>
      </c>
      <c r="AA4" s="79" t="s">
        <v>34</v>
      </c>
      <c r="AB4" s="80">
        <f t="shared" si="10"/>
        <v>4.4155727139985235E-8</v>
      </c>
      <c r="AC4" s="81">
        <v>0.44155727139985235</v>
      </c>
      <c r="AD4" s="82">
        <v>9.9999999999999995E-8</v>
      </c>
      <c r="AE4" s="78"/>
      <c r="AF4" s="132"/>
      <c r="AG4" s="81">
        <v>-8.2301462689336677</v>
      </c>
      <c r="AH4" s="132"/>
      <c r="AW4">
        <v>-56000</v>
      </c>
      <c r="AX4">
        <f t="shared" si="0"/>
        <v>-0.25545716768273341</v>
      </c>
      <c r="AY4">
        <f t="shared" si="1"/>
        <v>-0.25787933442286359</v>
      </c>
      <c r="AZ4" s="74">
        <f t="shared" si="2"/>
        <v>2.4221667401301663E-3</v>
      </c>
      <c r="BA4">
        <f t="shared" si="3"/>
        <v>0.40795996639020249</v>
      </c>
      <c r="BB4">
        <f t="shared" si="4"/>
        <v>0.34999726339960396</v>
      </c>
      <c r="BC4">
        <f t="shared" si="5"/>
        <v>-2.5657271425707475</v>
      </c>
      <c r="BD4">
        <f t="shared" si="6"/>
        <v>-3.3765208546456127</v>
      </c>
      <c r="BE4">
        <f t="shared" si="7"/>
        <v>-33.318383147504939</v>
      </c>
      <c r="BF4">
        <f t="shared" si="7"/>
        <v>-33.318383893562384</v>
      </c>
      <c r="BG4">
        <f t="shared" si="7"/>
        <v>-33.318380647642051</v>
      </c>
      <c r="BH4">
        <f t="shared" si="7"/>
        <v>-33.318394769654439</v>
      </c>
      <c r="BI4">
        <f t="shared" si="7"/>
        <v>-33.318333324850876</v>
      </c>
      <c r="BJ4">
        <f t="shared" si="7"/>
        <v>-33.318600591007062</v>
      </c>
      <c r="BK4">
        <f t="shared" si="7"/>
        <v>-33.317436549376708</v>
      </c>
      <c r="BL4">
        <f t="shared" si="8"/>
        <v>-32.650967749743771</v>
      </c>
    </row>
    <row r="5" spans="1:64">
      <c r="A5" s="56" t="s">
        <v>89</v>
      </c>
      <c r="B5" s="17"/>
      <c r="C5" s="166">
        <v>-9.5</v>
      </c>
      <c r="D5" s="58" t="s">
        <v>90</v>
      </c>
      <c r="Y5" s="82">
        <v>-1.2E-10</v>
      </c>
      <c r="Z5">
        <f t="shared" si="9"/>
        <v>-12</v>
      </c>
      <c r="AA5" s="79" t="s">
        <v>16</v>
      </c>
      <c r="AB5" s="80">
        <f t="shared" si="10"/>
        <v>-8.2234697106642219E-11</v>
      </c>
      <c r="AC5" s="81">
        <v>-8.2234697106642223</v>
      </c>
      <c r="AD5">
        <v>9.9999999999999994E-12</v>
      </c>
      <c r="AE5" s="78"/>
      <c r="AF5" s="132"/>
      <c r="AG5" s="81">
        <v>-4.4431866598112961</v>
      </c>
      <c r="AH5" s="132"/>
      <c r="AW5">
        <v>-54000</v>
      </c>
      <c r="AX5">
        <f t="shared" si="0"/>
        <v>-0.23675494429533253</v>
      </c>
      <c r="AY5">
        <f t="shared" si="1"/>
        <v>-0.23969938960512238</v>
      </c>
      <c r="AZ5" s="74">
        <f t="shared" si="2"/>
        <v>2.9444453097898426E-3</v>
      </c>
      <c r="BA5">
        <f t="shared" si="3"/>
        <v>0.76625064498143569</v>
      </c>
      <c r="BB5">
        <f t="shared" si="4"/>
        <v>0.8494716749083121</v>
      </c>
      <c r="BC5">
        <f t="shared" si="5"/>
        <v>-1.9083121489572814</v>
      </c>
      <c r="BD5">
        <f t="shared" si="6"/>
        <v>-1.4107376347639617</v>
      </c>
      <c r="BE5">
        <f t="shared" si="7"/>
        <v>-32.47571488715289</v>
      </c>
      <c r="BF5">
        <f t="shared" si="7"/>
        <v>-32.474213399949519</v>
      </c>
      <c r="BG5">
        <f t="shared" si="7"/>
        <v>-32.469892194777508</v>
      </c>
      <c r="BH5">
        <f t="shared" si="7"/>
        <v>-32.457635153139684</v>
      </c>
      <c r="BI5">
        <f t="shared" si="7"/>
        <v>-32.42418406099705</v>
      </c>
      <c r="BJ5">
        <f t="shared" si="7"/>
        <v>-32.340750616242445</v>
      </c>
      <c r="BK5">
        <f t="shared" si="7"/>
        <v>-32.164122679992737</v>
      </c>
      <c r="BL5">
        <f t="shared" si="8"/>
        <v>-31.860525098160611</v>
      </c>
    </row>
    <row r="6" spans="1:64">
      <c r="A6" s="4" t="s">
        <v>51</v>
      </c>
      <c r="Y6">
        <v>2.8999999999999998E-3</v>
      </c>
      <c r="Z6">
        <f t="shared" si="9"/>
        <v>0.28999999999999998</v>
      </c>
      <c r="AA6" s="79" t="s">
        <v>35</v>
      </c>
      <c r="AB6" s="80">
        <f t="shared" si="10"/>
        <v>4.1524224007026987E-3</v>
      </c>
      <c r="AC6" s="81">
        <v>0.41524224007026989</v>
      </c>
      <c r="AD6">
        <v>0.01</v>
      </c>
      <c r="AE6" s="78" t="s">
        <v>14</v>
      </c>
      <c r="AF6" s="132"/>
      <c r="AG6" s="81">
        <v>0.39138501087344657</v>
      </c>
      <c r="AH6" s="132"/>
      <c r="AW6">
        <v>-52000</v>
      </c>
      <c r="AX6">
        <f t="shared" si="0"/>
        <v>-0.22385425119430105</v>
      </c>
      <c r="AY6">
        <f t="shared" si="1"/>
        <v>-0.22217732236423424</v>
      </c>
      <c r="AZ6">
        <f t="shared" si="2"/>
        <v>-1.6769288300668237E-3</v>
      </c>
      <c r="BA6">
        <f t="shared" si="3"/>
        <v>0.89873888431723559</v>
      </c>
      <c r="BB6">
        <f t="shared" si="4"/>
        <v>-0.99723747423753861</v>
      </c>
      <c r="BC6">
        <f t="shared" si="5"/>
        <v>1.7147458428666165</v>
      </c>
      <c r="BD6">
        <f t="shared" si="6"/>
        <v>1.1554030542429443</v>
      </c>
      <c r="BE6">
        <f t="shared" si="7"/>
        <v>-30.521287591081919</v>
      </c>
      <c r="BF6">
        <f t="shared" si="7"/>
        <v>-30.525313516420532</v>
      </c>
      <c r="BG6">
        <f t="shared" si="7"/>
        <v>-30.534331678778958</v>
      </c>
      <c r="BH6">
        <f t="shared" si="7"/>
        <v>-30.554183911496846</v>
      </c>
      <c r="BI6">
        <f t="shared" si="7"/>
        <v>-30.596353559166079</v>
      </c>
      <c r="BJ6">
        <f t="shared" si="7"/>
        <v>-30.680215771286253</v>
      </c>
      <c r="BK6">
        <f t="shared" si="7"/>
        <v>-30.830794150872379</v>
      </c>
      <c r="BL6">
        <f t="shared" si="8"/>
        <v>-31.070082446577441</v>
      </c>
    </row>
    <row r="7" spans="1:64">
      <c r="A7" t="s">
        <v>52</v>
      </c>
      <c r="C7" s="18">
        <v>50839.326200000003</v>
      </c>
      <c r="D7" s="103" t="s">
        <v>719</v>
      </c>
      <c r="G7" s="18">
        <v>50839.326200000003</v>
      </c>
      <c r="Y7">
        <v>0.38</v>
      </c>
      <c r="Z7">
        <f t="shared" si="9"/>
        <v>0.38</v>
      </c>
      <c r="AA7" s="83" t="s">
        <v>41</v>
      </c>
      <c r="AB7" s="84">
        <f t="shared" si="10"/>
        <v>0.7058841100656067</v>
      </c>
      <c r="AC7" s="81">
        <v>0.7058841100656067</v>
      </c>
      <c r="AD7">
        <v>1</v>
      </c>
      <c r="AE7" s="78"/>
      <c r="AF7" s="132"/>
      <c r="AG7" s="81">
        <v>0.42868209436170818</v>
      </c>
      <c r="AH7" s="132"/>
      <c r="AW7">
        <v>-50000</v>
      </c>
      <c r="AX7">
        <f t="shared" si="0"/>
        <v>-0.20831774342771156</v>
      </c>
      <c r="AY7">
        <f t="shared" si="1"/>
        <v>-0.20531313270019927</v>
      </c>
      <c r="AZ7">
        <f t="shared" si="2"/>
        <v>-3.0046107275122848E-3</v>
      </c>
      <c r="BA7">
        <f t="shared" si="3"/>
        <v>0.42725459718542325</v>
      </c>
      <c r="BB7">
        <f t="shared" si="4"/>
        <v>-0.74635736165459055</v>
      </c>
      <c r="BC7">
        <f t="shared" si="5"/>
        <v>2.5173179941160022</v>
      </c>
      <c r="BD7">
        <f t="shared" si="6"/>
        <v>3.098990139322638</v>
      </c>
      <c r="BE7">
        <f t="shared" si="7"/>
        <v>-29.595616414675483</v>
      </c>
      <c r="BF7">
        <f t="shared" si="7"/>
        <v>-29.595608775397757</v>
      </c>
      <c r="BG7">
        <f t="shared" si="7"/>
        <v>-29.595652604681479</v>
      </c>
      <c r="BH7">
        <f t="shared" si="7"/>
        <v>-29.595401242678609</v>
      </c>
      <c r="BI7">
        <f t="shared" si="7"/>
        <v>-29.596846193013878</v>
      </c>
      <c r="BJ7">
        <f t="shared" si="7"/>
        <v>-29.58864869328854</v>
      </c>
      <c r="BK7">
        <f t="shared" si="7"/>
        <v>-29.639348837258211</v>
      </c>
      <c r="BL7">
        <f t="shared" si="8"/>
        <v>-30.279639794994278</v>
      </c>
    </row>
    <row r="8" spans="1:64" ht="15.75">
      <c r="A8" t="s">
        <v>53</v>
      </c>
      <c r="C8" s="18">
        <v>0.35852289999999998</v>
      </c>
      <c r="D8" s="103" t="s">
        <v>719</v>
      </c>
      <c r="G8" s="18">
        <v>0.35852289999999998</v>
      </c>
      <c r="Y8">
        <v>10.3</v>
      </c>
      <c r="Z8">
        <f t="shared" si="9"/>
        <v>1.03</v>
      </c>
      <c r="AA8" s="79" t="s">
        <v>5</v>
      </c>
      <c r="AB8" s="84">
        <f t="shared" si="10"/>
        <v>15.605419519957538</v>
      </c>
      <c r="AC8" s="81">
        <v>1.5605419519957537</v>
      </c>
      <c r="AD8">
        <v>10</v>
      </c>
      <c r="AE8" s="78" t="s">
        <v>15</v>
      </c>
      <c r="AF8" s="132"/>
      <c r="AG8" s="81">
        <v>1.2898900188166653</v>
      </c>
      <c r="AH8" s="132"/>
      <c r="AW8">
        <v>-48000</v>
      </c>
      <c r="AX8">
        <f t="shared" si="0"/>
        <v>-0.19170008550619144</v>
      </c>
      <c r="AY8">
        <f t="shared" si="1"/>
        <v>-0.18910682061301742</v>
      </c>
      <c r="AZ8">
        <f t="shared" si="2"/>
        <v>-2.5932648931740131E-3</v>
      </c>
      <c r="BA8">
        <f t="shared" si="3"/>
        <v>0.32933282147505427</v>
      </c>
      <c r="BB8">
        <f t="shared" si="4"/>
        <v>-0.51027711504275486</v>
      </c>
      <c r="BC8">
        <f t="shared" si="5"/>
        <v>2.8243829998228218</v>
      </c>
      <c r="BD8">
        <f t="shared" si="6"/>
        <v>6.2520212014491952</v>
      </c>
      <c r="BE8">
        <f t="shared" si="7"/>
        <v>-29.009713496283766</v>
      </c>
      <c r="BF8">
        <f t="shared" si="7"/>
        <v>-29.021097009158758</v>
      </c>
      <c r="BG8">
        <f t="shared" si="7"/>
        <v>-28.99934024634706</v>
      </c>
      <c r="BH8">
        <f t="shared" si="7"/>
        <v>-29.041311427994234</v>
      </c>
      <c r="BI8">
        <f t="shared" si="7"/>
        <v>-28.961699454875614</v>
      </c>
      <c r="BJ8">
        <f t="shared" si="7"/>
        <v>-29.118303069049208</v>
      </c>
      <c r="BK8">
        <f t="shared" si="7"/>
        <v>-28.827556609790385</v>
      </c>
      <c r="BL8">
        <f t="shared" si="8"/>
        <v>-29.489197143411115</v>
      </c>
    </row>
    <row r="9" spans="1:64" ht="15.75">
      <c r="A9" s="56" t="s">
        <v>95</v>
      </c>
      <c r="B9" s="13"/>
      <c r="C9" s="25">
        <v>160</v>
      </c>
      <c r="D9" s="24" t="str">
        <f>"F"&amp;C9</f>
        <v>F160</v>
      </c>
      <c r="E9" s="50" t="str">
        <f>"G"&amp;C9</f>
        <v>G160</v>
      </c>
      <c r="X9">
        <v>2.84</v>
      </c>
      <c r="Y9">
        <f>DEGREES(X9)</f>
        <v>162.72001381715378</v>
      </c>
      <c r="Z9">
        <f t="shared" si="9"/>
        <v>16.272001381715377</v>
      </c>
      <c r="AA9" s="85" t="s">
        <v>6</v>
      </c>
      <c r="AB9" s="84">
        <f t="shared" si="10"/>
        <v>167.49248438362213</v>
      </c>
      <c r="AC9" s="81">
        <v>16.749248438362212</v>
      </c>
      <c r="AD9">
        <v>10</v>
      </c>
      <c r="AE9" s="78" t="s">
        <v>46</v>
      </c>
      <c r="AF9" s="132"/>
      <c r="AG9" s="81">
        <v>14.233415239181399</v>
      </c>
      <c r="AH9" s="132"/>
      <c r="AW9">
        <v>-46000</v>
      </c>
      <c r="AX9">
        <f t="shared" si="0"/>
        <v>-0.17510914481914772</v>
      </c>
      <c r="AY9">
        <f t="shared" si="1"/>
        <v>-0.1735583861026887</v>
      </c>
      <c r="AZ9">
        <f t="shared" si="2"/>
        <v>-1.5507587164590179E-3</v>
      </c>
      <c r="BA9">
        <f t="shared" si="3"/>
        <v>0.29758532458627063</v>
      </c>
      <c r="BB9">
        <f t="shared" si="4"/>
        <v>-0.31217780681509039</v>
      </c>
      <c r="BC9">
        <f t="shared" si="5"/>
        <v>3.0424054395811075</v>
      </c>
      <c r="BD9">
        <f t="shared" si="6"/>
        <v>20.147355353703958</v>
      </c>
      <c r="BE9">
        <f t="shared" si="7"/>
        <v>-28.51227618047859</v>
      </c>
      <c r="BF9">
        <f t="shared" si="7"/>
        <v>-28.541684338408867</v>
      </c>
      <c r="BG9">
        <f t="shared" si="7"/>
        <v>-28.498727780562817</v>
      </c>
      <c r="BH9">
        <f t="shared" si="7"/>
        <v>-28.561640703311284</v>
      </c>
      <c r="BI9">
        <f t="shared" si="7"/>
        <v>-28.469820645831184</v>
      </c>
      <c r="BJ9">
        <f t="shared" si="7"/>
        <v>-28.604628929235908</v>
      </c>
      <c r="BK9">
        <f t="shared" si="7"/>
        <v>-28.408076451505586</v>
      </c>
      <c r="BL9">
        <f t="shared" si="8"/>
        <v>-28.698754491827948</v>
      </c>
    </row>
    <row r="10" spans="1:64" ht="13.5" thickBot="1">
      <c r="C10" s="49" t="s">
        <v>69</v>
      </c>
      <c r="D10" s="49" t="s">
        <v>70</v>
      </c>
      <c r="Y10">
        <v>54613.3</v>
      </c>
      <c r="Z10">
        <f t="shared" si="9"/>
        <v>5.4613300000000002</v>
      </c>
      <c r="AA10" s="86" t="s">
        <v>43</v>
      </c>
      <c r="AB10" s="87">
        <f t="shared" si="10"/>
        <v>63033.045212480247</v>
      </c>
      <c r="AC10" s="88">
        <v>6.303304521248025</v>
      </c>
      <c r="AD10">
        <v>10000</v>
      </c>
      <c r="AE10" s="78" t="s">
        <v>42</v>
      </c>
      <c r="AF10" s="133"/>
      <c r="AG10" s="88">
        <v>5.6395728799224987</v>
      </c>
      <c r="AH10" s="133"/>
      <c r="AW10">
        <v>-44000</v>
      </c>
      <c r="AX10">
        <f t="shared" si="0"/>
        <v>-0.15896592915110236</v>
      </c>
      <c r="AY10">
        <f t="shared" si="1"/>
        <v>-0.15866782916921313</v>
      </c>
      <c r="AZ10">
        <f t="shared" si="2"/>
        <v>-2.9809998188924262E-4</v>
      </c>
      <c r="BA10">
        <f t="shared" si="3"/>
        <v>0.29666813313504647</v>
      </c>
      <c r="BB10">
        <f t="shared" si="4"/>
        <v>-0.13284057967446508</v>
      </c>
      <c r="BC10">
        <f t="shared" si="5"/>
        <v>-3.0565297378855738</v>
      </c>
      <c r="BD10">
        <f t="shared" si="6"/>
        <v>-23.497829671811406</v>
      </c>
      <c r="BE10">
        <f t="shared" si="7"/>
        <v>-28.070064179437029</v>
      </c>
      <c r="BF10">
        <f t="shared" si="7"/>
        <v>-28.043130987282968</v>
      </c>
      <c r="BG10">
        <f t="shared" si="7"/>
        <v>-28.082159890455156</v>
      </c>
      <c r="BH10">
        <f t="shared" si="7"/>
        <v>-28.02548947651292</v>
      </c>
      <c r="BI10">
        <f t="shared" si="7"/>
        <v>-28.107560632332486</v>
      </c>
      <c r="BJ10">
        <f t="shared" si="7"/>
        <v>-27.988176019116228</v>
      </c>
      <c r="BK10">
        <f t="shared" si="7"/>
        <v>-28.160950460884742</v>
      </c>
      <c r="BL10">
        <f t="shared" si="8"/>
        <v>-27.908311840244785</v>
      </c>
    </row>
    <row r="11" spans="1:64" ht="14.25">
      <c r="A11" s="58" t="s">
        <v>65</v>
      </c>
      <c r="B11" s="17"/>
      <c r="C11" s="24">
        <f ca="1">INTERCEPT(INDIRECT($E$9):G8995,INDIRECT($D$9):F8995)</f>
        <v>1.8942950280242746E-2</v>
      </c>
      <c r="AA11" s="89" t="s">
        <v>7</v>
      </c>
      <c r="AB11" s="16">
        <f>1-AB7^2</f>
        <v>0.50172762315688646</v>
      </c>
      <c r="AC11" s="16">
        <f>SUM(AE75:AE265)</f>
        <v>1.7257134674172618E-4</v>
      </c>
      <c r="AD11" s="89" t="s">
        <v>8</v>
      </c>
      <c r="AE11" s="78"/>
      <c r="AF11" s="23"/>
      <c r="AG11" s="16">
        <v>4.1606669551958483E-4</v>
      </c>
      <c r="AH11" s="23"/>
      <c r="AW11">
        <v>-42000</v>
      </c>
      <c r="AX11">
        <f t="shared" si="0"/>
        <v>-0.14328350900667469</v>
      </c>
      <c r="AY11">
        <f t="shared" si="1"/>
        <v>-0.1444351498125907</v>
      </c>
      <c r="AZ11">
        <f t="shared" si="2"/>
        <v>1.1516408059160097E-3</v>
      </c>
      <c r="BA11">
        <f t="shared" si="3"/>
        <v>0.32546126093694894</v>
      </c>
      <c r="BB11">
        <f t="shared" si="4"/>
        <v>8.0741501115884767E-2</v>
      </c>
      <c r="BC11">
        <f t="shared" si="5"/>
        <v>-2.8424658371600016</v>
      </c>
      <c r="BD11">
        <f t="shared" si="6"/>
        <v>-6.6361984134478833</v>
      </c>
      <c r="BE11">
        <f t="shared" si="7"/>
        <v>-27.578079345443225</v>
      </c>
      <c r="BF11">
        <f t="shared" si="7"/>
        <v>-27.564163773177359</v>
      </c>
      <c r="BG11">
        <f t="shared" si="7"/>
        <v>-27.589881168979343</v>
      </c>
      <c r="BH11">
        <f t="shared" si="7"/>
        <v>-27.541899126556942</v>
      </c>
      <c r="BI11">
        <f t="shared" si="7"/>
        <v>-27.629948000630897</v>
      </c>
      <c r="BJ11">
        <f t="shared" si="7"/>
        <v>-27.462655816505585</v>
      </c>
      <c r="BK11">
        <f t="shared" si="7"/>
        <v>-27.764025334657095</v>
      </c>
      <c r="BL11">
        <f t="shared" si="8"/>
        <v>-27.117869188661619</v>
      </c>
    </row>
    <row r="12" spans="1:64">
      <c r="A12" s="58" t="s">
        <v>66</v>
      </c>
      <c r="B12" s="17"/>
      <c r="C12" s="24">
        <f ca="1">SLOPE(INDIRECT($E$9):G1981,INDIRECT($D$9):F1981)</f>
        <v>-2.4361276974561207E-6</v>
      </c>
      <c r="AA12" s="90" t="s">
        <v>37</v>
      </c>
      <c r="AB12" s="16">
        <f>AB7*SIN(RADIANS(AB9))</f>
        <v>0.15287168055095915</v>
      </c>
      <c r="AE12" s="78"/>
      <c r="AF12" s="23"/>
      <c r="AG12" s="23"/>
      <c r="AH12" s="23"/>
      <c r="AW12">
        <v>-40000</v>
      </c>
      <c r="AX12">
        <f t="shared" si="0"/>
        <v>-0.12838040334933681</v>
      </c>
      <c r="AY12">
        <f t="shared" si="1"/>
        <v>-0.13086034803282143</v>
      </c>
      <c r="AZ12">
        <f t="shared" si="2"/>
        <v>2.4799446834846074E-3</v>
      </c>
      <c r="BA12">
        <f t="shared" si="3"/>
        <v>0.41546720698311956</v>
      </c>
      <c r="BB12">
        <f t="shared" si="4"/>
        <v>0.36795991752696244</v>
      </c>
      <c r="BC12">
        <f t="shared" si="5"/>
        <v>-2.5464812698109021</v>
      </c>
      <c r="BD12">
        <f t="shared" si="6"/>
        <v>-3.2609397483538398</v>
      </c>
      <c r="BE12">
        <f t="shared" ref="BE12:BK21" si="11">$BL12+$AB$7*SIN(BF12)</f>
        <v>-27.002084148164492</v>
      </c>
      <c r="BF12">
        <f t="shared" si="11"/>
        <v>-27.002092380069776</v>
      </c>
      <c r="BG12">
        <f t="shared" si="11"/>
        <v>-27.002052730185248</v>
      </c>
      <c r="BH12">
        <f t="shared" si="11"/>
        <v>-27.002243661320151</v>
      </c>
      <c r="BI12">
        <f t="shared" si="11"/>
        <v>-27.001323155355013</v>
      </c>
      <c r="BJ12">
        <f t="shared" si="11"/>
        <v>-27.005735989249409</v>
      </c>
      <c r="BK12">
        <f t="shared" si="11"/>
        <v>-26.983969427031269</v>
      </c>
      <c r="BL12">
        <f t="shared" si="8"/>
        <v>-26.327426537078455</v>
      </c>
    </row>
    <row r="13" spans="1:64" ht="15.75">
      <c r="A13" s="58" t="s">
        <v>68</v>
      </c>
      <c r="B13" s="17"/>
      <c r="C13" s="18" t="s">
        <v>63</v>
      </c>
      <c r="AA13" s="91" t="s">
        <v>9</v>
      </c>
      <c r="AB13" s="92">
        <f>AB6*86400*300000/149600000</f>
        <v>0.71945714322335519</v>
      </c>
      <c r="AC13" t="s">
        <v>591</v>
      </c>
      <c r="AE13" s="78"/>
      <c r="AF13" s="23"/>
      <c r="AG13" s="23"/>
      <c r="AH13" s="23"/>
      <c r="AW13">
        <v>-38000</v>
      </c>
      <c r="AX13">
        <f t="shared" si="0"/>
        <v>-0.11504475764281498</v>
      </c>
      <c r="AY13">
        <f t="shared" si="1"/>
        <v>-0.11794342382990525</v>
      </c>
      <c r="AZ13">
        <f t="shared" si="2"/>
        <v>2.8986661870902702E-3</v>
      </c>
      <c r="BA13">
        <f t="shared" si="3"/>
        <v>0.81444675044868986</v>
      </c>
      <c r="BB13">
        <f t="shared" si="4"/>
        <v>0.8850060763259775</v>
      </c>
      <c r="BC13">
        <f t="shared" si="5"/>
        <v>-1.8367882628485859</v>
      </c>
      <c r="BD13">
        <f t="shared" si="6"/>
        <v>-1.3088974553123336</v>
      </c>
      <c r="BE13">
        <f t="shared" si="11"/>
        <v>-26.128401213133337</v>
      </c>
      <c r="BF13">
        <f t="shared" si="11"/>
        <v>-26.126054103909947</v>
      </c>
      <c r="BG13">
        <f t="shared" si="11"/>
        <v>-26.119991488738073</v>
      </c>
      <c r="BH13">
        <f t="shared" si="11"/>
        <v>-26.104582850736993</v>
      </c>
      <c r="BI13">
        <f t="shared" si="11"/>
        <v>-26.066895418182824</v>
      </c>
      <c r="BJ13">
        <f t="shared" si="11"/>
        <v>-25.981871532038685</v>
      </c>
      <c r="BK13">
        <f t="shared" si="11"/>
        <v>-25.814624038824068</v>
      </c>
      <c r="BL13">
        <f t="shared" si="8"/>
        <v>-25.536983885495289</v>
      </c>
    </row>
    <row r="14" spans="1:64">
      <c r="A14" s="58"/>
      <c r="B14" s="17"/>
      <c r="C14" s="58"/>
      <c r="AA14" s="91" t="s">
        <v>38</v>
      </c>
      <c r="AB14" s="16">
        <f>2*AB5*365.24/C8</f>
        <v>-1.6755080789109987E-7</v>
      </c>
      <c r="AC14" t="s">
        <v>593</v>
      </c>
      <c r="AE14" s="78"/>
      <c r="AF14" s="23"/>
      <c r="AG14" s="23"/>
      <c r="AH14" s="23"/>
      <c r="AW14">
        <v>-36000</v>
      </c>
      <c r="AX14">
        <f t="shared" si="0"/>
        <v>-0.10753415190559525</v>
      </c>
      <c r="AY14">
        <f t="shared" si="1"/>
        <v>-0.10568437720384223</v>
      </c>
      <c r="AZ14">
        <f t="shared" si="2"/>
        <v>-1.8497747017530092E-3</v>
      </c>
      <c r="BA14">
        <f t="shared" si="3"/>
        <v>0.83846550520351304</v>
      </c>
      <c r="BB14">
        <f t="shared" si="4"/>
        <v>-0.99992076550535003</v>
      </c>
      <c r="BC14">
        <f t="shared" si="5"/>
        <v>1.8016821853262508</v>
      </c>
      <c r="BD14">
        <f t="shared" si="6"/>
        <v>1.2623372744147032</v>
      </c>
      <c r="BE14">
        <f t="shared" si="11"/>
        <v>-24.167172232426505</v>
      </c>
      <c r="BF14">
        <f t="shared" si="11"/>
        <v>-24.169982370628944</v>
      </c>
      <c r="BG14">
        <f t="shared" si="11"/>
        <v>-24.176916748763105</v>
      </c>
      <c r="BH14">
        <f t="shared" si="11"/>
        <v>-24.193744440419085</v>
      </c>
      <c r="BI14">
        <f t="shared" si="11"/>
        <v>-24.233063018440426</v>
      </c>
      <c r="BJ14">
        <f t="shared" si="11"/>
        <v>-24.318178437798132</v>
      </c>
      <c r="BK14">
        <f t="shared" si="11"/>
        <v>-24.480655146605333</v>
      </c>
      <c r="BL14">
        <f t="shared" si="8"/>
        <v>-24.746541233912126</v>
      </c>
    </row>
    <row r="15" spans="1:64" ht="15.75">
      <c r="A15" s="59" t="s">
        <v>67</v>
      </c>
      <c r="B15" s="17"/>
      <c r="C15" s="50">
        <f ca="1">(C7+C11)+(C8+C12)*INT(MAX(F21:F3522))</f>
        <v>57781.376884909674</v>
      </c>
      <c r="E15" s="20" t="s">
        <v>98</v>
      </c>
      <c r="F15" s="19">
        <v>1</v>
      </c>
      <c r="AA15" s="90" t="s">
        <v>10</v>
      </c>
      <c r="AB15" s="93">
        <f>(AB10-AB2)/AD2</f>
        <v>34010.990685616576</v>
      </c>
      <c r="AC15" t="s">
        <v>44</v>
      </c>
      <c r="AE15" s="78"/>
      <c r="AF15" s="23"/>
      <c r="AG15" s="23"/>
      <c r="AH15" s="23"/>
      <c r="AW15">
        <v>-34000</v>
      </c>
      <c r="AX15">
        <f t="shared" si="0"/>
        <v>-9.7091603706714366E-2</v>
      </c>
      <c r="AY15">
        <f t="shared" si="1"/>
        <v>-9.408320815463235E-2</v>
      </c>
      <c r="AZ15">
        <f t="shared" si="2"/>
        <v>-3.0083955520820113E-3</v>
      </c>
      <c r="BA15">
        <f t="shared" si="3"/>
        <v>0.41898715942810938</v>
      </c>
      <c r="BB15">
        <f t="shared" si="4"/>
        <v>-0.73267640132561374</v>
      </c>
      <c r="BC15">
        <f t="shared" si="5"/>
        <v>2.5376437645940828</v>
      </c>
      <c r="BD15">
        <f t="shared" si="6"/>
        <v>3.2102630671869172</v>
      </c>
      <c r="BE15">
        <f t="shared" si="11"/>
        <v>-23.278401983214778</v>
      </c>
      <c r="BF15">
        <f t="shared" si="11"/>
        <v>-23.278393008364951</v>
      </c>
      <c r="BG15">
        <f t="shared" si="11"/>
        <v>-23.27843845800486</v>
      </c>
      <c r="BH15">
        <f t="shared" si="11"/>
        <v>-23.278208368861563</v>
      </c>
      <c r="BI15">
        <f t="shared" si="11"/>
        <v>-23.27937507155718</v>
      </c>
      <c r="BJ15">
        <f t="shared" si="11"/>
        <v>-23.273506515604204</v>
      </c>
      <c r="BK15">
        <f t="shared" si="11"/>
        <v>-23.304340321478712</v>
      </c>
      <c r="BL15">
        <f t="shared" si="8"/>
        <v>-23.956098582328959</v>
      </c>
    </row>
    <row r="16" spans="1:64" ht="15.75">
      <c r="A16" s="60" t="s">
        <v>54</v>
      </c>
      <c r="B16" s="17"/>
      <c r="C16" s="54">
        <f ca="1">+C8+C12</f>
        <v>0.35852046387230252</v>
      </c>
      <c r="E16" s="20" t="s">
        <v>91</v>
      </c>
      <c r="F16" s="21">
        <f ca="1">NOW()+15018.5+$C$5/24</f>
        <v>60317.75798425926</v>
      </c>
      <c r="AA16" s="89" t="s">
        <v>11</v>
      </c>
      <c r="AB16" s="93">
        <f>365.24*AB8</f>
        <v>5699.7234254692912</v>
      </c>
      <c r="AC16" t="s">
        <v>14</v>
      </c>
      <c r="AD16" s="16"/>
      <c r="AE16" s="78"/>
      <c r="AF16" s="134"/>
      <c r="AG16" s="134"/>
      <c r="AH16" s="128"/>
      <c r="AW16">
        <v>-32000</v>
      </c>
      <c r="AX16">
        <f t="shared" si="0"/>
        <v>-8.5690917789481319E-2</v>
      </c>
      <c r="AY16">
        <f t="shared" si="1"/>
        <v>-8.3139916682275605E-2</v>
      </c>
      <c r="AZ16">
        <f t="shared" si="2"/>
        <v>-2.551001107205712E-3</v>
      </c>
      <c r="BA16">
        <f t="shared" si="3"/>
        <v>0.32662547828768873</v>
      </c>
      <c r="BB16">
        <f t="shared" si="4"/>
        <v>-0.49945632315054711</v>
      </c>
      <c r="BC16">
        <f t="shared" si="5"/>
        <v>2.8369188770045506</v>
      </c>
      <c r="BD16">
        <f t="shared" si="6"/>
        <v>6.5135405338174968</v>
      </c>
      <c r="BE16">
        <f t="shared" si="11"/>
        <v>-22.699453927644637</v>
      </c>
      <c r="BF16">
        <f t="shared" si="11"/>
        <v>-22.712568072691379</v>
      </c>
      <c r="BG16">
        <f t="shared" si="11"/>
        <v>-22.688086762539694</v>
      </c>
      <c r="BH16">
        <f t="shared" si="11"/>
        <v>-22.734222388996589</v>
      </c>
      <c r="BI16">
        <f t="shared" si="11"/>
        <v>-22.648719375538828</v>
      </c>
      <c r="BJ16">
        <f t="shared" si="11"/>
        <v>-22.812878554411157</v>
      </c>
      <c r="BK16">
        <f t="shared" si="11"/>
        <v>-22.51447798668254</v>
      </c>
      <c r="BL16">
        <f t="shared" si="8"/>
        <v>-23.165655930745796</v>
      </c>
    </row>
    <row r="17" spans="1:64" ht="16.5" thickBot="1">
      <c r="A17" s="61" t="s">
        <v>88</v>
      </c>
      <c r="B17" s="17"/>
      <c r="C17" s="167">
        <f>COUNT(C21:C9180)</f>
        <v>218</v>
      </c>
      <c r="E17" s="20" t="s">
        <v>99</v>
      </c>
      <c r="F17" s="21">
        <f ca="1">ROUND(2*(F16-$C$7)/$C$8,0)/2+F15</f>
        <v>26438.5</v>
      </c>
      <c r="AA17" s="89" t="s">
        <v>12</v>
      </c>
      <c r="AB17" s="94">
        <f>AB13^3/AB8^2</f>
        <v>1.5291985942994882E-3</v>
      </c>
      <c r="AE17" s="78"/>
      <c r="AW17">
        <v>-30000</v>
      </c>
      <c r="AX17">
        <f t="shared" si="0"/>
        <v>-7.434473231551407E-2</v>
      </c>
      <c r="AY17">
        <f t="shared" si="1"/>
        <v>-7.285450278677201E-2</v>
      </c>
      <c r="AZ17">
        <f t="shared" si="2"/>
        <v>-1.4902295287420649E-3</v>
      </c>
      <c r="BA17">
        <f t="shared" si="3"/>
        <v>0.29693510581515115</v>
      </c>
      <c r="BB17">
        <f t="shared" si="4"/>
        <v>-0.30286876219581826</v>
      </c>
      <c r="BC17">
        <f t="shared" si="5"/>
        <v>3.052188620464598</v>
      </c>
      <c r="BD17">
        <f t="shared" si="6"/>
        <v>22.355452796040868</v>
      </c>
      <c r="BE17">
        <f t="shared" si="11"/>
        <v>-22.205778544285469</v>
      </c>
      <c r="BF17">
        <f t="shared" si="11"/>
        <v>-22.233547331602441</v>
      </c>
      <c r="BG17">
        <f t="shared" si="11"/>
        <v>-22.193213761805371</v>
      </c>
      <c r="BH17">
        <f t="shared" si="11"/>
        <v>-22.251926246376058</v>
      </c>
      <c r="BI17">
        <f t="shared" si="11"/>
        <v>-22.166705160533393</v>
      </c>
      <c r="BJ17">
        <f t="shared" si="11"/>
        <v>-22.291007852317616</v>
      </c>
      <c r="BK17">
        <f t="shared" si="11"/>
        <v>-22.110724050118581</v>
      </c>
      <c r="BL17">
        <f t="shared" si="8"/>
        <v>-22.375213279162629</v>
      </c>
    </row>
    <row r="18" spans="1:64" ht="17.25" thickTop="1" thickBot="1">
      <c r="A18" s="60" t="s">
        <v>590</v>
      </c>
      <c r="B18" s="17"/>
      <c r="C18" s="110">
        <f ca="1">+C15</f>
        <v>57781.376884909674</v>
      </c>
      <c r="D18" s="111">
        <f ca="1">+C16</f>
        <v>0.35852046387230252</v>
      </c>
      <c r="E18" s="20" t="s">
        <v>92</v>
      </c>
      <c r="F18" s="16">
        <f ca="1">ROUND(2*(F16-$C$15)/$C$16,0)/2+F15</f>
        <v>7075.5</v>
      </c>
      <c r="AA18" s="95" t="s">
        <v>13</v>
      </c>
      <c r="AB18" s="96">
        <f>2*PI()/(AB8*365.2422)*AD2</f>
        <v>3.9522132579158248E-4</v>
      </c>
      <c r="AC18" s="97" t="s">
        <v>36</v>
      </c>
      <c r="AD18" s="97"/>
      <c r="AE18" s="98"/>
      <c r="AW18">
        <v>-28000</v>
      </c>
      <c r="AX18">
        <f t="shared" si="0"/>
        <v>-6.3455450280275577E-2</v>
      </c>
      <c r="AY18">
        <f t="shared" si="1"/>
        <v>-6.3226966468121537E-2</v>
      </c>
      <c r="AZ18">
        <f t="shared" si="2"/>
        <v>-2.2848381215404264E-4</v>
      </c>
      <c r="BA18">
        <f t="shared" si="3"/>
        <v>0.29728544789810718</v>
      </c>
      <c r="BB18">
        <f t="shared" si="4"/>
        <v>-0.12318322464924505</v>
      </c>
      <c r="BC18">
        <f t="shared" si="5"/>
        <v>-3.0467922287244162</v>
      </c>
      <c r="BD18">
        <f t="shared" si="6"/>
        <v>-21.081149425308197</v>
      </c>
      <c r="BE18">
        <f t="shared" si="11"/>
        <v>-21.763653234079733</v>
      </c>
      <c r="BF18">
        <f t="shared" si="11"/>
        <v>-21.734938266270643</v>
      </c>
      <c r="BG18">
        <f t="shared" si="11"/>
        <v>-21.776773388697482</v>
      </c>
      <c r="BH18">
        <f t="shared" si="11"/>
        <v>-21.715674431181707</v>
      </c>
      <c r="BI18">
        <f t="shared" si="11"/>
        <v>-21.804622255596055</v>
      </c>
      <c r="BJ18">
        <f t="shared" si="11"/>
        <v>-21.674424033413064</v>
      </c>
      <c r="BK18">
        <f t="shared" si="11"/>
        <v>-21.863795929764933</v>
      </c>
      <c r="BL18">
        <f t="shared" si="8"/>
        <v>-21.584770627579466</v>
      </c>
    </row>
    <row r="19" spans="1:64" ht="13.5" thickTop="1">
      <c r="E19" s="20" t="s">
        <v>93</v>
      </c>
      <c r="F19" s="22">
        <f ca="1">+$C$15+$C$16*F18-15018.5-$C$5/24</f>
        <v>45299.984260371486</v>
      </c>
      <c r="AA19" s="99"/>
      <c r="AC19" s="99">
        <v>0</v>
      </c>
      <c r="AW19">
        <v>-26000</v>
      </c>
      <c r="AX19">
        <f t="shared" si="0"/>
        <v>-5.3031039487522823E-2</v>
      </c>
      <c r="AY19">
        <f t="shared" si="1"/>
        <v>-5.4257307726324207E-2</v>
      </c>
      <c r="AZ19">
        <f t="shared" si="2"/>
        <v>1.2262682388013816E-3</v>
      </c>
      <c r="BA19">
        <f t="shared" si="3"/>
        <v>0.32810449936598884</v>
      </c>
      <c r="BB19">
        <f t="shared" si="4"/>
        <v>9.3150039140076246E-2</v>
      </c>
      <c r="BC19">
        <f t="shared" si="5"/>
        <v>-2.8300100475861321</v>
      </c>
      <c r="BD19">
        <f t="shared" si="6"/>
        <v>-6.3668288916096198</v>
      </c>
      <c r="BE19">
        <f t="shared" si="11"/>
        <v>-21.267894277964643</v>
      </c>
      <c r="BF19">
        <f t="shared" si="11"/>
        <v>-21.255748453538629</v>
      </c>
      <c r="BG19">
        <f t="shared" si="11"/>
        <v>-21.2787149827533</v>
      </c>
      <c r="BH19">
        <f t="shared" si="11"/>
        <v>-21.234878303670769</v>
      </c>
      <c r="BI19">
        <f t="shared" si="11"/>
        <v>-21.317154829600486</v>
      </c>
      <c r="BJ19">
        <f t="shared" si="11"/>
        <v>-21.157082242184977</v>
      </c>
      <c r="BK19">
        <f t="shared" si="11"/>
        <v>-21.45142299747425</v>
      </c>
      <c r="BL19">
        <f t="shared" si="8"/>
        <v>-20.7943279759963</v>
      </c>
    </row>
    <row r="20" spans="1:64" ht="15" thickBot="1">
      <c r="A20" s="3" t="s">
        <v>55</v>
      </c>
      <c r="B20" s="3" t="s">
        <v>56</v>
      </c>
      <c r="C20" s="49" t="s">
        <v>57</v>
      </c>
      <c r="D20" s="49" t="s">
        <v>62</v>
      </c>
      <c r="E20" s="3" t="s">
        <v>58</v>
      </c>
      <c r="F20" s="3" t="s">
        <v>59</v>
      </c>
      <c r="G20" s="3" t="s">
        <v>60</v>
      </c>
      <c r="H20" s="6" t="s">
        <v>108</v>
      </c>
      <c r="I20" s="6" t="s">
        <v>111</v>
      </c>
      <c r="J20" s="6" t="s">
        <v>105</v>
      </c>
      <c r="K20" s="6" t="s">
        <v>103</v>
      </c>
      <c r="L20" s="6" t="s">
        <v>74</v>
      </c>
      <c r="M20" s="6" t="s">
        <v>75</v>
      </c>
      <c r="N20" s="6" t="s">
        <v>76</v>
      </c>
      <c r="O20" s="6" t="s">
        <v>72</v>
      </c>
      <c r="P20" s="5" t="s">
        <v>71</v>
      </c>
      <c r="Q20" s="3" t="s">
        <v>64</v>
      </c>
      <c r="R20" s="5" t="s">
        <v>585</v>
      </c>
      <c r="S20" s="5" t="s">
        <v>583</v>
      </c>
      <c r="T20" s="5" t="s">
        <v>586</v>
      </c>
      <c r="U20" s="53" t="s">
        <v>587</v>
      </c>
      <c r="Z20" s="3" t="s">
        <v>59</v>
      </c>
      <c r="AA20" s="5" t="s">
        <v>45</v>
      </c>
      <c r="AB20" s="5" t="s">
        <v>47</v>
      </c>
      <c r="AC20" s="5">
        <v>0</v>
      </c>
      <c r="AD20" s="5" t="s">
        <v>39</v>
      </c>
      <c r="AE20" s="5" t="s">
        <v>586</v>
      </c>
      <c r="AF20" s="5" t="s">
        <v>49</v>
      </c>
      <c r="AG20" s="68"/>
      <c r="AH20" s="5" t="s">
        <v>21</v>
      </c>
      <c r="AI20" s="5" t="s">
        <v>22</v>
      </c>
      <c r="AJ20" s="5" t="s">
        <v>23</v>
      </c>
      <c r="AK20" s="5" t="s">
        <v>40</v>
      </c>
      <c r="AL20" s="5" t="s">
        <v>24</v>
      </c>
      <c r="AM20" s="5" t="s">
        <v>25</v>
      </c>
      <c r="AN20" s="3" t="s">
        <v>26</v>
      </c>
      <c r="AO20" s="3" t="s">
        <v>27</v>
      </c>
      <c r="AP20" s="3" t="s">
        <v>28</v>
      </c>
      <c r="AQ20" s="3" t="s">
        <v>29</v>
      </c>
      <c r="AR20" s="3" t="s">
        <v>30</v>
      </c>
      <c r="AS20" s="3" t="s">
        <v>31</v>
      </c>
      <c r="AT20" s="3" t="s">
        <v>32</v>
      </c>
      <c r="AU20" s="3" t="s">
        <v>592</v>
      </c>
      <c r="AV20" s="100"/>
      <c r="AW20">
        <v>-24000</v>
      </c>
      <c r="AX20">
        <f t="shared" si="0"/>
        <v>-4.3409513813149114E-2</v>
      </c>
      <c r="AY20">
        <f t="shared" si="1"/>
        <v>-4.5945526561380012E-2</v>
      </c>
      <c r="AZ20">
        <f t="shared" si="2"/>
        <v>2.5360127482308946E-3</v>
      </c>
      <c r="BA20">
        <f t="shared" si="3"/>
        <v>0.4234888292296547</v>
      </c>
      <c r="BB20">
        <f t="shared" si="4"/>
        <v>0.38646122682833811</v>
      </c>
      <c r="BC20">
        <f t="shared" si="5"/>
        <v>-2.5265037076602623</v>
      </c>
      <c r="BD20">
        <f t="shared" si="6"/>
        <v>-3.1483951373456605</v>
      </c>
      <c r="BE20">
        <f t="shared" si="11"/>
        <v>-20.685162302845757</v>
      </c>
      <c r="BF20">
        <f t="shared" si="11"/>
        <v>-20.685170893091883</v>
      </c>
      <c r="BG20">
        <f t="shared" si="11"/>
        <v>-20.685124393526117</v>
      </c>
      <c r="BH20">
        <f t="shared" si="11"/>
        <v>-20.685376003567548</v>
      </c>
      <c r="BI20">
        <f t="shared" si="11"/>
        <v>-20.684011738660327</v>
      </c>
      <c r="BJ20">
        <f t="shared" si="11"/>
        <v>-20.691328568634468</v>
      </c>
      <c r="BK20">
        <f t="shared" si="11"/>
        <v>-20.649433204627595</v>
      </c>
      <c r="BL20">
        <f t="shared" si="8"/>
        <v>-20.003885324413133</v>
      </c>
    </row>
    <row r="21" spans="1:64">
      <c r="A21" s="125" t="s">
        <v>710</v>
      </c>
      <c r="B21" s="126" t="s">
        <v>79</v>
      </c>
      <c r="C21" s="127">
        <v>30428.35</v>
      </c>
      <c r="D21"/>
      <c r="E21">
        <f t="shared" ref="E21:E84" si="12">+(C21-C$7)/C$8</f>
        <v>-56930.746125282392</v>
      </c>
      <c r="F21" s="121">
        <f>ROUND(2*E21,0)/2+0.5</f>
        <v>-56930</v>
      </c>
      <c r="G21">
        <f t="shared" ref="G21:G26" si="13">+C21-(C$7+F21*C$8)</f>
        <v>-0.26750300000639982</v>
      </c>
      <c r="I21">
        <f t="shared" ref="I21:I26" si="14">G21</f>
        <v>-0.26750300000639982</v>
      </c>
      <c r="Q21" s="2">
        <f t="shared" ref="Q21:Q84" si="15">+C21-15018.5</f>
        <v>15409.849999999999</v>
      </c>
      <c r="S21" s="13">
        <v>0.1</v>
      </c>
      <c r="Z21">
        <f t="shared" ref="Z21:Z84" si="16">F21</f>
        <v>-56930</v>
      </c>
      <c r="AA21" s="74">
        <f t="shared" ref="AA21:AA84" si="17">AB$3+AB$4*Z21+AB$5*Z21^2+AH21</f>
        <v>-0.26472070299147593</v>
      </c>
      <c r="AB21" s="74">
        <f t="shared" ref="AB21:AB26" si="18">IF(S21&lt;&gt;0,G21-AH21, -9999)</f>
        <v>-0.26933938710418304</v>
      </c>
      <c r="AC21" s="74">
        <v>-8.824155000547762E-2</v>
      </c>
      <c r="AD21" s="74">
        <f t="shared" ref="AD21:AD26" si="19">IF(S21&lt;&gt;0,G21-AA21, -9999)</f>
        <v>-2.7822970149238846E-3</v>
      </c>
      <c r="AE21" s="74">
        <f t="shared" ref="AE21:AE26" si="20">+(G21-AA21)^2*S21</f>
        <v>7.7411766792543596E-7</v>
      </c>
      <c r="AF21">
        <f t="shared" ref="AF21:AF26" si="21">IF(S21&lt;&gt;0,G21-P21, -9999)</f>
        <v>-0.26750300000639982</v>
      </c>
      <c r="AG21" s="101"/>
      <c r="AH21">
        <f t="shared" ref="AH21:AH84" si="22">$AB$6*($AB$11/AI21*AJ21+$AB$12)</f>
        <v>1.8363870977832078E-3</v>
      </c>
      <c r="AI21">
        <f t="shared" ref="AI21:AI84" si="23">1+$AB$7*COS(AL21)</f>
        <v>0.3571337515333497</v>
      </c>
      <c r="AJ21">
        <f t="shared" ref="AJ21:AJ84" si="24">SIN(AL21+RADIANS($AB$9))</f>
        <v>0.20597809043542331</v>
      </c>
      <c r="AK21">
        <f t="shared" ref="AK21:AK84" si="25">$AB$7*SIN(AL21)</f>
        <v>-0.29153964297420787</v>
      </c>
      <c r="AL21">
        <f t="shared" ref="AL21:AL84" si="26">2*ATAN(AM21)</f>
        <v>-2.715832198918914</v>
      </c>
      <c r="AM21">
        <f t="shared" ref="AM21:AM84" si="27">SQRT((1+$AB$7)/(1-$AB$7))*TAN(AN21/2)</f>
        <v>-4.6263017432986953</v>
      </c>
      <c r="AN21" s="74">
        <f t="shared" ref="AN21:AT30" si="28">$AU21+$AB$7*SIN(AO21)</f>
        <v>-33.597578884366541</v>
      </c>
      <c r="AO21" s="74">
        <f t="shared" si="28"/>
        <v>-33.595537841992765</v>
      </c>
      <c r="AP21" s="74">
        <f t="shared" si="28"/>
        <v>-33.600575599546438</v>
      </c>
      <c r="AQ21" s="74">
        <f t="shared" si="28"/>
        <v>-33.588074555642706</v>
      </c>
      <c r="AR21" s="74">
        <f t="shared" si="28"/>
        <v>-33.618698713256123</v>
      </c>
      <c r="AS21" s="74">
        <f t="shared" si="28"/>
        <v>-33.541066762163545</v>
      </c>
      <c r="AT21" s="74">
        <f t="shared" si="28"/>
        <v>-33.724050797587317</v>
      </c>
      <c r="AU21" s="74">
        <f t="shared" ref="AU21:AU84" si="29">RADIANS($AB$9)+$AB$18*(F21-AB$15)</f>
        <v>-33.018523582729941</v>
      </c>
      <c r="AW21">
        <v>-22000</v>
      </c>
      <c r="AX21">
        <f t="shared" si="0"/>
        <v>-3.5455170234097465E-2</v>
      </c>
      <c r="AY21">
        <f t="shared" si="1"/>
        <v>-3.8291622973288954E-2</v>
      </c>
      <c r="AZ21">
        <f t="shared" si="2"/>
        <v>2.8364527391914881E-3</v>
      </c>
      <c r="BA21">
        <f t="shared" si="3"/>
        <v>0.87059365057018734</v>
      </c>
      <c r="BB21">
        <f t="shared" si="4"/>
        <v>0.92001982593761389</v>
      </c>
      <c r="BC21">
        <f t="shared" si="5"/>
        <v>-1.7551642497140922</v>
      </c>
      <c r="BD21">
        <f t="shared" si="6"/>
        <v>-1.2037255577081025</v>
      </c>
      <c r="BE21">
        <f t="shared" si="11"/>
        <v>-19.776560050080263</v>
      </c>
      <c r="BF21">
        <f t="shared" si="11"/>
        <v>-19.773106532118568</v>
      </c>
      <c r="BG21">
        <f t="shared" si="11"/>
        <v>-19.76503586465299</v>
      </c>
      <c r="BH21">
        <f t="shared" si="11"/>
        <v>-19.746496922395721</v>
      </c>
      <c r="BI21">
        <f t="shared" si="11"/>
        <v>-19.705451497691037</v>
      </c>
      <c r="BJ21">
        <f t="shared" si="11"/>
        <v>-19.620776194155169</v>
      </c>
      <c r="BK21">
        <f t="shared" si="11"/>
        <v>-19.464673294512362</v>
      </c>
      <c r="BL21">
        <f t="shared" si="8"/>
        <v>-19.21344267282997</v>
      </c>
    </row>
    <row r="22" spans="1:64">
      <c r="A22" s="125" t="s">
        <v>710</v>
      </c>
      <c r="B22" s="126" t="s">
        <v>78</v>
      </c>
      <c r="C22" s="127">
        <v>31031.58</v>
      </c>
      <c r="D22"/>
      <c r="E22">
        <f t="shared" si="12"/>
        <v>-55248.203671229938</v>
      </c>
      <c r="F22" s="121">
        <f>ROUND(2*E22,0)/2+0.5</f>
        <v>-55247.5</v>
      </c>
      <c r="G22">
        <f t="shared" si="13"/>
        <v>-0.25228225000319071</v>
      </c>
      <c r="I22">
        <f t="shared" si="14"/>
        <v>-0.25228225000319071</v>
      </c>
      <c r="Q22" s="2">
        <f t="shared" si="15"/>
        <v>16013.080000000002</v>
      </c>
      <c r="S22" s="13">
        <v>0.1</v>
      </c>
      <c r="Z22">
        <f t="shared" si="16"/>
        <v>-55247.5</v>
      </c>
      <c r="AA22" s="74">
        <f t="shared" si="17"/>
        <v>-0.24816143575591115</v>
      </c>
      <c r="AB22" s="74">
        <f t="shared" si="18"/>
        <v>-0.255082747124526</v>
      </c>
      <c r="AC22" s="74">
        <v>-7.3020800002268516E-2</v>
      </c>
      <c r="AD22" s="74">
        <f t="shared" si="19"/>
        <v>-4.1208142472795584E-3</v>
      </c>
      <c r="AE22" s="74">
        <f t="shared" si="20"/>
        <v>1.6981110060582193E-6</v>
      </c>
      <c r="AF22">
        <f t="shared" si="21"/>
        <v>-0.25228225000319071</v>
      </c>
      <c r="AG22" s="101"/>
      <c r="AH22">
        <f t="shared" si="22"/>
        <v>2.8004971213353006E-3</v>
      </c>
      <c r="AI22">
        <f t="shared" si="23"/>
        <v>0.47781771466880296</v>
      </c>
      <c r="AJ22">
        <f t="shared" si="24"/>
        <v>0.49669853259124991</v>
      </c>
      <c r="AK22">
        <f t="shared" si="25"/>
        <v>-0.47497161781458258</v>
      </c>
      <c r="AL22">
        <f t="shared" si="26"/>
        <v>-2.4035045785406135</v>
      </c>
      <c r="AM22">
        <f t="shared" si="27"/>
        <v>-2.5855574298256521</v>
      </c>
      <c r="AN22" s="74">
        <f t="shared" si="28"/>
        <v>-33.057671928093868</v>
      </c>
      <c r="AO22" s="74">
        <f t="shared" si="28"/>
        <v>-33.057671930245611</v>
      </c>
      <c r="AP22" s="74">
        <f t="shared" si="28"/>
        <v>-33.057671887245021</v>
      </c>
      <c r="AQ22" s="74">
        <f t="shared" si="28"/>
        <v>-33.057672746567796</v>
      </c>
      <c r="AR22" s="74">
        <f t="shared" si="28"/>
        <v>-33.057655571908512</v>
      </c>
      <c r="AS22" s="74">
        <f t="shared" si="28"/>
        <v>-33.057998045457325</v>
      </c>
      <c r="AT22" s="74">
        <f t="shared" si="28"/>
        <v>-32.922620843076608</v>
      </c>
      <c r="AU22" s="74">
        <f t="shared" si="29"/>
        <v>-32.353563702085602</v>
      </c>
      <c r="AW22">
        <v>-20000</v>
      </c>
      <c r="AX22">
        <f t="shared" si="0"/>
        <v>-3.3298005178239526E-2</v>
      </c>
      <c r="AY22">
        <f t="shared" si="1"/>
        <v>-3.1295596962051045E-2</v>
      </c>
      <c r="AZ22">
        <f t="shared" si="2"/>
        <v>-2.0024082161884792E-3</v>
      </c>
      <c r="BA22">
        <f t="shared" si="3"/>
        <v>0.78691879486595051</v>
      </c>
      <c r="BB22">
        <f t="shared" si="4"/>
        <v>-0.99609965620529106</v>
      </c>
      <c r="BC22">
        <f t="shared" si="5"/>
        <v>1.8774438890715288</v>
      </c>
      <c r="BD22">
        <f t="shared" si="6"/>
        <v>1.3655667397176905</v>
      </c>
      <c r="BE22">
        <f t="shared" ref="BE22:BK31" si="30">$BL22+$AB$7*SIN(BF22)</f>
        <v>-17.817924991198048</v>
      </c>
      <c r="BF22">
        <f t="shared" si="30"/>
        <v>-17.81977245780557</v>
      </c>
      <c r="BG22">
        <f t="shared" si="30"/>
        <v>-17.824833137197082</v>
      </c>
      <c r="BH22">
        <f t="shared" si="30"/>
        <v>-17.838484931577774</v>
      </c>
      <c r="BI22">
        <f t="shared" si="30"/>
        <v>-17.873915714176185</v>
      </c>
      <c r="BJ22">
        <f t="shared" si="30"/>
        <v>-17.95829065592504</v>
      </c>
      <c r="BK22">
        <f t="shared" si="30"/>
        <v>-18.13094910541772</v>
      </c>
      <c r="BL22">
        <f t="shared" si="8"/>
        <v>-18.423000021246803</v>
      </c>
    </row>
    <row r="23" spans="1:64">
      <c r="A23" s="125" t="s">
        <v>710</v>
      </c>
      <c r="B23" s="126" t="s">
        <v>78</v>
      </c>
      <c r="C23" s="127">
        <v>38385.480000000003</v>
      </c>
      <c r="D23"/>
      <c r="E23">
        <f t="shared" si="12"/>
        <v>-34736.543188733551</v>
      </c>
      <c r="F23">
        <f t="shared" ref="F23:F36" si="31">ROUND(2*E23,0)/2</f>
        <v>-34736.5</v>
      </c>
      <c r="G23">
        <f t="shared" si="13"/>
        <v>-1.5484149997064378E-2</v>
      </c>
      <c r="I23">
        <f t="shared" si="14"/>
        <v>-1.5484149997064378E-2</v>
      </c>
      <c r="Q23" s="2">
        <f t="shared" si="15"/>
        <v>23366.980000000003</v>
      </c>
      <c r="S23" s="13">
        <v>0.1</v>
      </c>
      <c r="Z23">
        <f t="shared" si="16"/>
        <v>-34736.5</v>
      </c>
      <c r="AA23" s="74">
        <f t="shared" si="17"/>
        <v>-0.10116811648607026</v>
      </c>
      <c r="AB23" s="74">
        <f t="shared" si="18"/>
        <v>-1.2594847210939546E-2</v>
      </c>
      <c r="AC23" s="74">
        <v>-1.5484149997064378E-2</v>
      </c>
      <c r="AD23" s="74">
        <f t="shared" si="19"/>
        <v>8.5683966489005878E-2</v>
      </c>
      <c r="AE23" s="74">
        <f t="shared" si="20"/>
        <v>7.3417421132890824E-4</v>
      </c>
      <c r="AF23">
        <f t="shared" si="21"/>
        <v>-1.5484149997064378E-2</v>
      </c>
      <c r="AG23" s="101"/>
      <c r="AH23">
        <f t="shared" si="22"/>
        <v>-2.8893027861248313E-3</v>
      </c>
      <c r="AI23">
        <f t="shared" si="23"/>
        <v>0.49457082381196782</v>
      </c>
      <c r="AJ23">
        <f t="shared" si="24"/>
        <v>-0.83657718657449731</v>
      </c>
      <c r="AK23">
        <f t="shared" si="25"/>
        <v>0.49276132630412534</v>
      </c>
      <c r="AL23">
        <f t="shared" si="26"/>
        <v>2.3688846228243952</v>
      </c>
      <c r="AM23">
        <f t="shared" si="27"/>
        <v>2.4582150050997171</v>
      </c>
      <c r="AN23" s="74">
        <f t="shared" si="28"/>
        <v>-23.541443320295958</v>
      </c>
      <c r="AO23" s="74">
        <f t="shared" si="28"/>
        <v>-23.541443320543664</v>
      </c>
      <c r="AP23" s="74">
        <f t="shared" si="28"/>
        <v>-23.541443303425989</v>
      </c>
      <c r="AQ23" s="74">
        <f t="shared" si="28"/>
        <v>-23.541444486376609</v>
      </c>
      <c r="AR23" s="74">
        <f t="shared" si="28"/>
        <v>-23.541362896229487</v>
      </c>
      <c r="AS23" s="74">
        <f t="shared" si="28"/>
        <v>-23.548072786653943</v>
      </c>
      <c r="AT23" s="74">
        <f t="shared" si="28"/>
        <v>-23.700633590290973</v>
      </c>
      <c r="AU23" s="74">
        <f t="shared" si="29"/>
        <v>-24.247179088774459</v>
      </c>
      <c r="AW23">
        <v>-18000</v>
      </c>
      <c r="AX23">
        <f t="shared" si="0"/>
        <v>-2.7966172142753435E-2</v>
      </c>
      <c r="AY23">
        <f t="shared" si="1"/>
        <v>-2.4957448527666262E-2</v>
      </c>
      <c r="AZ23">
        <f t="shared" si="2"/>
        <v>-3.0087236150871744E-3</v>
      </c>
      <c r="BA23">
        <f t="shared" si="3"/>
        <v>0.41125575096962319</v>
      </c>
      <c r="BB23">
        <f t="shared" si="4"/>
        <v>-0.71922136520580271</v>
      </c>
      <c r="BC23">
        <f t="shared" si="5"/>
        <v>2.5572090054457832</v>
      </c>
      <c r="BD23">
        <f t="shared" si="6"/>
        <v>3.3244530641849561</v>
      </c>
      <c r="BE23">
        <f t="shared" si="30"/>
        <v>-16.961829775760439</v>
      </c>
      <c r="BF23">
        <f t="shared" si="30"/>
        <v>-16.96182445033747</v>
      </c>
      <c r="BG23">
        <f t="shared" si="30"/>
        <v>-16.961848658481209</v>
      </c>
      <c r="BH23">
        <f t="shared" si="30"/>
        <v>-16.961738628242479</v>
      </c>
      <c r="BI23">
        <f t="shared" si="30"/>
        <v>-16.962239032656129</v>
      </c>
      <c r="BJ23">
        <f t="shared" si="30"/>
        <v>-16.959969376552117</v>
      </c>
      <c r="BK23">
        <f t="shared" si="30"/>
        <v>-16.970393114572232</v>
      </c>
      <c r="BL23">
        <f t="shared" si="8"/>
        <v>-17.63255736966364</v>
      </c>
    </row>
    <row r="24" spans="1:64">
      <c r="A24" s="125" t="s">
        <v>710</v>
      </c>
      <c r="B24" s="126" t="s">
        <v>78</v>
      </c>
      <c r="C24" s="127">
        <v>38816.400000000001</v>
      </c>
      <c r="D24"/>
      <c r="E24">
        <f t="shared" si="12"/>
        <v>-33534.611596637209</v>
      </c>
      <c r="F24">
        <f t="shared" si="31"/>
        <v>-33534.5</v>
      </c>
      <c r="G24">
        <f t="shared" si="13"/>
        <v>-4.0009950003877748E-2</v>
      </c>
      <c r="I24">
        <f t="shared" si="14"/>
        <v>-4.0009950003877748E-2</v>
      </c>
      <c r="Q24" s="2">
        <f t="shared" si="15"/>
        <v>23797.9</v>
      </c>
      <c r="S24" s="13">
        <v>0.1</v>
      </c>
      <c r="Z24">
        <f t="shared" si="16"/>
        <v>-33534.5</v>
      </c>
      <c r="AA24" s="74">
        <f t="shared" si="17"/>
        <v>-9.4461929610486314E-2</v>
      </c>
      <c r="AB24" s="74">
        <f t="shared" si="18"/>
        <v>-3.7025436411901196E-2</v>
      </c>
      <c r="AC24" s="74">
        <v>-4.0009950003877748E-2</v>
      </c>
      <c r="AD24" s="74">
        <f t="shared" si="19"/>
        <v>5.4451979606608567E-2</v>
      </c>
      <c r="AE24" s="74">
        <f t="shared" si="20"/>
        <v>2.9650180830785155E-4</v>
      </c>
      <c r="AF24">
        <f t="shared" si="21"/>
        <v>-4.0009950003877748E-2</v>
      </c>
      <c r="AG24" s="101"/>
      <c r="AH24">
        <f t="shared" si="22"/>
        <v>-2.9845135919765531E-3</v>
      </c>
      <c r="AI24">
        <f t="shared" si="23"/>
        <v>0.38743426657307634</v>
      </c>
      <c r="AJ24">
        <f t="shared" si="24"/>
        <v>-0.67305916203147154</v>
      </c>
      <c r="AK24">
        <f t="shared" si="25"/>
        <v>0.35076430701291245</v>
      </c>
      <c r="AL24">
        <f t="shared" si="26"/>
        <v>2.6215526369521749</v>
      </c>
      <c r="AM24">
        <f t="shared" si="27"/>
        <v>3.7587913511507733</v>
      </c>
      <c r="AN24" s="74">
        <f t="shared" si="28"/>
        <v>-23.130794136003477</v>
      </c>
      <c r="AO24" s="74">
        <f t="shared" si="28"/>
        <v>-23.130941589394777</v>
      </c>
      <c r="AP24" s="74">
        <f t="shared" si="28"/>
        <v>-23.130441859719983</v>
      </c>
      <c r="AQ24" s="74">
        <f t="shared" si="28"/>
        <v>-23.132137682490104</v>
      </c>
      <c r="AR24" s="74">
        <f t="shared" si="28"/>
        <v>-23.126408076360427</v>
      </c>
      <c r="AS24" s="74">
        <f t="shared" si="28"/>
        <v>-23.146063541774829</v>
      </c>
      <c r="AT24" s="74">
        <f t="shared" si="28"/>
        <v>-23.081772799260861</v>
      </c>
      <c r="AU24" s="74">
        <f t="shared" si="29"/>
        <v>-23.77212305517298</v>
      </c>
      <c r="AW24">
        <v>-16000</v>
      </c>
      <c r="AX24">
        <f t="shared" si="0"/>
        <v>-2.178432074376687E-2</v>
      </c>
      <c r="AY24">
        <f t="shared" si="1"/>
        <v>-1.9277177670134621E-2</v>
      </c>
      <c r="AZ24">
        <f t="shared" si="2"/>
        <v>-2.5071430736322503E-3</v>
      </c>
      <c r="BA24">
        <f t="shared" si="3"/>
        <v>0.32405990991381783</v>
      </c>
      <c r="BB24">
        <f t="shared" si="4"/>
        <v>-0.4887113147047793</v>
      </c>
      <c r="BC24">
        <f t="shared" si="5"/>
        <v>2.8492779369064598</v>
      </c>
      <c r="BD24">
        <f t="shared" si="6"/>
        <v>6.7931522027861666</v>
      </c>
      <c r="BE24">
        <f t="shared" si="30"/>
        <v>-16.389359958739028</v>
      </c>
      <c r="BF24">
        <f t="shared" si="30"/>
        <v>-16.404286222694481</v>
      </c>
      <c r="BG24">
        <f t="shared" si="30"/>
        <v>-16.377031644676602</v>
      </c>
      <c r="BH24">
        <f t="shared" si="30"/>
        <v>-16.427273637688618</v>
      </c>
      <c r="BI24">
        <f t="shared" si="30"/>
        <v>-16.336164148996431</v>
      </c>
      <c r="BJ24">
        <f t="shared" si="30"/>
        <v>-16.507110243319939</v>
      </c>
      <c r="BK24">
        <f t="shared" si="30"/>
        <v>-16.202459727472572</v>
      </c>
      <c r="BL24">
        <f t="shared" si="8"/>
        <v>-16.842114718080474</v>
      </c>
    </row>
    <row r="25" spans="1:64">
      <c r="A25" s="125" t="s">
        <v>710</v>
      </c>
      <c r="B25" s="126" t="s">
        <v>78</v>
      </c>
      <c r="C25" s="127">
        <v>39905.26</v>
      </c>
      <c r="D25"/>
      <c r="E25">
        <f t="shared" si="12"/>
        <v>-30497.539208792525</v>
      </c>
      <c r="F25">
        <f t="shared" si="31"/>
        <v>-30497.5</v>
      </c>
      <c r="G25">
        <f t="shared" si="13"/>
        <v>-1.4057250002224464E-2</v>
      </c>
      <c r="I25">
        <f t="shared" si="14"/>
        <v>-1.4057250002224464E-2</v>
      </c>
      <c r="Q25" s="2">
        <f t="shared" si="15"/>
        <v>24886.760000000002</v>
      </c>
      <c r="S25" s="13">
        <v>0.1</v>
      </c>
      <c r="Z25">
        <f t="shared" si="16"/>
        <v>-30497.5</v>
      </c>
      <c r="AA25" s="74">
        <f t="shared" si="17"/>
        <v>-7.7133173142058933E-2</v>
      </c>
      <c r="AB25" s="74">
        <f t="shared" si="18"/>
        <v>-1.2275606431323697E-2</v>
      </c>
      <c r="AC25" s="74">
        <v>-1.4057250002224464E-2</v>
      </c>
      <c r="AD25" s="74">
        <f t="shared" si="19"/>
        <v>6.3075923139834469E-2</v>
      </c>
      <c r="AE25" s="74">
        <f t="shared" si="20"/>
        <v>3.978572079942305E-4</v>
      </c>
      <c r="AF25">
        <f t="shared" si="21"/>
        <v>-1.4057250002224464E-2</v>
      </c>
      <c r="AG25" s="101"/>
      <c r="AH25">
        <f t="shared" si="22"/>
        <v>-1.7816435709007666E-3</v>
      </c>
      <c r="AI25">
        <f t="shared" si="23"/>
        <v>0.30083959381838932</v>
      </c>
      <c r="AJ25">
        <f t="shared" si="24"/>
        <v>-0.34893129299002673</v>
      </c>
      <c r="AK25">
        <f t="shared" si="25"/>
        <v>9.7196210168291178E-2</v>
      </c>
      <c r="AL25">
        <f t="shared" si="26"/>
        <v>3.0034595030928082</v>
      </c>
      <c r="AM25">
        <f t="shared" si="27"/>
        <v>14.455754126775545</v>
      </c>
      <c r="AN25" s="74">
        <f t="shared" si="28"/>
        <v>-22.3213160255094</v>
      </c>
      <c r="AO25" s="74">
        <f t="shared" si="28"/>
        <v>-22.35395809063473</v>
      </c>
      <c r="AP25" s="74">
        <f t="shared" si="28"/>
        <v>-22.304931914464749</v>
      </c>
      <c r="AQ25" s="74">
        <f t="shared" si="28"/>
        <v>-22.378905718656267</v>
      </c>
      <c r="AR25" s="74">
        <f t="shared" si="28"/>
        <v>-22.267988286077053</v>
      </c>
      <c r="AS25" s="74">
        <f t="shared" si="28"/>
        <v>-22.436139511043859</v>
      </c>
      <c r="AT25" s="74">
        <f t="shared" si="28"/>
        <v>-22.184588769866735</v>
      </c>
      <c r="AU25" s="74">
        <f t="shared" si="29"/>
        <v>-22.571835888743941</v>
      </c>
      <c r="AW25">
        <v>-14000</v>
      </c>
      <c r="AX25">
        <f t="shared" si="0"/>
        <v>-1.568418010439776E-2</v>
      </c>
      <c r="AY25">
        <f t="shared" si="1"/>
        <v>-1.4254784389456116E-2</v>
      </c>
      <c r="AZ25">
        <f t="shared" si="2"/>
        <v>-1.4293957149416434E-3</v>
      </c>
      <c r="BA25">
        <f t="shared" si="3"/>
        <v>0.29635780082278518</v>
      </c>
      <c r="BB25">
        <f t="shared" si="4"/>
        <v>-0.293626419478205</v>
      </c>
      <c r="BC25">
        <f t="shared" si="5"/>
        <v>3.0618717009903933</v>
      </c>
      <c r="BD25">
        <f t="shared" si="6"/>
        <v>25.074219314069097</v>
      </c>
      <c r="BE25">
        <f t="shared" si="30"/>
        <v>-15.899471706924027</v>
      </c>
      <c r="BF25">
        <f t="shared" si="30"/>
        <v>-15.925286547073714</v>
      </c>
      <c r="BG25">
        <f t="shared" si="30"/>
        <v>-15.887979666309683</v>
      </c>
      <c r="BH25">
        <f t="shared" si="30"/>
        <v>-15.941990649029728</v>
      </c>
      <c r="BI25">
        <f t="shared" si="30"/>
        <v>-15.863977022820466</v>
      </c>
      <c r="BJ25">
        <f t="shared" si="30"/>
        <v>-15.977101353838268</v>
      </c>
      <c r="BK25">
        <f t="shared" si="30"/>
        <v>-15.813802337197631</v>
      </c>
      <c r="BL25">
        <f t="shared" si="8"/>
        <v>-16.051672066497311</v>
      </c>
    </row>
    <row r="26" spans="1:64">
      <c r="A26" s="125" t="s">
        <v>710</v>
      </c>
      <c r="B26" s="126" t="s">
        <v>79</v>
      </c>
      <c r="C26" s="127">
        <v>39942.400000000001</v>
      </c>
      <c r="D26"/>
      <c r="E26">
        <f t="shared" si="12"/>
        <v>-30393.947499587899</v>
      </c>
      <c r="F26">
        <f t="shared" si="31"/>
        <v>-30394</v>
      </c>
      <c r="G26">
        <f t="shared" si="13"/>
        <v>1.8822599995473865E-2</v>
      </c>
      <c r="I26">
        <f t="shared" si="14"/>
        <v>1.8822599995473865E-2</v>
      </c>
      <c r="Q26" s="2">
        <f t="shared" si="15"/>
        <v>24923.9</v>
      </c>
      <c r="S26" s="13">
        <v>0.1</v>
      </c>
      <c r="Z26">
        <f t="shared" si="16"/>
        <v>-30394</v>
      </c>
      <c r="AA26" s="74">
        <f t="shared" si="17"/>
        <v>-7.6550518973190554E-2</v>
      </c>
      <c r="AB26" s="74">
        <f t="shared" si="18"/>
        <v>2.0544424800358209E-2</v>
      </c>
      <c r="AC26" s="74">
        <v>1.8822599995473865E-2</v>
      </c>
      <c r="AD26" s="74">
        <f t="shared" si="19"/>
        <v>9.5373118968664419E-2</v>
      </c>
      <c r="AE26" s="74">
        <f t="shared" si="20"/>
        <v>9.0960318218110162E-4</v>
      </c>
      <c r="AF26">
        <f t="shared" si="21"/>
        <v>1.8822599995473865E-2</v>
      </c>
      <c r="AG26" s="101"/>
      <c r="AH26">
        <f t="shared" si="22"/>
        <v>-1.7218248048843428E-3</v>
      </c>
      <c r="AI26">
        <f t="shared" si="23"/>
        <v>0.29986943536753774</v>
      </c>
      <c r="AJ26">
        <f t="shared" si="24"/>
        <v>-0.33919610689271934</v>
      </c>
      <c r="AK26">
        <f t="shared" si="25"/>
        <v>8.9942033057648238E-2</v>
      </c>
      <c r="AL26">
        <f t="shared" si="26"/>
        <v>3.0138277714171187</v>
      </c>
      <c r="AM26">
        <f t="shared" si="27"/>
        <v>15.632453780502026</v>
      </c>
      <c r="AN26" s="74">
        <f t="shared" si="28"/>
        <v>-22.296863962261714</v>
      </c>
      <c r="AO26" s="74">
        <f t="shared" si="28"/>
        <v>-22.329140618031985</v>
      </c>
      <c r="AP26" s="74">
        <f t="shared" si="28"/>
        <v>-22.281060954086943</v>
      </c>
      <c r="AQ26" s="74">
        <f t="shared" si="28"/>
        <v>-22.352972818116324</v>
      </c>
      <c r="AR26" s="74">
        <f t="shared" si="28"/>
        <v>-22.246004574886566</v>
      </c>
      <c r="AS26" s="74">
        <f t="shared" si="28"/>
        <v>-22.40664484964833</v>
      </c>
      <c r="AT26" s="74">
        <f t="shared" si="28"/>
        <v>-22.168142106464312</v>
      </c>
      <c r="AU26" s="74">
        <f t="shared" si="29"/>
        <v>-22.530930481524514</v>
      </c>
      <c r="AW26">
        <v>-12000</v>
      </c>
      <c r="AX26">
        <f t="shared" si="0"/>
        <v>-1.004842214030492E-2</v>
      </c>
      <c r="AY26">
        <f t="shared" si="1"/>
        <v>-9.8902686856307525E-3</v>
      </c>
      <c r="AZ26">
        <f t="shared" si="2"/>
        <v>-1.5815345467416696E-4</v>
      </c>
      <c r="BA26">
        <f t="shared" si="3"/>
        <v>0.29797706365353072</v>
      </c>
      <c r="BB26">
        <f t="shared" si="4"/>
        <v>-0.11341077214710214</v>
      </c>
      <c r="BC26">
        <f t="shared" si="5"/>
        <v>-3.0369506299330888</v>
      </c>
      <c r="BD26">
        <f t="shared" si="6"/>
        <v>-19.095336699747023</v>
      </c>
      <c r="BE26">
        <f t="shared" si="30"/>
        <v>-15.457045623972775</v>
      </c>
      <c r="BF26">
        <f t="shared" si="30"/>
        <v>-15.42687059190661</v>
      </c>
      <c r="BG26">
        <f t="shared" si="30"/>
        <v>-15.471096795658955</v>
      </c>
      <c r="BH26">
        <f t="shared" si="30"/>
        <v>-15.406087806506145</v>
      </c>
      <c r="BI26">
        <f t="shared" si="30"/>
        <v>-15.501279334627466</v>
      </c>
      <c r="BJ26">
        <f t="shared" si="30"/>
        <v>-15.360972069996079</v>
      </c>
      <c r="BK26">
        <f t="shared" si="30"/>
        <v>-15.566187039956029</v>
      </c>
      <c r="BL26">
        <f t="shared" si="8"/>
        <v>-15.261229414914144</v>
      </c>
    </row>
    <row r="27" spans="1:64">
      <c r="A27" s="52" t="s">
        <v>731</v>
      </c>
      <c r="B27" s="118" t="s">
        <v>79</v>
      </c>
      <c r="C27" s="119">
        <v>49048.446000000004</v>
      </c>
      <c r="D27"/>
      <c r="E27">
        <f t="shared" si="12"/>
        <v>-4995.1626520927948</v>
      </c>
      <c r="F27">
        <f t="shared" si="31"/>
        <v>-4995</v>
      </c>
      <c r="Q27" s="2">
        <f t="shared" si="15"/>
        <v>34029.946000000004</v>
      </c>
      <c r="S27" s="13"/>
      <c r="U27" s="52">
        <f>+C27-(C$7+F27*C$8)</f>
        <v>-5.831449999823235E-2</v>
      </c>
      <c r="Z27">
        <f t="shared" si="16"/>
        <v>-4995</v>
      </c>
      <c r="AA27" s="74">
        <f t="shared" si="17"/>
        <v>4.2443606751845517E-4</v>
      </c>
      <c r="AB27" s="74">
        <f>IF(S27&lt;&gt;0,U27-AH27, -9999)</f>
        <v>-9999</v>
      </c>
      <c r="AC27" s="74">
        <v>-5.831449999823235E-2</v>
      </c>
      <c r="AD27" s="74">
        <f>IF(S27&lt;&gt;0,U27-AA27, -9999)</f>
        <v>-9999</v>
      </c>
      <c r="AE27" s="74">
        <f>+(U27-AA27)^2*S27</f>
        <v>0</v>
      </c>
      <c r="AF27">
        <f>IF(S27&lt;&gt;0,U27-P27, -9999)</f>
        <v>-9999</v>
      </c>
      <c r="AG27" s="101"/>
      <c r="AH27">
        <f t="shared" si="22"/>
        <v>2.1535524985528148E-4</v>
      </c>
      <c r="AI27">
        <f t="shared" si="23"/>
        <v>1.6029300824848485</v>
      </c>
      <c r="AJ27">
        <f t="shared" si="24"/>
        <v>-0.32270609150800639</v>
      </c>
      <c r="AK27">
        <f t="shared" si="25"/>
        <v>0.36707995379471103</v>
      </c>
      <c r="AL27">
        <f t="shared" si="26"/>
        <v>0.54688448087603891</v>
      </c>
      <c r="AM27">
        <f t="shared" si="27"/>
        <v>0.28046758346911793</v>
      </c>
      <c r="AN27" s="74">
        <f t="shared" si="28"/>
        <v>-12.334500249307638</v>
      </c>
      <c r="AO27" s="74">
        <f t="shared" si="28"/>
        <v>-12.340329142527075</v>
      </c>
      <c r="AP27" s="74">
        <f t="shared" si="28"/>
        <v>-12.348794128364661</v>
      </c>
      <c r="AQ27" s="74">
        <f t="shared" si="28"/>
        <v>-12.361059397869564</v>
      </c>
      <c r="AR27" s="74">
        <f t="shared" si="28"/>
        <v>-12.378776160067256</v>
      </c>
      <c r="AS27" s="74">
        <f t="shared" si="28"/>
        <v>-12.404264149917331</v>
      </c>
      <c r="AT27" s="74">
        <f t="shared" si="28"/>
        <v>-12.44075097408764</v>
      </c>
      <c r="AU27" s="74">
        <f t="shared" si="29"/>
        <v>-12.492704027744107</v>
      </c>
      <c r="AW27">
        <v>-10000</v>
      </c>
      <c r="AX27">
        <f t="shared" si="0"/>
        <v>-4.8831728896551341E-3</v>
      </c>
      <c r="AY27">
        <f t="shared" si="1"/>
        <v>-6.1836305586585238E-3</v>
      </c>
      <c r="AZ27">
        <f t="shared" si="2"/>
        <v>1.3004576690033899E-3</v>
      </c>
      <c r="BA27">
        <f t="shared" si="3"/>
        <v>0.33089281610839771</v>
      </c>
      <c r="BB27">
        <f t="shared" si="4"/>
        <v>0.10572475963168909</v>
      </c>
      <c r="BC27">
        <f t="shared" si="5"/>
        <v>-2.8173726074816301</v>
      </c>
      <c r="BD27">
        <f t="shared" si="6"/>
        <v>-6.114518455837227</v>
      </c>
      <c r="BE27">
        <f t="shared" si="30"/>
        <v>-14.957541211512181</v>
      </c>
      <c r="BF27">
        <f t="shared" si="30"/>
        <v>-14.947072151094339</v>
      </c>
      <c r="BG27">
        <f t="shared" si="30"/>
        <v>-14.967356382741409</v>
      </c>
      <c r="BH27">
        <f t="shared" si="30"/>
        <v>-14.927692513569415</v>
      </c>
      <c r="BI27">
        <f t="shared" si="30"/>
        <v>-15.003950620181445</v>
      </c>
      <c r="BJ27">
        <f t="shared" si="30"/>
        <v>-14.851830792131484</v>
      </c>
      <c r="BK27">
        <f t="shared" si="30"/>
        <v>-15.137750661154294</v>
      </c>
      <c r="BL27">
        <f t="shared" si="8"/>
        <v>-14.470786763330981</v>
      </c>
    </row>
    <row r="28" spans="1:64">
      <c r="A28" s="52" t="s">
        <v>715</v>
      </c>
      <c r="B28" s="118" t="s">
        <v>78</v>
      </c>
      <c r="C28" s="119">
        <v>50080.432699999998</v>
      </c>
      <c r="D28"/>
      <c r="E28">
        <f t="shared" si="12"/>
        <v>-2116.7225301368635</v>
      </c>
      <c r="F28">
        <f t="shared" si="31"/>
        <v>-2116.5</v>
      </c>
      <c r="Q28" s="2">
        <f t="shared" si="15"/>
        <v>35061.932699999998</v>
      </c>
      <c r="S28" s="13"/>
      <c r="U28" s="52">
        <f>+C28-(C$7+F28*C$8)</f>
        <v>-7.9782150009123143E-2</v>
      </c>
      <c r="Z28">
        <f t="shared" si="16"/>
        <v>-2116.5</v>
      </c>
      <c r="AA28" s="74">
        <f t="shared" si="17"/>
        <v>-9.8931487375472204E-4</v>
      </c>
      <c r="AB28" s="74">
        <f>IF(S28&lt;&gt;0,U28-AH28, -9999)</f>
        <v>-9999</v>
      </c>
      <c r="AC28" s="74">
        <v>-7.9782150009123143E-2</v>
      </c>
      <c r="AD28" s="74">
        <f>IF(S28&lt;&gt;0,U28-AA28, -9999)</f>
        <v>-9999</v>
      </c>
      <c r="AE28" s="74">
        <f>+(U28-AA28)^2*S28</f>
        <v>0</v>
      </c>
      <c r="AF28">
        <f>IF(S28&lt;&gt;0,U28-P28, -9999)</f>
        <v>-9999</v>
      </c>
      <c r="AG28" s="101"/>
      <c r="AH28">
        <f t="shared" si="22"/>
        <v>-3.0088794335224244E-3</v>
      </c>
      <c r="AI28">
        <f t="shared" si="23"/>
        <v>0.41231471145749499</v>
      </c>
      <c r="AJ28">
        <f t="shared" si="24"/>
        <v>-0.72110415730072641</v>
      </c>
      <c r="AK28">
        <f t="shared" si="25"/>
        <v>0.39102222248080248</v>
      </c>
      <c r="AL28">
        <f t="shared" si="26"/>
        <v>2.5544952831301737</v>
      </c>
      <c r="AM28">
        <f t="shared" si="27"/>
        <v>3.3081736132570319</v>
      </c>
      <c r="AN28" s="74">
        <f t="shared" si="28"/>
        <v>-10.683312451580065</v>
      </c>
      <c r="AO28" s="74">
        <f t="shared" si="28"/>
        <v>-10.683306131112976</v>
      </c>
      <c r="AP28" s="74">
        <f t="shared" si="28"/>
        <v>-10.683335277778017</v>
      </c>
      <c r="AQ28" s="74">
        <f t="shared" si="28"/>
        <v>-10.683200890616691</v>
      </c>
      <c r="AR28" s="74">
        <f t="shared" si="28"/>
        <v>-10.683820978850488</v>
      </c>
      <c r="AS28" s="74">
        <f t="shared" si="28"/>
        <v>-10.68096963020464</v>
      </c>
      <c r="AT28" s="74">
        <f t="shared" si="28"/>
        <v>-10.69429680842277</v>
      </c>
      <c r="AU28" s="74">
        <f t="shared" si="29"/>
        <v>-11.35505944145304</v>
      </c>
      <c r="AW28">
        <v>-8000</v>
      </c>
      <c r="AX28">
        <f t="shared" si="0"/>
        <v>-5.4465313225453109E-4</v>
      </c>
      <c r="AY28">
        <f t="shared" si="1"/>
        <v>-3.1348700085394327E-3</v>
      </c>
      <c r="AZ28">
        <f t="shared" si="2"/>
        <v>2.5902168762849016E-3</v>
      </c>
      <c r="BA28">
        <f t="shared" si="3"/>
        <v>0.43207497809103113</v>
      </c>
      <c r="BB28">
        <f t="shared" si="4"/>
        <v>0.40553808853949025</v>
      </c>
      <c r="BC28">
        <f t="shared" si="5"/>
        <v>-2.5057279030525965</v>
      </c>
      <c r="BD28">
        <f t="shared" si="6"/>
        <v>-3.0386244036513697</v>
      </c>
      <c r="BE28">
        <f t="shared" si="30"/>
        <v>-14.367573313392214</v>
      </c>
      <c r="BF28">
        <f t="shared" si="30"/>
        <v>-14.367579408692514</v>
      </c>
      <c r="BG28">
        <f t="shared" si="30"/>
        <v>-14.367541595762578</v>
      </c>
      <c r="BH28">
        <f t="shared" si="30"/>
        <v>-14.367776074532305</v>
      </c>
      <c r="BI28">
        <f t="shared" si="30"/>
        <v>-14.366318266492422</v>
      </c>
      <c r="BJ28">
        <f t="shared" si="30"/>
        <v>-14.375239618499405</v>
      </c>
      <c r="BK28">
        <f t="shared" si="30"/>
        <v>-14.313845786198671</v>
      </c>
      <c r="BL28">
        <f t="shared" si="8"/>
        <v>-13.680344111747814</v>
      </c>
    </row>
    <row r="29" spans="1:64">
      <c r="A29" s="52" t="s">
        <v>716</v>
      </c>
      <c r="B29" s="118" t="s">
        <v>78</v>
      </c>
      <c r="C29" s="119">
        <v>50463.501300000004</v>
      </c>
      <c r="D29"/>
      <c r="E29">
        <f t="shared" si="12"/>
        <v>-1048.2591209654938</v>
      </c>
      <c r="F29">
        <f t="shared" si="31"/>
        <v>-1048.5</v>
      </c>
      <c r="Q29" s="2">
        <f t="shared" si="15"/>
        <v>35445.001300000004</v>
      </c>
      <c r="S29" s="13"/>
      <c r="U29" s="52">
        <f>+C29-(C$7+F29*C$8)</f>
        <v>8.6360649998823646E-2</v>
      </c>
      <c r="Z29">
        <f t="shared" si="16"/>
        <v>-1048.5</v>
      </c>
      <c r="AA29" s="74">
        <f t="shared" si="17"/>
        <v>-5.0257121032442481E-4</v>
      </c>
      <c r="AB29" s="74">
        <f>IF(S29&lt;&gt;0,U29-AH29, -9999)</f>
        <v>-9999</v>
      </c>
      <c r="AC29" s="74">
        <v>8.6360649998823646E-2</v>
      </c>
      <c r="AD29" s="74">
        <f>IF(S29&lt;&gt;0,U29-AA29, -9999)</f>
        <v>-9999</v>
      </c>
      <c r="AE29" s="74">
        <f>+(U29-AA29)^2*S29</f>
        <v>0</v>
      </c>
      <c r="AF29">
        <f>IF(S29&lt;&gt;0,U29-P29, -9999)</f>
        <v>-9999</v>
      </c>
      <c r="AG29" s="101"/>
      <c r="AH29">
        <f t="shared" si="22"/>
        <v>-2.8472654545314453E-3</v>
      </c>
      <c r="AI29">
        <f t="shared" si="23"/>
        <v>0.3539535911542383</v>
      </c>
      <c r="AJ29">
        <f t="shared" si="24"/>
        <v>-0.59157824313340857</v>
      </c>
      <c r="AK29">
        <f t="shared" si="25"/>
        <v>0.2844229499541282</v>
      </c>
      <c r="AL29">
        <f t="shared" si="26"/>
        <v>2.7268750273986986</v>
      </c>
      <c r="AM29">
        <f t="shared" si="27"/>
        <v>4.7532399165728627</v>
      </c>
      <c r="AN29" s="74">
        <f t="shared" si="28"/>
        <v>-10.362717779854945</v>
      </c>
      <c r="AO29" s="74">
        <f t="shared" si="28"/>
        <v>-10.36526537759168</v>
      </c>
      <c r="AP29" s="74">
        <f t="shared" si="28"/>
        <v>-10.359167439260506</v>
      </c>
      <c r="AQ29" s="74">
        <f t="shared" si="28"/>
        <v>-10.373849550453654</v>
      </c>
      <c r="AR29" s="74">
        <f t="shared" si="28"/>
        <v>-10.338979610658747</v>
      </c>
      <c r="AS29" s="74">
        <f t="shared" si="28"/>
        <v>-10.424784404563994</v>
      </c>
      <c r="AT29" s="74">
        <f t="shared" si="28"/>
        <v>-10.22846209464508</v>
      </c>
      <c r="AU29" s="74">
        <f t="shared" si="29"/>
        <v>-10.932963065507629</v>
      </c>
      <c r="AW29">
        <v>-6000</v>
      </c>
      <c r="AX29">
        <f t="shared" si="0"/>
        <v>2.010482376649133E-3</v>
      </c>
      <c r="AY29">
        <f t="shared" si="1"/>
        <v>-7.4398703527348052E-4</v>
      </c>
      <c r="AZ29">
        <f t="shared" si="2"/>
        <v>2.7544694119226135E-3</v>
      </c>
      <c r="BA29">
        <f t="shared" si="3"/>
        <v>0.93652000684195646</v>
      </c>
      <c r="BB29">
        <f t="shared" si="4"/>
        <v>0.95283599811088815</v>
      </c>
      <c r="BC29">
        <f t="shared" si="5"/>
        <v>-1.6608477522971845</v>
      </c>
      <c r="BD29">
        <f t="shared" si="6"/>
        <v>-1.0943640094227638</v>
      </c>
      <c r="BE29">
        <f t="shared" si="30"/>
        <v>-13.419398300377773</v>
      </c>
      <c r="BF29">
        <f t="shared" si="30"/>
        <v>-13.414612103197944</v>
      </c>
      <c r="BG29">
        <f t="shared" si="30"/>
        <v>-13.404417736167941</v>
      </c>
      <c r="BH29">
        <f t="shared" si="30"/>
        <v>-13.383078970024233</v>
      </c>
      <c r="BI29">
        <f t="shared" si="30"/>
        <v>-13.339902402062304</v>
      </c>
      <c r="BJ29">
        <f t="shared" si="30"/>
        <v>-13.25761932324072</v>
      </c>
      <c r="BK29">
        <f t="shared" si="30"/>
        <v>-13.114313451760349</v>
      </c>
      <c r="BL29">
        <f t="shared" si="8"/>
        <v>-12.889901460164648</v>
      </c>
    </row>
    <row r="30" spans="1:64">
      <c r="A30" s="16" t="s">
        <v>117</v>
      </c>
      <c r="B30" s="16" t="s">
        <v>78</v>
      </c>
      <c r="C30" s="50">
        <v>50515.402300000002</v>
      </c>
      <c r="D30" s="50" t="s">
        <v>111</v>
      </c>
      <c r="E30">
        <f t="shared" si="12"/>
        <v>-903.49570417957011</v>
      </c>
      <c r="F30">
        <f t="shared" si="31"/>
        <v>-903.5</v>
      </c>
      <c r="G30">
        <f>+C30-(C$7+F30*C$8)</f>
        <v>1.5401499986182898E-3</v>
      </c>
      <c r="K30">
        <f>G30</f>
        <v>1.5401499986182898E-3</v>
      </c>
      <c r="Q30" s="2">
        <f t="shared" si="15"/>
        <v>35496.902300000002</v>
      </c>
      <c r="S30" s="13">
        <v>1</v>
      </c>
      <c r="Z30">
        <f t="shared" si="16"/>
        <v>-903.5</v>
      </c>
      <c r="AA30" s="74">
        <f t="shared" si="17"/>
        <v>-4.3115542878891097E-4</v>
      </c>
      <c r="AB30" s="74">
        <f>IF(S30&lt;&gt;0,G30-AH30, -9999)</f>
        <v>4.3456779607185837E-3</v>
      </c>
      <c r="AC30" s="74">
        <v>1.5401499986182898E-3</v>
      </c>
      <c r="AD30" s="74">
        <f>IF(S30&lt;&gt;0,G30-AA30, -9999)</f>
        <v>1.9713054274072008E-3</v>
      </c>
      <c r="AE30" s="74">
        <f>+(G30-AA30)^2*S30</f>
        <v>3.8860450881250862E-6</v>
      </c>
      <c r="AF30">
        <f>IF(S30&lt;&gt;0,G30-P30, -9999)</f>
        <v>1.5401499986182898E-3</v>
      </c>
      <c r="AG30" s="101"/>
      <c r="AH30">
        <f t="shared" si="22"/>
        <v>-2.8055279621002935E-3</v>
      </c>
      <c r="AI30">
        <f t="shared" si="23"/>
        <v>0.34837403758080343</v>
      </c>
      <c r="AJ30">
        <f t="shared" si="24"/>
        <v>-0.57527373818849603</v>
      </c>
      <c r="AK30">
        <f t="shared" si="25"/>
        <v>0.27139635580524918</v>
      </c>
      <c r="AL30">
        <f t="shared" si="26"/>
        <v>2.7469512144241564</v>
      </c>
      <c r="AM30">
        <f t="shared" si="27"/>
        <v>5.0019465753583505</v>
      </c>
      <c r="AN30" s="74">
        <f t="shared" si="28"/>
        <v>-10.322219034144917</v>
      </c>
      <c r="AO30" s="74">
        <f t="shared" si="28"/>
        <v>-10.325915828175711</v>
      </c>
      <c r="AP30" s="74">
        <f t="shared" si="28"/>
        <v>-10.317523034914153</v>
      </c>
      <c r="AQ30" s="74">
        <f t="shared" si="28"/>
        <v>-10.33670724741682</v>
      </c>
      <c r="AR30" s="74">
        <f t="shared" si="28"/>
        <v>-10.293507036711869</v>
      </c>
      <c r="AS30" s="74">
        <f t="shared" si="28"/>
        <v>-10.394465325645037</v>
      </c>
      <c r="AT30" s="74">
        <f t="shared" si="28"/>
        <v>-10.174841232538283</v>
      </c>
      <c r="AU30" s="74">
        <f t="shared" si="29"/>
        <v>-10.87565597326785</v>
      </c>
      <c r="AW30">
        <v>-4000</v>
      </c>
      <c r="AX30">
        <f t="shared" si="0"/>
        <v>-1.148539094481053E-3</v>
      </c>
      <c r="AY30">
        <f t="shared" si="1"/>
        <v>9.8901836113933473E-4</v>
      </c>
      <c r="AZ30">
        <f t="shared" si="2"/>
        <v>-2.1375574556203878E-3</v>
      </c>
      <c r="BA30">
        <f t="shared" si="3"/>
        <v>0.74245901449147167</v>
      </c>
      <c r="BB30">
        <f t="shared" si="4"/>
        <v>-0.98798479314295229</v>
      </c>
      <c r="BC30">
        <f t="shared" si="5"/>
        <v>1.9442667531773943</v>
      </c>
      <c r="BD30">
        <f t="shared" si="6"/>
        <v>1.4658978919679262</v>
      </c>
      <c r="BE30">
        <f t="shared" si="30"/>
        <v>-11.472817470455171</v>
      </c>
      <c r="BF30">
        <f t="shared" si="30"/>
        <v>-11.473958968713363</v>
      </c>
      <c r="BG30">
        <f t="shared" si="30"/>
        <v>-11.477459991729186</v>
      </c>
      <c r="BH30">
        <f t="shared" si="30"/>
        <v>-11.488054704552667</v>
      </c>
      <c r="BI30">
        <f t="shared" si="30"/>
        <v>-11.518916497802818</v>
      </c>
      <c r="BJ30">
        <f t="shared" si="30"/>
        <v>-11.600695952715906</v>
      </c>
      <c r="BK30">
        <f t="shared" si="30"/>
        <v>-11.781718633543095</v>
      </c>
      <c r="BL30">
        <f t="shared" si="8"/>
        <v>-12.099458808581485</v>
      </c>
    </row>
    <row r="31" spans="1:64">
      <c r="A31" s="15" t="s">
        <v>85</v>
      </c>
      <c r="B31" s="10"/>
      <c r="C31" s="15">
        <v>50839.330300000001</v>
      </c>
      <c r="D31" s="15">
        <v>2.8E-3</v>
      </c>
      <c r="E31">
        <f t="shared" si="12"/>
        <v>1.1435810650557314E-2</v>
      </c>
      <c r="F31">
        <f t="shared" si="31"/>
        <v>0</v>
      </c>
      <c r="G31">
        <f>+C31-(C$7+F31*C$8)</f>
        <v>4.0999999982886948E-3</v>
      </c>
      <c r="K31">
        <f>G31</f>
        <v>4.0999999982886948E-3</v>
      </c>
      <c r="Q31" s="2">
        <f t="shared" si="15"/>
        <v>35820.830300000001</v>
      </c>
      <c r="S31" s="13">
        <v>1</v>
      </c>
      <c r="Z31">
        <f t="shared" si="16"/>
        <v>0</v>
      </c>
      <c r="AA31" s="74">
        <f t="shared" si="17"/>
        <v>1.9644597577261197E-5</v>
      </c>
      <c r="AB31" s="74">
        <f>IF(S31&lt;&gt;0,G31-AH31, -9999)</f>
        <v>6.5617518241169841E-3</v>
      </c>
      <c r="AC31" s="74">
        <v>4.0999999982886948E-3</v>
      </c>
      <c r="AD31" s="74">
        <f>IF(S31&lt;&gt;0,G31-AA31, -9999)</f>
        <v>4.0803554007114336E-3</v>
      </c>
      <c r="AE31" s="74">
        <f>+(G31-AA31)^2*S31</f>
        <v>1.6649300196114965E-5</v>
      </c>
      <c r="AF31">
        <f>IF(S31&lt;&gt;0,G31-P31, -9999)</f>
        <v>4.0999999982886948E-3</v>
      </c>
      <c r="AG31" s="101"/>
      <c r="AH31">
        <f t="shared" si="22"/>
        <v>-2.4617518258282897E-3</v>
      </c>
      <c r="AI31">
        <f t="shared" si="23"/>
        <v>0.32163058820567325</v>
      </c>
      <c r="AJ31">
        <f t="shared" si="24"/>
        <v>-0.47804023165673754</v>
      </c>
      <c r="AK31">
        <f t="shared" si="25"/>
        <v>0.19515972428995856</v>
      </c>
      <c r="AL31">
        <f t="shared" si="26"/>
        <v>2.8614678517921748</v>
      </c>
      <c r="AM31">
        <f t="shared" si="27"/>
        <v>7.0929262013266587</v>
      </c>
      <c r="AN31" s="74">
        <f t="shared" ref="AN31:AT40" si="32">$AU31+$AB$7*SIN(AO31)</f>
        <v>-10.079428973729915</v>
      </c>
      <c r="AO31" s="74">
        <f t="shared" si="32"/>
        <v>-10.096225401159497</v>
      </c>
      <c r="AP31" s="74">
        <f t="shared" si="32"/>
        <v>-10.066186948952383</v>
      </c>
      <c r="AQ31" s="74">
        <f t="shared" si="32"/>
        <v>-10.120421213530284</v>
      </c>
      <c r="AR31" s="74">
        <f t="shared" si="32"/>
        <v>-10.024057465046573</v>
      </c>
      <c r="AS31" s="74">
        <f t="shared" si="32"/>
        <v>-10.200963624798614</v>
      </c>
      <c r="AT31" s="74">
        <f t="shared" si="32"/>
        <v>-9.8914830684355284</v>
      </c>
      <c r="AU31" s="74">
        <f t="shared" si="29"/>
        <v>-10.518573505415155</v>
      </c>
      <c r="AW31">
        <v>-2000</v>
      </c>
      <c r="AX31">
        <f t="shared" si="0"/>
        <v>-9.4163594144999144E-4</v>
      </c>
      <c r="AY31">
        <f t="shared" si="1"/>
        <v>2.0641461806990115E-3</v>
      </c>
      <c r="AZ31">
        <f t="shared" si="2"/>
        <v>-3.005782122149003E-3</v>
      </c>
      <c r="BA31">
        <f t="shared" si="3"/>
        <v>0.40401354171354165</v>
      </c>
      <c r="BB31">
        <f t="shared" si="4"/>
        <v>-0.70598546558859032</v>
      </c>
      <c r="BC31">
        <f t="shared" si="5"/>
        <v>2.5760763439726055</v>
      </c>
      <c r="BD31">
        <f t="shared" si="6"/>
        <v>3.4418322377143409</v>
      </c>
      <c r="BE31">
        <f t="shared" si="30"/>
        <v>-10.645857315668263</v>
      </c>
      <c r="BF31">
        <f t="shared" si="30"/>
        <v>-10.645865959705327</v>
      </c>
      <c r="BG31">
        <f t="shared" si="30"/>
        <v>-10.645830220540205</v>
      </c>
      <c r="BH31">
        <f t="shared" si="30"/>
        <v>-10.645978008448965</v>
      </c>
      <c r="BI31">
        <f t="shared" si="30"/>
        <v>-10.645367266393004</v>
      </c>
      <c r="BJ31">
        <f t="shared" si="30"/>
        <v>-10.647897851715845</v>
      </c>
      <c r="BK31">
        <f t="shared" si="30"/>
        <v>-10.637524161431816</v>
      </c>
      <c r="BL31">
        <f t="shared" si="8"/>
        <v>-11.309016156998318</v>
      </c>
    </row>
    <row r="32" spans="1:64">
      <c r="A32" s="15" t="s">
        <v>85</v>
      </c>
      <c r="B32" s="10"/>
      <c r="C32" s="15">
        <v>50849.368000000002</v>
      </c>
      <c r="D32" s="15">
        <v>2.8E-3</v>
      </c>
      <c r="E32">
        <f t="shared" si="12"/>
        <v>28.008810594801776</v>
      </c>
      <c r="F32">
        <f t="shared" si="31"/>
        <v>28</v>
      </c>
      <c r="G32">
        <f>+C32-(C$7+F32*C$8)</f>
        <v>3.1587999983457848E-3</v>
      </c>
      <c r="K32">
        <f>G32</f>
        <v>3.1587999983457848E-3</v>
      </c>
      <c r="Q32" s="2">
        <f t="shared" si="15"/>
        <v>35830.868000000002</v>
      </c>
      <c r="S32" s="13">
        <v>1</v>
      </c>
      <c r="Z32">
        <f t="shared" si="16"/>
        <v>28</v>
      </c>
      <c r="AA32" s="74">
        <f t="shared" si="17"/>
        <v>3.3522909921852515E-5</v>
      </c>
      <c r="AB32" s="74">
        <f>IF(S32&lt;&gt;0,G32-AH32, -9999)</f>
        <v>5.6078454001868717E-3</v>
      </c>
      <c r="AC32" s="74">
        <v>3.1587999983457848E-3</v>
      </c>
      <c r="AD32" s="74">
        <f>IF(S32&lt;&gt;0,G32-AA32, -9999)</f>
        <v>3.1252770884239323E-3</v>
      </c>
      <c r="AE32" s="74">
        <f>+(G32-AA32)^2*S32</f>
        <v>9.7673568794275719E-6</v>
      </c>
      <c r="AF32">
        <f>IF(S32&lt;&gt;0,G32-P32, -9999)</f>
        <v>3.1587999983457848E-3</v>
      </c>
      <c r="AG32" s="101"/>
      <c r="AH32">
        <f t="shared" si="22"/>
        <v>-2.4490454018410864E-3</v>
      </c>
      <c r="AI32">
        <f t="shared" si="23"/>
        <v>0.32098755810265511</v>
      </c>
      <c r="AJ32">
        <f t="shared" si="24"/>
        <v>-0.47512681328517764</v>
      </c>
      <c r="AK32">
        <f t="shared" si="25"/>
        <v>0.19291055075272168</v>
      </c>
      <c r="AL32">
        <f t="shared" si="26"/>
        <v>2.8647818366854572</v>
      </c>
      <c r="AM32">
        <f t="shared" si="27"/>
        <v>7.1789570169137686</v>
      </c>
      <c r="AN32" s="74">
        <f t="shared" si="32"/>
        <v>-10.072123262102835</v>
      </c>
      <c r="AO32" s="74">
        <f t="shared" si="32"/>
        <v>-10.089439211800151</v>
      </c>
      <c r="AP32" s="74">
        <f t="shared" si="32"/>
        <v>-10.058640833920064</v>
      </c>
      <c r="AQ32" s="74">
        <f t="shared" si="32"/>
        <v>-10.113942467307282</v>
      </c>
      <c r="AR32" s="74">
        <f t="shared" si="32"/>
        <v>-10.016208086873988</v>
      </c>
      <c r="AS32" s="74">
        <f t="shared" si="32"/>
        <v>-10.194597256591909</v>
      </c>
      <c r="AT32" s="74">
        <f t="shared" si="32"/>
        <v>-9.8840415639575596</v>
      </c>
      <c r="AU32" s="74">
        <f t="shared" si="29"/>
        <v>-10.50750730829299</v>
      </c>
      <c r="AW32">
        <v>0</v>
      </c>
      <c r="AX32">
        <f t="shared" si="0"/>
        <v>1.9644597577261197E-5</v>
      </c>
      <c r="AY32">
        <f t="shared" si="1"/>
        <v>2.4813964234055509E-3</v>
      </c>
      <c r="AZ32">
        <f t="shared" si="2"/>
        <v>-2.4617518258282897E-3</v>
      </c>
      <c r="BA32">
        <f t="shared" si="3"/>
        <v>0.32163058820567325</v>
      </c>
      <c r="BB32">
        <f t="shared" si="4"/>
        <v>-0.47804023165673754</v>
      </c>
      <c r="BC32">
        <f t="shared" si="5"/>
        <v>2.8614678517921748</v>
      </c>
      <c r="BD32">
        <f t="shared" si="6"/>
        <v>7.0929262013266587</v>
      </c>
      <c r="BE32">
        <f t="shared" ref="BE32:BK41" si="33">$BL32+$AB$7*SIN(BF32)</f>
        <v>-10.079428973729915</v>
      </c>
      <c r="BF32">
        <f t="shared" si="33"/>
        <v>-10.096225401159497</v>
      </c>
      <c r="BG32">
        <f t="shared" si="33"/>
        <v>-10.066186948952383</v>
      </c>
      <c r="BH32">
        <f t="shared" si="33"/>
        <v>-10.120421213530284</v>
      </c>
      <c r="BI32">
        <f t="shared" si="33"/>
        <v>-10.024057465046573</v>
      </c>
      <c r="BJ32">
        <f t="shared" si="33"/>
        <v>-10.200963624798614</v>
      </c>
      <c r="BK32">
        <f t="shared" si="33"/>
        <v>-9.8914830684355284</v>
      </c>
      <c r="BL32">
        <f t="shared" si="8"/>
        <v>-10.518573505415155</v>
      </c>
    </row>
    <row r="33" spans="1:64">
      <c r="A33" s="52" t="s">
        <v>709</v>
      </c>
      <c r="B33" s="118" t="s">
        <v>78</v>
      </c>
      <c r="C33" s="119">
        <v>51165.487800000003</v>
      </c>
      <c r="D33"/>
      <c r="E33">
        <f t="shared" si="12"/>
        <v>909.73714649747467</v>
      </c>
      <c r="F33">
        <f t="shared" si="31"/>
        <v>909.5</v>
      </c>
      <c r="Q33" s="2">
        <f t="shared" si="15"/>
        <v>36146.987800000003</v>
      </c>
      <c r="S33" s="13"/>
      <c r="U33" s="52">
        <f>+C33-(C$7+F33*C$8)</f>
        <v>8.5022450002725236E-2</v>
      </c>
      <c r="Z33">
        <f t="shared" si="16"/>
        <v>909.5</v>
      </c>
      <c r="AA33" s="74">
        <f t="shared" si="17"/>
        <v>4.5251459140476956E-4</v>
      </c>
      <c r="AB33" s="74">
        <f>IF(S33&lt;&gt;0,U33-AH33, -9999)</f>
        <v>-9999</v>
      </c>
      <c r="AC33" s="74">
        <v>8.5022450002725236E-2</v>
      </c>
      <c r="AD33" s="74">
        <f>IF(S33&lt;&gt;0,U33-AA33, -9999)</f>
        <v>-9999</v>
      </c>
      <c r="AE33" s="74">
        <f>+(U33-AA33)^2*S33</f>
        <v>0</v>
      </c>
      <c r="AF33">
        <f>IF(S33&lt;&gt;0,U33-P33, -9999)</f>
        <v>-9999</v>
      </c>
      <c r="AG33" s="101"/>
      <c r="AH33">
        <f t="shared" si="22"/>
        <v>-2.0010177261762805E-3</v>
      </c>
      <c r="AI33">
        <f t="shared" si="23"/>
        <v>0.30530295730520929</v>
      </c>
      <c r="AJ33">
        <f t="shared" si="24"/>
        <v>-0.38625564209949342</v>
      </c>
      <c r="AK33">
        <f t="shared" si="25"/>
        <v>0.12517346249994676</v>
      </c>
      <c r="AL33">
        <f t="shared" si="26"/>
        <v>2.9633212577885262</v>
      </c>
      <c r="AM33">
        <f t="shared" si="27"/>
        <v>11.189122077381162</v>
      </c>
      <c r="AN33" s="74">
        <f t="shared" si="32"/>
        <v>-9.8487857558748129</v>
      </c>
      <c r="AO33" s="74">
        <f t="shared" si="32"/>
        <v>-9.8799743046761819</v>
      </c>
      <c r="AP33" s="74">
        <f t="shared" si="32"/>
        <v>-9.8313411462753955</v>
      </c>
      <c r="AQ33" s="74">
        <f t="shared" si="32"/>
        <v>-9.9076805502718699</v>
      </c>
      <c r="AR33" s="74">
        <f t="shared" si="32"/>
        <v>-9.7889808585556697</v>
      </c>
      <c r="AS33" s="74">
        <f t="shared" si="32"/>
        <v>-9.976743709590794</v>
      </c>
      <c r="AT33" s="74">
        <f t="shared" si="32"/>
        <v>-9.6861076854994401</v>
      </c>
      <c r="AU33" s="74">
        <f t="shared" si="29"/>
        <v>-10.159119709607712</v>
      </c>
      <c r="AW33">
        <v>2000</v>
      </c>
      <c r="AX33">
        <f t="shared" si="0"/>
        <v>8.7249327789568889E-4</v>
      </c>
      <c r="AY33">
        <f t="shared" si="1"/>
        <v>2.2407690892589528E-3</v>
      </c>
      <c r="AZ33">
        <f t="shared" si="2"/>
        <v>-1.3682758113632639E-3</v>
      </c>
      <c r="BA33">
        <f t="shared" si="3"/>
        <v>0.29585103038432015</v>
      </c>
      <c r="BB33">
        <f t="shared" si="4"/>
        <v>-0.28444498952935554</v>
      </c>
      <c r="BC33">
        <f t="shared" si="5"/>
        <v>3.0714625284000601</v>
      </c>
      <c r="BD33">
        <f t="shared" si="6"/>
        <v>28.506725485638579</v>
      </c>
      <c r="BE33">
        <f t="shared" si="33"/>
        <v>-9.5933432405795038</v>
      </c>
      <c r="BF33">
        <f t="shared" si="33"/>
        <v>-9.6169064422837884</v>
      </c>
      <c r="BG33">
        <f t="shared" si="33"/>
        <v>-9.5830048807561141</v>
      </c>
      <c r="BH33">
        <f t="shared" si="33"/>
        <v>-9.6318492259802984</v>
      </c>
      <c r="BI33">
        <f t="shared" si="33"/>
        <v>-9.5616031146679106</v>
      </c>
      <c r="BJ33">
        <f t="shared" si="33"/>
        <v>-9.6629366710862303</v>
      </c>
      <c r="BK33">
        <f t="shared" si="33"/>
        <v>-9.5172679661325361</v>
      </c>
      <c r="BL33">
        <f t="shared" si="8"/>
        <v>-9.7281308538319884</v>
      </c>
    </row>
    <row r="34" spans="1:64">
      <c r="A34" s="7" t="s">
        <v>77</v>
      </c>
      <c r="B34" s="8" t="s">
        <v>78</v>
      </c>
      <c r="C34" s="9">
        <v>51193.368799999997</v>
      </c>
      <c r="D34" s="9">
        <v>1.6000000000000001E-3</v>
      </c>
      <c r="E34">
        <f t="shared" si="12"/>
        <v>987.5034481758164</v>
      </c>
      <c r="F34">
        <f t="shared" si="31"/>
        <v>987.5</v>
      </c>
      <c r="G34">
        <f>+C34-(C$7+F34*C$8)</f>
        <v>1.2362499910523184E-3</v>
      </c>
      <c r="K34">
        <f>G34</f>
        <v>1.2362499910523184E-3</v>
      </c>
      <c r="Q34" s="2">
        <f t="shared" si="15"/>
        <v>36174.868799999997</v>
      </c>
      <c r="S34" s="13">
        <v>1</v>
      </c>
      <c r="Z34">
        <f t="shared" si="16"/>
        <v>987.5</v>
      </c>
      <c r="AA34" s="74">
        <f t="shared" si="17"/>
        <v>4.8701899221029969E-4</v>
      </c>
      <c r="AB34" s="74">
        <f t="shared" ref="AB34:AB97" si="34">IF(S34&lt;&gt;0,G34-AH34, -9999)</f>
        <v>3.194039523947906E-3</v>
      </c>
      <c r="AC34" s="74">
        <v>1.2362499910523184E-3</v>
      </c>
      <c r="AD34" s="74">
        <f t="shared" ref="AD34:AD97" si="35">IF(S34&lt;&gt;0,G34-AA34, -9999)</f>
        <v>7.4923099884201868E-4</v>
      </c>
      <c r="AE34" s="74">
        <f t="shared" ref="AE34:AE97" si="36">+(G34-AA34)^2*S34</f>
        <v>5.6134708962580897E-7</v>
      </c>
      <c r="AF34">
        <f t="shared" ref="AF34:AF97" si="37">IF(S34&lt;&gt;0,G34-P34, -9999)</f>
        <v>1.2362499910523184E-3</v>
      </c>
      <c r="AG34" s="101"/>
      <c r="AH34">
        <f t="shared" si="22"/>
        <v>-1.9577895328955876E-3</v>
      </c>
      <c r="AI34">
        <f t="shared" si="23"/>
        <v>0.30429891296807743</v>
      </c>
      <c r="AJ34">
        <f t="shared" si="24"/>
        <v>-0.3786714665077151</v>
      </c>
      <c r="AK34">
        <f t="shared" si="25"/>
        <v>0.1194670429269717</v>
      </c>
      <c r="AL34">
        <f t="shared" si="26"/>
        <v>2.9715295362828233</v>
      </c>
      <c r="AM34">
        <f t="shared" si="27"/>
        <v>11.731981999037963</v>
      </c>
      <c r="AN34" s="74">
        <f t="shared" si="32"/>
        <v>-9.8297102638663958</v>
      </c>
      <c r="AO34" s="74">
        <f t="shared" si="32"/>
        <v>-9.8615208913719226</v>
      </c>
      <c r="AP34" s="74">
        <f t="shared" si="32"/>
        <v>-9.8123324749835188</v>
      </c>
      <c r="AQ34" s="74">
        <f t="shared" si="32"/>
        <v>-9.888867520993248</v>
      </c>
      <c r="AR34" s="74">
        <f t="shared" si="32"/>
        <v>-9.7708277976231503</v>
      </c>
      <c r="AS34" s="74">
        <f t="shared" si="32"/>
        <v>-9.95579082894651</v>
      </c>
      <c r="AT34" s="74">
        <f t="shared" si="32"/>
        <v>-9.6716547943089299</v>
      </c>
      <c r="AU34" s="74">
        <f t="shared" si="29"/>
        <v>-10.128292446195967</v>
      </c>
      <c r="AW34">
        <v>4000</v>
      </c>
      <c r="AX34">
        <f t="shared" si="0"/>
        <v>1.2551457365999712E-3</v>
      </c>
      <c r="AY34">
        <f t="shared" si="1"/>
        <v>1.3422641782592163E-3</v>
      </c>
      <c r="AZ34">
        <f t="shared" si="2"/>
        <v>-8.711844165924527E-5</v>
      </c>
      <c r="BA34">
        <f t="shared" si="3"/>
        <v>0.29874560287669705</v>
      </c>
      <c r="BB34">
        <f t="shared" si="4"/>
        <v>-0.1035172617649481</v>
      </c>
      <c r="BC34">
        <f t="shared" si="5"/>
        <v>-3.0269983626244703</v>
      </c>
      <c r="BD34">
        <f t="shared" si="6"/>
        <v>-17.43377320183497</v>
      </c>
      <c r="BE34">
        <f t="shared" si="33"/>
        <v>-9.1502325775491204</v>
      </c>
      <c r="BF34">
        <f t="shared" si="33"/>
        <v>-9.1189280178068888</v>
      </c>
      <c r="BG34">
        <f t="shared" si="33"/>
        <v>-9.1651140271049574</v>
      </c>
      <c r="BH34">
        <f t="shared" si="33"/>
        <v>-9.0967404758412496</v>
      </c>
      <c r="BI34">
        <f t="shared" si="33"/>
        <v>-9.1975029054343054</v>
      </c>
      <c r="BJ34">
        <f t="shared" si="33"/>
        <v>-9.0478456078147236</v>
      </c>
      <c r="BK34">
        <f t="shared" si="33"/>
        <v>-9.2680815638316236</v>
      </c>
      <c r="BL34">
        <f t="shared" si="8"/>
        <v>-8.9376882022488253</v>
      </c>
    </row>
    <row r="35" spans="1:64">
      <c r="A35" s="7" t="s">
        <v>77</v>
      </c>
      <c r="B35" s="8" t="s">
        <v>79</v>
      </c>
      <c r="C35" s="9">
        <v>51193.549299999999</v>
      </c>
      <c r="D35" s="9">
        <v>2.8999999999999998E-3</v>
      </c>
      <c r="E35">
        <f t="shared" si="12"/>
        <v>988.00690276686828</v>
      </c>
      <c r="F35">
        <f t="shared" si="31"/>
        <v>988</v>
      </c>
      <c r="G35">
        <f>+C35-(C$7+F35*C$8)</f>
        <v>2.4747999923420139E-3</v>
      </c>
      <c r="K35">
        <f>G35</f>
        <v>2.4747999923420139E-3</v>
      </c>
      <c r="Q35" s="2">
        <f t="shared" si="15"/>
        <v>36175.049299999999</v>
      </c>
      <c r="S35" s="13">
        <v>1</v>
      </c>
      <c r="Z35">
        <f t="shared" si="16"/>
        <v>988</v>
      </c>
      <c r="AA35" s="74">
        <f t="shared" si="17"/>
        <v>4.8723835810603926E-4</v>
      </c>
      <c r="AB35" s="74">
        <f t="shared" si="34"/>
        <v>4.4323110098833645E-3</v>
      </c>
      <c r="AC35" s="74">
        <v>2.4747999923420139E-3</v>
      </c>
      <c r="AD35" s="74">
        <f t="shared" si="35"/>
        <v>1.9875616342359746E-3</v>
      </c>
      <c r="AE35" s="74">
        <f t="shared" si="36"/>
        <v>3.9504012498867784E-6</v>
      </c>
      <c r="AF35">
        <f t="shared" si="37"/>
        <v>2.4747999923420139E-3</v>
      </c>
      <c r="AG35" s="101"/>
      <c r="AH35">
        <f t="shared" si="22"/>
        <v>-1.9575110175413511E-3</v>
      </c>
      <c r="AI35">
        <f t="shared" si="23"/>
        <v>0.30429265852188325</v>
      </c>
      <c r="AJ35">
        <f t="shared" si="24"/>
        <v>-0.37862300435985696</v>
      </c>
      <c r="AK35">
        <f t="shared" si="25"/>
        <v>0.11943061523983156</v>
      </c>
      <c r="AL35">
        <f t="shared" si="26"/>
        <v>2.9715818971660628</v>
      </c>
      <c r="AM35">
        <f t="shared" si="27"/>
        <v>11.735612754980409</v>
      </c>
      <c r="AN35" s="74">
        <f t="shared" si="32"/>
        <v>-9.8295883803339965</v>
      </c>
      <c r="AO35" s="74">
        <f t="shared" si="32"/>
        <v>-9.8614025017633722</v>
      </c>
      <c r="AP35" s="74">
        <f t="shared" si="32"/>
        <v>-9.8122112583029235</v>
      </c>
      <c r="AQ35" s="74">
        <f t="shared" si="32"/>
        <v>-9.8887464991902085</v>
      </c>
      <c r="AR35" s="74">
        <f t="shared" si="32"/>
        <v>-9.7707124621646511</v>
      </c>
      <c r="AS35" s="74">
        <f t="shared" si="32"/>
        <v>-9.955655664438547</v>
      </c>
      <c r="AT35" s="74">
        <f t="shared" si="32"/>
        <v>-9.6715635640942725</v>
      </c>
      <c r="AU35" s="74">
        <f t="shared" si="29"/>
        <v>-10.128094835533069</v>
      </c>
      <c r="AW35">
        <v>6000</v>
      </c>
      <c r="AX35">
        <f t="shared" si="0"/>
        <v>1.1600351819928804E-3</v>
      </c>
      <c r="AY35">
        <f t="shared" si="1"/>
        <v>-2.1411830959365769E-4</v>
      </c>
      <c r="AZ35">
        <f t="shared" si="2"/>
        <v>1.3741534915865381E-3</v>
      </c>
      <c r="BA35">
        <f t="shared" si="3"/>
        <v>0.33383269273005467</v>
      </c>
      <c r="BB35">
        <f t="shared" si="4"/>
        <v>0.11847279320939035</v>
      </c>
      <c r="BC35">
        <f t="shared" si="5"/>
        <v>-2.8045436229363099</v>
      </c>
      <c r="BD35">
        <f t="shared" si="6"/>
        <v>-5.8775732885847436</v>
      </c>
      <c r="BE35">
        <f t="shared" si="33"/>
        <v>-8.6470140014833756</v>
      </c>
      <c r="BF35">
        <f t="shared" si="33"/>
        <v>-8.6381107792215612</v>
      </c>
      <c r="BG35">
        <f t="shared" si="33"/>
        <v>-8.6558145641580158</v>
      </c>
      <c r="BH35">
        <f t="shared" si="33"/>
        <v>-8.620296738021386</v>
      </c>
      <c r="BI35">
        <f t="shared" si="33"/>
        <v>-8.6903614643983325</v>
      </c>
      <c r="BJ35">
        <f t="shared" si="33"/>
        <v>-8.5468574008634253</v>
      </c>
      <c r="BK35">
        <f t="shared" si="33"/>
        <v>-8.8229922554351994</v>
      </c>
      <c r="BL35">
        <f t="shared" si="8"/>
        <v>-8.1472455506656587</v>
      </c>
    </row>
    <row r="36" spans="1:64">
      <c r="A36" s="7" t="s">
        <v>77</v>
      </c>
      <c r="B36" s="8" t="s">
        <v>78</v>
      </c>
      <c r="C36" s="9">
        <v>51195.519899999999</v>
      </c>
      <c r="D36" s="9">
        <v>1.6999999999999999E-3</v>
      </c>
      <c r="E36">
        <f t="shared" si="12"/>
        <v>993.50334385891722</v>
      </c>
      <c r="F36">
        <f t="shared" si="31"/>
        <v>993.5</v>
      </c>
      <c r="G36">
        <f>+C36-(C$7+F36*C$8)</f>
        <v>1.1988499973085709E-3</v>
      </c>
      <c r="K36">
        <f>G36</f>
        <v>1.1988499973085709E-3</v>
      </c>
      <c r="Q36" s="2">
        <f t="shared" si="15"/>
        <v>36177.019899999999</v>
      </c>
      <c r="S36" s="13">
        <v>1</v>
      </c>
      <c r="Z36">
        <f t="shared" si="16"/>
        <v>993.5</v>
      </c>
      <c r="AA36" s="74">
        <f t="shared" si="17"/>
        <v>4.8964982256300121E-4</v>
      </c>
      <c r="AB36" s="74">
        <f t="shared" si="34"/>
        <v>3.1532961926044874E-3</v>
      </c>
      <c r="AC36" s="74">
        <v>1.1988499973085709E-3</v>
      </c>
      <c r="AD36" s="74">
        <f t="shared" si="35"/>
        <v>7.0920017474556969E-4</v>
      </c>
      <c r="AE36" s="74">
        <f t="shared" si="36"/>
        <v>5.0296488785914657E-7</v>
      </c>
      <c r="AF36">
        <f t="shared" si="37"/>
        <v>1.1988499973085709E-3</v>
      </c>
      <c r="AG36" s="101"/>
      <c r="AH36">
        <f t="shared" si="22"/>
        <v>-1.9544461952959165E-3</v>
      </c>
      <c r="AI36">
        <f t="shared" si="23"/>
        <v>0.30422401104453045</v>
      </c>
      <c r="AJ36">
        <f t="shared" si="24"/>
        <v>-0.37809005088320813</v>
      </c>
      <c r="AK36">
        <f t="shared" si="25"/>
        <v>0.1190300383775116</v>
      </c>
      <c r="AL36">
        <f t="shared" si="26"/>
        <v>2.9721576523224389</v>
      </c>
      <c r="AM36">
        <f t="shared" si="27"/>
        <v>11.77568383684476</v>
      </c>
      <c r="AN36" s="74">
        <f t="shared" si="32"/>
        <v>-9.8282479958635705</v>
      </c>
      <c r="AO36" s="74">
        <f t="shared" si="32"/>
        <v>-9.8601001246977091</v>
      </c>
      <c r="AP36" s="74">
        <f t="shared" si="32"/>
        <v>-9.8108784096609867</v>
      </c>
      <c r="AQ36" s="74">
        <f t="shared" si="32"/>
        <v>-9.887414895659381</v>
      </c>
      <c r="AR36" s="74">
        <f t="shared" si="32"/>
        <v>-9.7694446355093163</v>
      </c>
      <c r="AS36" s="74">
        <f t="shared" si="32"/>
        <v>-9.9541681444911969</v>
      </c>
      <c r="AT36" s="74">
        <f t="shared" si="32"/>
        <v>-9.6705612074358953</v>
      </c>
      <c r="AU36" s="74">
        <f t="shared" si="29"/>
        <v>-10.125921118241216</v>
      </c>
      <c r="AW36">
        <v>8000</v>
      </c>
      <c r="AX36">
        <f t="shared" si="0"/>
        <v>2.1400732705888301E-4</v>
      </c>
      <c r="AY36">
        <f t="shared" si="1"/>
        <v>-2.4283783742996687E-3</v>
      </c>
      <c r="AZ36">
        <f t="shared" si="2"/>
        <v>2.6423857013585517E-3</v>
      </c>
      <c r="BA36">
        <f t="shared" si="3"/>
        <v>0.44128260248922369</v>
      </c>
      <c r="BB36">
        <f t="shared" si="4"/>
        <v>0.42523010467276928</v>
      </c>
      <c r="BC36">
        <f t="shared" si="5"/>
        <v>-2.4840792190579957</v>
      </c>
      <c r="BD36">
        <f t="shared" si="6"/>
        <v>-2.9313795467436554</v>
      </c>
      <c r="BE36">
        <f t="shared" si="33"/>
        <v>-8.0492690674737162</v>
      </c>
      <c r="BF36">
        <f t="shared" si="33"/>
        <v>-8.0492723522891421</v>
      </c>
      <c r="BG36">
        <f t="shared" si="33"/>
        <v>-8.0492483702359454</v>
      </c>
      <c r="BH36">
        <f t="shared" si="33"/>
        <v>-8.049423393577241</v>
      </c>
      <c r="BI36">
        <f t="shared" si="33"/>
        <v>-8.0481424766675023</v>
      </c>
      <c r="BJ36">
        <f t="shared" si="33"/>
        <v>-8.0573328248095244</v>
      </c>
      <c r="BK36">
        <f t="shared" si="33"/>
        <v>-7.9772267875220457</v>
      </c>
      <c r="BL36">
        <f t="shared" si="8"/>
        <v>-7.3568028990824947</v>
      </c>
    </row>
    <row r="37" spans="1:64">
      <c r="A37" s="7" t="s">
        <v>77</v>
      </c>
      <c r="B37" s="8" t="s">
        <v>79</v>
      </c>
      <c r="C37" s="9">
        <v>51237.468999999997</v>
      </c>
      <c r="D37" s="9">
        <v>1.9E-3</v>
      </c>
      <c r="E37">
        <f t="shared" si="12"/>
        <v>1110.5087011178202</v>
      </c>
      <c r="F37">
        <f t="shared" ref="F37:F97" si="38">ROUND(2*E37,0)/2</f>
        <v>1110.5</v>
      </c>
      <c r="G37">
        <f>+C37-(C$7+F37*C$8)</f>
        <v>3.1195499977911822E-3</v>
      </c>
      <c r="K37">
        <f>G37</f>
        <v>3.1195499977911822E-3</v>
      </c>
      <c r="Q37" s="2">
        <f t="shared" si="15"/>
        <v>36218.968999999997</v>
      </c>
      <c r="S37" s="13">
        <v>1</v>
      </c>
      <c r="Z37">
        <f t="shared" si="16"/>
        <v>1110.5</v>
      </c>
      <c r="AA37" s="74">
        <f t="shared" si="17"/>
        <v>5.4024971341087229E-4</v>
      </c>
      <c r="AB37" s="74">
        <f t="shared" si="34"/>
        <v>5.0083189713972581E-3</v>
      </c>
      <c r="AC37" s="74">
        <v>3.1195499977911822E-3</v>
      </c>
      <c r="AD37" s="74">
        <f t="shared" si="35"/>
        <v>2.5793002843803097E-3</v>
      </c>
      <c r="AE37" s="74">
        <f t="shared" si="36"/>
        <v>6.6527899570043469E-6</v>
      </c>
      <c r="AF37">
        <f t="shared" si="37"/>
        <v>3.1195499977911822E-3</v>
      </c>
      <c r="AG37" s="101"/>
      <c r="AH37">
        <f t="shared" si="22"/>
        <v>-1.8887689736060761E-3</v>
      </c>
      <c r="AI37">
        <f t="shared" si="23"/>
        <v>0.30282859828555042</v>
      </c>
      <c r="AJ37">
        <f t="shared" si="24"/>
        <v>-0.36680937502070882</v>
      </c>
      <c r="AK37">
        <f t="shared" si="25"/>
        <v>0.11056406954622769</v>
      </c>
      <c r="AL37">
        <f t="shared" si="26"/>
        <v>2.9843129779996622</v>
      </c>
      <c r="AM37">
        <f t="shared" si="27"/>
        <v>12.689977110452025</v>
      </c>
      <c r="AN37" s="74">
        <f t="shared" si="32"/>
        <v>-9.7998807412784927</v>
      </c>
      <c r="AO37" s="74">
        <f t="shared" si="32"/>
        <v>-9.8323502077031719</v>
      </c>
      <c r="AP37" s="74">
        <f t="shared" si="32"/>
        <v>-9.7827582939402138</v>
      </c>
      <c r="AQ37" s="74">
        <f t="shared" si="32"/>
        <v>-9.8589267955822084</v>
      </c>
      <c r="AR37" s="74">
        <f t="shared" si="32"/>
        <v>-9.7428472157433443</v>
      </c>
      <c r="AS37" s="74">
        <f t="shared" si="32"/>
        <v>-9.9222197213929544</v>
      </c>
      <c r="AT37" s="74">
        <f t="shared" si="32"/>
        <v>-9.6497391083388511</v>
      </c>
      <c r="AU37" s="74">
        <f t="shared" si="29"/>
        <v>-10.079680223123603</v>
      </c>
      <c r="AW37">
        <v>10000</v>
      </c>
      <c r="AX37">
        <f t="shared" si="0"/>
        <v>-2.6519078782994438E-3</v>
      </c>
      <c r="AY37">
        <f t="shared" si="1"/>
        <v>-5.3005160158588194E-3</v>
      </c>
      <c r="AZ37">
        <f t="shared" si="2"/>
        <v>2.6486081375593756E-3</v>
      </c>
      <c r="BA37">
        <f t="shared" si="3"/>
        <v>1.014332336227973</v>
      </c>
      <c r="BB37">
        <f t="shared" si="4"/>
        <v>0.98046356102722709</v>
      </c>
      <c r="BC37">
        <f t="shared" si="5"/>
        <v>-1.5504908390073213</v>
      </c>
      <c r="BD37">
        <f t="shared" si="6"/>
        <v>-0.97989791285448669</v>
      </c>
      <c r="BE37">
        <f t="shared" si="33"/>
        <v>-7.0560302646197357</v>
      </c>
      <c r="BF37">
        <f t="shared" si="33"/>
        <v>-7.0497952211458168</v>
      </c>
      <c r="BG37">
        <f t="shared" si="33"/>
        <v>-7.0376030454410694</v>
      </c>
      <c r="BH37">
        <f t="shared" si="33"/>
        <v>-7.0141555242414162</v>
      </c>
      <c r="BI37">
        <f t="shared" si="33"/>
        <v>-6.9703851285948666</v>
      </c>
      <c r="BJ37">
        <f t="shared" si="33"/>
        <v>-6.892575049279924</v>
      </c>
      <c r="BK37">
        <f t="shared" si="33"/>
        <v>-6.7635881814377257</v>
      </c>
      <c r="BL37">
        <f t="shared" si="8"/>
        <v>-6.5663602474993299</v>
      </c>
    </row>
    <row r="38" spans="1:64">
      <c r="A38" s="7" t="s">
        <v>77</v>
      </c>
      <c r="B38" s="8" t="s">
        <v>79</v>
      </c>
      <c r="C38" s="9">
        <v>51481.427900000002</v>
      </c>
      <c r="D38" s="9">
        <v>1.2999999999999999E-3</v>
      </c>
      <c r="E38">
        <f t="shared" si="12"/>
        <v>1790.9642591867891</v>
      </c>
      <c r="F38">
        <f t="shared" si="38"/>
        <v>1791</v>
      </c>
      <c r="Q38" s="2">
        <f t="shared" si="15"/>
        <v>36462.927900000002</v>
      </c>
      <c r="S38" s="13"/>
      <c r="U38" s="52">
        <f>+C38-(C$7+F38*C$8)</f>
        <v>-1.2813900000764988E-2</v>
      </c>
      <c r="Z38">
        <f t="shared" si="16"/>
        <v>1791</v>
      </c>
      <c r="AA38" s="74">
        <f t="shared" si="17"/>
        <v>8.036261981697317E-4</v>
      </c>
      <c r="AB38" s="74">
        <f t="shared" si="34"/>
        <v>-9999</v>
      </c>
      <c r="AC38" s="74">
        <v>0</v>
      </c>
      <c r="AD38" s="74">
        <f t="shared" si="35"/>
        <v>-9999</v>
      </c>
      <c r="AE38" s="74">
        <f t="shared" si="36"/>
        <v>0</v>
      </c>
      <c r="AF38">
        <f t="shared" si="37"/>
        <v>-9999</v>
      </c>
      <c r="AG38" s="101"/>
      <c r="AH38">
        <f t="shared" si="22"/>
        <v>-1.4930704570938018E-3</v>
      </c>
      <c r="AI38">
        <f t="shared" si="23"/>
        <v>0.29696390258408956</v>
      </c>
      <c r="AJ38">
        <f t="shared" si="24"/>
        <v>-0.30330307788577382</v>
      </c>
      <c r="AK38">
        <f t="shared" si="25"/>
        <v>6.3345264805824461E-2</v>
      </c>
      <c r="AL38">
        <f t="shared" si="26"/>
        <v>3.0517328676302529</v>
      </c>
      <c r="AM38">
        <f t="shared" si="27"/>
        <v>22.241918347020142</v>
      </c>
      <c r="AN38" s="74">
        <f t="shared" si="32"/>
        <v>-9.6404950582177786</v>
      </c>
      <c r="AO38" s="74">
        <f t="shared" si="32"/>
        <v>-9.6683477307624166</v>
      </c>
      <c r="AP38" s="74">
        <f t="shared" si="32"/>
        <v>-9.6278821727457249</v>
      </c>
      <c r="AQ38" s="74">
        <f t="shared" si="32"/>
        <v>-9.6868027583006988</v>
      </c>
      <c r="AR38" s="74">
        <f t="shared" si="32"/>
        <v>-9.6012587776525855</v>
      </c>
      <c r="AS38" s="74">
        <f t="shared" si="32"/>
        <v>-9.7260688043702928</v>
      </c>
      <c r="AT38" s="74">
        <f t="shared" si="32"/>
        <v>-9.545006787917897</v>
      </c>
      <c r="AU38" s="74">
        <f t="shared" si="29"/>
        <v>-9.8107321109224301</v>
      </c>
      <c r="AW38">
        <v>12000</v>
      </c>
      <c r="AX38">
        <f t="shared" si="0"/>
        <v>-1.1088030748547598E-2</v>
      </c>
      <c r="AY38">
        <f t="shared" si="1"/>
        <v>-8.8305312342711068E-3</v>
      </c>
      <c r="AZ38">
        <f t="shared" si="2"/>
        <v>-2.2574995142764917E-3</v>
      </c>
      <c r="BA38">
        <f t="shared" si="3"/>
        <v>0.70377661379665279</v>
      </c>
      <c r="BB38">
        <f t="shared" si="4"/>
        <v>-0.97702735918006023</v>
      </c>
      <c r="BC38">
        <f t="shared" si="5"/>
        <v>2.0038546422132102</v>
      </c>
      <c r="BD38">
        <f t="shared" si="6"/>
        <v>1.5640296842164778</v>
      </c>
      <c r="BE38">
        <f t="shared" si="33"/>
        <v>-5.1312425242640352</v>
      </c>
      <c r="BF38">
        <f t="shared" si="33"/>
        <v>-5.1319019802272035</v>
      </c>
      <c r="BG38">
        <f t="shared" si="33"/>
        <v>-5.1341897332211524</v>
      </c>
      <c r="BH38">
        <f t="shared" si="33"/>
        <v>-5.1420375151260895</v>
      </c>
      <c r="BI38">
        <f t="shared" si="33"/>
        <v>-5.167994987925681</v>
      </c>
      <c r="BJ38">
        <f t="shared" si="33"/>
        <v>-5.2455169664905554</v>
      </c>
      <c r="BK38">
        <f t="shared" si="33"/>
        <v>-5.43300556280834</v>
      </c>
      <c r="BL38">
        <f t="shared" si="8"/>
        <v>-5.775917595916165</v>
      </c>
    </row>
    <row r="39" spans="1:64">
      <c r="A39" s="7" t="s">
        <v>77</v>
      </c>
      <c r="B39" s="8" t="s">
        <v>78</v>
      </c>
      <c r="C39" s="9">
        <v>51484.489699999998</v>
      </c>
      <c r="D39" s="9">
        <v>4.4000000000000003E-3</v>
      </c>
      <c r="E39">
        <f t="shared" si="12"/>
        <v>1799.5042994464095</v>
      </c>
      <c r="F39">
        <f t="shared" si="38"/>
        <v>1799.5</v>
      </c>
      <c r="G39">
        <f t="shared" ref="G39:G66" si="39">+C39-(C$7+F39*C$8)</f>
        <v>1.541449993965216E-3</v>
      </c>
      <c r="K39">
        <f t="shared" ref="K39:K64" si="40">G39</f>
        <v>1.541449993965216E-3</v>
      </c>
      <c r="Q39" s="2">
        <f t="shared" si="15"/>
        <v>36465.989699999998</v>
      </c>
      <c r="S39" s="13">
        <v>1</v>
      </c>
      <c r="Z39">
        <f t="shared" si="16"/>
        <v>1799.5</v>
      </c>
      <c r="AA39" s="74">
        <f t="shared" si="17"/>
        <v>8.065433308989834E-4</v>
      </c>
      <c r="AB39" s="74">
        <f t="shared" si="34"/>
        <v>3.0294689007307838E-3</v>
      </c>
      <c r="AC39" s="74">
        <v>1.541449993965216E-3</v>
      </c>
      <c r="AD39" s="74">
        <f t="shared" si="35"/>
        <v>7.3490666306623258E-4</v>
      </c>
      <c r="AE39" s="74">
        <f t="shared" si="36"/>
        <v>5.4008780341914508E-7</v>
      </c>
      <c r="AF39">
        <f t="shared" si="37"/>
        <v>1.541449993965216E-3</v>
      </c>
      <c r="AG39" s="101"/>
      <c r="AH39">
        <f t="shared" si="22"/>
        <v>-1.4880189067655678E-3</v>
      </c>
      <c r="AI39">
        <f t="shared" si="23"/>
        <v>0.29691281328409291</v>
      </c>
      <c r="AJ39">
        <f t="shared" si="24"/>
        <v>-0.30253097825406061</v>
      </c>
      <c r="AK39">
        <f t="shared" si="25"/>
        <v>6.2775669801482456E-2</v>
      </c>
      <c r="AL39">
        <f t="shared" si="26"/>
        <v>3.05254303126187</v>
      </c>
      <c r="AM39">
        <f t="shared" si="27"/>
        <v>22.444544219713588</v>
      </c>
      <c r="AN39" s="74">
        <f t="shared" si="32"/>
        <v>-9.6385624647618773</v>
      </c>
      <c r="AO39" s="74">
        <f t="shared" si="32"/>
        <v>-9.6662655141258114</v>
      </c>
      <c r="AP39" s="74">
        <f t="shared" si="32"/>
        <v>-9.6260352402626363</v>
      </c>
      <c r="AQ39" s="74">
        <f t="shared" si="32"/>
        <v>-9.6845850676781851</v>
      </c>
      <c r="AR39" s="74">
        <f t="shared" si="32"/>
        <v>-9.5996161082010047</v>
      </c>
      <c r="AS39" s="74">
        <f t="shared" si="32"/>
        <v>-9.7235230871601352</v>
      </c>
      <c r="AT39" s="74">
        <f t="shared" si="32"/>
        <v>-9.5438457996879897</v>
      </c>
      <c r="AU39" s="74">
        <f t="shared" si="29"/>
        <v>-9.8073727296532027</v>
      </c>
      <c r="AW39">
        <v>14000</v>
      </c>
      <c r="AX39">
        <f t="shared" si="0"/>
        <v>-1.6018166280128469E-2</v>
      </c>
      <c r="AY39">
        <f t="shared" si="1"/>
        <v>-1.301842402953653E-2</v>
      </c>
      <c r="AZ39">
        <f t="shared" si="2"/>
        <v>-2.9997422505919405E-3</v>
      </c>
      <c r="BA39">
        <f t="shared" si="3"/>
        <v>0.39721901277855787</v>
      </c>
      <c r="BB39">
        <f t="shared" si="4"/>
        <v>-0.69296093620448751</v>
      </c>
      <c r="BC39">
        <f t="shared" si="5"/>
        <v>2.5943021424572299</v>
      </c>
      <c r="BD39">
        <f t="shared" si="6"/>
        <v>3.562692586341258</v>
      </c>
      <c r="BE39">
        <f t="shared" si="33"/>
        <v>-4.3304449714421542</v>
      </c>
      <c r="BF39">
        <f t="shared" si="33"/>
        <v>-4.3304852439070665</v>
      </c>
      <c r="BG39">
        <f t="shared" si="33"/>
        <v>-4.3303321891018056</v>
      </c>
      <c r="BH39">
        <f t="shared" si="33"/>
        <v>-4.3309141819786108</v>
      </c>
      <c r="BI39">
        <f t="shared" si="33"/>
        <v>-4.3287056195134168</v>
      </c>
      <c r="BJ39">
        <f t="shared" si="33"/>
        <v>-4.3371522666413345</v>
      </c>
      <c r="BK39">
        <f t="shared" si="33"/>
        <v>-4.3057486511457022</v>
      </c>
      <c r="BL39">
        <f t="shared" si="8"/>
        <v>-4.9854749443330002</v>
      </c>
    </row>
    <row r="40" spans="1:64">
      <c r="A40" s="7" t="s">
        <v>77</v>
      </c>
      <c r="B40" s="8" t="s">
        <v>78</v>
      </c>
      <c r="C40" s="9">
        <v>51518.551200000002</v>
      </c>
      <c r="D40" s="9">
        <v>6.0000000000000001E-3</v>
      </c>
      <c r="E40">
        <f t="shared" si="12"/>
        <v>1894.5093883821608</v>
      </c>
      <c r="F40">
        <f t="shared" si="38"/>
        <v>1894.5</v>
      </c>
      <c r="G40">
        <f t="shared" si="39"/>
        <v>3.3659499968052842E-3</v>
      </c>
      <c r="K40">
        <f t="shared" si="40"/>
        <v>3.3659499968052842E-3</v>
      </c>
      <c r="Q40" s="2">
        <f t="shared" si="15"/>
        <v>36500.051200000002</v>
      </c>
      <c r="S40" s="13">
        <v>1</v>
      </c>
      <c r="Z40">
        <f t="shared" si="16"/>
        <v>1894.5</v>
      </c>
      <c r="AA40" s="74">
        <f t="shared" si="17"/>
        <v>8.3847814886522758E-4</v>
      </c>
      <c r="AB40" s="74">
        <f t="shared" si="34"/>
        <v>4.7973702574272727E-3</v>
      </c>
      <c r="AC40" s="74">
        <v>3.3659499968052842E-3</v>
      </c>
      <c r="AD40" s="74">
        <f t="shared" si="35"/>
        <v>2.5274718479400566E-3</v>
      </c>
      <c r="AE40" s="74">
        <f t="shared" si="36"/>
        <v>6.3881139421295247E-6</v>
      </c>
      <c r="AF40">
        <f t="shared" si="37"/>
        <v>3.3659499968052842E-3</v>
      </c>
      <c r="AG40" s="101"/>
      <c r="AH40">
        <f t="shared" si="22"/>
        <v>-1.4314202606219885E-3</v>
      </c>
      <c r="AI40">
        <f t="shared" si="23"/>
        <v>0.29637582441090482</v>
      </c>
      <c r="AJ40">
        <f t="shared" si="24"/>
        <v>-0.29393228247607617</v>
      </c>
      <c r="AK40">
        <f t="shared" si="25"/>
        <v>5.6439315815127351E-2</v>
      </c>
      <c r="AL40">
        <f t="shared" si="26"/>
        <v>3.0615517181938077</v>
      </c>
      <c r="AM40">
        <f t="shared" si="27"/>
        <v>24.973872650612691</v>
      </c>
      <c r="AN40" s="74">
        <f t="shared" si="32"/>
        <v>-9.6170511701530792</v>
      </c>
      <c r="AO40" s="74">
        <f t="shared" si="32"/>
        <v>-9.6429357726454938</v>
      </c>
      <c r="AP40" s="74">
        <f t="shared" si="32"/>
        <v>-9.6055221654453504</v>
      </c>
      <c r="AQ40" s="74">
        <f t="shared" si="32"/>
        <v>-9.6596969320137305</v>
      </c>
      <c r="AR40" s="74">
        <f t="shared" si="32"/>
        <v>-9.5814347243561286</v>
      </c>
      <c r="AS40" s="74">
        <f t="shared" si="32"/>
        <v>-9.6949403851437577</v>
      </c>
      <c r="AT40" s="74">
        <f t="shared" si="32"/>
        <v>-9.5310666639868735</v>
      </c>
      <c r="AU40" s="74">
        <f t="shared" si="29"/>
        <v>-9.769826703703</v>
      </c>
      <c r="AW40">
        <v>16000</v>
      </c>
      <c r="AX40">
        <f t="shared" si="0"/>
        <v>-2.0279085757720673E-2</v>
      </c>
      <c r="AY40">
        <f t="shared" si="1"/>
        <v>-1.7864194401655091E-2</v>
      </c>
      <c r="AZ40">
        <f t="shared" si="2"/>
        <v>-2.4148913560655839E-3</v>
      </c>
      <c r="BA40">
        <f t="shared" si="3"/>
        <v>0.31933248728107344</v>
      </c>
      <c r="BB40">
        <f t="shared" si="4"/>
        <v>-0.46744198376059809</v>
      </c>
      <c r="BC40">
        <f t="shared" si="5"/>
        <v>2.8734950312249925</v>
      </c>
      <c r="BD40">
        <f t="shared" si="6"/>
        <v>7.4152326234701462</v>
      </c>
      <c r="BE40">
        <f t="shared" si="33"/>
        <v>-3.7696604369644282</v>
      </c>
      <c r="BF40">
        <f t="shared" si="33"/>
        <v>-3.7883585514722706</v>
      </c>
      <c r="BG40">
        <f t="shared" si="33"/>
        <v>-3.7555660298346965</v>
      </c>
      <c r="BH40">
        <f t="shared" si="33"/>
        <v>-3.8136223873208319</v>
      </c>
      <c r="BI40">
        <f t="shared" si="33"/>
        <v>-3.7124211249852896</v>
      </c>
      <c r="BJ40">
        <f t="shared" si="33"/>
        <v>-3.8944099717171325</v>
      </c>
      <c r="BK40">
        <f t="shared" si="33"/>
        <v>-3.5815275497275456</v>
      </c>
      <c r="BL40">
        <f t="shared" si="8"/>
        <v>-4.1950322927498354</v>
      </c>
    </row>
    <row r="41" spans="1:64">
      <c r="A41" s="7" t="s">
        <v>80</v>
      </c>
      <c r="B41" s="8" t="s">
        <v>79</v>
      </c>
      <c r="C41" s="9">
        <v>51550.2765</v>
      </c>
      <c r="D41" s="9">
        <v>1.2999999999999999E-3</v>
      </c>
      <c r="E41">
        <f t="shared" si="12"/>
        <v>1982.998296622048</v>
      </c>
      <c r="F41">
        <f t="shared" si="38"/>
        <v>1983</v>
      </c>
      <c r="G41">
        <f t="shared" si="39"/>
        <v>-6.1070000083418563E-4</v>
      </c>
      <c r="K41">
        <f t="shared" si="40"/>
        <v>-6.1070000083418563E-4</v>
      </c>
      <c r="Q41" s="2">
        <f t="shared" si="15"/>
        <v>36531.7765</v>
      </c>
      <c r="S41" s="13">
        <v>1</v>
      </c>
      <c r="Z41">
        <f t="shared" si="16"/>
        <v>1983</v>
      </c>
      <c r="AA41" s="74">
        <f t="shared" si="17"/>
        <v>8.6711577412165492E-4</v>
      </c>
      <c r="AB41" s="74">
        <f t="shared" si="34"/>
        <v>7.6777086051751996E-4</v>
      </c>
      <c r="AC41" s="74">
        <v>-6.1070000083418563E-4</v>
      </c>
      <c r="AD41" s="74">
        <f t="shared" si="35"/>
        <v>-1.4778157749558405E-3</v>
      </c>
      <c r="AE41" s="74">
        <f t="shared" si="36"/>
        <v>2.1839394647083317E-6</v>
      </c>
      <c r="AF41">
        <f t="shared" si="37"/>
        <v>-6.1070000083418563E-4</v>
      </c>
      <c r="AG41" s="101"/>
      <c r="AH41">
        <f t="shared" si="22"/>
        <v>-1.3784708613517056E-3</v>
      </c>
      <c r="AI41">
        <f t="shared" si="23"/>
        <v>0.29593060283207551</v>
      </c>
      <c r="AJ41">
        <f t="shared" si="24"/>
        <v>-0.28596963136469189</v>
      </c>
      <c r="AK41">
        <f t="shared" si="25"/>
        <v>5.0583206844850605E-2</v>
      </c>
      <c r="AL41">
        <f t="shared" si="26"/>
        <v>3.0698718175415682</v>
      </c>
      <c r="AM41">
        <f t="shared" si="27"/>
        <v>27.873944638546792</v>
      </c>
      <c r="AN41" s="74">
        <f t="shared" ref="AN41:AT50" si="41">$AU41+$AB$7*SIN(AO41)</f>
        <v>-9.5971512146797657</v>
      </c>
      <c r="AO41" s="74">
        <f t="shared" si="41"/>
        <v>-9.6211090757304447</v>
      </c>
      <c r="AP41" s="74">
        <f t="shared" si="41"/>
        <v>-9.5866155263347963</v>
      </c>
      <c r="AQ41" s="74">
        <f t="shared" si="41"/>
        <v>-9.6363506411799307</v>
      </c>
      <c r="AR41" s="74">
        <f t="shared" si="41"/>
        <v>-9.5647746815442183</v>
      </c>
      <c r="AS41" s="74">
        <f t="shared" si="41"/>
        <v>-9.668111086107805</v>
      </c>
      <c r="AT41" s="74">
        <f t="shared" si="41"/>
        <v>-9.5194654032636752</v>
      </c>
      <c r="AU41" s="74">
        <f t="shared" si="29"/>
        <v>-9.7348496163704468</v>
      </c>
      <c r="AW41">
        <v>18000</v>
      </c>
      <c r="AX41">
        <f t="shared" si="0"/>
        <v>-2.4674721656850591E-2</v>
      </c>
      <c r="AY41">
        <f t="shared" si="1"/>
        <v>-2.3367842350626795E-2</v>
      </c>
      <c r="AZ41">
        <f t="shared" si="2"/>
        <v>-1.3068793062237967E-3</v>
      </c>
      <c r="BA41">
        <f t="shared" si="3"/>
        <v>0.29541260317509466</v>
      </c>
      <c r="BB41">
        <f t="shared" si="4"/>
        <v>-0.2753177764610461</v>
      </c>
      <c r="BC41">
        <f t="shared" si="5"/>
        <v>3.0809697444056821</v>
      </c>
      <c r="BD41">
        <f t="shared" si="6"/>
        <v>32.980724061809298</v>
      </c>
      <c r="BE41">
        <f t="shared" si="33"/>
        <v>-3.2873784396136219</v>
      </c>
      <c r="BF41">
        <f t="shared" si="33"/>
        <v>-3.3084141234855315</v>
      </c>
      <c r="BG41">
        <f t="shared" si="33"/>
        <v>-3.2782660685434011</v>
      </c>
      <c r="BH41">
        <f t="shared" si="33"/>
        <v>-3.3215198535351078</v>
      </c>
      <c r="BI41">
        <f t="shared" si="33"/>
        <v>-3.2595478967593015</v>
      </c>
      <c r="BJ41">
        <f t="shared" si="33"/>
        <v>-3.348541991985682</v>
      </c>
      <c r="BK41">
        <f t="shared" si="33"/>
        <v>-3.2210769595741149</v>
      </c>
      <c r="BL41">
        <f t="shared" si="8"/>
        <v>-3.4045896411666696</v>
      </c>
    </row>
    <row r="42" spans="1:64">
      <c r="A42" s="16" t="s">
        <v>117</v>
      </c>
      <c r="B42" s="16" t="s">
        <v>79</v>
      </c>
      <c r="C42" s="50">
        <v>51555.476699999999</v>
      </c>
      <c r="D42" s="50" t="s">
        <v>111</v>
      </c>
      <c r="E42">
        <f t="shared" si="12"/>
        <v>1997.5028094439606</v>
      </c>
      <c r="F42">
        <f t="shared" si="38"/>
        <v>1997.5</v>
      </c>
      <c r="G42">
        <f t="shared" si="39"/>
        <v>1.007249993563164E-3</v>
      </c>
      <c r="K42">
        <f t="shared" si="40"/>
        <v>1.007249993563164E-3</v>
      </c>
      <c r="Q42" s="2">
        <f t="shared" si="15"/>
        <v>36536.976699999999</v>
      </c>
      <c r="S42" s="13">
        <v>1</v>
      </c>
      <c r="Z42">
        <f t="shared" si="16"/>
        <v>1997.5</v>
      </c>
      <c r="AA42" s="74">
        <f t="shared" si="17"/>
        <v>8.7170496938021244E-4</v>
      </c>
      <c r="AB42" s="74">
        <f t="shared" si="34"/>
        <v>2.3770255571282633E-3</v>
      </c>
      <c r="AC42" s="74">
        <v>1.007249993563164E-3</v>
      </c>
      <c r="AD42" s="74">
        <f t="shared" si="35"/>
        <v>1.3554502418295158E-4</v>
      </c>
      <c r="AE42" s="74">
        <f t="shared" si="36"/>
        <v>1.837245358075693E-8</v>
      </c>
      <c r="AF42">
        <f t="shared" si="37"/>
        <v>1.007249993563164E-3</v>
      </c>
      <c r="AG42" s="101"/>
      <c r="AH42">
        <f t="shared" si="22"/>
        <v>-1.3697755635650993E-3</v>
      </c>
      <c r="AI42">
        <f t="shared" si="23"/>
        <v>0.29586261320671603</v>
      </c>
      <c r="AJ42">
        <f t="shared" si="24"/>
        <v>-0.28466910640201309</v>
      </c>
      <c r="AK42">
        <f t="shared" si="25"/>
        <v>4.9627788214253073E-2</v>
      </c>
      <c r="AL42">
        <f t="shared" si="26"/>
        <v>3.0712287467864514</v>
      </c>
      <c r="AM42">
        <f t="shared" si="27"/>
        <v>28.411935079023678</v>
      </c>
      <c r="AN42" s="74">
        <f t="shared" si="41"/>
        <v>-9.5939029502043915</v>
      </c>
      <c r="AO42" s="74">
        <f t="shared" si="41"/>
        <v>-9.6175246729568862</v>
      </c>
      <c r="AP42" s="74">
        <f t="shared" si="41"/>
        <v>-9.5835354447538581</v>
      </c>
      <c r="AQ42" s="74">
        <f t="shared" si="41"/>
        <v>-9.6325115279675142</v>
      </c>
      <c r="AR42" s="74">
        <f t="shared" si="41"/>
        <v>-9.5620689631880342</v>
      </c>
      <c r="AS42" s="74">
        <f t="shared" si="41"/>
        <v>-9.6636980175753866</v>
      </c>
      <c r="AT42" s="74">
        <f t="shared" si="41"/>
        <v>-9.5175905167761901</v>
      </c>
      <c r="AU42" s="74">
        <f t="shared" si="29"/>
        <v>-9.7291189071464679</v>
      </c>
      <c r="AW42">
        <v>20000</v>
      </c>
      <c r="AX42">
        <f t="shared" si="0"/>
        <v>-2.9544765203548637E-2</v>
      </c>
      <c r="AY42">
        <f t="shared" si="1"/>
        <v>-2.9529367876451634E-2</v>
      </c>
      <c r="AZ42">
        <f t="shared" si="2"/>
        <v>-1.5397327097001494E-5</v>
      </c>
      <c r="BA42">
        <f t="shared" si="3"/>
        <v>0.29959381409625419</v>
      </c>
      <c r="BB42">
        <f t="shared" si="4"/>
        <v>-9.3497571173802099E-2</v>
      </c>
      <c r="BC42">
        <f t="shared" si="5"/>
        <v>-3.0169296574719664</v>
      </c>
      <c r="BD42">
        <f t="shared" si="6"/>
        <v>-16.022470559045985</v>
      </c>
      <c r="BE42">
        <f t="shared" ref="BE42:BK42" si="42">$BL42+$AB$7*SIN(BF42)</f>
        <v>-2.8432076740387791</v>
      </c>
      <c r="BF42">
        <f t="shared" si="42"/>
        <v>-2.8111076454065982</v>
      </c>
      <c r="BG42">
        <f t="shared" si="42"/>
        <v>-2.8588120393642771</v>
      </c>
      <c r="BH42">
        <f t="shared" si="42"/>
        <v>-2.7876401880190178</v>
      </c>
      <c r="BI42">
        <f t="shared" si="42"/>
        <v>-2.893266895683853</v>
      </c>
      <c r="BJ42">
        <f t="shared" si="42"/>
        <v>-2.7350687969075027</v>
      </c>
      <c r="BK42">
        <f t="shared" si="42"/>
        <v>-2.9694380823955897</v>
      </c>
      <c r="BL42">
        <f t="shared" si="8"/>
        <v>-2.6141469895835048</v>
      </c>
    </row>
    <row r="43" spans="1:64">
      <c r="A43" s="7" t="s">
        <v>80</v>
      </c>
      <c r="B43" s="8" t="s">
        <v>79</v>
      </c>
      <c r="C43" s="9">
        <v>51569.2791</v>
      </c>
      <c r="D43" s="9">
        <v>2.3999999999999998E-3</v>
      </c>
      <c r="E43">
        <f t="shared" si="12"/>
        <v>2036.0007687096045</v>
      </c>
      <c r="F43">
        <f t="shared" si="38"/>
        <v>2036</v>
      </c>
      <c r="G43">
        <f t="shared" si="39"/>
        <v>2.7559999580262229E-4</v>
      </c>
      <c r="K43">
        <f t="shared" si="40"/>
        <v>2.7559999580262229E-4</v>
      </c>
      <c r="Q43" s="2">
        <f t="shared" si="15"/>
        <v>36550.7791</v>
      </c>
      <c r="S43" s="13">
        <v>1</v>
      </c>
      <c r="Z43">
        <f t="shared" si="16"/>
        <v>2036</v>
      </c>
      <c r="AA43" s="74">
        <f t="shared" si="17"/>
        <v>8.8374924809604878E-4</v>
      </c>
      <c r="AB43" s="74">
        <f t="shared" si="34"/>
        <v>1.6222610705917586E-3</v>
      </c>
      <c r="AC43" s="74">
        <v>2.7559999580262229E-4</v>
      </c>
      <c r="AD43" s="74">
        <f t="shared" si="35"/>
        <v>-6.0814925229342649E-4</v>
      </c>
      <c r="AE43" s="74">
        <f t="shared" si="36"/>
        <v>3.6984551306505369E-7</v>
      </c>
      <c r="AF43">
        <f t="shared" si="37"/>
        <v>2.7559999580262229E-4</v>
      </c>
      <c r="AG43" s="101"/>
      <c r="AH43">
        <f t="shared" si="22"/>
        <v>-1.3466610747891363E-3</v>
      </c>
      <c r="AI43">
        <f t="shared" si="23"/>
        <v>0.29568876400786004</v>
      </c>
      <c r="AJ43">
        <f t="shared" si="24"/>
        <v>-0.28122126249601725</v>
      </c>
      <c r="AK43">
        <f t="shared" si="25"/>
        <v>4.7096281151887437E-2</v>
      </c>
      <c r="AL43">
        <f t="shared" si="26"/>
        <v>3.0748234882564134</v>
      </c>
      <c r="AM43">
        <f t="shared" si="27"/>
        <v>29.942817385300742</v>
      </c>
      <c r="AN43" s="74">
        <f t="shared" si="41"/>
        <v>-9.5852941957675313</v>
      </c>
      <c r="AO43" s="74">
        <f t="shared" si="41"/>
        <v>-9.6079965110988219</v>
      </c>
      <c r="AP43" s="74">
        <f t="shared" si="41"/>
        <v>-9.5753802765798852</v>
      </c>
      <c r="AQ43" s="74">
        <f t="shared" si="41"/>
        <v>-9.6222997126058196</v>
      </c>
      <c r="AR43" s="74">
        <f t="shared" si="41"/>
        <v>-9.554915822092239</v>
      </c>
      <c r="AS43" s="74">
        <f t="shared" si="41"/>
        <v>-9.6519581987854952</v>
      </c>
      <c r="AT43" s="74">
        <f t="shared" si="41"/>
        <v>-9.5126457398614157</v>
      </c>
      <c r="AU43" s="74">
        <f t="shared" si="29"/>
        <v>-9.7139028861034937</v>
      </c>
    </row>
    <row r="44" spans="1:64">
      <c r="A44" s="7" t="s">
        <v>80</v>
      </c>
      <c r="B44" s="8" t="s">
        <v>78</v>
      </c>
      <c r="C44" s="9">
        <v>51569.457900000001</v>
      </c>
      <c r="D44" s="9">
        <v>1.6000000000000001E-3</v>
      </c>
      <c r="E44">
        <f t="shared" si="12"/>
        <v>2036.4994816230655</v>
      </c>
      <c r="F44">
        <f t="shared" si="38"/>
        <v>2036.5</v>
      </c>
      <c r="G44">
        <f t="shared" si="39"/>
        <v>-1.8585000361781567E-4</v>
      </c>
      <c r="K44">
        <f t="shared" si="40"/>
        <v>-1.8585000361781567E-4</v>
      </c>
      <c r="Q44" s="2">
        <f t="shared" si="15"/>
        <v>36550.957900000001</v>
      </c>
      <c r="S44" s="13">
        <v>1</v>
      </c>
      <c r="Z44">
        <f t="shared" si="16"/>
        <v>2036.5</v>
      </c>
      <c r="AA44" s="74">
        <f t="shared" si="17"/>
        <v>8.8390432087325768E-4</v>
      </c>
      <c r="AB44" s="74">
        <f t="shared" si="34"/>
        <v>1.1605106258556984E-3</v>
      </c>
      <c r="AC44" s="74">
        <v>-1.8585000361781567E-4</v>
      </c>
      <c r="AD44" s="74">
        <f t="shared" si="35"/>
        <v>-1.0697543244910734E-3</v>
      </c>
      <c r="AE44" s="74">
        <f t="shared" si="36"/>
        <v>1.1443743147673526E-6</v>
      </c>
      <c r="AF44">
        <f t="shared" si="37"/>
        <v>-1.8585000361781567E-4</v>
      </c>
      <c r="AG44" s="101"/>
      <c r="AH44">
        <f t="shared" si="22"/>
        <v>-1.3463606294735141E-3</v>
      </c>
      <c r="AI44">
        <f t="shared" si="23"/>
        <v>0.29568656967837015</v>
      </c>
      <c r="AJ44">
        <f t="shared" si="24"/>
        <v>-0.28117653451944491</v>
      </c>
      <c r="AK44">
        <f t="shared" si="25"/>
        <v>4.7063454098612331E-2</v>
      </c>
      <c r="AL44">
        <f t="shared" si="26"/>
        <v>3.0748700969152765</v>
      </c>
      <c r="AM44">
        <f t="shared" si="27"/>
        <v>29.963749312416422</v>
      </c>
      <c r="AN44" s="74">
        <f t="shared" si="41"/>
        <v>-9.585182543537309</v>
      </c>
      <c r="AO44" s="74">
        <f t="shared" si="41"/>
        <v>-9.6078726654718132</v>
      </c>
      <c r="AP44" s="74">
        <f t="shared" si="41"/>
        <v>-9.5752745808284896</v>
      </c>
      <c r="AQ44" s="74">
        <f t="shared" si="41"/>
        <v>-9.6221669198352053</v>
      </c>
      <c r="AR44" s="74">
        <f t="shared" si="41"/>
        <v>-9.5548232144406295</v>
      </c>
      <c r="AS44" s="74">
        <f t="shared" si="41"/>
        <v>-9.6518055246070276</v>
      </c>
      <c r="AT44" s="74">
        <f t="shared" si="41"/>
        <v>-9.512581833636224</v>
      </c>
      <c r="AU44" s="74">
        <f t="shared" si="29"/>
        <v>-9.7137052754405957</v>
      </c>
    </row>
    <row r="45" spans="1:64">
      <c r="A45" s="16" t="s">
        <v>117</v>
      </c>
      <c r="B45" s="16" t="s">
        <v>78</v>
      </c>
      <c r="C45" s="50">
        <v>51572.3272</v>
      </c>
      <c r="D45" s="50" t="s">
        <v>111</v>
      </c>
      <c r="E45">
        <f t="shared" si="12"/>
        <v>2044.5025966263149</v>
      </c>
      <c r="F45">
        <f t="shared" si="38"/>
        <v>2044.5</v>
      </c>
      <c r="G45">
        <f t="shared" si="39"/>
        <v>9.3094999465392902E-4</v>
      </c>
      <c r="K45">
        <f t="shared" si="40"/>
        <v>9.3094999465392902E-4</v>
      </c>
      <c r="Q45" s="2">
        <f t="shared" si="15"/>
        <v>36553.8272</v>
      </c>
      <c r="S45" s="13">
        <v>1</v>
      </c>
      <c r="Z45">
        <f t="shared" si="16"/>
        <v>2044.5</v>
      </c>
      <c r="AA45" s="74">
        <f t="shared" si="17"/>
        <v>8.8638078882248886E-4</v>
      </c>
      <c r="AB45" s="74">
        <f t="shared" si="34"/>
        <v>2.2725026036041944E-3</v>
      </c>
      <c r="AC45" s="74">
        <v>9.3094999465392902E-4</v>
      </c>
      <c r="AD45" s="74">
        <f t="shared" si="35"/>
        <v>4.4569205831440162E-5</v>
      </c>
      <c r="AE45" s="74">
        <f t="shared" si="36"/>
        <v>1.9864141084452796E-9</v>
      </c>
      <c r="AF45">
        <f t="shared" si="37"/>
        <v>9.3094999465392902E-4</v>
      </c>
      <c r="AG45" s="101"/>
      <c r="AH45">
        <f t="shared" si="22"/>
        <v>-1.3415526089502652E-3</v>
      </c>
      <c r="AI45">
        <f t="shared" si="23"/>
        <v>0.29565168066006153</v>
      </c>
      <c r="AJ45">
        <f t="shared" si="24"/>
        <v>-0.28046105482821815</v>
      </c>
      <c r="AK45">
        <f t="shared" si="25"/>
        <v>4.6538391529119053E-2</v>
      </c>
      <c r="AL45">
        <f t="shared" si="26"/>
        <v>3.0756155740254529</v>
      </c>
      <c r="AM45">
        <f t="shared" si="27"/>
        <v>30.302560597161154</v>
      </c>
      <c r="AN45" s="74">
        <f t="shared" si="41"/>
        <v>-9.5833966219318771</v>
      </c>
      <c r="AO45" s="74">
        <f t="shared" si="41"/>
        <v>-9.6058907798711211</v>
      </c>
      <c r="AP45" s="74">
        <f t="shared" si="41"/>
        <v>-9.5735841876915817</v>
      </c>
      <c r="AQ45" s="74">
        <f t="shared" si="41"/>
        <v>-9.6200416463080494</v>
      </c>
      <c r="AR45" s="74">
        <f t="shared" si="41"/>
        <v>-9.5533424856262261</v>
      </c>
      <c r="AS45" s="74">
        <f t="shared" si="41"/>
        <v>-9.6493620233692301</v>
      </c>
      <c r="AT45" s="74">
        <f t="shared" si="41"/>
        <v>-9.5115603986075126</v>
      </c>
      <c r="AU45" s="74">
        <f t="shared" si="29"/>
        <v>-9.7105435048342628</v>
      </c>
    </row>
    <row r="46" spans="1:64">
      <c r="A46" s="7" t="s">
        <v>80</v>
      </c>
      <c r="B46" s="8" t="s">
        <v>79</v>
      </c>
      <c r="C46" s="9">
        <v>51576.454400000002</v>
      </c>
      <c r="D46" s="9">
        <v>3.3999999999999998E-3</v>
      </c>
      <c r="E46">
        <f t="shared" si="12"/>
        <v>2056.0142741230734</v>
      </c>
      <c r="F46">
        <f t="shared" si="38"/>
        <v>2056</v>
      </c>
      <c r="G46">
        <f t="shared" si="39"/>
        <v>5.117599997902289E-3</v>
      </c>
      <c r="K46">
        <f t="shared" si="40"/>
        <v>5.117599997902289E-3</v>
      </c>
      <c r="Q46" s="2">
        <f t="shared" si="15"/>
        <v>36557.954400000002</v>
      </c>
      <c r="S46" s="13">
        <v>1</v>
      </c>
      <c r="Z46">
        <f t="shared" si="16"/>
        <v>2056</v>
      </c>
      <c r="AA46" s="74">
        <f t="shared" si="17"/>
        <v>8.899252225787334E-4</v>
      </c>
      <c r="AB46" s="74">
        <f t="shared" si="34"/>
        <v>6.4522381251403329E-3</v>
      </c>
      <c r="AC46" s="74">
        <v>5.117599997902289E-3</v>
      </c>
      <c r="AD46" s="74">
        <f t="shared" si="35"/>
        <v>4.2276747753235561E-3</v>
      </c>
      <c r="AE46" s="74">
        <f t="shared" si="36"/>
        <v>1.7873234005907079E-5</v>
      </c>
      <c r="AF46">
        <f t="shared" si="37"/>
        <v>5.117599997902289E-3</v>
      </c>
      <c r="AG46" s="101"/>
      <c r="AH46">
        <f t="shared" si="22"/>
        <v>-1.3346381272380443E-3</v>
      </c>
      <c r="AI46">
        <f t="shared" si="23"/>
        <v>0.29560225264326878</v>
      </c>
      <c r="AJ46">
        <f t="shared" si="24"/>
        <v>-0.27943310131294841</v>
      </c>
      <c r="AK46">
        <f t="shared" si="25"/>
        <v>4.5784171521128979E-2</v>
      </c>
      <c r="AL46">
        <f t="shared" si="26"/>
        <v>3.0766863417865959</v>
      </c>
      <c r="AM46">
        <f t="shared" si="27"/>
        <v>30.802825748883727</v>
      </c>
      <c r="AN46" s="74">
        <f t="shared" si="41"/>
        <v>-9.5808310432062047</v>
      </c>
      <c r="AO46" s="74">
        <f t="shared" si="41"/>
        <v>-9.6030406533325774</v>
      </c>
      <c r="AP46" s="74">
        <f t="shared" si="41"/>
        <v>-9.5711566662032368</v>
      </c>
      <c r="AQ46" s="74">
        <f t="shared" si="41"/>
        <v>-9.6169846366373761</v>
      </c>
      <c r="AR46" s="74">
        <f t="shared" si="41"/>
        <v>-9.5512171882773043</v>
      </c>
      <c r="AS46" s="74">
        <f t="shared" si="41"/>
        <v>-9.6458471547902267</v>
      </c>
      <c r="AT46" s="74">
        <f t="shared" si="41"/>
        <v>-9.5100955652526995</v>
      </c>
      <c r="AU46" s="74">
        <f t="shared" si="29"/>
        <v>-9.7059984595876614</v>
      </c>
    </row>
    <row r="47" spans="1:64">
      <c r="A47" s="7" t="s">
        <v>80</v>
      </c>
      <c r="B47" s="8" t="s">
        <v>78</v>
      </c>
      <c r="C47" s="9">
        <v>51841.577799999999</v>
      </c>
      <c r="D47" s="9">
        <v>3.3E-3</v>
      </c>
      <c r="E47">
        <f t="shared" si="12"/>
        <v>2795.5023235614685</v>
      </c>
      <c r="F47">
        <f t="shared" si="38"/>
        <v>2795.5</v>
      </c>
      <c r="G47">
        <f t="shared" si="39"/>
        <v>8.3304999861866236E-4</v>
      </c>
      <c r="K47">
        <f t="shared" si="40"/>
        <v>8.3304999861866236E-4</v>
      </c>
      <c r="Q47" s="2">
        <f t="shared" si="15"/>
        <v>36823.077799999999</v>
      </c>
      <c r="S47" s="13">
        <v>1</v>
      </c>
      <c r="Z47">
        <f t="shared" si="16"/>
        <v>2795.5</v>
      </c>
      <c r="AA47" s="74">
        <f t="shared" si="17"/>
        <v>1.0803674717305312E-3</v>
      </c>
      <c r="AB47" s="74">
        <f t="shared" si="34"/>
        <v>1.7148669093119066E-3</v>
      </c>
      <c r="AC47" s="74">
        <v>8.3304999861866236E-4</v>
      </c>
      <c r="AD47" s="74">
        <f t="shared" si="35"/>
        <v>-2.4731747311186885E-4</v>
      </c>
      <c r="AE47" s="74">
        <f t="shared" si="36"/>
        <v>6.1165932506439965E-8</v>
      </c>
      <c r="AF47">
        <f t="shared" si="37"/>
        <v>8.3304999861866236E-4</v>
      </c>
      <c r="AG47" s="101"/>
      <c r="AH47">
        <f t="shared" si="22"/>
        <v>-8.8181691069324423E-4</v>
      </c>
      <c r="AI47">
        <f t="shared" si="23"/>
        <v>0.29411813645363327</v>
      </c>
      <c r="AJ47">
        <f t="shared" si="24"/>
        <v>-0.21410394331055152</v>
      </c>
      <c r="AK47">
        <f t="shared" si="25"/>
        <v>-1.7808872569628445E-3</v>
      </c>
      <c r="AL47">
        <f t="shared" si="26"/>
        <v>-3.1390697335795092</v>
      </c>
      <c r="AM47">
        <f t="shared" si="27"/>
        <v>-792.7318071889888</v>
      </c>
      <c r="AN47" s="74">
        <f t="shared" si="41"/>
        <v>-9.4187019589765448</v>
      </c>
      <c r="AO47" s="74">
        <f t="shared" si="41"/>
        <v>-9.4177375545657736</v>
      </c>
      <c r="AP47" s="74">
        <f t="shared" si="41"/>
        <v>-9.4191038184616858</v>
      </c>
      <c r="AQ47" s="74">
        <f t="shared" si="41"/>
        <v>-9.4171682397642691</v>
      </c>
      <c r="AR47" s="74">
        <f t="shared" si="41"/>
        <v>-9.4199103569816653</v>
      </c>
      <c r="AS47" s="74">
        <f t="shared" si="41"/>
        <v>-9.4160256080720917</v>
      </c>
      <c r="AT47" s="74">
        <f t="shared" si="41"/>
        <v>-9.4215290946892534</v>
      </c>
      <c r="AU47" s="74">
        <f t="shared" si="29"/>
        <v>-9.4137322891647841</v>
      </c>
    </row>
    <row r="48" spans="1:64">
      <c r="A48" s="7" t="s">
        <v>80</v>
      </c>
      <c r="B48" s="8" t="s">
        <v>79</v>
      </c>
      <c r="C48" s="9">
        <v>51876.5337</v>
      </c>
      <c r="D48" s="9">
        <v>2.0999999999999999E-3</v>
      </c>
      <c r="E48">
        <f t="shared" si="12"/>
        <v>2893.002092753341</v>
      </c>
      <c r="F48">
        <f t="shared" si="38"/>
        <v>2893</v>
      </c>
      <c r="G48">
        <f t="shared" si="39"/>
        <v>7.502999942516908E-4</v>
      </c>
      <c r="K48">
        <f t="shared" si="40"/>
        <v>7.502999942516908E-4</v>
      </c>
      <c r="Q48" s="2">
        <f t="shared" si="15"/>
        <v>36858.0337</v>
      </c>
      <c r="S48" s="13">
        <v>1</v>
      </c>
      <c r="Z48">
        <f t="shared" si="16"/>
        <v>2893</v>
      </c>
      <c r="AA48" s="74">
        <f t="shared" si="17"/>
        <v>1.1002584421435364E-3</v>
      </c>
      <c r="AB48" s="74">
        <f t="shared" si="34"/>
        <v>1.5709213906651928E-3</v>
      </c>
      <c r="AC48" s="74">
        <v>7.502999942516908E-4</v>
      </c>
      <c r="AD48" s="74">
        <f t="shared" si="35"/>
        <v>-3.4995844789184561E-4</v>
      </c>
      <c r="AE48" s="74">
        <f t="shared" si="36"/>
        <v>1.2247091525086963E-7</v>
      </c>
      <c r="AF48">
        <f t="shared" si="37"/>
        <v>7.502999942516908E-4</v>
      </c>
      <c r="AG48" s="101"/>
      <c r="AH48">
        <f t="shared" si="22"/>
        <v>-8.2062139641350207E-4</v>
      </c>
      <c r="AI48">
        <f t="shared" si="23"/>
        <v>0.29416118032741512</v>
      </c>
      <c r="AJ48">
        <f t="shared" si="24"/>
        <v>-0.2054948461032286</v>
      </c>
      <c r="AK48">
        <f t="shared" si="25"/>
        <v>-7.9960919408062093E-3</v>
      </c>
      <c r="AL48">
        <f t="shared" si="26"/>
        <v>-3.1302646425973308</v>
      </c>
      <c r="AM48">
        <f t="shared" si="27"/>
        <v>-176.55161298656304</v>
      </c>
      <c r="AN48" s="74">
        <f t="shared" si="41"/>
        <v>-9.3974978022978295</v>
      </c>
      <c r="AO48" s="74">
        <f t="shared" si="41"/>
        <v>-9.3931816932205638</v>
      </c>
      <c r="AP48" s="74">
        <f t="shared" si="41"/>
        <v>-9.3992986660697788</v>
      </c>
      <c r="AQ48" s="74">
        <f t="shared" si="41"/>
        <v>-9.3906290961504943</v>
      </c>
      <c r="AR48" s="74">
        <f t="shared" si="41"/>
        <v>-9.40291585153326</v>
      </c>
      <c r="AS48" s="74">
        <f t="shared" si="41"/>
        <v>-9.3855013019175129</v>
      </c>
      <c r="AT48" s="74">
        <f t="shared" si="41"/>
        <v>-9.410181431764018</v>
      </c>
      <c r="AU48" s="74">
        <f t="shared" si="29"/>
        <v>-9.3751982099001054</v>
      </c>
    </row>
    <row r="49" spans="1:47">
      <c r="A49" s="7" t="s">
        <v>80</v>
      </c>
      <c r="B49" s="8" t="s">
        <v>79</v>
      </c>
      <c r="C49" s="9">
        <v>51909.517800000001</v>
      </c>
      <c r="D49" s="9">
        <v>2.3E-3</v>
      </c>
      <c r="E49">
        <f t="shared" si="12"/>
        <v>2985.0020737866348</v>
      </c>
      <c r="F49">
        <f t="shared" si="38"/>
        <v>2985</v>
      </c>
      <c r="G49">
        <f t="shared" si="39"/>
        <v>7.435000006807968E-4</v>
      </c>
      <c r="K49">
        <f t="shared" si="40"/>
        <v>7.435000006807968E-4</v>
      </c>
      <c r="Q49" s="2">
        <f t="shared" si="15"/>
        <v>36891.017800000001</v>
      </c>
      <c r="S49" s="13">
        <v>1</v>
      </c>
      <c r="Z49">
        <f t="shared" si="16"/>
        <v>2985</v>
      </c>
      <c r="AA49" s="74">
        <f t="shared" si="17"/>
        <v>1.1180057901590749E-3</v>
      </c>
      <c r="AB49" s="74">
        <f t="shared" si="34"/>
        <v>1.5059658254130978E-3</v>
      </c>
      <c r="AC49" s="74">
        <v>7.435000006807968E-4</v>
      </c>
      <c r="AD49" s="74">
        <f t="shared" si="35"/>
        <v>-3.7450578947827813E-4</v>
      </c>
      <c r="AE49" s="74">
        <f t="shared" si="36"/>
        <v>1.4025458635274837E-7</v>
      </c>
      <c r="AF49">
        <f t="shared" si="37"/>
        <v>7.435000006807968E-4</v>
      </c>
      <c r="AG49" s="101"/>
      <c r="AH49">
        <f t="shared" si="22"/>
        <v>-7.6246582473230094E-4</v>
      </c>
      <c r="AI49">
        <f t="shared" si="23"/>
        <v>0.29425214739676553</v>
      </c>
      <c r="AJ49">
        <f t="shared" si="24"/>
        <v>-0.19734464469205765</v>
      </c>
      <c r="AK49">
        <f t="shared" si="25"/>
        <v>-1.3868864013923298E-2</v>
      </c>
      <c r="AL49">
        <f t="shared" si="26"/>
        <v>-3.1219438808546252</v>
      </c>
      <c r="AM49">
        <f t="shared" si="27"/>
        <v>-101.78425293172211</v>
      </c>
      <c r="AN49" s="74">
        <f t="shared" si="41"/>
        <v>-9.3774645896049762</v>
      </c>
      <c r="AO49" s="74">
        <f t="shared" si="41"/>
        <v>-9.3700295333053276</v>
      </c>
      <c r="AP49" s="74">
        <f t="shared" si="41"/>
        <v>-9.3805754569584021</v>
      </c>
      <c r="AQ49" s="74">
        <f t="shared" si="41"/>
        <v>-9.3656153208444977</v>
      </c>
      <c r="AR49" s="74">
        <f t="shared" si="41"/>
        <v>-9.386834197764319</v>
      </c>
      <c r="AS49" s="74">
        <f t="shared" si="41"/>
        <v>-9.3567307987993313</v>
      </c>
      <c r="AT49" s="74">
        <f t="shared" si="41"/>
        <v>-9.3994269614851991</v>
      </c>
      <c r="AU49" s="74">
        <f t="shared" si="29"/>
        <v>-9.3388378479272802</v>
      </c>
    </row>
    <row r="50" spans="1:47">
      <c r="A50" s="16" t="s">
        <v>185</v>
      </c>
      <c r="B50" s="16" t="s">
        <v>78</v>
      </c>
      <c r="C50" s="50">
        <v>51923.321830000001</v>
      </c>
      <c r="D50" s="50" t="s">
        <v>111</v>
      </c>
      <c r="E50">
        <f t="shared" si="12"/>
        <v>3023.5045794843168</v>
      </c>
      <c r="F50">
        <f t="shared" si="38"/>
        <v>3023.5</v>
      </c>
      <c r="G50">
        <f t="shared" si="39"/>
        <v>1.6418499944848008E-3</v>
      </c>
      <c r="K50">
        <f t="shared" si="40"/>
        <v>1.6418499944848008E-3</v>
      </c>
      <c r="Q50" s="2">
        <f t="shared" si="15"/>
        <v>36904.821830000001</v>
      </c>
      <c r="S50" s="13">
        <v>1</v>
      </c>
      <c r="Z50">
        <f t="shared" si="16"/>
        <v>3023.5</v>
      </c>
      <c r="AA50" s="74">
        <f t="shared" si="17"/>
        <v>1.1251456831331749E-3</v>
      </c>
      <c r="AB50" s="74">
        <f t="shared" si="34"/>
        <v>2.3798527954016283E-3</v>
      </c>
      <c r="AC50" s="74">
        <v>1.6418499944848008E-3</v>
      </c>
      <c r="AD50" s="74">
        <f t="shared" si="35"/>
        <v>5.167043113516259E-4</v>
      </c>
      <c r="AE50" s="74">
        <f t="shared" si="36"/>
        <v>2.6698334536935796E-7</v>
      </c>
      <c r="AF50">
        <f t="shared" si="37"/>
        <v>1.6418499944848008E-3</v>
      </c>
      <c r="AG50" s="101"/>
      <c r="AH50">
        <f t="shared" si="22"/>
        <v>-7.3800280091682762E-4</v>
      </c>
      <c r="AI50">
        <f t="shared" si="23"/>
        <v>0.2943048116141872</v>
      </c>
      <c r="AJ50">
        <f t="shared" si="24"/>
        <v>-0.19392424938635727</v>
      </c>
      <c r="AK50">
        <f t="shared" si="25"/>
        <v>-1.6330276550805895E-2</v>
      </c>
      <c r="AL50">
        <f t="shared" si="26"/>
        <v>-3.1184560886161754</v>
      </c>
      <c r="AM50">
        <f t="shared" si="27"/>
        <v>-86.439399483516695</v>
      </c>
      <c r="AN50" s="74">
        <f t="shared" si="41"/>
        <v>-9.3690694646140553</v>
      </c>
      <c r="AO50" s="74">
        <f t="shared" si="41"/>
        <v>-9.3603494025938154</v>
      </c>
      <c r="AP50" s="74">
        <f t="shared" si="41"/>
        <v>-9.3727238533205171</v>
      </c>
      <c r="AQ50" s="74">
        <f t="shared" si="41"/>
        <v>-9.3551607093817974</v>
      </c>
      <c r="AR50" s="74">
        <f t="shared" si="41"/>
        <v>-9.3800831093100765</v>
      </c>
      <c r="AS50" s="74">
        <f t="shared" si="41"/>
        <v>-9.344705806096238</v>
      </c>
      <c r="AT50" s="74">
        <f t="shared" si="41"/>
        <v>-9.3949046215258711</v>
      </c>
      <c r="AU50" s="74">
        <f t="shared" si="29"/>
        <v>-9.3236218268843061</v>
      </c>
    </row>
    <row r="51" spans="1:47">
      <c r="A51" s="9" t="s">
        <v>81</v>
      </c>
      <c r="B51" s="8" t="s">
        <v>78</v>
      </c>
      <c r="C51" s="9">
        <v>51924.395700000001</v>
      </c>
      <c r="D51" s="9">
        <v>2E-3</v>
      </c>
      <c r="E51">
        <f t="shared" si="12"/>
        <v>3026.4998414327169</v>
      </c>
      <c r="F51">
        <f t="shared" si="38"/>
        <v>3026.5</v>
      </c>
      <c r="G51">
        <f t="shared" si="39"/>
        <v>-5.6850003602448851E-5</v>
      </c>
      <c r="K51">
        <f t="shared" si="40"/>
        <v>-5.6850003602448851E-5</v>
      </c>
      <c r="Q51" s="2">
        <f t="shared" si="15"/>
        <v>36905.895700000001</v>
      </c>
      <c r="S51" s="13">
        <v>1</v>
      </c>
      <c r="Z51">
        <f t="shared" si="16"/>
        <v>3026.5</v>
      </c>
      <c r="AA51" s="74">
        <f t="shared" si="17"/>
        <v>1.125695033595812E-3</v>
      </c>
      <c r="AB51" s="74">
        <f t="shared" si="34"/>
        <v>6.7924335428067614E-4</v>
      </c>
      <c r="AC51" s="74">
        <v>-5.6850003602448851E-5</v>
      </c>
      <c r="AD51" s="74">
        <f t="shared" si="35"/>
        <v>-1.1825450371982609E-3</v>
      </c>
      <c r="AE51" s="74">
        <f t="shared" si="36"/>
        <v>1.3984127650022362E-6</v>
      </c>
      <c r="AF51">
        <f t="shared" si="37"/>
        <v>-5.6850003602448851E-5</v>
      </c>
      <c r="AG51" s="101"/>
      <c r="AH51">
        <f t="shared" si="22"/>
        <v>-7.3609335788312499E-4</v>
      </c>
      <c r="AI51">
        <f t="shared" si="23"/>
        <v>0.2943092787163486</v>
      </c>
      <c r="AJ51">
        <f t="shared" si="24"/>
        <v>-0.19365745549062627</v>
      </c>
      <c r="AK51">
        <f t="shared" si="25"/>
        <v>-1.6522189239727914E-2</v>
      </c>
      <c r="AL51">
        <f t="shared" si="26"/>
        <v>-3.1181841393407512</v>
      </c>
      <c r="AM51">
        <f t="shared" si="27"/>
        <v>-85.435096455323972</v>
      </c>
      <c r="AN51" s="74">
        <f t="shared" ref="AN51:AT60" si="43">$AU51+$AB$7*SIN(AO51)</f>
        <v>-9.3684149471181843</v>
      </c>
      <c r="AO51" s="74">
        <f t="shared" si="43"/>
        <v>-9.3595953640962168</v>
      </c>
      <c r="AP51" s="74">
        <f t="shared" si="43"/>
        <v>-9.3721115462455273</v>
      </c>
      <c r="AQ51" s="74">
        <f t="shared" si="43"/>
        <v>-9.3543464602852495</v>
      </c>
      <c r="AR51" s="74">
        <f t="shared" si="43"/>
        <v>-9.3795564073266942</v>
      </c>
      <c r="AS51" s="74">
        <f t="shared" si="43"/>
        <v>-9.3437692429048962</v>
      </c>
      <c r="AT51" s="74">
        <f t="shared" si="43"/>
        <v>-9.3945515702325881</v>
      </c>
      <c r="AU51" s="74">
        <f t="shared" si="29"/>
        <v>-9.3224361629069286</v>
      </c>
    </row>
    <row r="52" spans="1:47">
      <c r="A52" s="9" t="s">
        <v>81</v>
      </c>
      <c r="B52" s="8" t="s">
        <v>78</v>
      </c>
      <c r="C52" s="9">
        <v>51924.395700000001</v>
      </c>
      <c r="D52" s="9">
        <v>2E-3</v>
      </c>
      <c r="E52">
        <f t="shared" si="12"/>
        <v>3026.4998414327169</v>
      </c>
      <c r="F52">
        <f t="shared" si="38"/>
        <v>3026.5</v>
      </c>
      <c r="G52">
        <f t="shared" si="39"/>
        <v>-5.6850003602448851E-5</v>
      </c>
      <c r="K52">
        <f t="shared" si="40"/>
        <v>-5.6850003602448851E-5</v>
      </c>
      <c r="Q52" s="2">
        <f t="shared" si="15"/>
        <v>36905.895700000001</v>
      </c>
      <c r="S52" s="13">
        <v>1</v>
      </c>
      <c r="Z52">
        <f t="shared" si="16"/>
        <v>3026.5</v>
      </c>
      <c r="AA52" s="74">
        <f t="shared" si="17"/>
        <v>1.125695033595812E-3</v>
      </c>
      <c r="AB52" s="74">
        <f t="shared" si="34"/>
        <v>6.7924335428067614E-4</v>
      </c>
      <c r="AC52" s="74">
        <v>-5.6850003602448851E-5</v>
      </c>
      <c r="AD52" s="74">
        <f t="shared" si="35"/>
        <v>-1.1825450371982609E-3</v>
      </c>
      <c r="AE52" s="74">
        <f t="shared" si="36"/>
        <v>1.3984127650022362E-6</v>
      </c>
      <c r="AF52">
        <f t="shared" si="37"/>
        <v>-5.6850003602448851E-5</v>
      </c>
      <c r="AG52" s="101"/>
      <c r="AH52">
        <f t="shared" si="22"/>
        <v>-7.3609335788312499E-4</v>
      </c>
      <c r="AI52">
        <f t="shared" si="23"/>
        <v>0.2943092787163486</v>
      </c>
      <c r="AJ52">
        <f t="shared" si="24"/>
        <v>-0.19365745549062627</v>
      </c>
      <c r="AK52">
        <f t="shared" si="25"/>
        <v>-1.6522189239727914E-2</v>
      </c>
      <c r="AL52">
        <f t="shared" si="26"/>
        <v>-3.1181841393407512</v>
      </c>
      <c r="AM52">
        <f t="shared" si="27"/>
        <v>-85.435096455323972</v>
      </c>
      <c r="AN52" s="74">
        <f t="shared" si="43"/>
        <v>-9.3684149471181843</v>
      </c>
      <c r="AO52" s="74">
        <f t="shared" si="43"/>
        <v>-9.3595953640962168</v>
      </c>
      <c r="AP52" s="74">
        <f t="shared" si="43"/>
        <v>-9.3721115462455273</v>
      </c>
      <c r="AQ52" s="74">
        <f t="shared" si="43"/>
        <v>-9.3543464602852495</v>
      </c>
      <c r="AR52" s="74">
        <f t="shared" si="43"/>
        <v>-9.3795564073266942</v>
      </c>
      <c r="AS52" s="74">
        <f t="shared" si="43"/>
        <v>-9.3437692429048962</v>
      </c>
      <c r="AT52" s="74">
        <f t="shared" si="43"/>
        <v>-9.3945515702325881</v>
      </c>
      <c r="AU52" s="74">
        <f t="shared" si="29"/>
        <v>-9.3224361629069286</v>
      </c>
    </row>
    <row r="53" spans="1:47">
      <c r="A53" s="9" t="s">
        <v>81</v>
      </c>
      <c r="B53" s="8" t="s">
        <v>79</v>
      </c>
      <c r="C53" s="9">
        <v>51924.574399999998</v>
      </c>
      <c r="D53" s="9">
        <v>1.4E-3</v>
      </c>
      <c r="E53">
        <f t="shared" si="12"/>
        <v>3026.9982754239536</v>
      </c>
      <c r="F53">
        <f t="shared" si="38"/>
        <v>3027</v>
      </c>
      <c r="G53">
        <f t="shared" si="39"/>
        <v>-6.1830000777263194E-4</v>
      </c>
      <c r="K53">
        <f t="shared" si="40"/>
        <v>-6.1830000777263194E-4</v>
      </c>
      <c r="Q53" s="2">
        <f t="shared" si="15"/>
        <v>36906.074399999998</v>
      </c>
      <c r="S53" s="13">
        <v>1</v>
      </c>
      <c r="Z53">
        <f t="shared" si="16"/>
        <v>3027</v>
      </c>
      <c r="AA53" s="74">
        <f t="shared" si="17"/>
        <v>1.1257864940114083E-3</v>
      </c>
      <c r="AB53" s="74">
        <f t="shared" si="34"/>
        <v>1.1747506368899898E-4</v>
      </c>
      <c r="AC53" s="74">
        <v>-6.1830000777263194E-4</v>
      </c>
      <c r="AD53" s="74">
        <f t="shared" si="35"/>
        <v>-1.7440865017840403E-3</v>
      </c>
      <c r="AE53" s="74">
        <f t="shared" si="36"/>
        <v>3.0418377257052911E-6</v>
      </c>
      <c r="AF53">
        <f t="shared" si="37"/>
        <v>-6.1830000777263194E-4</v>
      </c>
      <c r="AG53" s="101"/>
      <c r="AH53">
        <f t="shared" si="22"/>
        <v>-7.3577507146163092E-4</v>
      </c>
      <c r="AI53">
        <f t="shared" si="23"/>
        <v>0.29431002835002529</v>
      </c>
      <c r="AJ53">
        <f t="shared" si="24"/>
        <v>-0.19361298592494164</v>
      </c>
      <c r="AK53">
        <f t="shared" si="25"/>
        <v>-1.6554176384568881E-2</v>
      </c>
      <c r="AL53">
        <f t="shared" si="26"/>
        <v>-3.1181388118894184</v>
      </c>
      <c r="AM53">
        <f t="shared" si="27"/>
        <v>-85.269967464608627</v>
      </c>
      <c r="AN53" s="74">
        <f t="shared" si="43"/>
        <v>-9.3683058556468666</v>
      </c>
      <c r="AO53" s="74">
        <f t="shared" si="43"/>
        <v>-9.359469694830187</v>
      </c>
      <c r="AP53" s="74">
        <f t="shared" si="43"/>
        <v>-9.3720094877362534</v>
      </c>
      <c r="AQ53" s="74">
        <f t="shared" si="43"/>
        <v>-9.3542107579798035</v>
      </c>
      <c r="AR53" s="74">
        <f t="shared" si="43"/>
        <v>-9.37946861411152</v>
      </c>
      <c r="AS53" s="74">
        <f t="shared" si="43"/>
        <v>-9.3436131557139515</v>
      </c>
      <c r="AT53" s="74">
        <f t="shared" si="43"/>
        <v>-9.3944927185256191</v>
      </c>
      <c r="AU53" s="74">
        <f t="shared" si="29"/>
        <v>-9.3222385522440341</v>
      </c>
    </row>
    <row r="54" spans="1:47">
      <c r="A54" s="9" t="s">
        <v>81</v>
      </c>
      <c r="B54" s="8" t="s">
        <v>79</v>
      </c>
      <c r="C54" s="9">
        <v>51924.574399999998</v>
      </c>
      <c r="D54" s="9">
        <v>1.4E-3</v>
      </c>
      <c r="E54">
        <f t="shared" si="12"/>
        <v>3026.9982754239536</v>
      </c>
      <c r="F54">
        <f t="shared" si="38"/>
        <v>3027</v>
      </c>
      <c r="G54">
        <f t="shared" si="39"/>
        <v>-6.1830000777263194E-4</v>
      </c>
      <c r="K54">
        <f t="shared" si="40"/>
        <v>-6.1830000777263194E-4</v>
      </c>
      <c r="Q54" s="2">
        <f t="shared" si="15"/>
        <v>36906.074399999998</v>
      </c>
      <c r="S54" s="13">
        <v>1</v>
      </c>
      <c r="Z54">
        <f t="shared" si="16"/>
        <v>3027</v>
      </c>
      <c r="AA54" s="74">
        <f t="shared" si="17"/>
        <v>1.1257864940114083E-3</v>
      </c>
      <c r="AB54" s="74">
        <f t="shared" si="34"/>
        <v>1.1747506368899898E-4</v>
      </c>
      <c r="AC54" s="74">
        <v>-6.1830000777263194E-4</v>
      </c>
      <c r="AD54" s="74">
        <f t="shared" si="35"/>
        <v>-1.7440865017840403E-3</v>
      </c>
      <c r="AE54" s="74">
        <f t="shared" si="36"/>
        <v>3.0418377257052911E-6</v>
      </c>
      <c r="AF54">
        <f t="shared" si="37"/>
        <v>-6.1830000777263194E-4</v>
      </c>
      <c r="AG54" s="101"/>
      <c r="AH54">
        <f t="shared" si="22"/>
        <v>-7.3577507146163092E-4</v>
      </c>
      <c r="AI54">
        <f t="shared" si="23"/>
        <v>0.29431002835002529</v>
      </c>
      <c r="AJ54">
        <f t="shared" si="24"/>
        <v>-0.19361298592494164</v>
      </c>
      <c r="AK54">
        <f t="shared" si="25"/>
        <v>-1.6554176384568881E-2</v>
      </c>
      <c r="AL54">
        <f t="shared" si="26"/>
        <v>-3.1181388118894184</v>
      </c>
      <c r="AM54">
        <f t="shared" si="27"/>
        <v>-85.269967464608627</v>
      </c>
      <c r="AN54" s="74">
        <f t="shared" si="43"/>
        <v>-9.3683058556468666</v>
      </c>
      <c r="AO54" s="74">
        <f t="shared" si="43"/>
        <v>-9.359469694830187</v>
      </c>
      <c r="AP54" s="74">
        <f t="shared" si="43"/>
        <v>-9.3720094877362534</v>
      </c>
      <c r="AQ54" s="74">
        <f t="shared" si="43"/>
        <v>-9.3542107579798035</v>
      </c>
      <c r="AR54" s="74">
        <f t="shared" si="43"/>
        <v>-9.37946861411152</v>
      </c>
      <c r="AS54" s="74">
        <f t="shared" si="43"/>
        <v>-9.3436131557139515</v>
      </c>
      <c r="AT54" s="74">
        <f t="shared" si="43"/>
        <v>-9.3944927185256191</v>
      </c>
      <c r="AU54" s="74">
        <f t="shared" si="29"/>
        <v>-9.3222385522440341</v>
      </c>
    </row>
    <row r="55" spans="1:47">
      <c r="A55" s="9" t="s">
        <v>81</v>
      </c>
      <c r="B55" s="8" t="s">
        <v>78</v>
      </c>
      <c r="C55" s="9">
        <v>51965.269</v>
      </c>
      <c r="D55" s="9">
        <v>6.4999999999999997E-3</v>
      </c>
      <c r="E55">
        <f t="shared" si="12"/>
        <v>3140.5045535445493</v>
      </c>
      <c r="F55">
        <f t="shared" si="38"/>
        <v>3140.5</v>
      </c>
      <c r="G55">
        <f t="shared" si="39"/>
        <v>1.6325499964295886E-3</v>
      </c>
      <c r="K55">
        <f t="shared" si="40"/>
        <v>1.6325499964295886E-3</v>
      </c>
      <c r="Q55" s="2">
        <f t="shared" si="15"/>
        <v>36946.769</v>
      </c>
      <c r="S55" s="13">
        <v>1</v>
      </c>
      <c r="Z55">
        <f t="shared" si="16"/>
        <v>3140.5</v>
      </c>
      <c r="AA55" s="74">
        <f t="shared" si="17"/>
        <v>1.1458328976231553E-3</v>
      </c>
      <c r="AB55" s="74">
        <f t="shared" si="34"/>
        <v>2.2957251261948694E-3</v>
      </c>
      <c r="AC55" s="74">
        <v>1.6325499964295886E-3</v>
      </c>
      <c r="AD55" s="74">
        <f t="shared" si="35"/>
        <v>4.8671709880643331E-4</v>
      </c>
      <c r="AE55" s="74">
        <f t="shared" si="36"/>
        <v>2.3689353427055136E-7</v>
      </c>
      <c r="AF55">
        <f t="shared" si="37"/>
        <v>1.6325499964295886E-3</v>
      </c>
      <c r="AG55" s="101"/>
      <c r="AH55">
        <f t="shared" si="22"/>
        <v>-6.6317512976528067E-4</v>
      </c>
      <c r="AI55">
        <f t="shared" si="23"/>
        <v>0.29451823165686664</v>
      </c>
      <c r="AJ55">
        <f t="shared" si="24"/>
        <v>-0.18348684480869648</v>
      </c>
      <c r="AK55">
        <f t="shared" si="25"/>
        <v>-2.3829632363069758E-2</v>
      </c>
      <c r="AL55">
        <f t="shared" si="26"/>
        <v>-3.1078276763813109</v>
      </c>
      <c r="AM55">
        <f t="shared" si="27"/>
        <v>-59.227345890406006</v>
      </c>
      <c r="AN55" s="74">
        <f t="shared" si="43"/>
        <v>-9.3434978934809223</v>
      </c>
      <c r="AO55" s="74">
        <f t="shared" si="43"/>
        <v>-9.3309749966875</v>
      </c>
      <c r="AP55" s="74">
        <f t="shared" si="43"/>
        <v>-9.348780089064471</v>
      </c>
      <c r="AQ55" s="74">
        <f t="shared" si="43"/>
        <v>-9.3234561317912057</v>
      </c>
      <c r="AR55" s="74">
        <f t="shared" si="43"/>
        <v>-9.3594584840738211</v>
      </c>
      <c r="AS55" s="74">
        <f t="shared" si="43"/>
        <v>-9.3082380983998139</v>
      </c>
      <c r="AT55" s="74">
        <f t="shared" si="43"/>
        <v>-9.3810498157204751</v>
      </c>
      <c r="AU55" s="74">
        <f t="shared" si="29"/>
        <v>-9.2773809317666895</v>
      </c>
    </row>
    <row r="56" spans="1:47">
      <c r="A56" s="9" t="s">
        <v>81</v>
      </c>
      <c r="B56" s="8" t="s">
        <v>78</v>
      </c>
      <c r="C56" s="9">
        <v>51965.269</v>
      </c>
      <c r="D56" s="9">
        <v>6.4999999999999997E-3</v>
      </c>
      <c r="E56">
        <f t="shared" si="12"/>
        <v>3140.5045535445493</v>
      </c>
      <c r="F56">
        <f t="shared" si="38"/>
        <v>3140.5</v>
      </c>
      <c r="G56">
        <f t="shared" si="39"/>
        <v>1.6325499964295886E-3</v>
      </c>
      <c r="K56">
        <f t="shared" si="40"/>
        <v>1.6325499964295886E-3</v>
      </c>
      <c r="Q56" s="2">
        <f t="shared" si="15"/>
        <v>36946.769</v>
      </c>
      <c r="S56" s="13">
        <v>1</v>
      </c>
      <c r="Z56">
        <f t="shared" si="16"/>
        <v>3140.5</v>
      </c>
      <c r="AA56" s="74">
        <f t="shared" si="17"/>
        <v>1.1458328976231553E-3</v>
      </c>
      <c r="AB56" s="74">
        <f t="shared" si="34"/>
        <v>2.2957251261948694E-3</v>
      </c>
      <c r="AC56" s="74">
        <v>1.6325499964295886E-3</v>
      </c>
      <c r="AD56" s="74">
        <f t="shared" si="35"/>
        <v>4.8671709880643331E-4</v>
      </c>
      <c r="AE56" s="74">
        <f t="shared" si="36"/>
        <v>2.3689353427055136E-7</v>
      </c>
      <c r="AF56">
        <f t="shared" si="37"/>
        <v>1.6325499964295886E-3</v>
      </c>
      <c r="AG56" s="101"/>
      <c r="AH56">
        <f t="shared" si="22"/>
        <v>-6.6317512976528067E-4</v>
      </c>
      <c r="AI56">
        <f t="shared" si="23"/>
        <v>0.29451823165686664</v>
      </c>
      <c r="AJ56">
        <f t="shared" si="24"/>
        <v>-0.18348684480869648</v>
      </c>
      <c r="AK56">
        <f t="shared" si="25"/>
        <v>-2.3829632363069758E-2</v>
      </c>
      <c r="AL56">
        <f t="shared" si="26"/>
        <v>-3.1078276763813109</v>
      </c>
      <c r="AM56">
        <f t="shared" si="27"/>
        <v>-59.227345890406006</v>
      </c>
      <c r="AN56" s="74">
        <f t="shared" si="43"/>
        <v>-9.3434978934809223</v>
      </c>
      <c r="AO56" s="74">
        <f t="shared" si="43"/>
        <v>-9.3309749966875</v>
      </c>
      <c r="AP56" s="74">
        <f t="shared" si="43"/>
        <v>-9.348780089064471</v>
      </c>
      <c r="AQ56" s="74">
        <f t="shared" si="43"/>
        <v>-9.3234561317912057</v>
      </c>
      <c r="AR56" s="74">
        <f t="shared" si="43"/>
        <v>-9.3594584840738211</v>
      </c>
      <c r="AS56" s="74">
        <f t="shared" si="43"/>
        <v>-9.3082380983998139</v>
      </c>
      <c r="AT56" s="74">
        <f t="shared" si="43"/>
        <v>-9.3810498157204751</v>
      </c>
      <c r="AU56" s="74">
        <f t="shared" si="29"/>
        <v>-9.2773809317666895</v>
      </c>
    </row>
    <row r="57" spans="1:47">
      <c r="A57" s="9" t="s">
        <v>81</v>
      </c>
      <c r="B57" s="8" t="s">
        <v>79</v>
      </c>
      <c r="C57" s="9">
        <v>51965.445599999999</v>
      </c>
      <c r="D57" s="9">
        <v>5.4000000000000003E-3</v>
      </c>
      <c r="E57">
        <f t="shared" si="12"/>
        <v>3140.997130169359</v>
      </c>
      <c r="F57">
        <f t="shared" si="38"/>
        <v>3141</v>
      </c>
      <c r="G57">
        <f t="shared" si="39"/>
        <v>-1.0289000056218356E-3</v>
      </c>
      <c r="K57">
        <f t="shared" si="40"/>
        <v>-1.0289000056218356E-3</v>
      </c>
      <c r="Q57" s="2">
        <f t="shared" si="15"/>
        <v>36946.945599999999</v>
      </c>
      <c r="S57" s="13">
        <v>1</v>
      </c>
      <c r="Z57">
        <f t="shared" si="16"/>
        <v>3141</v>
      </c>
      <c r="AA57" s="74">
        <f t="shared" si="17"/>
        <v>1.1459180974800628E-3</v>
      </c>
      <c r="AB57" s="74">
        <f t="shared" si="34"/>
        <v>-3.6604627647482998E-4</v>
      </c>
      <c r="AC57" s="74">
        <v>-1.0289000056218356E-3</v>
      </c>
      <c r="AD57" s="74">
        <f t="shared" si="35"/>
        <v>-2.1748181031018983E-3</v>
      </c>
      <c r="AE57" s="74">
        <f t="shared" si="36"/>
        <v>4.7298337815797395E-6</v>
      </c>
      <c r="AF57">
        <f t="shared" si="37"/>
        <v>-1.0289000056218356E-3</v>
      </c>
      <c r="AG57" s="101"/>
      <c r="AH57">
        <f t="shared" si="22"/>
        <v>-6.6285372914700561E-4</v>
      </c>
      <c r="AI57">
        <f t="shared" si="23"/>
        <v>0.29451931738616433</v>
      </c>
      <c r="AJ57">
        <f t="shared" si="24"/>
        <v>-0.18344208618109201</v>
      </c>
      <c r="AK57">
        <f t="shared" si="25"/>
        <v>-2.3861753955441063E-2</v>
      </c>
      <c r="AL57">
        <f t="shared" si="26"/>
        <v>-3.107782144918239</v>
      </c>
      <c r="AM57">
        <f t="shared" si="27"/>
        <v>-59.147571268859757</v>
      </c>
      <c r="AN57" s="74">
        <f t="shared" si="43"/>
        <v>-9.3433883888142937</v>
      </c>
      <c r="AO57" s="74">
        <f t="shared" si="43"/>
        <v>-9.3308496282799993</v>
      </c>
      <c r="AP57" s="74">
        <f t="shared" si="43"/>
        <v>-9.3486774494600375</v>
      </c>
      <c r="AQ57" s="74">
        <f t="shared" si="43"/>
        <v>-9.3233208952849793</v>
      </c>
      <c r="AR57" s="74">
        <f t="shared" si="43"/>
        <v>-9.3593699318062313</v>
      </c>
      <c r="AS57" s="74">
        <f t="shared" si="43"/>
        <v>-9.3080825428366385</v>
      </c>
      <c r="AT57" s="74">
        <f t="shared" si="43"/>
        <v>-9.3809901807266147</v>
      </c>
      <c r="AU57" s="74">
        <f t="shared" si="29"/>
        <v>-9.2771833211037951</v>
      </c>
    </row>
    <row r="58" spans="1:47">
      <c r="A58" s="9" t="s">
        <v>81</v>
      </c>
      <c r="B58" s="8" t="s">
        <v>79</v>
      </c>
      <c r="C58" s="9">
        <v>51965.445599999999</v>
      </c>
      <c r="D58" s="9">
        <v>5.4000000000000003E-3</v>
      </c>
      <c r="E58">
        <f t="shared" si="12"/>
        <v>3140.997130169359</v>
      </c>
      <c r="F58">
        <f t="shared" si="38"/>
        <v>3141</v>
      </c>
      <c r="G58">
        <f t="shared" si="39"/>
        <v>-1.0289000056218356E-3</v>
      </c>
      <c r="K58">
        <f t="shared" si="40"/>
        <v>-1.0289000056218356E-3</v>
      </c>
      <c r="Q58" s="2">
        <f t="shared" si="15"/>
        <v>36946.945599999999</v>
      </c>
      <c r="S58" s="13">
        <v>1</v>
      </c>
      <c r="Z58">
        <f t="shared" si="16"/>
        <v>3141</v>
      </c>
      <c r="AA58" s="74">
        <f t="shared" si="17"/>
        <v>1.1459180974800628E-3</v>
      </c>
      <c r="AB58" s="74">
        <f t="shared" si="34"/>
        <v>-3.6604627647482998E-4</v>
      </c>
      <c r="AC58" s="74">
        <v>-1.0289000056218356E-3</v>
      </c>
      <c r="AD58" s="74">
        <f t="shared" si="35"/>
        <v>-2.1748181031018983E-3</v>
      </c>
      <c r="AE58" s="74">
        <f t="shared" si="36"/>
        <v>4.7298337815797395E-6</v>
      </c>
      <c r="AF58">
        <f t="shared" si="37"/>
        <v>-1.0289000056218356E-3</v>
      </c>
      <c r="AG58" s="101"/>
      <c r="AH58">
        <f t="shared" si="22"/>
        <v>-6.6285372914700561E-4</v>
      </c>
      <c r="AI58">
        <f t="shared" si="23"/>
        <v>0.29451931738616433</v>
      </c>
      <c r="AJ58">
        <f t="shared" si="24"/>
        <v>-0.18344208618109201</v>
      </c>
      <c r="AK58">
        <f t="shared" si="25"/>
        <v>-2.3861753955441063E-2</v>
      </c>
      <c r="AL58">
        <f t="shared" si="26"/>
        <v>-3.107782144918239</v>
      </c>
      <c r="AM58">
        <f t="shared" si="27"/>
        <v>-59.147571268859757</v>
      </c>
      <c r="AN58" s="74">
        <f t="shared" si="43"/>
        <v>-9.3433883888142937</v>
      </c>
      <c r="AO58" s="74">
        <f t="shared" si="43"/>
        <v>-9.3308496282799993</v>
      </c>
      <c r="AP58" s="74">
        <f t="shared" si="43"/>
        <v>-9.3486774494600375</v>
      </c>
      <c r="AQ58" s="74">
        <f t="shared" si="43"/>
        <v>-9.3233208952849793</v>
      </c>
      <c r="AR58" s="74">
        <f t="shared" si="43"/>
        <v>-9.3593699318062313</v>
      </c>
      <c r="AS58" s="74">
        <f t="shared" si="43"/>
        <v>-9.3080825428366385</v>
      </c>
      <c r="AT58" s="74">
        <f t="shared" si="43"/>
        <v>-9.3809901807266147</v>
      </c>
      <c r="AU58" s="74">
        <f t="shared" si="29"/>
        <v>-9.2771833211037951</v>
      </c>
    </row>
    <row r="59" spans="1:47">
      <c r="A59" s="9" t="s">
        <v>81</v>
      </c>
      <c r="B59" s="8" t="s">
        <v>79</v>
      </c>
      <c r="C59" s="9">
        <v>52234.697500000002</v>
      </c>
      <c r="D59" s="9">
        <v>2.8E-3</v>
      </c>
      <c r="E59">
        <f t="shared" si="12"/>
        <v>3892.0004830932667</v>
      </c>
      <c r="F59">
        <f t="shared" si="38"/>
        <v>3892</v>
      </c>
      <c r="G59">
        <f t="shared" si="39"/>
        <v>1.7320000188192353E-4</v>
      </c>
      <c r="K59">
        <f t="shared" si="40"/>
        <v>1.7320000188192353E-4</v>
      </c>
      <c r="Q59" s="2">
        <f t="shared" si="15"/>
        <v>37216.197500000002</v>
      </c>
      <c r="S59" s="13">
        <v>1</v>
      </c>
      <c r="Z59">
        <f t="shared" si="16"/>
        <v>3892</v>
      </c>
      <c r="AA59" s="74">
        <f t="shared" si="17"/>
        <v>1.2453570885780875E-3</v>
      </c>
      <c r="AB59" s="74">
        <f t="shared" si="34"/>
        <v>3.354298658250211E-4</v>
      </c>
      <c r="AC59" s="74">
        <v>1.7320000188192353E-4</v>
      </c>
      <c r="AD59" s="74">
        <f t="shared" si="35"/>
        <v>-1.0721570866961639E-3</v>
      </c>
      <c r="AE59" s="74">
        <f t="shared" si="36"/>
        <v>1.1495208185528056E-6</v>
      </c>
      <c r="AF59">
        <f t="shared" si="37"/>
        <v>1.7320000188192353E-4</v>
      </c>
      <c r="AG59" s="101"/>
      <c r="AH59">
        <f t="shared" si="22"/>
        <v>-1.6222986394309757E-4</v>
      </c>
      <c r="AI59">
        <f t="shared" si="23"/>
        <v>0.29793510166811688</v>
      </c>
      <c r="AJ59">
        <f t="shared" si="24"/>
        <v>-0.1139777494503104</v>
      </c>
      <c r="AK59">
        <f t="shared" si="25"/>
        <v>-7.3329771398499569E-2</v>
      </c>
      <c r="AL59">
        <f t="shared" si="26"/>
        <v>-3.0375213076412435</v>
      </c>
      <c r="AM59">
        <f t="shared" si="27"/>
        <v>-19.200237250791414</v>
      </c>
      <c r="AN59" s="74">
        <f t="shared" si="43"/>
        <v>-9.1752169820002045</v>
      </c>
      <c r="AO59" s="74">
        <f t="shared" si="43"/>
        <v>-9.1451172523003983</v>
      </c>
      <c r="AP59" s="74">
        <f t="shared" si="43"/>
        <v>-9.1892171173875905</v>
      </c>
      <c r="AQ59" s="74">
        <f t="shared" si="43"/>
        <v>-9.1244190894882653</v>
      </c>
      <c r="AR59" s="74">
        <f t="shared" si="43"/>
        <v>-9.2192683711465317</v>
      </c>
      <c r="AS59" s="74">
        <f t="shared" si="43"/>
        <v>-9.0795241366787725</v>
      </c>
      <c r="AT59" s="74">
        <f t="shared" si="43"/>
        <v>-9.2838468771259919</v>
      </c>
      <c r="AU59" s="74">
        <f t="shared" si="29"/>
        <v>-8.9803721054343164</v>
      </c>
    </row>
    <row r="60" spans="1:47">
      <c r="A60" s="9" t="s">
        <v>81</v>
      </c>
      <c r="B60" s="8" t="s">
        <v>79</v>
      </c>
      <c r="C60" s="9">
        <v>52234.697500000002</v>
      </c>
      <c r="D60" s="9">
        <v>2.8E-3</v>
      </c>
      <c r="E60">
        <f t="shared" si="12"/>
        <v>3892.0004830932667</v>
      </c>
      <c r="F60">
        <f t="shared" si="38"/>
        <v>3892</v>
      </c>
      <c r="G60">
        <f t="shared" si="39"/>
        <v>1.7320000188192353E-4</v>
      </c>
      <c r="K60">
        <f t="shared" si="40"/>
        <v>1.7320000188192353E-4</v>
      </c>
      <c r="Q60" s="2">
        <f t="shared" si="15"/>
        <v>37216.197500000002</v>
      </c>
      <c r="S60" s="13">
        <v>1</v>
      </c>
      <c r="Z60">
        <f t="shared" si="16"/>
        <v>3892</v>
      </c>
      <c r="AA60" s="74">
        <f t="shared" si="17"/>
        <v>1.2453570885780875E-3</v>
      </c>
      <c r="AB60" s="74">
        <f t="shared" si="34"/>
        <v>3.354298658250211E-4</v>
      </c>
      <c r="AC60" s="74">
        <v>1.7320000188192353E-4</v>
      </c>
      <c r="AD60" s="74">
        <f t="shared" si="35"/>
        <v>-1.0721570866961639E-3</v>
      </c>
      <c r="AE60" s="74">
        <f t="shared" si="36"/>
        <v>1.1495208185528056E-6</v>
      </c>
      <c r="AF60">
        <f t="shared" si="37"/>
        <v>1.7320000188192353E-4</v>
      </c>
      <c r="AG60" s="101"/>
      <c r="AH60">
        <f t="shared" si="22"/>
        <v>-1.6222986394309757E-4</v>
      </c>
      <c r="AI60">
        <f t="shared" si="23"/>
        <v>0.29793510166811688</v>
      </c>
      <c r="AJ60">
        <f t="shared" si="24"/>
        <v>-0.1139777494503104</v>
      </c>
      <c r="AK60">
        <f t="shared" si="25"/>
        <v>-7.3329771398499569E-2</v>
      </c>
      <c r="AL60">
        <f t="shared" si="26"/>
        <v>-3.0375213076412435</v>
      </c>
      <c r="AM60">
        <f t="shared" si="27"/>
        <v>-19.200237250791414</v>
      </c>
      <c r="AN60" s="74">
        <f t="shared" si="43"/>
        <v>-9.1752169820002045</v>
      </c>
      <c r="AO60" s="74">
        <f t="shared" si="43"/>
        <v>-9.1451172523003983</v>
      </c>
      <c r="AP60" s="74">
        <f t="shared" si="43"/>
        <v>-9.1892171173875905</v>
      </c>
      <c r="AQ60" s="74">
        <f t="shared" si="43"/>
        <v>-9.1244190894882653</v>
      </c>
      <c r="AR60" s="74">
        <f t="shared" si="43"/>
        <v>-9.2192683711465317</v>
      </c>
      <c r="AS60" s="74">
        <f t="shared" si="43"/>
        <v>-9.0795241366787725</v>
      </c>
      <c r="AT60" s="74">
        <f t="shared" si="43"/>
        <v>-9.2838468771259919</v>
      </c>
      <c r="AU60" s="74">
        <f t="shared" si="29"/>
        <v>-8.9803721054343164</v>
      </c>
    </row>
    <row r="61" spans="1:47">
      <c r="A61" s="9" t="s">
        <v>81</v>
      </c>
      <c r="B61" s="8" t="s">
        <v>79</v>
      </c>
      <c r="C61" s="9">
        <v>52234.697899999999</v>
      </c>
      <c r="D61" s="9">
        <v>1.6000000000000001E-3</v>
      </c>
      <c r="E61">
        <f t="shared" si="12"/>
        <v>3892.0015987821034</v>
      </c>
      <c r="F61">
        <f t="shared" si="38"/>
        <v>3892</v>
      </c>
      <c r="G61">
        <f t="shared" si="39"/>
        <v>5.7319999905303121E-4</v>
      </c>
      <c r="K61">
        <f t="shared" si="40"/>
        <v>5.7319999905303121E-4</v>
      </c>
      <c r="Q61" s="2">
        <f t="shared" si="15"/>
        <v>37216.197899999999</v>
      </c>
      <c r="S61" s="13">
        <v>1</v>
      </c>
      <c r="Z61">
        <f t="shared" si="16"/>
        <v>3892</v>
      </c>
      <c r="AA61" s="74">
        <f t="shared" si="17"/>
        <v>1.2453570885780875E-3</v>
      </c>
      <c r="AB61" s="74">
        <f t="shared" si="34"/>
        <v>7.3542986299612878E-4</v>
      </c>
      <c r="AC61" s="74">
        <v>5.7319999905303121E-4</v>
      </c>
      <c r="AD61" s="74">
        <f t="shared" si="35"/>
        <v>-6.7215708952505625E-4</v>
      </c>
      <c r="AE61" s="74">
        <f t="shared" si="36"/>
        <v>4.5179515299879446E-7</v>
      </c>
      <c r="AF61">
        <f t="shared" si="37"/>
        <v>5.7319999905303121E-4</v>
      </c>
      <c r="AG61" s="101"/>
      <c r="AH61">
        <f t="shared" si="22"/>
        <v>-1.6222986394309757E-4</v>
      </c>
      <c r="AI61">
        <f t="shared" si="23"/>
        <v>0.29793510166811688</v>
      </c>
      <c r="AJ61">
        <f t="shared" si="24"/>
        <v>-0.1139777494503104</v>
      </c>
      <c r="AK61">
        <f t="shared" si="25"/>
        <v>-7.3329771398499569E-2</v>
      </c>
      <c r="AL61">
        <f t="shared" si="26"/>
        <v>-3.0375213076412435</v>
      </c>
      <c r="AM61">
        <f t="shared" si="27"/>
        <v>-19.200237250791414</v>
      </c>
      <c r="AN61" s="74">
        <f t="shared" ref="AN61:AT70" si="44">$AU61+$AB$7*SIN(AO61)</f>
        <v>-9.1752169820002045</v>
      </c>
      <c r="AO61" s="74">
        <f t="shared" si="44"/>
        <v>-9.1451172523003983</v>
      </c>
      <c r="AP61" s="74">
        <f t="shared" si="44"/>
        <v>-9.1892171173875905</v>
      </c>
      <c r="AQ61" s="74">
        <f t="shared" si="44"/>
        <v>-9.1244190894882653</v>
      </c>
      <c r="AR61" s="74">
        <f t="shared" si="44"/>
        <v>-9.2192683711465317</v>
      </c>
      <c r="AS61" s="74">
        <f t="shared" si="44"/>
        <v>-9.0795241366787725</v>
      </c>
      <c r="AT61" s="74">
        <f t="shared" si="44"/>
        <v>-9.2838468771259919</v>
      </c>
      <c r="AU61" s="74">
        <f t="shared" si="29"/>
        <v>-8.9803721054343164</v>
      </c>
    </row>
    <row r="62" spans="1:47">
      <c r="A62" s="9" t="s">
        <v>81</v>
      </c>
      <c r="B62" s="8" t="s">
        <v>79</v>
      </c>
      <c r="C62" s="9">
        <v>52234.697899999999</v>
      </c>
      <c r="D62" s="9">
        <v>1.6000000000000001E-3</v>
      </c>
      <c r="E62">
        <f t="shared" si="12"/>
        <v>3892.0015987821034</v>
      </c>
      <c r="F62">
        <f t="shared" si="38"/>
        <v>3892</v>
      </c>
      <c r="G62">
        <f t="shared" si="39"/>
        <v>5.7319999905303121E-4</v>
      </c>
      <c r="K62">
        <f t="shared" si="40"/>
        <v>5.7319999905303121E-4</v>
      </c>
      <c r="Q62" s="2">
        <f t="shared" si="15"/>
        <v>37216.197899999999</v>
      </c>
      <c r="S62" s="13">
        <v>1</v>
      </c>
      <c r="Z62">
        <f t="shared" si="16"/>
        <v>3892</v>
      </c>
      <c r="AA62" s="74">
        <f t="shared" si="17"/>
        <v>1.2453570885780875E-3</v>
      </c>
      <c r="AB62" s="74">
        <f t="shared" si="34"/>
        <v>7.3542986299612878E-4</v>
      </c>
      <c r="AC62" s="74">
        <v>5.7319999905303121E-4</v>
      </c>
      <c r="AD62" s="74">
        <f t="shared" si="35"/>
        <v>-6.7215708952505625E-4</v>
      </c>
      <c r="AE62" s="74">
        <f t="shared" si="36"/>
        <v>4.5179515299879446E-7</v>
      </c>
      <c r="AF62">
        <f t="shared" si="37"/>
        <v>5.7319999905303121E-4</v>
      </c>
      <c r="AG62" s="101"/>
      <c r="AH62">
        <f t="shared" si="22"/>
        <v>-1.6222986394309757E-4</v>
      </c>
      <c r="AI62">
        <f t="shared" si="23"/>
        <v>0.29793510166811688</v>
      </c>
      <c r="AJ62">
        <f t="shared" si="24"/>
        <v>-0.1139777494503104</v>
      </c>
      <c r="AK62">
        <f t="shared" si="25"/>
        <v>-7.3329771398499569E-2</v>
      </c>
      <c r="AL62">
        <f t="shared" si="26"/>
        <v>-3.0375213076412435</v>
      </c>
      <c r="AM62">
        <f t="shared" si="27"/>
        <v>-19.200237250791414</v>
      </c>
      <c r="AN62" s="74">
        <f t="shared" si="44"/>
        <v>-9.1752169820002045</v>
      </c>
      <c r="AO62" s="74">
        <f t="shared" si="44"/>
        <v>-9.1451172523003983</v>
      </c>
      <c r="AP62" s="74">
        <f t="shared" si="44"/>
        <v>-9.1892171173875905</v>
      </c>
      <c r="AQ62" s="74">
        <f t="shared" si="44"/>
        <v>-9.1244190894882653</v>
      </c>
      <c r="AR62" s="74">
        <f t="shared" si="44"/>
        <v>-9.2192683711465317</v>
      </c>
      <c r="AS62" s="74">
        <f t="shared" si="44"/>
        <v>-9.0795241366787725</v>
      </c>
      <c r="AT62" s="74">
        <f t="shared" si="44"/>
        <v>-9.2838468771259919</v>
      </c>
      <c r="AU62" s="74">
        <f t="shared" si="29"/>
        <v>-8.9803721054343164</v>
      </c>
    </row>
    <row r="63" spans="1:47">
      <c r="A63" s="9" t="s">
        <v>81</v>
      </c>
      <c r="B63" s="8" t="s">
        <v>79</v>
      </c>
      <c r="C63" s="9">
        <v>52234.698199999999</v>
      </c>
      <c r="D63" s="9">
        <v>1.6000000000000001E-3</v>
      </c>
      <c r="E63">
        <f t="shared" si="12"/>
        <v>3892.0024355487358</v>
      </c>
      <c r="F63">
        <f t="shared" si="38"/>
        <v>3892</v>
      </c>
      <c r="G63">
        <f t="shared" si="39"/>
        <v>8.7319999875035137E-4</v>
      </c>
      <c r="K63">
        <f t="shared" si="40"/>
        <v>8.7319999875035137E-4</v>
      </c>
      <c r="Q63" s="2">
        <f t="shared" si="15"/>
        <v>37216.198199999999</v>
      </c>
      <c r="S63" s="13">
        <v>1</v>
      </c>
      <c r="Z63">
        <f t="shared" si="16"/>
        <v>3892</v>
      </c>
      <c r="AA63" s="74">
        <f t="shared" si="17"/>
        <v>1.2453570885780875E-3</v>
      </c>
      <c r="AB63" s="74">
        <f t="shared" si="34"/>
        <v>1.0354298626934488E-3</v>
      </c>
      <c r="AC63" s="74">
        <v>8.7319999875035137E-4</v>
      </c>
      <c r="AD63" s="74">
        <f t="shared" si="35"/>
        <v>-3.7215708982773609E-4</v>
      </c>
      <c r="AE63" s="74">
        <f t="shared" si="36"/>
        <v>1.3850089950904963E-7</v>
      </c>
      <c r="AF63">
        <f t="shared" si="37"/>
        <v>8.7319999875035137E-4</v>
      </c>
      <c r="AG63" s="101"/>
      <c r="AH63">
        <f t="shared" si="22"/>
        <v>-1.6222986394309757E-4</v>
      </c>
      <c r="AI63">
        <f t="shared" si="23"/>
        <v>0.29793510166811688</v>
      </c>
      <c r="AJ63">
        <f t="shared" si="24"/>
        <v>-0.1139777494503104</v>
      </c>
      <c r="AK63">
        <f t="shared" si="25"/>
        <v>-7.3329771398499569E-2</v>
      </c>
      <c r="AL63">
        <f t="shared" si="26"/>
        <v>-3.0375213076412435</v>
      </c>
      <c r="AM63">
        <f t="shared" si="27"/>
        <v>-19.200237250791414</v>
      </c>
      <c r="AN63" s="74">
        <f t="shared" si="44"/>
        <v>-9.1752169820002045</v>
      </c>
      <c r="AO63" s="74">
        <f t="shared" si="44"/>
        <v>-9.1451172523003983</v>
      </c>
      <c r="AP63" s="74">
        <f t="shared" si="44"/>
        <v>-9.1892171173875905</v>
      </c>
      <c r="AQ63" s="74">
        <f t="shared" si="44"/>
        <v>-9.1244190894882653</v>
      </c>
      <c r="AR63" s="74">
        <f t="shared" si="44"/>
        <v>-9.2192683711465317</v>
      </c>
      <c r="AS63" s="74">
        <f t="shared" si="44"/>
        <v>-9.0795241366787725</v>
      </c>
      <c r="AT63" s="74">
        <f t="shared" si="44"/>
        <v>-9.2838468771259919</v>
      </c>
      <c r="AU63" s="74">
        <f t="shared" si="29"/>
        <v>-8.9803721054343164</v>
      </c>
    </row>
    <row r="64" spans="1:47">
      <c r="A64" s="9" t="s">
        <v>81</v>
      </c>
      <c r="B64" s="8" t="s">
        <v>79</v>
      </c>
      <c r="C64" s="9">
        <v>52234.698199999999</v>
      </c>
      <c r="D64" s="9">
        <v>1.6000000000000001E-3</v>
      </c>
      <c r="E64">
        <f t="shared" si="12"/>
        <v>3892.0024355487358</v>
      </c>
      <c r="F64">
        <f t="shared" si="38"/>
        <v>3892</v>
      </c>
      <c r="G64">
        <f t="shared" si="39"/>
        <v>8.7319999875035137E-4</v>
      </c>
      <c r="K64">
        <f t="shared" si="40"/>
        <v>8.7319999875035137E-4</v>
      </c>
      <c r="Q64" s="2">
        <f t="shared" si="15"/>
        <v>37216.198199999999</v>
      </c>
      <c r="S64" s="13">
        <v>1</v>
      </c>
      <c r="Z64">
        <f t="shared" si="16"/>
        <v>3892</v>
      </c>
      <c r="AA64" s="74">
        <f t="shared" si="17"/>
        <v>1.2453570885780875E-3</v>
      </c>
      <c r="AB64" s="74">
        <f t="shared" si="34"/>
        <v>1.0354298626934488E-3</v>
      </c>
      <c r="AC64" s="74">
        <v>8.7319999875035137E-4</v>
      </c>
      <c r="AD64" s="74">
        <f t="shared" si="35"/>
        <v>-3.7215708982773609E-4</v>
      </c>
      <c r="AE64" s="74">
        <f t="shared" si="36"/>
        <v>1.3850089950904963E-7</v>
      </c>
      <c r="AF64">
        <f t="shared" si="37"/>
        <v>8.7319999875035137E-4</v>
      </c>
      <c r="AG64" s="101"/>
      <c r="AH64">
        <f t="shared" si="22"/>
        <v>-1.6222986394309757E-4</v>
      </c>
      <c r="AI64">
        <f t="shared" si="23"/>
        <v>0.29793510166811688</v>
      </c>
      <c r="AJ64">
        <f t="shared" si="24"/>
        <v>-0.1139777494503104</v>
      </c>
      <c r="AK64">
        <f t="shared" si="25"/>
        <v>-7.3329771398499569E-2</v>
      </c>
      <c r="AL64">
        <f t="shared" si="26"/>
        <v>-3.0375213076412435</v>
      </c>
      <c r="AM64">
        <f t="shared" si="27"/>
        <v>-19.200237250791414</v>
      </c>
      <c r="AN64" s="74">
        <f t="shared" si="44"/>
        <v>-9.1752169820002045</v>
      </c>
      <c r="AO64" s="74">
        <f t="shared" si="44"/>
        <v>-9.1451172523003983</v>
      </c>
      <c r="AP64" s="74">
        <f t="shared" si="44"/>
        <v>-9.1892171173875905</v>
      </c>
      <c r="AQ64" s="74">
        <f t="shared" si="44"/>
        <v>-9.1244190894882653</v>
      </c>
      <c r="AR64" s="74">
        <f t="shared" si="44"/>
        <v>-9.2192683711465317</v>
      </c>
      <c r="AS64" s="74">
        <f t="shared" si="44"/>
        <v>-9.0795241366787725</v>
      </c>
      <c r="AT64" s="74">
        <f t="shared" si="44"/>
        <v>-9.2838468771259919</v>
      </c>
      <c r="AU64" s="74">
        <f t="shared" si="29"/>
        <v>-8.9803721054343164</v>
      </c>
    </row>
    <row r="65" spans="1:47">
      <c r="A65" s="7" t="s">
        <v>82</v>
      </c>
      <c r="B65" s="10" t="s">
        <v>78</v>
      </c>
      <c r="C65" s="15">
        <v>52280.41</v>
      </c>
      <c r="D65" s="15">
        <v>5.0000000000000001E-4</v>
      </c>
      <c r="E65">
        <f t="shared" si="12"/>
        <v>4019.5027988449287</v>
      </c>
      <c r="F65">
        <f t="shared" si="38"/>
        <v>4019.5</v>
      </c>
      <c r="G65">
        <f t="shared" si="39"/>
        <v>1.0034500010078773E-3</v>
      </c>
      <c r="J65">
        <f>G65</f>
        <v>1.0034500010078773E-3</v>
      </c>
      <c r="Q65" s="2">
        <f t="shared" si="15"/>
        <v>37261.910000000003</v>
      </c>
      <c r="S65" s="13">
        <v>1</v>
      </c>
      <c r="Z65">
        <f t="shared" si="16"/>
        <v>4019.5</v>
      </c>
      <c r="AA65" s="74">
        <f t="shared" si="17"/>
        <v>1.2567912775510806E-3</v>
      </c>
      <c r="AB65" s="74">
        <f t="shared" si="34"/>
        <v>1.0769240559030319E-3</v>
      </c>
      <c r="AC65" s="74">
        <v>1.0034500010078773E-3</v>
      </c>
      <c r="AD65" s="74">
        <f t="shared" si="35"/>
        <v>-2.5334127654320329E-4</v>
      </c>
      <c r="AE65" s="74">
        <f t="shared" si="36"/>
        <v>6.4181802400539813E-8</v>
      </c>
      <c r="AF65">
        <f t="shared" si="37"/>
        <v>1.0034500010078773E-3</v>
      </c>
      <c r="AG65" s="101"/>
      <c r="AH65">
        <f t="shared" si="22"/>
        <v>-7.3474054895154701E-5</v>
      </c>
      <c r="AI65">
        <f t="shared" si="23"/>
        <v>0.29890134592200179</v>
      </c>
      <c r="AJ65">
        <f t="shared" si="24"/>
        <v>-0.10161368002072958</v>
      </c>
      <c r="AK65">
        <f t="shared" si="25"/>
        <v>-8.2055189312638221E-2</v>
      </c>
      <c r="AL65">
        <f t="shared" si="26"/>
        <v>-3.0250846883521212</v>
      </c>
      <c r="AM65">
        <f t="shared" si="27"/>
        <v>-17.146785912379812</v>
      </c>
      <c r="AN65" s="74">
        <f t="shared" si="44"/>
        <v>-9.1456964251785617</v>
      </c>
      <c r="AO65" s="74">
        <f t="shared" si="44"/>
        <v>-9.1142141285917084</v>
      </c>
      <c r="AP65" s="74">
        <f t="shared" si="44"/>
        <v>-9.1607244150085627</v>
      </c>
      <c r="AQ65" s="74">
        <f t="shared" si="44"/>
        <v>-9.0917721934163591</v>
      </c>
      <c r="AR65" s="74">
        <f t="shared" si="44"/>
        <v>-9.1935190797243358</v>
      </c>
      <c r="AS65" s="74">
        <f t="shared" si="44"/>
        <v>-9.0421667554019063</v>
      </c>
      <c r="AT65" s="74">
        <f t="shared" si="44"/>
        <v>-9.2651723148349578</v>
      </c>
      <c r="AU65" s="74">
        <f t="shared" si="29"/>
        <v>-8.9299813863958875</v>
      </c>
    </row>
    <row r="66" spans="1:47">
      <c r="A66" s="7" t="s">
        <v>82</v>
      </c>
      <c r="B66" s="8"/>
      <c r="C66" s="15">
        <v>52280.589500000002</v>
      </c>
      <c r="D66" s="15">
        <v>6.9999999999999999E-4</v>
      </c>
      <c r="E66">
        <f t="shared" si="12"/>
        <v>4020.0034642138585</v>
      </c>
      <c r="F66">
        <f t="shared" si="38"/>
        <v>4020</v>
      </c>
      <c r="G66">
        <f t="shared" si="39"/>
        <v>1.2419999984558672E-3</v>
      </c>
      <c r="J66">
        <f>G66</f>
        <v>1.2419999984558672E-3</v>
      </c>
      <c r="Q66" s="2">
        <f t="shared" si="15"/>
        <v>37262.089500000002</v>
      </c>
      <c r="S66" s="13">
        <v>1</v>
      </c>
      <c r="Z66">
        <f t="shared" si="16"/>
        <v>4020</v>
      </c>
      <c r="AA66" s="74">
        <f t="shared" si="17"/>
        <v>1.2568329764764473E-3</v>
      </c>
      <c r="AB66" s="74">
        <f t="shared" si="34"/>
        <v>1.3151238693655306E-3</v>
      </c>
      <c r="AC66" s="74">
        <v>1.2419999984558672E-3</v>
      </c>
      <c r="AD66" s="74">
        <f t="shared" si="35"/>
        <v>-1.48329780205801E-5</v>
      </c>
      <c r="AE66" s="74">
        <f t="shared" si="36"/>
        <v>2.2001723695901236E-10</v>
      </c>
      <c r="AF66">
        <f t="shared" si="37"/>
        <v>1.2419999984558672E-3</v>
      </c>
      <c r="AG66" s="101"/>
      <c r="AH66">
        <f t="shared" si="22"/>
        <v>-7.3123870909663462E-5</v>
      </c>
      <c r="AI66">
        <f t="shared" si="23"/>
        <v>0.29890537771018233</v>
      </c>
      <c r="AJ66">
        <f t="shared" si="24"/>
        <v>-0.10156480940216167</v>
      </c>
      <c r="AK66">
        <f t="shared" si="25"/>
        <v>-8.2089630523053667E-2</v>
      </c>
      <c r="AL66">
        <f t="shared" si="26"/>
        <v>-3.0250355635831054</v>
      </c>
      <c r="AM66">
        <f t="shared" si="27"/>
        <v>-17.139542758208606</v>
      </c>
      <c r="AN66" s="74">
        <f t="shared" si="44"/>
        <v>-9.1455800115763211</v>
      </c>
      <c r="AO66" s="74">
        <f t="shared" si="44"/>
        <v>-9.1140933180743904</v>
      </c>
      <c r="AP66" s="74">
        <f t="shared" si="44"/>
        <v>-9.160611706948627</v>
      </c>
      <c r="AQ66" s="74">
        <f t="shared" si="44"/>
        <v>-9.0916449205262673</v>
      </c>
      <c r="AR66" s="74">
        <f t="shared" si="44"/>
        <v>-9.1934167083258664</v>
      </c>
      <c r="AS66" s="74">
        <f t="shared" si="44"/>
        <v>-9.0420213129806264</v>
      </c>
      <c r="AT66" s="74">
        <f t="shared" si="44"/>
        <v>-9.2650974581385857</v>
      </c>
      <c r="AU66" s="74">
        <f t="shared" si="29"/>
        <v>-8.929783775732993</v>
      </c>
    </row>
    <row r="67" spans="1:47">
      <c r="A67" s="52" t="s">
        <v>717</v>
      </c>
      <c r="B67" s="118" t="s">
        <v>78</v>
      </c>
      <c r="C67" s="119">
        <v>52359.369599999998</v>
      </c>
      <c r="D67"/>
      <c r="E67">
        <f t="shared" si="12"/>
        <v>4239.7386610450685</v>
      </c>
      <c r="F67">
        <f t="shared" si="38"/>
        <v>4239.5</v>
      </c>
      <c r="Q67" s="2">
        <f t="shared" si="15"/>
        <v>37340.869599999998</v>
      </c>
      <c r="S67" s="13"/>
      <c r="U67" s="52">
        <f>+C67-(C$7+F67*C$8)</f>
        <v>8.5565449997375254E-2</v>
      </c>
      <c r="Z67">
        <f t="shared" si="16"/>
        <v>4239.5</v>
      </c>
      <c r="AA67" s="74">
        <f t="shared" si="17"/>
        <v>1.2726983570103582E-3</v>
      </c>
      <c r="AB67" s="74">
        <f t="shared" si="34"/>
        <v>-9999</v>
      </c>
      <c r="AC67" s="74">
        <v>0</v>
      </c>
      <c r="AD67" s="74">
        <f t="shared" si="35"/>
        <v>-9999</v>
      </c>
      <c r="AE67" s="74">
        <f t="shared" si="36"/>
        <v>0</v>
      </c>
      <c r="AF67">
        <f t="shared" si="37"/>
        <v>-9999</v>
      </c>
      <c r="AG67" s="101"/>
      <c r="AH67">
        <f t="shared" si="22"/>
        <v>8.2137564542152992E-5</v>
      </c>
      <c r="AI67">
        <f t="shared" si="23"/>
        <v>0.30086584976909636</v>
      </c>
      <c r="AJ67">
        <f t="shared" si="24"/>
        <v>-7.9809338275077232E-2</v>
      </c>
      <c r="AK67">
        <f t="shared" si="25"/>
        <v>-9.7384890121752068E-2</v>
      </c>
      <c r="AL67">
        <f t="shared" si="26"/>
        <v>-3.0031896315532953</v>
      </c>
      <c r="AM67">
        <f t="shared" si="27"/>
        <v>-14.427476978614809</v>
      </c>
      <c r="AN67" s="74">
        <f t="shared" si="44"/>
        <v>-9.0939751251013679</v>
      </c>
      <c r="AO67" s="74">
        <f t="shared" si="44"/>
        <v>-9.0613280495750121</v>
      </c>
      <c r="AP67" s="74">
        <f t="shared" si="44"/>
        <v>-9.110372655475345</v>
      </c>
      <c r="AQ67" s="74">
        <f t="shared" si="44"/>
        <v>-9.0363535486582496</v>
      </c>
      <c r="AR67" s="74">
        <f t="shared" si="44"/>
        <v>-9.147362827347763</v>
      </c>
      <c r="AS67" s="74">
        <f t="shared" si="44"/>
        <v>-8.9790295520789094</v>
      </c>
      <c r="AT67" s="74">
        <f t="shared" si="44"/>
        <v>-9.2309039787866656</v>
      </c>
      <c r="AU67" s="74">
        <f t="shared" si="29"/>
        <v>-8.8430326947217424</v>
      </c>
    </row>
    <row r="68" spans="1:47">
      <c r="A68" s="9" t="s">
        <v>81</v>
      </c>
      <c r="B68" s="8" t="s">
        <v>78</v>
      </c>
      <c r="C68" s="9">
        <v>52683.390299999999</v>
      </c>
      <c r="D68" s="9">
        <v>4.1000000000000003E-3</v>
      </c>
      <c r="E68">
        <f t="shared" si="12"/>
        <v>5143.5043619249873</v>
      </c>
      <c r="F68">
        <f t="shared" si="38"/>
        <v>5143.5</v>
      </c>
      <c r="G68">
        <f t="shared" ref="G68:G99" si="45">+C68-(C$7+F68*C$8)</f>
        <v>1.5638499971828423E-3</v>
      </c>
      <c r="K68">
        <f t="shared" ref="K68:K88" si="46">G68</f>
        <v>1.5638499971828423E-3</v>
      </c>
      <c r="Q68" s="2">
        <f t="shared" si="15"/>
        <v>37664.890299999999</v>
      </c>
      <c r="S68" s="13">
        <v>1</v>
      </c>
      <c r="Z68">
        <f t="shared" si="16"/>
        <v>5143.5</v>
      </c>
      <c r="AA68" s="74">
        <f t="shared" si="17"/>
        <v>1.2776727618143064E-3</v>
      </c>
      <c r="AB68" s="74">
        <f t="shared" si="34"/>
        <v>8.1912102586301975E-4</v>
      </c>
      <c r="AC68" s="74">
        <v>1.5638499971828423E-3</v>
      </c>
      <c r="AD68" s="74">
        <f t="shared" si="35"/>
        <v>2.8617723536853595E-4</v>
      </c>
      <c r="AE68" s="74">
        <f t="shared" si="36"/>
        <v>8.1897410043178418E-8</v>
      </c>
      <c r="AF68">
        <f t="shared" si="37"/>
        <v>1.5638499971828423E-3</v>
      </c>
      <c r="AG68" s="101"/>
      <c r="AH68">
        <f t="shared" si="22"/>
        <v>7.4472897131982259E-4</v>
      </c>
      <c r="AI68">
        <f t="shared" si="23"/>
        <v>0.31349148336865673</v>
      </c>
      <c r="AJ68">
        <f t="shared" si="24"/>
        <v>1.6543088975114792E-2</v>
      </c>
      <c r="AK68">
        <f t="shared" si="25"/>
        <v>-0.16425112917647255</v>
      </c>
      <c r="AL68">
        <f t="shared" si="26"/>
        <v>-2.9067514812030164</v>
      </c>
      <c r="AM68">
        <f t="shared" si="27"/>
        <v>-8.4772179873476183</v>
      </c>
      <c r="AN68" s="74">
        <f t="shared" si="44"/>
        <v>-8.8711757960478259</v>
      </c>
      <c r="AO68" s="74">
        <f t="shared" si="44"/>
        <v>-8.847178005866601</v>
      </c>
      <c r="AP68" s="74">
        <f t="shared" si="44"/>
        <v>-8.8872454665718124</v>
      </c>
      <c r="AQ68" s="74">
        <f t="shared" si="44"/>
        <v>-8.8197560203333776</v>
      </c>
      <c r="AR68" s="74">
        <f t="shared" si="44"/>
        <v>-8.9318919902942575</v>
      </c>
      <c r="AS68" s="74">
        <f t="shared" si="44"/>
        <v>-8.7406090178564355</v>
      </c>
      <c r="AT68" s="74">
        <f t="shared" si="44"/>
        <v>-9.0553890060482836</v>
      </c>
      <c r="AU68" s="74">
        <f t="shared" si="29"/>
        <v>-8.485752616206149</v>
      </c>
    </row>
    <row r="69" spans="1:47">
      <c r="A69" s="9" t="s">
        <v>81</v>
      </c>
      <c r="B69" s="8" t="s">
        <v>78</v>
      </c>
      <c r="C69" s="9">
        <v>52683.390299999999</v>
      </c>
      <c r="D69" s="9">
        <v>4.1000000000000003E-3</v>
      </c>
      <c r="E69">
        <f t="shared" si="12"/>
        <v>5143.5043619249873</v>
      </c>
      <c r="F69">
        <f t="shared" si="38"/>
        <v>5143.5</v>
      </c>
      <c r="G69">
        <f t="shared" si="45"/>
        <v>1.5638499971828423E-3</v>
      </c>
      <c r="K69">
        <f t="shared" si="46"/>
        <v>1.5638499971828423E-3</v>
      </c>
      <c r="Q69" s="2">
        <f t="shared" si="15"/>
        <v>37664.890299999999</v>
      </c>
      <c r="S69" s="13">
        <v>1</v>
      </c>
      <c r="Z69">
        <f t="shared" si="16"/>
        <v>5143.5</v>
      </c>
      <c r="AA69" s="74">
        <f t="shared" si="17"/>
        <v>1.2776727618143064E-3</v>
      </c>
      <c r="AB69" s="74">
        <f t="shared" si="34"/>
        <v>8.1912102586301975E-4</v>
      </c>
      <c r="AC69" s="74">
        <v>1.5638499971828423E-3</v>
      </c>
      <c r="AD69" s="74">
        <f t="shared" si="35"/>
        <v>2.8617723536853595E-4</v>
      </c>
      <c r="AE69" s="74">
        <f t="shared" si="36"/>
        <v>8.1897410043178418E-8</v>
      </c>
      <c r="AF69">
        <f t="shared" si="37"/>
        <v>1.5638499971828423E-3</v>
      </c>
      <c r="AG69" s="101"/>
      <c r="AH69">
        <f t="shared" si="22"/>
        <v>7.4472897131982259E-4</v>
      </c>
      <c r="AI69">
        <f t="shared" si="23"/>
        <v>0.31349148336865673</v>
      </c>
      <c r="AJ69">
        <f t="shared" si="24"/>
        <v>1.6543088975114792E-2</v>
      </c>
      <c r="AK69">
        <f t="shared" si="25"/>
        <v>-0.16425112917647255</v>
      </c>
      <c r="AL69">
        <f t="shared" si="26"/>
        <v>-2.9067514812030164</v>
      </c>
      <c r="AM69">
        <f t="shared" si="27"/>
        <v>-8.4772179873476183</v>
      </c>
      <c r="AN69" s="74">
        <f t="shared" si="44"/>
        <v>-8.8711757960478259</v>
      </c>
      <c r="AO69" s="74">
        <f t="shared" si="44"/>
        <v>-8.847178005866601</v>
      </c>
      <c r="AP69" s="74">
        <f t="shared" si="44"/>
        <v>-8.8872454665718124</v>
      </c>
      <c r="AQ69" s="74">
        <f t="shared" si="44"/>
        <v>-8.8197560203333776</v>
      </c>
      <c r="AR69" s="74">
        <f t="shared" si="44"/>
        <v>-8.9318919902942575</v>
      </c>
      <c r="AS69" s="74">
        <f t="shared" si="44"/>
        <v>-8.7406090178564355</v>
      </c>
      <c r="AT69" s="74">
        <f t="shared" si="44"/>
        <v>-9.0553890060482836</v>
      </c>
      <c r="AU69" s="74">
        <f t="shared" si="29"/>
        <v>-8.485752616206149</v>
      </c>
    </row>
    <row r="70" spans="1:47">
      <c r="A70" s="9" t="s">
        <v>81</v>
      </c>
      <c r="B70" s="8" t="s">
        <v>78</v>
      </c>
      <c r="C70" s="9">
        <v>52683.390399999997</v>
      </c>
      <c r="D70" s="9">
        <v>4.0000000000000001E-3</v>
      </c>
      <c r="E70">
        <f t="shared" si="12"/>
        <v>5143.5046408471917</v>
      </c>
      <c r="F70">
        <f t="shared" si="38"/>
        <v>5143.5</v>
      </c>
      <c r="G70">
        <f t="shared" si="45"/>
        <v>1.6638499946566299E-3</v>
      </c>
      <c r="K70">
        <f t="shared" si="46"/>
        <v>1.6638499946566299E-3</v>
      </c>
      <c r="Q70" s="2">
        <f t="shared" si="15"/>
        <v>37664.890399999997</v>
      </c>
      <c r="S70" s="13">
        <v>1</v>
      </c>
      <c r="Z70">
        <f t="shared" si="16"/>
        <v>5143.5</v>
      </c>
      <c r="AA70" s="74">
        <f t="shared" si="17"/>
        <v>1.2776727618143064E-3</v>
      </c>
      <c r="AB70" s="74">
        <f t="shared" si="34"/>
        <v>9.1912102333680727E-4</v>
      </c>
      <c r="AC70" s="74">
        <v>1.6638499946566299E-3</v>
      </c>
      <c r="AD70" s="74">
        <f t="shared" si="35"/>
        <v>3.8617723284232346E-4</v>
      </c>
      <c r="AE70" s="74">
        <f t="shared" si="36"/>
        <v>1.4913285516575412E-7</v>
      </c>
      <c r="AF70">
        <f t="shared" si="37"/>
        <v>1.6638499946566299E-3</v>
      </c>
      <c r="AG70" s="101"/>
      <c r="AH70">
        <f t="shared" si="22"/>
        <v>7.4472897131982259E-4</v>
      </c>
      <c r="AI70">
        <f t="shared" si="23"/>
        <v>0.31349148336865673</v>
      </c>
      <c r="AJ70">
        <f t="shared" si="24"/>
        <v>1.6543088975114792E-2</v>
      </c>
      <c r="AK70">
        <f t="shared" si="25"/>
        <v>-0.16425112917647255</v>
      </c>
      <c r="AL70">
        <f t="shared" si="26"/>
        <v>-2.9067514812030164</v>
      </c>
      <c r="AM70">
        <f t="shared" si="27"/>
        <v>-8.4772179873476183</v>
      </c>
      <c r="AN70" s="74">
        <f t="shared" si="44"/>
        <v>-8.8711757960478259</v>
      </c>
      <c r="AO70" s="74">
        <f t="shared" si="44"/>
        <v>-8.847178005866601</v>
      </c>
      <c r="AP70" s="74">
        <f t="shared" si="44"/>
        <v>-8.8872454665718124</v>
      </c>
      <c r="AQ70" s="74">
        <f t="shared" si="44"/>
        <v>-8.8197560203333776</v>
      </c>
      <c r="AR70" s="74">
        <f t="shared" si="44"/>
        <v>-8.9318919902942575</v>
      </c>
      <c r="AS70" s="74">
        <f t="shared" si="44"/>
        <v>-8.7406090178564355</v>
      </c>
      <c r="AT70" s="74">
        <f t="shared" si="44"/>
        <v>-9.0553890060482836</v>
      </c>
      <c r="AU70" s="74">
        <f t="shared" si="29"/>
        <v>-8.485752616206149</v>
      </c>
    </row>
    <row r="71" spans="1:47">
      <c r="A71" s="9" t="s">
        <v>81</v>
      </c>
      <c r="B71" s="8" t="s">
        <v>78</v>
      </c>
      <c r="C71" s="9">
        <v>52683.390399999997</v>
      </c>
      <c r="D71" s="9">
        <v>4.0000000000000001E-3</v>
      </c>
      <c r="E71">
        <f t="shared" si="12"/>
        <v>5143.5046408471917</v>
      </c>
      <c r="F71">
        <f t="shared" si="38"/>
        <v>5143.5</v>
      </c>
      <c r="G71">
        <f t="shared" si="45"/>
        <v>1.6638499946566299E-3</v>
      </c>
      <c r="K71">
        <f t="shared" si="46"/>
        <v>1.6638499946566299E-3</v>
      </c>
      <c r="Q71" s="2">
        <f t="shared" si="15"/>
        <v>37664.890399999997</v>
      </c>
      <c r="S71" s="13">
        <v>1</v>
      </c>
      <c r="Z71">
        <f t="shared" si="16"/>
        <v>5143.5</v>
      </c>
      <c r="AA71" s="74">
        <f t="shared" si="17"/>
        <v>1.2776727618143064E-3</v>
      </c>
      <c r="AB71" s="74">
        <f t="shared" si="34"/>
        <v>9.1912102333680727E-4</v>
      </c>
      <c r="AC71" s="74">
        <v>1.6638499946566299E-3</v>
      </c>
      <c r="AD71" s="74">
        <f t="shared" si="35"/>
        <v>3.8617723284232346E-4</v>
      </c>
      <c r="AE71" s="74">
        <f t="shared" si="36"/>
        <v>1.4913285516575412E-7</v>
      </c>
      <c r="AF71">
        <f t="shared" si="37"/>
        <v>1.6638499946566299E-3</v>
      </c>
      <c r="AG71" s="101"/>
      <c r="AH71">
        <f t="shared" si="22"/>
        <v>7.4472897131982259E-4</v>
      </c>
      <c r="AI71">
        <f t="shared" si="23"/>
        <v>0.31349148336865673</v>
      </c>
      <c r="AJ71">
        <f t="shared" si="24"/>
        <v>1.6543088975114792E-2</v>
      </c>
      <c r="AK71">
        <f t="shared" si="25"/>
        <v>-0.16425112917647255</v>
      </c>
      <c r="AL71">
        <f t="shared" si="26"/>
        <v>-2.9067514812030164</v>
      </c>
      <c r="AM71">
        <f t="shared" si="27"/>
        <v>-8.4772179873476183</v>
      </c>
      <c r="AN71" s="74">
        <f t="shared" ref="AN71:AT80" si="47">$AU71+$AB$7*SIN(AO71)</f>
        <v>-8.8711757960478259</v>
      </c>
      <c r="AO71" s="74">
        <f t="shared" si="47"/>
        <v>-8.847178005866601</v>
      </c>
      <c r="AP71" s="74">
        <f t="shared" si="47"/>
        <v>-8.8872454665718124</v>
      </c>
      <c r="AQ71" s="74">
        <f t="shared" si="47"/>
        <v>-8.8197560203333776</v>
      </c>
      <c r="AR71" s="74">
        <f t="shared" si="47"/>
        <v>-8.9318919902942575</v>
      </c>
      <c r="AS71" s="74">
        <f t="shared" si="47"/>
        <v>-8.7406090178564355</v>
      </c>
      <c r="AT71" s="74">
        <f t="shared" si="47"/>
        <v>-9.0553890060482836</v>
      </c>
      <c r="AU71" s="74">
        <f t="shared" si="29"/>
        <v>-8.485752616206149</v>
      </c>
    </row>
    <row r="72" spans="1:47">
      <c r="A72" s="16" t="s">
        <v>217</v>
      </c>
      <c r="B72" s="16" t="s">
        <v>78</v>
      </c>
      <c r="C72" s="50">
        <v>52690.381000000001</v>
      </c>
      <c r="D72" s="50" t="s">
        <v>111</v>
      </c>
      <c r="E72">
        <f t="shared" si="12"/>
        <v>5163.0029769367538</v>
      </c>
      <c r="F72">
        <f t="shared" si="38"/>
        <v>5163</v>
      </c>
      <c r="G72">
        <f t="shared" si="45"/>
        <v>1.0672999997041188E-3</v>
      </c>
      <c r="K72">
        <f t="shared" si="46"/>
        <v>1.0672999997041188E-3</v>
      </c>
      <c r="Q72" s="2">
        <f t="shared" si="15"/>
        <v>37671.881000000001</v>
      </c>
      <c r="S72" s="13">
        <v>1</v>
      </c>
      <c r="Z72">
        <f t="shared" si="16"/>
        <v>5163</v>
      </c>
      <c r="AA72" s="74">
        <f t="shared" si="17"/>
        <v>1.2764951196999846E-3</v>
      </c>
      <c r="AB72" s="74">
        <f t="shared" si="34"/>
        <v>3.0808244501612009E-4</v>
      </c>
      <c r="AC72" s="74">
        <v>1.0672999997041188E-3</v>
      </c>
      <c r="AD72" s="74">
        <f t="shared" si="35"/>
        <v>-2.091951199958658E-4</v>
      </c>
      <c r="AE72" s="74">
        <f t="shared" si="36"/>
        <v>4.3762598230084692E-8</v>
      </c>
      <c r="AF72">
        <f t="shared" si="37"/>
        <v>1.0672999997041188E-3</v>
      </c>
      <c r="AG72" s="101"/>
      <c r="AH72">
        <f t="shared" si="22"/>
        <v>7.5921755468799873E-4</v>
      </c>
      <c r="AI72">
        <f t="shared" si="23"/>
        <v>0.31385485734353169</v>
      </c>
      <c r="AJ72">
        <f t="shared" si="24"/>
        <v>1.8744920121393099E-2</v>
      </c>
      <c r="AK72">
        <f t="shared" si="25"/>
        <v>-0.16576254116068664</v>
      </c>
      <c r="AL72">
        <f t="shared" si="26"/>
        <v>-2.9045493068042831</v>
      </c>
      <c r="AM72">
        <f t="shared" si="27"/>
        <v>-8.397731133795002</v>
      </c>
      <c r="AN72" s="74">
        <f t="shared" si="47"/>
        <v>-8.8662029069414867</v>
      </c>
      <c r="AO72" s="74">
        <f t="shared" si="47"/>
        <v>-8.842547983280193</v>
      </c>
      <c r="AP72" s="74">
        <f t="shared" si="47"/>
        <v>-8.8821633488378797</v>
      </c>
      <c r="AQ72" s="74">
        <f t="shared" si="47"/>
        <v>-8.8152281135259898</v>
      </c>
      <c r="AR72" s="74">
        <f t="shared" si="47"/>
        <v>-8.926773022103875</v>
      </c>
      <c r="AS72" s="74">
        <f t="shared" si="47"/>
        <v>-8.735869037314286</v>
      </c>
      <c r="AT72" s="74">
        <f t="shared" si="47"/>
        <v>-9.0508780389911561</v>
      </c>
      <c r="AU72" s="74">
        <f t="shared" si="29"/>
        <v>-8.4780458003532146</v>
      </c>
    </row>
    <row r="73" spans="1:47">
      <c r="A73" s="16" t="s">
        <v>217</v>
      </c>
      <c r="B73" s="16" t="s">
        <v>78</v>
      </c>
      <c r="C73" s="50">
        <v>52690.5576</v>
      </c>
      <c r="D73" s="50" t="s">
        <v>111</v>
      </c>
      <c r="E73">
        <f t="shared" si="12"/>
        <v>5163.4955535615636</v>
      </c>
      <c r="F73">
        <f t="shared" si="38"/>
        <v>5163.5</v>
      </c>
      <c r="G73">
        <f t="shared" si="45"/>
        <v>-1.5941500023473054E-3</v>
      </c>
      <c r="K73">
        <f t="shared" si="46"/>
        <v>-1.5941500023473054E-3</v>
      </c>
      <c r="Q73" s="2">
        <f t="shared" si="15"/>
        <v>37672.0576</v>
      </c>
      <c r="S73" s="13">
        <v>1</v>
      </c>
      <c r="Z73">
        <f t="shared" si="16"/>
        <v>5163.5</v>
      </c>
      <c r="AA73" s="74">
        <f t="shared" si="17"/>
        <v>1.2764641000848204E-3</v>
      </c>
      <c r="AB73" s="74">
        <f t="shared" si="34"/>
        <v>-2.353739057856406E-3</v>
      </c>
      <c r="AC73" s="74">
        <v>-1.5941500023473054E-3</v>
      </c>
      <c r="AD73" s="74">
        <f t="shared" si="35"/>
        <v>-2.8706141024321258E-3</v>
      </c>
      <c r="AE73" s="74">
        <f t="shared" si="36"/>
        <v>8.2404253250821988E-6</v>
      </c>
      <c r="AF73">
        <f t="shared" si="37"/>
        <v>-1.5941500023473054E-3</v>
      </c>
      <c r="AG73" s="101"/>
      <c r="AH73">
        <f t="shared" si="22"/>
        <v>7.5958905550910065E-4</v>
      </c>
      <c r="AI73">
        <f t="shared" si="23"/>
        <v>0.31386423011634734</v>
      </c>
      <c r="AJ73">
        <f t="shared" si="24"/>
        <v>1.8801446913080291E-2</v>
      </c>
      <c r="AK73">
        <f t="shared" si="25"/>
        <v>-0.16580133331575081</v>
      </c>
      <c r="AL73">
        <f t="shared" si="26"/>
        <v>-2.9044927700490177</v>
      </c>
      <c r="AM73">
        <f t="shared" si="27"/>
        <v>-8.3957098058934623</v>
      </c>
      <c r="AN73" s="74">
        <f t="shared" si="47"/>
        <v>-8.8660753131486647</v>
      </c>
      <c r="AO73" s="74">
        <f t="shared" si="47"/>
        <v>-8.8424292217548022</v>
      </c>
      <c r="AP73" s="74">
        <f t="shared" si="47"/>
        <v>-8.8820329050215339</v>
      </c>
      <c r="AQ73" s="74">
        <f t="shared" si="47"/>
        <v>-8.8151120554982025</v>
      </c>
      <c r="AR73" s="74">
        <f t="shared" si="47"/>
        <v>-8.9266415117588931</v>
      </c>
      <c r="AS73" s="74">
        <f t="shared" si="47"/>
        <v>-8.7357477240595909</v>
      </c>
      <c r="AT73" s="74">
        <f t="shared" si="47"/>
        <v>-9.0507619265959995</v>
      </c>
      <c r="AU73" s="74">
        <f t="shared" si="29"/>
        <v>-8.4778481896903202</v>
      </c>
    </row>
    <row r="74" spans="1:47">
      <c r="A74" s="16" t="s">
        <v>217</v>
      </c>
      <c r="B74" s="16" t="s">
        <v>79</v>
      </c>
      <c r="C74" s="50">
        <v>52691.275699999998</v>
      </c>
      <c r="D74" s="50" t="s">
        <v>111</v>
      </c>
      <c r="E74">
        <f t="shared" si="12"/>
        <v>5165.4984939595079</v>
      </c>
      <c r="F74">
        <f t="shared" si="38"/>
        <v>5165.5</v>
      </c>
      <c r="G74">
        <f t="shared" si="45"/>
        <v>-5.3995000780560076E-4</v>
      </c>
      <c r="K74">
        <f t="shared" si="46"/>
        <v>-5.3995000780560076E-4</v>
      </c>
      <c r="Q74" s="2">
        <f t="shared" si="15"/>
        <v>37672.775699999998</v>
      </c>
      <c r="S74" s="13">
        <v>1</v>
      </c>
      <c r="Z74">
        <f t="shared" si="16"/>
        <v>5165.5</v>
      </c>
      <c r="AA74" s="74">
        <f t="shared" si="17"/>
        <v>1.2763396084467026E-3</v>
      </c>
      <c r="AB74" s="74">
        <f t="shared" si="34"/>
        <v>-1.3010250645951319E-3</v>
      </c>
      <c r="AC74" s="74">
        <v>-5.3995000780560076E-4</v>
      </c>
      <c r="AD74" s="74">
        <f t="shared" si="35"/>
        <v>-1.8162896162523033E-3</v>
      </c>
      <c r="AE74" s="74">
        <f t="shared" si="36"/>
        <v>3.2989079701059395E-6</v>
      </c>
      <c r="AF74">
        <f t="shared" si="37"/>
        <v>-5.3995000780560076E-4</v>
      </c>
      <c r="AG74" s="101"/>
      <c r="AH74">
        <f t="shared" si="22"/>
        <v>7.6107505678953114E-4</v>
      </c>
      <c r="AI74">
        <f t="shared" si="23"/>
        <v>0.3139017490170426</v>
      </c>
      <c r="AJ74">
        <f t="shared" si="24"/>
        <v>1.9027588889900453E-2</v>
      </c>
      <c r="AK74">
        <f t="shared" si="25"/>
        <v>-0.16595652093617896</v>
      </c>
      <c r="AL74">
        <f t="shared" si="26"/>
        <v>-2.9042665876086953</v>
      </c>
      <c r="AM74">
        <f t="shared" si="27"/>
        <v>-8.3876328160908535</v>
      </c>
      <c r="AN74" s="74">
        <f t="shared" si="47"/>
        <v>-8.865564896166136</v>
      </c>
      <c r="AO74" s="74">
        <f t="shared" si="47"/>
        <v>-8.841954153670823</v>
      </c>
      <c r="AP74" s="74">
        <f t="shared" si="47"/>
        <v>-8.8815110634485794</v>
      </c>
      <c r="AQ74" s="74">
        <f t="shared" si="47"/>
        <v>-8.8146478438823124</v>
      </c>
      <c r="AR74" s="74">
        <f t="shared" si="47"/>
        <v>-8.926115343203529</v>
      </c>
      <c r="AS74" s="74">
        <f t="shared" si="47"/>
        <v>-8.7352625832590842</v>
      </c>
      <c r="AT74" s="74">
        <f t="shared" si="47"/>
        <v>-9.0502972532608918</v>
      </c>
      <c r="AU74" s="74">
        <f t="shared" si="29"/>
        <v>-8.4770577470387352</v>
      </c>
    </row>
    <row r="75" spans="1:47">
      <c r="A75" s="16" t="s">
        <v>217</v>
      </c>
      <c r="B75" s="16" t="s">
        <v>78</v>
      </c>
      <c r="C75" s="50">
        <v>52691.456200000001</v>
      </c>
      <c r="D75" s="50" t="s">
        <v>111</v>
      </c>
      <c r="E75">
        <f t="shared" si="12"/>
        <v>5166.00194855056</v>
      </c>
      <c r="F75">
        <f t="shared" si="38"/>
        <v>5166</v>
      </c>
      <c r="G75">
        <f t="shared" si="45"/>
        <v>6.9860000076005235E-4</v>
      </c>
      <c r="K75">
        <f t="shared" si="46"/>
        <v>6.9860000076005235E-4</v>
      </c>
      <c r="Q75" s="2">
        <f t="shared" si="15"/>
        <v>37672.956200000001</v>
      </c>
      <c r="S75" s="13">
        <v>1</v>
      </c>
      <c r="Z75">
        <f t="shared" si="16"/>
        <v>5166</v>
      </c>
      <c r="AA75" s="74">
        <f t="shared" si="17"/>
        <v>1.2763083821969708E-3</v>
      </c>
      <c r="AB75" s="74">
        <f t="shared" si="34"/>
        <v>-6.2846555802755681E-5</v>
      </c>
      <c r="AC75" s="74">
        <v>6.9860000076005235E-4</v>
      </c>
      <c r="AD75" s="74">
        <f t="shared" si="35"/>
        <v>-5.7770838143691842E-4</v>
      </c>
      <c r="AE75" s="74">
        <f t="shared" si="36"/>
        <v>3.3374697398246405E-7</v>
      </c>
      <c r="AF75">
        <f t="shared" si="37"/>
        <v>6.9860000076005235E-4</v>
      </c>
      <c r="AG75" s="101"/>
      <c r="AH75">
        <f t="shared" si="22"/>
        <v>7.6144655656280803E-4</v>
      </c>
      <c r="AI75">
        <f t="shared" si="23"/>
        <v>0.31391113569675355</v>
      </c>
      <c r="AJ75">
        <f t="shared" si="24"/>
        <v>1.9084133087274212E-2</v>
      </c>
      <c r="AK75">
        <f t="shared" si="25"/>
        <v>-0.16599532259131614</v>
      </c>
      <c r="AL75">
        <f t="shared" si="26"/>
        <v>-2.9042100331421876</v>
      </c>
      <c r="AM75">
        <f t="shared" si="27"/>
        <v>-8.3856156465078229</v>
      </c>
      <c r="AN75" s="74">
        <f t="shared" si="47"/>
        <v>-8.8654372814709603</v>
      </c>
      <c r="AO75" s="74">
        <f t="shared" si="47"/>
        <v>-8.8418353811377273</v>
      </c>
      <c r="AP75" s="74">
        <f t="shared" si="47"/>
        <v>-8.8813805864868236</v>
      </c>
      <c r="AQ75" s="74">
        <f t="shared" si="47"/>
        <v>-8.8145317960823562</v>
      </c>
      <c r="AR75" s="74">
        <f t="shared" si="47"/>
        <v>-8.9259837692777335</v>
      </c>
      <c r="AS75" s="74">
        <f t="shared" si="47"/>
        <v>-8.7351413261087618</v>
      </c>
      <c r="AT75" s="74">
        <f t="shared" si="47"/>
        <v>-9.0501810289725952</v>
      </c>
      <c r="AU75" s="74">
        <f t="shared" si="29"/>
        <v>-8.4768601363758407</v>
      </c>
    </row>
    <row r="76" spans="1:47">
      <c r="A76" s="16" t="s">
        <v>217</v>
      </c>
      <c r="B76" s="16" t="s">
        <v>78</v>
      </c>
      <c r="C76" s="50">
        <v>52692.351600000002</v>
      </c>
      <c r="D76" s="50" t="s">
        <v>111</v>
      </c>
      <c r="E76">
        <f t="shared" si="12"/>
        <v>5168.4994180288031</v>
      </c>
      <c r="F76">
        <f t="shared" si="38"/>
        <v>5168.5</v>
      </c>
      <c r="G76">
        <f t="shared" si="45"/>
        <v>-2.0865000260528177E-4</v>
      </c>
      <c r="K76">
        <f t="shared" si="46"/>
        <v>-2.0865000260528177E-4</v>
      </c>
      <c r="Q76" s="2">
        <f t="shared" si="15"/>
        <v>37673.851600000002</v>
      </c>
      <c r="S76" s="13">
        <v>1</v>
      </c>
      <c r="Z76">
        <f t="shared" si="16"/>
        <v>5168.5</v>
      </c>
      <c r="AA76" s="74">
        <f t="shared" si="17"/>
        <v>1.2761516304487701E-3</v>
      </c>
      <c r="AB76" s="74">
        <f t="shared" si="34"/>
        <v>-9.7195405429516106E-4</v>
      </c>
      <c r="AC76" s="74">
        <v>-2.0865000260528177E-4</v>
      </c>
      <c r="AD76" s="74">
        <f t="shared" si="35"/>
        <v>-1.4848016330540519E-3</v>
      </c>
      <c r="AE76" s="74">
        <f t="shared" si="36"/>
        <v>2.2046358895199792E-6</v>
      </c>
      <c r="AF76">
        <f t="shared" si="37"/>
        <v>-2.0865000260528177E-4</v>
      </c>
      <c r="AG76" s="101"/>
      <c r="AH76">
        <f t="shared" si="22"/>
        <v>7.6330405168987929E-4</v>
      </c>
      <c r="AI76">
        <f t="shared" si="23"/>
        <v>0.31395811084433334</v>
      </c>
      <c r="AJ76">
        <f t="shared" si="24"/>
        <v>1.936690629969012E-2</v>
      </c>
      <c r="AK76">
        <f t="shared" si="25"/>
        <v>-0.16618935936707149</v>
      </c>
      <c r="AL76">
        <f t="shared" si="26"/>
        <v>-2.9039272076549332</v>
      </c>
      <c r="AM76">
        <f t="shared" si="27"/>
        <v>-8.3755422400230266</v>
      </c>
      <c r="AN76" s="74">
        <f t="shared" si="47"/>
        <v>-8.8647991453304211</v>
      </c>
      <c r="AO76" s="74">
        <f t="shared" si="47"/>
        <v>-8.8412414852345513</v>
      </c>
      <c r="AP76" s="74">
        <f t="shared" si="47"/>
        <v>-8.8807281023507425</v>
      </c>
      <c r="AQ76" s="74">
        <f t="shared" si="47"/>
        <v>-8.8139515875084289</v>
      </c>
      <c r="AR76" s="74">
        <f t="shared" si="47"/>
        <v>-8.9253257089962421</v>
      </c>
      <c r="AS76" s="74">
        <f t="shared" si="47"/>
        <v>-8.7345352086079711</v>
      </c>
      <c r="AT76" s="74">
        <f t="shared" si="47"/>
        <v>-9.0495995716450874</v>
      </c>
      <c r="AU76" s="74">
        <f t="shared" si="29"/>
        <v>-8.4758720830613612</v>
      </c>
    </row>
    <row r="77" spans="1:47">
      <c r="A77" s="16" t="s">
        <v>217</v>
      </c>
      <c r="B77" s="16" t="s">
        <v>78</v>
      </c>
      <c r="C77" s="50">
        <v>52692.531000000003</v>
      </c>
      <c r="D77" s="50" t="s">
        <v>111</v>
      </c>
      <c r="E77">
        <f t="shared" si="12"/>
        <v>5168.9998044755293</v>
      </c>
      <c r="F77">
        <f t="shared" si="38"/>
        <v>5169</v>
      </c>
      <c r="G77">
        <f t="shared" si="45"/>
        <v>-7.0100002631079406E-5</v>
      </c>
      <c r="K77">
        <f t="shared" si="46"/>
        <v>-7.0100002631079406E-5</v>
      </c>
      <c r="Q77" s="2">
        <f t="shared" si="15"/>
        <v>37674.031000000003</v>
      </c>
      <c r="S77" s="13">
        <v>1</v>
      </c>
      <c r="Z77">
        <f t="shared" si="16"/>
        <v>5169</v>
      </c>
      <c r="AA77" s="74">
        <f t="shared" si="17"/>
        <v>1.2761201559350762E-3</v>
      </c>
      <c r="AB77" s="74">
        <f t="shared" si="34"/>
        <v>-8.3377555253436454E-4</v>
      </c>
      <c r="AC77" s="74">
        <v>-7.0100002631079406E-5</v>
      </c>
      <c r="AD77" s="74">
        <f t="shared" si="35"/>
        <v>-1.3462201585661556E-3</v>
      </c>
      <c r="AE77" s="74">
        <f t="shared" si="36"/>
        <v>1.8123087153298852E-6</v>
      </c>
      <c r="AF77">
        <f t="shared" si="37"/>
        <v>-7.0100002631079406E-5</v>
      </c>
      <c r="AG77" s="101"/>
      <c r="AH77">
        <f t="shared" si="22"/>
        <v>7.6367554990328513E-4</v>
      </c>
      <c r="AI77">
        <f t="shared" si="23"/>
        <v>0.31396751422670899</v>
      </c>
      <c r="AJ77">
        <f t="shared" si="24"/>
        <v>1.9423471388203554E-2</v>
      </c>
      <c r="AK77">
        <f t="shared" si="25"/>
        <v>-0.1662281724222246</v>
      </c>
      <c r="AL77">
        <f t="shared" si="26"/>
        <v>-2.9038706319242702</v>
      </c>
      <c r="AM77">
        <f t="shared" si="27"/>
        <v>-8.3735300434115754</v>
      </c>
      <c r="AN77" s="74">
        <f t="shared" si="47"/>
        <v>-8.8646715055739342</v>
      </c>
      <c r="AO77" s="74">
        <f t="shared" si="47"/>
        <v>-8.8411226993832646</v>
      </c>
      <c r="AP77" s="74">
        <f t="shared" si="47"/>
        <v>-8.8805975856698023</v>
      </c>
      <c r="AQ77" s="74">
        <f t="shared" si="47"/>
        <v>-8.8138355518510298</v>
      </c>
      <c r="AR77" s="74">
        <f t="shared" si="47"/>
        <v>-8.9251940588191641</v>
      </c>
      <c r="AS77" s="74">
        <f t="shared" si="47"/>
        <v>-8.7344140187512096</v>
      </c>
      <c r="AT77" s="74">
        <f t="shared" si="47"/>
        <v>-9.0494832129801512</v>
      </c>
      <c r="AU77" s="74">
        <f t="shared" si="29"/>
        <v>-8.4756744723984632</v>
      </c>
    </row>
    <row r="78" spans="1:47">
      <c r="A78" s="16" t="s">
        <v>217</v>
      </c>
      <c r="B78" s="16" t="s">
        <v>79</v>
      </c>
      <c r="C78" s="50">
        <v>52694.324200000003</v>
      </c>
      <c r="D78" s="50" t="s">
        <v>111</v>
      </c>
      <c r="E78">
        <f t="shared" si="12"/>
        <v>5174.0014375650753</v>
      </c>
      <c r="F78">
        <f t="shared" si="38"/>
        <v>5174</v>
      </c>
      <c r="G78">
        <f t="shared" si="45"/>
        <v>5.1540000276872888E-4</v>
      </c>
      <c r="K78">
        <f t="shared" si="46"/>
        <v>5.1540000276872888E-4</v>
      </c>
      <c r="Q78" s="2">
        <f t="shared" si="15"/>
        <v>37675.824200000003</v>
      </c>
      <c r="S78" s="13">
        <v>1</v>
      </c>
      <c r="Z78">
        <f t="shared" si="16"/>
        <v>5174</v>
      </c>
      <c r="AA78" s="74">
        <f t="shared" si="17"/>
        <v>1.2758031317697729E-3</v>
      </c>
      <c r="AB78" s="74">
        <f t="shared" si="34"/>
        <v>-2.5199051169442295E-4</v>
      </c>
      <c r="AC78" s="74">
        <v>5.1540000276872888E-4</v>
      </c>
      <c r="AD78" s="74">
        <f t="shared" si="35"/>
        <v>-7.60403129001044E-4</v>
      </c>
      <c r="AE78" s="74">
        <f t="shared" si="36"/>
        <v>5.7821291859457836E-7</v>
      </c>
      <c r="AF78">
        <f t="shared" si="37"/>
        <v>5.1540000276872888E-4</v>
      </c>
      <c r="AG78" s="101"/>
      <c r="AH78">
        <f t="shared" si="22"/>
        <v>7.6739051446315183E-4</v>
      </c>
      <c r="AI78">
        <f t="shared" si="23"/>
        <v>0.31406170131436262</v>
      </c>
      <c r="AJ78">
        <f t="shared" si="24"/>
        <v>1.9989313822763984E-2</v>
      </c>
      <c r="AK78">
        <f t="shared" si="25"/>
        <v>-0.16661640747347439</v>
      </c>
      <c r="AL78">
        <f t="shared" si="26"/>
        <v>-2.9033046795799713</v>
      </c>
      <c r="AM78">
        <f t="shared" si="27"/>
        <v>-8.3534534795009545</v>
      </c>
      <c r="AN78" s="74">
        <f t="shared" si="47"/>
        <v>-8.8633948785123593</v>
      </c>
      <c r="AO78" s="74">
        <f t="shared" si="47"/>
        <v>-8.839934717606301</v>
      </c>
      <c r="AP78" s="74">
        <f t="shared" si="47"/>
        <v>-8.8792920553678858</v>
      </c>
      <c r="AQ78" s="74">
        <f t="shared" si="47"/>
        <v>-8.8126753051628324</v>
      </c>
      <c r="AR78" s="74">
        <f t="shared" si="47"/>
        <v>-8.923876858576909</v>
      </c>
      <c r="AS78" s="74">
        <f t="shared" si="47"/>
        <v>-8.7332027366925686</v>
      </c>
      <c r="AT78" s="74">
        <f t="shared" si="47"/>
        <v>-9.0483183934108151</v>
      </c>
      <c r="AU78" s="74">
        <f t="shared" si="29"/>
        <v>-8.4736983657695077</v>
      </c>
    </row>
    <row r="79" spans="1:47">
      <c r="A79" s="16" t="s">
        <v>217</v>
      </c>
      <c r="B79" s="16" t="s">
        <v>78</v>
      </c>
      <c r="C79" s="50">
        <v>52694.502800000002</v>
      </c>
      <c r="D79" s="50" t="s">
        <v>111</v>
      </c>
      <c r="E79">
        <f t="shared" si="12"/>
        <v>5174.499592634108</v>
      </c>
      <c r="F79">
        <f t="shared" si="38"/>
        <v>5174.5</v>
      </c>
      <c r="G79">
        <f t="shared" si="45"/>
        <v>-1.4604999887524173E-4</v>
      </c>
      <c r="K79">
        <f t="shared" si="46"/>
        <v>-1.4604999887524173E-4</v>
      </c>
      <c r="Q79" s="2">
        <f t="shared" si="15"/>
        <v>37676.002800000002</v>
      </c>
      <c r="S79" s="13">
        <v>1</v>
      </c>
      <c r="Z79">
        <f t="shared" si="16"/>
        <v>5174.5</v>
      </c>
      <c r="AA79" s="74">
        <f t="shared" si="17"/>
        <v>1.2757712012489311E-3</v>
      </c>
      <c r="AB79" s="74">
        <f t="shared" si="34"/>
        <v>-9.1381200783548591E-4</v>
      </c>
      <c r="AC79" s="74">
        <v>-1.4604999887524173E-4</v>
      </c>
      <c r="AD79" s="74">
        <f t="shared" si="35"/>
        <v>-1.4218212001241729E-3</v>
      </c>
      <c r="AE79" s="74">
        <f t="shared" si="36"/>
        <v>2.0215755251225431E-6</v>
      </c>
      <c r="AF79">
        <f t="shared" si="37"/>
        <v>-1.4604999887524173E-4</v>
      </c>
      <c r="AG79" s="101"/>
      <c r="AH79">
        <f t="shared" si="22"/>
        <v>7.6776200896024418E-4</v>
      </c>
      <c r="AI79">
        <f t="shared" si="23"/>
        <v>0.31407113535913889</v>
      </c>
      <c r="AJ79">
        <f t="shared" si="24"/>
        <v>2.0045917224103833E-2</v>
      </c>
      <c r="AK79">
        <f t="shared" si="25"/>
        <v>-0.16665524142856353</v>
      </c>
      <c r="AL79">
        <f t="shared" si="26"/>
        <v>-2.9032480648345835</v>
      </c>
      <c r="AM79">
        <f t="shared" si="27"/>
        <v>-8.3514503520914865</v>
      </c>
      <c r="AN79" s="74">
        <f t="shared" si="47"/>
        <v>-8.8632671928707474</v>
      </c>
      <c r="AO79" s="74">
        <f t="shared" si="47"/>
        <v>-8.8398159070295037</v>
      </c>
      <c r="AP79" s="74">
        <f t="shared" si="47"/>
        <v>-8.8791614660254012</v>
      </c>
      <c r="AQ79" s="74">
        <f t="shared" si="47"/>
        <v>-8.8125592913949617</v>
      </c>
      <c r="AR79" s="74">
        <f t="shared" si="47"/>
        <v>-8.9237450687363928</v>
      </c>
      <c r="AS79" s="74">
        <f t="shared" si="47"/>
        <v>-8.7330816701158636</v>
      </c>
      <c r="AT79" s="74">
        <f t="shared" si="47"/>
        <v>-9.0482017880921823</v>
      </c>
      <c r="AU79" s="74">
        <f t="shared" si="29"/>
        <v>-8.4735007551066097</v>
      </c>
    </row>
    <row r="80" spans="1:47">
      <c r="A80" s="9" t="s">
        <v>81</v>
      </c>
      <c r="B80" s="8" t="s">
        <v>79</v>
      </c>
      <c r="C80" s="9">
        <v>52696.476499999997</v>
      </c>
      <c r="D80" s="9">
        <v>2.8E-3</v>
      </c>
      <c r="E80">
        <f t="shared" si="12"/>
        <v>5180.0046803146852</v>
      </c>
      <c r="F80">
        <f t="shared" si="38"/>
        <v>5180</v>
      </c>
      <c r="G80">
        <f t="shared" si="45"/>
        <v>1.6779999932623468E-3</v>
      </c>
      <c r="K80">
        <f t="shared" si="46"/>
        <v>1.6779999932623468E-3</v>
      </c>
      <c r="Q80" s="2">
        <f t="shared" si="15"/>
        <v>37677.976499999997</v>
      </c>
      <c r="S80" s="13">
        <v>1</v>
      </c>
      <c r="Z80">
        <f t="shared" si="16"/>
        <v>5180</v>
      </c>
      <c r="AA80" s="74">
        <f t="shared" si="17"/>
        <v>1.2754172238372777E-3</v>
      </c>
      <c r="AB80" s="74">
        <f t="shared" si="34"/>
        <v>9.0615157277147706E-4</v>
      </c>
      <c r="AC80" s="74">
        <v>1.6779999932623468E-3</v>
      </c>
      <c r="AD80" s="74">
        <f t="shared" si="35"/>
        <v>4.0258276942506908E-4</v>
      </c>
      <c r="AE80" s="74">
        <f t="shared" si="36"/>
        <v>1.6207288623795835E-7</v>
      </c>
      <c r="AF80">
        <f t="shared" si="37"/>
        <v>1.6779999932623468E-3</v>
      </c>
      <c r="AG80" s="101"/>
      <c r="AH80">
        <f t="shared" si="22"/>
        <v>7.7184842049086977E-4</v>
      </c>
      <c r="AI80">
        <f t="shared" si="23"/>
        <v>0.31417509409578481</v>
      </c>
      <c r="AJ80">
        <f t="shared" si="24"/>
        <v>2.0668784598842756E-2</v>
      </c>
      <c r="AK80">
        <f t="shared" si="25"/>
        <v>-0.16708254033437472</v>
      </c>
      <c r="AL80">
        <f t="shared" si="26"/>
        <v>-2.9026250683447383</v>
      </c>
      <c r="AM80">
        <f t="shared" si="27"/>
        <v>-8.3294700522547647</v>
      </c>
      <c r="AN80" s="74">
        <f t="shared" si="47"/>
        <v>-8.861862375898955</v>
      </c>
      <c r="AO80" s="74">
        <f t="shared" si="47"/>
        <v>-8.8385088402957894</v>
      </c>
      <c r="AP80" s="74">
        <f t="shared" si="47"/>
        <v>-8.8777245483246467</v>
      </c>
      <c r="AQ80" s="74">
        <f t="shared" si="47"/>
        <v>-8.8112832688275251</v>
      </c>
      <c r="AR80" s="74">
        <f t="shared" si="47"/>
        <v>-8.9222945433786283</v>
      </c>
      <c r="AS80" s="74">
        <f t="shared" si="47"/>
        <v>-8.731750676836926</v>
      </c>
      <c r="AT80" s="74">
        <f t="shared" si="47"/>
        <v>-9.0469176477159685</v>
      </c>
      <c r="AU80" s="74">
        <f t="shared" si="29"/>
        <v>-8.4713270378147563</v>
      </c>
    </row>
    <row r="81" spans="1:47">
      <c r="A81" s="9" t="s">
        <v>81</v>
      </c>
      <c r="B81" s="8" t="s">
        <v>79</v>
      </c>
      <c r="C81" s="9">
        <v>52696.476499999997</v>
      </c>
      <c r="D81" s="9">
        <v>2.8E-3</v>
      </c>
      <c r="E81">
        <f t="shared" si="12"/>
        <v>5180.0046803146852</v>
      </c>
      <c r="F81">
        <f t="shared" si="38"/>
        <v>5180</v>
      </c>
      <c r="G81">
        <f t="shared" si="45"/>
        <v>1.6779999932623468E-3</v>
      </c>
      <c r="K81">
        <f t="shared" si="46"/>
        <v>1.6779999932623468E-3</v>
      </c>
      <c r="Q81" s="2">
        <f t="shared" si="15"/>
        <v>37677.976499999997</v>
      </c>
      <c r="S81" s="13">
        <v>1</v>
      </c>
      <c r="Z81">
        <f t="shared" si="16"/>
        <v>5180</v>
      </c>
      <c r="AA81" s="74">
        <f t="shared" si="17"/>
        <v>1.2754172238372777E-3</v>
      </c>
      <c r="AB81" s="74">
        <f t="shared" si="34"/>
        <v>9.0615157277147706E-4</v>
      </c>
      <c r="AC81" s="74">
        <v>1.6779999932623468E-3</v>
      </c>
      <c r="AD81" s="74">
        <f t="shared" si="35"/>
        <v>4.0258276942506908E-4</v>
      </c>
      <c r="AE81" s="74">
        <f t="shared" si="36"/>
        <v>1.6207288623795835E-7</v>
      </c>
      <c r="AF81">
        <f t="shared" si="37"/>
        <v>1.6779999932623468E-3</v>
      </c>
      <c r="AG81" s="101"/>
      <c r="AH81">
        <f t="shared" si="22"/>
        <v>7.7184842049086977E-4</v>
      </c>
      <c r="AI81">
        <f t="shared" si="23"/>
        <v>0.31417509409578481</v>
      </c>
      <c r="AJ81">
        <f t="shared" si="24"/>
        <v>2.0668784598842756E-2</v>
      </c>
      <c r="AK81">
        <f t="shared" si="25"/>
        <v>-0.16708254033437472</v>
      </c>
      <c r="AL81">
        <f t="shared" si="26"/>
        <v>-2.9026250683447383</v>
      </c>
      <c r="AM81">
        <f t="shared" si="27"/>
        <v>-8.3294700522547647</v>
      </c>
      <c r="AN81" s="74">
        <f t="shared" ref="AN81:AT90" si="48">$AU81+$AB$7*SIN(AO81)</f>
        <v>-8.861862375898955</v>
      </c>
      <c r="AO81" s="74">
        <f t="shared" si="48"/>
        <v>-8.8385088402957894</v>
      </c>
      <c r="AP81" s="74">
        <f t="shared" si="48"/>
        <v>-8.8777245483246467</v>
      </c>
      <c r="AQ81" s="74">
        <f t="shared" si="48"/>
        <v>-8.8112832688275251</v>
      </c>
      <c r="AR81" s="74">
        <f t="shared" si="48"/>
        <v>-8.9222945433786283</v>
      </c>
      <c r="AS81" s="74">
        <f t="shared" si="48"/>
        <v>-8.731750676836926</v>
      </c>
      <c r="AT81" s="74">
        <f t="shared" si="48"/>
        <v>-9.0469176477159685</v>
      </c>
      <c r="AU81" s="74">
        <f t="shared" si="29"/>
        <v>-8.4713270378147563</v>
      </c>
    </row>
    <row r="82" spans="1:47">
      <c r="A82" s="9" t="s">
        <v>81</v>
      </c>
      <c r="B82" s="8" t="s">
        <v>79</v>
      </c>
      <c r="C82" s="9">
        <v>52696.477200000001</v>
      </c>
      <c r="D82" s="9">
        <v>2.8999999999999998E-3</v>
      </c>
      <c r="E82">
        <f t="shared" si="12"/>
        <v>5180.0066327701752</v>
      </c>
      <c r="F82">
        <f t="shared" si="38"/>
        <v>5180</v>
      </c>
      <c r="G82">
        <f t="shared" si="45"/>
        <v>2.3779999974067323E-3</v>
      </c>
      <c r="K82">
        <f t="shared" si="46"/>
        <v>2.3779999974067323E-3</v>
      </c>
      <c r="Q82" s="2">
        <f t="shared" si="15"/>
        <v>37677.977200000001</v>
      </c>
      <c r="S82" s="13">
        <v>1</v>
      </c>
      <c r="Z82">
        <f t="shared" si="16"/>
        <v>5180</v>
      </c>
      <c r="AA82" s="74">
        <f t="shared" si="17"/>
        <v>1.2754172238372777E-3</v>
      </c>
      <c r="AB82" s="74">
        <f t="shared" si="34"/>
        <v>1.6061515769158624E-3</v>
      </c>
      <c r="AC82" s="74">
        <v>2.3779999974067323E-3</v>
      </c>
      <c r="AD82" s="74">
        <f t="shared" si="35"/>
        <v>1.1025827735694545E-3</v>
      </c>
      <c r="AE82" s="74">
        <f t="shared" si="36"/>
        <v>1.215688772572111E-6</v>
      </c>
      <c r="AF82">
        <f t="shared" si="37"/>
        <v>2.3779999974067323E-3</v>
      </c>
      <c r="AG82" s="101"/>
      <c r="AH82">
        <f t="shared" si="22"/>
        <v>7.7184842049086977E-4</v>
      </c>
      <c r="AI82">
        <f t="shared" si="23"/>
        <v>0.31417509409578481</v>
      </c>
      <c r="AJ82">
        <f t="shared" si="24"/>
        <v>2.0668784598842756E-2</v>
      </c>
      <c r="AK82">
        <f t="shared" si="25"/>
        <v>-0.16708254033437472</v>
      </c>
      <c r="AL82">
        <f t="shared" si="26"/>
        <v>-2.9026250683447383</v>
      </c>
      <c r="AM82">
        <f t="shared" si="27"/>
        <v>-8.3294700522547647</v>
      </c>
      <c r="AN82" s="74">
        <f t="shared" si="48"/>
        <v>-8.861862375898955</v>
      </c>
      <c r="AO82" s="74">
        <f t="shared" si="48"/>
        <v>-8.8385088402957894</v>
      </c>
      <c r="AP82" s="74">
        <f t="shared" si="48"/>
        <v>-8.8777245483246467</v>
      </c>
      <c r="AQ82" s="74">
        <f t="shared" si="48"/>
        <v>-8.8112832688275251</v>
      </c>
      <c r="AR82" s="74">
        <f t="shared" si="48"/>
        <v>-8.9222945433786283</v>
      </c>
      <c r="AS82" s="74">
        <f t="shared" si="48"/>
        <v>-8.731750676836926</v>
      </c>
      <c r="AT82" s="74">
        <f t="shared" si="48"/>
        <v>-9.0469176477159685</v>
      </c>
      <c r="AU82" s="74">
        <f t="shared" si="29"/>
        <v>-8.4713270378147563</v>
      </c>
    </row>
    <row r="83" spans="1:47">
      <c r="A83" s="9" t="s">
        <v>81</v>
      </c>
      <c r="B83" s="8" t="s">
        <v>79</v>
      </c>
      <c r="C83" s="9">
        <v>52696.477200000001</v>
      </c>
      <c r="D83" s="9">
        <v>2.8999999999999998E-3</v>
      </c>
      <c r="E83">
        <f t="shared" si="12"/>
        <v>5180.0066327701752</v>
      </c>
      <c r="F83">
        <f t="shared" si="38"/>
        <v>5180</v>
      </c>
      <c r="G83">
        <f t="shared" si="45"/>
        <v>2.3779999974067323E-3</v>
      </c>
      <c r="K83">
        <f t="shared" si="46"/>
        <v>2.3779999974067323E-3</v>
      </c>
      <c r="Q83" s="2">
        <f t="shared" si="15"/>
        <v>37677.977200000001</v>
      </c>
      <c r="S83" s="13">
        <v>1</v>
      </c>
      <c r="Z83">
        <f t="shared" si="16"/>
        <v>5180</v>
      </c>
      <c r="AA83" s="74">
        <f t="shared" si="17"/>
        <v>1.2754172238372777E-3</v>
      </c>
      <c r="AB83" s="74">
        <f t="shared" si="34"/>
        <v>1.6061515769158624E-3</v>
      </c>
      <c r="AC83" s="74">
        <v>2.3779999974067323E-3</v>
      </c>
      <c r="AD83" s="74">
        <f t="shared" si="35"/>
        <v>1.1025827735694545E-3</v>
      </c>
      <c r="AE83" s="74">
        <f t="shared" si="36"/>
        <v>1.215688772572111E-6</v>
      </c>
      <c r="AF83">
        <f t="shared" si="37"/>
        <v>2.3779999974067323E-3</v>
      </c>
      <c r="AG83" s="101"/>
      <c r="AH83">
        <f t="shared" si="22"/>
        <v>7.7184842049086977E-4</v>
      </c>
      <c r="AI83">
        <f t="shared" si="23"/>
        <v>0.31417509409578481</v>
      </c>
      <c r="AJ83">
        <f t="shared" si="24"/>
        <v>2.0668784598842756E-2</v>
      </c>
      <c r="AK83">
        <f t="shared" si="25"/>
        <v>-0.16708254033437472</v>
      </c>
      <c r="AL83">
        <f t="shared" si="26"/>
        <v>-2.9026250683447383</v>
      </c>
      <c r="AM83">
        <f t="shared" si="27"/>
        <v>-8.3294700522547647</v>
      </c>
      <c r="AN83" s="74">
        <f t="shared" si="48"/>
        <v>-8.861862375898955</v>
      </c>
      <c r="AO83" s="74">
        <f t="shared" si="48"/>
        <v>-8.8385088402957894</v>
      </c>
      <c r="AP83" s="74">
        <f t="shared" si="48"/>
        <v>-8.8777245483246467</v>
      </c>
      <c r="AQ83" s="74">
        <f t="shared" si="48"/>
        <v>-8.8112832688275251</v>
      </c>
      <c r="AR83" s="74">
        <f t="shared" si="48"/>
        <v>-8.9222945433786283</v>
      </c>
      <c r="AS83" s="74">
        <f t="shared" si="48"/>
        <v>-8.731750676836926</v>
      </c>
      <c r="AT83" s="74">
        <f t="shared" si="48"/>
        <v>-9.0469176477159685</v>
      </c>
      <c r="AU83" s="74">
        <f t="shared" si="29"/>
        <v>-8.4713270378147563</v>
      </c>
    </row>
    <row r="84" spans="1:47">
      <c r="A84" s="16" t="s">
        <v>217</v>
      </c>
      <c r="B84" s="16" t="s">
        <v>78</v>
      </c>
      <c r="C84" s="50">
        <v>52697.371400000004</v>
      </c>
      <c r="D84" s="50" t="s">
        <v>111</v>
      </c>
      <c r="E84">
        <f t="shared" si="12"/>
        <v>5182.5007551818881</v>
      </c>
      <c r="F84">
        <f t="shared" si="38"/>
        <v>5182.5</v>
      </c>
      <c r="G84">
        <f t="shared" si="45"/>
        <v>2.7075000252807513E-4</v>
      </c>
      <c r="K84">
        <f t="shared" si="46"/>
        <v>2.7075000252807513E-4</v>
      </c>
      <c r="Q84" s="2">
        <f t="shared" si="15"/>
        <v>37678.871400000004</v>
      </c>
      <c r="S84" s="13">
        <v>1</v>
      </c>
      <c r="Z84">
        <f t="shared" si="16"/>
        <v>5182.5</v>
      </c>
      <c r="AA84" s="74">
        <f t="shared" si="17"/>
        <v>1.2752546613143286E-3</v>
      </c>
      <c r="AB84" s="74">
        <f t="shared" si="34"/>
        <v>-5.0295585874391454E-4</v>
      </c>
      <c r="AC84" s="74">
        <v>2.7075000252807513E-4</v>
      </c>
      <c r="AD84" s="74">
        <f t="shared" si="35"/>
        <v>-1.0045046587862534E-3</v>
      </c>
      <c r="AE84" s="74">
        <f t="shared" si="36"/>
        <v>1.0090296095232874E-6</v>
      </c>
      <c r="AF84">
        <f t="shared" si="37"/>
        <v>2.7075000252807513E-4</v>
      </c>
      <c r="AG84" s="101"/>
      <c r="AH84">
        <f t="shared" si="22"/>
        <v>7.7370586127198967E-4</v>
      </c>
      <c r="AI84">
        <f t="shared" si="23"/>
        <v>0.3142224598295309</v>
      </c>
      <c r="AJ84">
        <f t="shared" si="24"/>
        <v>2.0952045533548076E-2</v>
      </c>
      <c r="AK84">
        <f t="shared" si="25"/>
        <v>-0.16727684311002003</v>
      </c>
      <c r="AL84">
        <f t="shared" si="26"/>
        <v>-2.9023417460527701</v>
      </c>
      <c r="AM84">
        <f t="shared" si="27"/>
        <v>-8.3195116811282812</v>
      </c>
      <c r="AN84" s="74">
        <f t="shared" si="48"/>
        <v>-8.8612236562603997</v>
      </c>
      <c r="AO84" s="74">
        <f t="shared" si="48"/>
        <v>-8.8379146271587974</v>
      </c>
      <c r="AP84" s="74">
        <f t="shared" si="48"/>
        <v>-8.8770711407009824</v>
      </c>
      <c r="AQ84" s="74">
        <f t="shared" si="48"/>
        <v>-8.8107033357707429</v>
      </c>
      <c r="AR84" s="74">
        <f t="shared" si="48"/>
        <v>-8.9216347066523802</v>
      </c>
      <c r="AS84" s="74">
        <f t="shared" si="48"/>
        <v>-8.7311461275789863</v>
      </c>
      <c r="AT84" s="74">
        <f t="shared" si="48"/>
        <v>-9.0463330487255451</v>
      </c>
      <c r="AU84" s="74">
        <f t="shared" si="29"/>
        <v>-8.4703389845002768</v>
      </c>
    </row>
    <row r="85" spans="1:47">
      <c r="A85" s="9" t="s">
        <v>81</v>
      </c>
      <c r="B85" s="8" t="s">
        <v>78</v>
      </c>
      <c r="C85" s="9">
        <v>52697.372300000003</v>
      </c>
      <c r="D85" s="9">
        <v>3.0000000000000001E-3</v>
      </c>
      <c r="E85">
        <f t="shared" ref="E85:E148" si="49">+(C85-C$7)/C$8</f>
        <v>5182.503265481786</v>
      </c>
      <c r="F85">
        <f t="shared" si="38"/>
        <v>5182.5</v>
      </c>
      <c r="G85">
        <f t="shared" si="45"/>
        <v>1.1707500016200356E-3</v>
      </c>
      <c r="K85">
        <f t="shared" si="46"/>
        <v>1.1707500016200356E-3</v>
      </c>
      <c r="Q85" s="2">
        <f t="shared" ref="Q85:Q148" si="50">+C85-15018.5</f>
        <v>37678.872300000003</v>
      </c>
      <c r="S85" s="13">
        <v>1</v>
      </c>
      <c r="Z85">
        <f t="shared" ref="Z85:Z148" si="51">F85</f>
        <v>5182.5</v>
      </c>
      <c r="AA85" s="74">
        <f t="shared" ref="AA85:AA148" si="52">AB$3+AB$4*Z85+AB$5*Z85^2+AH85</f>
        <v>1.2752546613143286E-3</v>
      </c>
      <c r="AB85" s="74">
        <f t="shared" si="34"/>
        <v>3.9704414034804594E-4</v>
      </c>
      <c r="AC85" s="74">
        <v>1.1707500016200356E-3</v>
      </c>
      <c r="AD85" s="74">
        <f t="shared" si="35"/>
        <v>-1.0450465969429295E-4</v>
      </c>
      <c r="AE85" s="74">
        <f t="shared" si="36"/>
        <v>1.0921223897819978E-8</v>
      </c>
      <c r="AF85">
        <f t="shared" si="37"/>
        <v>1.1707500016200356E-3</v>
      </c>
      <c r="AG85" s="101"/>
      <c r="AH85">
        <f t="shared" ref="AH85:AH148" si="53">$AB$6*($AB$11/AI85*AJ85+$AB$12)</f>
        <v>7.7370586127198967E-4</v>
      </c>
      <c r="AI85">
        <f t="shared" ref="AI85:AI148" si="54">1+$AB$7*COS(AL85)</f>
        <v>0.3142224598295309</v>
      </c>
      <c r="AJ85">
        <f t="shared" ref="AJ85:AJ148" si="55">SIN(AL85+RADIANS($AB$9))</f>
        <v>2.0952045533548076E-2</v>
      </c>
      <c r="AK85">
        <f t="shared" ref="AK85:AK148" si="56">$AB$7*SIN(AL85)</f>
        <v>-0.16727684311002003</v>
      </c>
      <c r="AL85">
        <f t="shared" ref="AL85:AL148" si="57">2*ATAN(AM85)</f>
        <v>-2.9023417460527701</v>
      </c>
      <c r="AM85">
        <f t="shared" ref="AM85:AM148" si="58">SQRT((1+$AB$7)/(1-$AB$7))*TAN(AN85/2)</f>
        <v>-8.3195116811282812</v>
      </c>
      <c r="AN85" s="74">
        <f t="shared" si="48"/>
        <v>-8.8612236562603997</v>
      </c>
      <c r="AO85" s="74">
        <f t="shared" si="48"/>
        <v>-8.8379146271587974</v>
      </c>
      <c r="AP85" s="74">
        <f t="shared" si="48"/>
        <v>-8.8770711407009824</v>
      </c>
      <c r="AQ85" s="74">
        <f t="shared" si="48"/>
        <v>-8.8107033357707429</v>
      </c>
      <c r="AR85" s="74">
        <f t="shared" si="48"/>
        <v>-8.9216347066523802</v>
      </c>
      <c r="AS85" s="74">
        <f t="shared" si="48"/>
        <v>-8.7311461275789863</v>
      </c>
      <c r="AT85" s="74">
        <f t="shared" si="48"/>
        <v>-9.0463330487255451</v>
      </c>
      <c r="AU85" s="74">
        <f t="shared" ref="AU85:AU148" si="59">RADIANS($AB$9)+$AB$18*(F85-AB$15)</f>
        <v>-8.4703389845002768</v>
      </c>
    </row>
    <row r="86" spans="1:47">
      <c r="A86" s="9" t="s">
        <v>81</v>
      </c>
      <c r="B86" s="8" t="s">
        <v>78</v>
      </c>
      <c r="C86" s="9">
        <v>52697.372300000003</v>
      </c>
      <c r="D86" s="9">
        <v>3.0000000000000001E-3</v>
      </c>
      <c r="E86">
        <f t="shared" si="49"/>
        <v>5182.503265481786</v>
      </c>
      <c r="F86">
        <f t="shared" si="38"/>
        <v>5182.5</v>
      </c>
      <c r="G86">
        <f t="shared" si="45"/>
        <v>1.1707500016200356E-3</v>
      </c>
      <c r="K86">
        <f t="shared" si="46"/>
        <v>1.1707500016200356E-3</v>
      </c>
      <c r="Q86" s="2">
        <f t="shared" si="50"/>
        <v>37678.872300000003</v>
      </c>
      <c r="S86" s="13">
        <v>1</v>
      </c>
      <c r="Z86">
        <f t="shared" si="51"/>
        <v>5182.5</v>
      </c>
      <c r="AA86" s="74">
        <f t="shared" si="52"/>
        <v>1.2752546613143286E-3</v>
      </c>
      <c r="AB86" s="74">
        <f t="shared" si="34"/>
        <v>3.9704414034804594E-4</v>
      </c>
      <c r="AC86" s="74">
        <v>1.1707500016200356E-3</v>
      </c>
      <c r="AD86" s="74">
        <f t="shared" si="35"/>
        <v>-1.0450465969429295E-4</v>
      </c>
      <c r="AE86" s="74">
        <f t="shared" si="36"/>
        <v>1.0921223897819978E-8</v>
      </c>
      <c r="AF86">
        <f t="shared" si="37"/>
        <v>1.1707500016200356E-3</v>
      </c>
      <c r="AG86" s="101"/>
      <c r="AH86">
        <f t="shared" si="53"/>
        <v>7.7370586127198967E-4</v>
      </c>
      <c r="AI86">
        <f t="shared" si="54"/>
        <v>0.3142224598295309</v>
      </c>
      <c r="AJ86">
        <f t="shared" si="55"/>
        <v>2.0952045533548076E-2</v>
      </c>
      <c r="AK86">
        <f t="shared" si="56"/>
        <v>-0.16727684311002003</v>
      </c>
      <c r="AL86">
        <f t="shared" si="57"/>
        <v>-2.9023417460527701</v>
      </c>
      <c r="AM86">
        <f t="shared" si="58"/>
        <v>-8.3195116811282812</v>
      </c>
      <c r="AN86" s="74">
        <f t="shared" si="48"/>
        <v>-8.8612236562603997</v>
      </c>
      <c r="AO86" s="74">
        <f t="shared" si="48"/>
        <v>-8.8379146271587974</v>
      </c>
      <c r="AP86" s="74">
        <f t="shared" si="48"/>
        <v>-8.8770711407009824</v>
      </c>
      <c r="AQ86" s="74">
        <f t="shared" si="48"/>
        <v>-8.8107033357707429</v>
      </c>
      <c r="AR86" s="74">
        <f t="shared" si="48"/>
        <v>-8.9216347066523802</v>
      </c>
      <c r="AS86" s="74">
        <f t="shared" si="48"/>
        <v>-8.7311461275789863</v>
      </c>
      <c r="AT86" s="74">
        <f t="shared" si="48"/>
        <v>-9.0463330487255451</v>
      </c>
      <c r="AU86" s="74">
        <f t="shared" si="59"/>
        <v>-8.4703389845002768</v>
      </c>
    </row>
    <row r="87" spans="1:47">
      <c r="A87" s="9" t="s">
        <v>81</v>
      </c>
      <c r="B87" s="8" t="s">
        <v>78</v>
      </c>
      <c r="C87" s="9">
        <v>52697.373</v>
      </c>
      <c r="D87" s="9">
        <v>3.8E-3</v>
      </c>
      <c r="E87">
        <f t="shared" si="49"/>
        <v>5182.5052179372542</v>
      </c>
      <c r="F87">
        <f t="shared" si="38"/>
        <v>5182.5</v>
      </c>
      <c r="G87">
        <f t="shared" si="45"/>
        <v>1.8707499984884635E-3</v>
      </c>
      <c r="K87">
        <f t="shared" si="46"/>
        <v>1.8707499984884635E-3</v>
      </c>
      <c r="Q87" s="2">
        <f t="shared" si="50"/>
        <v>37678.873</v>
      </c>
      <c r="S87" s="13">
        <v>1</v>
      </c>
      <c r="Z87">
        <f t="shared" si="51"/>
        <v>5182.5</v>
      </c>
      <c r="AA87" s="74">
        <f t="shared" si="52"/>
        <v>1.2752546613143286E-3</v>
      </c>
      <c r="AB87" s="74">
        <f t="shared" si="34"/>
        <v>1.0970441372164738E-3</v>
      </c>
      <c r="AC87" s="74">
        <v>1.8707499984884635E-3</v>
      </c>
      <c r="AD87" s="74">
        <f t="shared" si="35"/>
        <v>5.9549533717413489E-4</v>
      </c>
      <c r="AE87" s="74">
        <f t="shared" si="36"/>
        <v>3.5461469659613661E-7</v>
      </c>
      <c r="AF87">
        <f t="shared" si="37"/>
        <v>1.8707499984884635E-3</v>
      </c>
      <c r="AG87" s="101"/>
      <c r="AH87">
        <f t="shared" si="53"/>
        <v>7.7370586127198967E-4</v>
      </c>
      <c r="AI87">
        <f t="shared" si="54"/>
        <v>0.3142224598295309</v>
      </c>
      <c r="AJ87">
        <f t="shared" si="55"/>
        <v>2.0952045533548076E-2</v>
      </c>
      <c r="AK87">
        <f t="shared" si="56"/>
        <v>-0.16727684311002003</v>
      </c>
      <c r="AL87">
        <f t="shared" si="57"/>
        <v>-2.9023417460527701</v>
      </c>
      <c r="AM87">
        <f t="shared" si="58"/>
        <v>-8.3195116811282812</v>
      </c>
      <c r="AN87" s="74">
        <f t="shared" si="48"/>
        <v>-8.8612236562603997</v>
      </c>
      <c r="AO87" s="74">
        <f t="shared" si="48"/>
        <v>-8.8379146271587974</v>
      </c>
      <c r="AP87" s="74">
        <f t="shared" si="48"/>
        <v>-8.8770711407009824</v>
      </c>
      <c r="AQ87" s="74">
        <f t="shared" si="48"/>
        <v>-8.8107033357707429</v>
      </c>
      <c r="AR87" s="74">
        <f t="shared" si="48"/>
        <v>-8.9216347066523802</v>
      </c>
      <c r="AS87" s="74">
        <f t="shared" si="48"/>
        <v>-8.7311461275789863</v>
      </c>
      <c r="AT87" s="74">
        <f t="shared" si="48"/>
        <v>-9.0463330487255451</v>
      </c>
      <c r="AU87" s="74">
        <f t="shared" si="59"/>
        <v>-8.4703389845002768</v>
      </c>
    </row>
    <row r="88" spans="1:47">
      <c r="A88" s="9" t="s">
        <v>81</v>
      </c>
      <c r="B88" s="8" t="s">
        <v>78</v>
      </c>
      <c r="C88" s="9">
        <v>52697.373</v>
      </c>
      <c r="D88" s="9">
        <v>3.8E-3</v>
      </c>
      <c r="E88">
        <f t="shared" si="49"/>
        <v>5182.5052179372542</v>
      </c>
      <c r="F88">
        <f t="shared" si="38"/>
        <v>5182.5</v>
      </c>
      <c r="G88">
        <f t="shared" si="45"/>
        <v>1.8707499984884635E-3</v>
      </c>
      <c r="K88">
        <f t="shared" si="46"/>
        <v>1.8707499984884635E-3</v>
      </c>
      <c r="Q88" s="2">
        <f t="shared" si="50"/>
        <v>37678.873</v>
      </c>
      <c r="S88" s="13">
        <v>1</v>
      </c>
      <c r="Z88">
        <f t="shared" si="51"/>
        <v>5182.5</v>
      </c>
      <c r="AA88" s="74">
        <f t="shared" si="52"/>
        <v>1.2752546613143286E-3</v>
      </c>
      <c r="AB88" s="74">
        <f t="shared" si="34"/>
        <v>1.0970441372164738E-3</v>
      </c>
      <c r="AC88" s="74">
        <v>1.8707499984884635E-3</v>
      </c>
      <c r="AD88" s="74">
        <f t="shared" si="35"/>
        <v>5.9549533717413489E-4</v>
      </c>
      <c r="AE88" s="74">
        <f t="shared" si="36"/>
        <v>3.5461469659613661E-7</v>
      </c>
      <c r="AF88">
        <f t="shared" si="37"/>
        <v>1.8707499984884635E-3</v>
      </c>
      <c r="AG88" s="101"/>
      <c r="AH88">
        <f t="shared" si="53"/>
        <v>7.7370586127198967E-4</v>
      </c>
      <c r="AI88">
        <f t="shared" si="54"/>
        <v>0.3142224598295309</v>
      </c>
      <c r="AJ88">
        <f t="shared" si="55"/>
        <v>2.0952045533548076E-2</v>
      </c>
      <c r="AK88">
        <f t="shared" si="56"/>
        <v>-0.16727684311002003</v>
      </c>
      <c r="AL88">
        <f t="shared" si="57"/>
        <v>-2.9023417460527701</v>
      </c>
      <c r="AM88">
        <f t="shared" si="58"/>
        <v>-8.3195116811282812</v>
      </c>
      <c r="AN88" s="74">
        <f t="shared" si="48"/>
        <v>-8.8612236562603997</v>
      </c>
      <c r="AO88" s="74">
        <f t="shared" si="48"/>
        <v>-8.8379146271587974</v>
      </c>
      <c r="AP88" s="74">
        <f t="shared" si="48"/>
        <v>-8.8770711407009824</v>
      </c>
      <c r="AQ88" s="74">
        <f t="shared" si="48"/>
        <v>-8.8107033357707429</v>
      </c>
      <c r="AR88" s="74">
        <f t="shared" si="48"/>
        <v>-8.9216347066523802</v>
      </c>
      <c r="AS88" s="74">
        <f t="shared" si="48"/>
        <v>-8.7311461275789863</v>
      </c>
      <c r="AT88" s="74">
        <f t="shared" si="48"/>
        <v>-9.0463330487255451</v>
      </c>
      <c r="AU88" s="74">
        <f t="shared" si="59"/>
        <v>-8.4703389845002768</v>
      </c>
    </row>
    <row r="89" spans="1:47">
      <c r="A89" s="11" t="s">
        <v>83</v>
      </c>
      <c r="B89" s="8"/>
      <c r="C89" s="15">
        <v>52707.409399999997</v>
      </c>
      <c r="D89" s="15">
        <v>5.9999999999999995E-4</v>
      </c>
      <c r="E89">
        <f t="shared" si="49"/>
        <v>5210.4989667326518</v>
      </c>
      <c r="F89">
        <f t="shared" si="38"/>
        <v>5210.5</v>
      </c>
      <c r="G89">
        <f t="shared" si="45"/>
        <v>-3.7045000499347225E-4</v>
      </c>
      <c r="J89">
        <f>G89</f>
        <v>-3.7045000499347225E-4</v>
      </c>
      <c r="Q89" s="2">
        <f t="shared" si="50"/>
        <v>37688.909399999997</v>
      </c>
      <c r="S89" s="13">
        <v>1</v>
      </c>
      <c r="Z89">
        <f t="shared" si="51"/>
        <v>5210.5</v>
      </c>
      <c r="AA89" s="74">
        <f t="shared" si="52"/>
        <v>1.2733625466353274E-3</v>
      </c>
      <c r="AB89" s="74">
        <f t="shared" si="34"/>
        <v>-1.1649580170233625E-3</v>
      </c>
      <c r="AC89" s="74">
        <v>-3.7045000499347225E-4</v>
      </c>
      <c r="AD89" s="74">
        <f t="shared" si="35"/>
        <v>-1.6438125516287996E-3</v>
      </c>
      <c r="AE89" s="74">
        <f t="shared" si="36"/>
        <v>2.702119704892385E-6</v>
      </c>
      <c r="AF89">
        <f t="shared" si="37"/>
        <v>-3.7045000499347225E-4</v>
      </c>
      <c r="AG89" s="101"/>
      <c r="AH89">
        <f t="shared" si="53"/>
        <v>7.945080120298903E-4</v>
      </c>
      <c r="AI89">
        <f t="shared" si="54"/>
        <v>0.31475774638007192</v>
      </c>
      <c r="AJ89">
        <f t="shared" si="55"/>
        <v>2.4130526226756162E-2</v>
      </c>
      <c r="AK89">
        <f t="shared" si="56"/>
        <v>-0.16945627960331142</v>
      </c>
      <c r="AL89">
        <f t="shared" si="57"/>
        <v>-2.8991624562024394</v>
      </c>
      <c r="AM89">
        <f t="shared" si="58"/>
        <v>-8.2093526834301453</v>
      </c>
      <c r="AN89" s="74">
        <f t="shared" si="48"/>
        <v>-8.8540629138880718</v>
      </c>
      <c r="AO89" s="74">
        <f t="shared" si="48"/>
        <v>-8.8312553804157492</v>
      </c>
      <c r="AP89" s="74">
        <f t="shared" si="48"/>
        <v>-8.8697418053549963</v>
      </c>
      <c r="AQ89" s="74">
        <f t="shared" si="48"/>
        <v>-8.8042112167187927</v>
      </c>
      <c r="AR89" s="74">
        <f t="shared" si="48"/>
        <v>-8.9142229451592474</v>
      </c>
      <c r="AS89" s="74">
        <f t="shared" si="48"/>
        <v>-8.7243942484586547</v>
      </c>
      <c r="AT89" s="74">
        <f t="shared" si="48"/>
        <v>-9.0397470316845379</v>
      </c>
      <c r="AU89" s="74">
        <f t="shared" si="59"/>
        <v>-8.4592727873781151</v>
      </c>
    </row>
    <row r="90" spans="1:47">
      <c r="A90" s="11" t="s">
        <v>83</v>
      </c>
      <c r="B90" s="10" t="s">
        <v>78</v>
      </c>
      <c r="C90" s="15">
        <v>52716.373099999997</v>
      </c>
      <c r="D90" s="15">
        <v>8.9999999999999998E-4</v>
      </c>
      <c r="E90">
        <f t="shared" si="49"/>
        <v>5235.5007169695273</v>
      </c>
      <c r="F90">
        <f t="shared" si="38"/>
        <v>5235.5</v>
      </c>
      <c r="G90">
        <f t="shared" si="45"/>
        <v>2.5704999279696494E-4</v>
      </c>
      <c r="J90">
        <f>G90</f>
        <v>2.5704999279696494E-4</v>
      </c>
      <c r="Q90" s="2">
        <f t="shared" si="50"/>
        <v>37697.873099999997</v>
      </c>
      <c r="S90" s="13">
        <v>1</v>
      </c>
      <c r="Z90">
        <f t="shared" si="51"/>
        <v>5235.5</v>
      </c>
      <c r="AA90" s="74">
        <f t="shared" si="52"/>
        <v>1.2715614643421399E-3</v>
      </c>
      <c r="AB90" s="74">
        <f t="shared" si="34"/>
        <v>-5.5602863491063792E-4</v>
      </c>
      <c r="AC90" s="74">
        <v>2.5704999279696494E-4</v>
      </c>
      <c r="AD90" s="74">
        <f t="shared" si="35"/>
        <v>-1.0145114715451749E-3</v>
      </c>
      <c r="AE90" s="74">
        <f t="shared" si="36"/>
        <v>1.0292335258967563E-6</v>
      </c>
      <c r="AF90">
        <f t="shared" si="37"/>
        <v>2.5704999279696494E-4</v>
      </c>
      <c r="AG90" s="101"/>
      <c r="AH90">
        <f t="shared" si="53"/>
        <v>8.1307862770760287E-4</v>
      </c>
      <c r="AI90">
        <f t="shared" si="54"/>
        <v>0.31524315669359204</v>
      </c>
      <c r="AJ90">
        <f t="shared" si="55"/>
        <v>2.6977714475497884E-2</v>
      </c>
      <c r="AK90">
        <f t="shared" si="56"/>
        <v>-0.17140724135274174</v>
      </c>
      <c r="AL90">
        <f t="shared" si="57"/>
        <v>-2.8963143369080657</v>
      </c>
      <c r="AM90">
        <f t="shared" si="58"/>
        <v>-8.1130817017829031</v>
      </c>
      <c r="AN90" s="74">
        <f t="shared" si="48"/>
        <v>-8.8476584655011479</v>
      </c>
      <c r="AO90" s="74">
        <f t="shared" si="48"/>
        <v>-8.8253030006205506</v>
      </c>
      <c r="AP90" s="74">
        <f t="shared" si="48"/>
        <v>-8.863180592111787</v>
      </c>
      <c r="AQ90" s="74">
        <f t="shared" si="48"/>
        <v>-8.7984191398078178</v>
      </c>
      <c r="AR90" s="74">
        <f t="shared" si="48"/>
        <v>-8.9075719504605146</v>
      </c>
      <c r="AS90" s="74">
        <f t="shared" si="48"/>
        <v>-8.7183952644156602</v>
      </c>
      <c r="AT90" s="74">
        <f t="shared" si="48"/>
        <v>-9.0338066074213774</v>
      </c>
      <c r="AU90" s="74">
        <f t="shared" si="59"/>
        <v>-8.4493922542333237</v>
      </c>
    </row>
    <row r="91" spans="1:47">
      <c r="A91" s="11" t="s">
        <v>83</v>
      </c>
      <c r="B91" s="8"/>
      <c r="C91" s="15">
        <v>52721.393400000001</v>
      </c>
      <c r="D91" s="15">
        <v>2.9999999999999997E-4</v>
      </c>
      <c r="E91">
        <f t="shared" si="49"/>
        <v>5249.5034487336734</v>
      </c>
      <c r="F91">
        <f t="shared" si="38"/>
        <v>5249.5</v>
      </c>
      <c r="G91">
        <f t="shared" si="45"/>
        <v>1.2364499998511747E-3</v>
      </c>
      <c r="J91">
        <f>G91</f>
        <v>1.2364499998511747E-3</v>
      </c>
      <c r="Q91" s="2">
        <f t="shared" si="50"/>
        <v>37702.893400000001</v>
      </c>
      <c r="S91" s="13">
        <v>1</v>
      </c>
      <c r="Z91">
        <f t="shared" si="51"/>
        <v>5249.5</v>
      </c>
      <c r="AA91" s="74">
        <f t="shared" si="52"/>
        <v>1.2705063891108506E-3</v>
      </c>
      <c r="AB91" s="74">
        <f t="shared" si="34"/>
        <v>4.1297339636653678E-4</v>
      </c>
      <c r="AC91" s="74">
        <v>1.2364499998511747E-3</v>
      </c>
      <c r="AD91" s="74">
        <f t="shared" si="35"/>
        <v>-3.4056389259675898E-5</v>
      </c>
      <c r="AE91" s="74">
        <f t="shared" si="36"/>
        <v>1.1598376494065679E-9</v>
      </c>
      <c r="AF91">
        <f t="shared" si="37"/>
        <v>1.2364499998511747E-3</v>
      </c>
      <c r="AG91" s="101"/>
      <c r="AH91">
        <f t="shared" si="53"/>
        <v>8.2347660348463787E-4</v>
      </c>
      <c r="AI91">
        <f t="shared" si="54"/>
        <v>0.31551808899452061</v>
      </c>
      <c r="AJ91">
        <f t="shared" si="55"/>
        <v>2.8575963153654193E-2</v>
      </c>
      <c r="AK91">
        <f t="shared" si="56"/>
        <v>-0.17250185607523336</v>
      </c>
      <c r="AL91">
        <f t="shared" si="57"/>
        <v>-2.8947154711355951</v>
      </c>
      <c r="AM91">
        <f t="shared" si="58"/>
        <v>-8.0600061512654335</v>
      </c>
      <c r="AN91" s="74">
        <f t="shared" ref="AN91:AT100" si="60">$AU91+$AB$7*SIN(AO91)</f>
        <v>-8.8440674999948978</v>
      </c>
      <c r="AO91" s="74">
        <f t="shared" si="60"/>
        <v>-8.8219667763906227</v>
      </c>
      <c r="AP91" s="74">
        <f t="shared" si="60"/>
        <v>-8.859499323233976</v>
      </c>
      <c r="AQ91" s="74">
        <f t="shared" si="60"/>
        <v>-8.7951772120459104</v>
      </c>
      <c r="AR91" s="74">
        <f t="shared" si="60"/>
        <v>-8.9038337263471785</v>
      </c>
      <c r="AS91" s="74">
        <f t="shared" si="60"/>
        <v>-8.7150479210119336</v>
      </c>
      <c r="AT91" s="74">
        <f t="shared" si="60"/>
        <v>-9.0304550735200646</v>
      </c>
      <c r="AU91" s="74">
        <f t="shared" si="59"/>
        <v>-8.4438591556722429</v>
      </c>
    </row>
    <row r="92" spans="1:47">
      <c r="A92" s="9" t="s">
        <v>81</v>
      </c>
      <c r="B92" s="8" t="s">
        <v>78</v>
      </c>
      <c r="C92" s="9">
        <v>52721.394200000002</v>
      </c>
      <c r="D92" s="9">
        <v>2.0999999999999999E-3</v>
      </c>
      <c r="E92">
        <f t="shared" si="49"/>
        <v>5249.505680111366</v>
      </c>
      <c r="F92">
        <f t="shared" si="38"/>
        <v>5249.5</v>
      </c>
      <c r="G92">
        <f t="shared" si="45"/>
        <v>2.0364500014693476E-3</v>
      </c>
      <c r="K92">
        <f t="shared" ref="K92:K110" si="61">G92</f>
        <v>2.0364500014693476E-3</v>
      </c>
      <c r="Q92" s="2">
        <f t="shared" si="50"/>
        <v>37702.894200000002</v>
      </c>
      <c r="S92" s="13">
        <v>1</v>
      </c>
      <c r="Z92">
        <f t="shared" si="51"/>
        <v>5249.5</v>
      </c>
      <c r="AA92" s="74">
        <f t="shared" si="52"/>
        <v>1.2705063891108506E-3</v>
      </c>
      <c r="AB92" s="74">
        <f t="shared" si="34"/>
        <v>1.2129733979847099E-3</v>
      </c>
      <c r="AC92" s="74">
        <v>2.0364500014693476E-3</v>
      </c>
      <c r="AD92" s="74">
        <f t="shared" si="35"/>
        <v>7.6594361235849708E-4</v>
      </c>
      <c r="AE92" s="74">
        <f t="shared" si="36"/>
        <v>5.8666961731278368E-7</v>
      </c>
      <c r="AF92">
        <f t="shared" si="37"/>
        <v>2.0364500014693476E-3</v>
      </c>
      <c r="AG92" s="101"/>
      <c r="AH92">
        <f t="shared" si="53"/>
        <v>8.2347660348463787E-4</v>
      </c>
      <c r="AI92">
        <f t="shared" si="54"/>
        <v>0.31551808899452061</v>
      </c>
      <c r="AJ92">
        <f t="shared" si="55"/>
        <v>2.8575963153654193E-2</v>
      </c>
      <c r="AK92">
        <f t="shared" si="56"/>
        <v>-0.17250185607523336</v>
      </c>
      <c r="AL92">
        <f t="shared" si="57"/>
        <v>-2.8947154711355951</v>
      </c>
      <c r="AM92">
        <f t="shared" si="58"/>
        <v>-8.0600061512654335</v>
      </c>
      <c r="AN92" s="74">
        <f t="shared" si="60"/>
        <v>-8.8440674999948978</v>
      </c>
      <c r="AO92" s="74">
        <f t="shared" si="60"/>
        <v>-8.8219667763906227</v>
      </c>
      <c r="AP92" s="74">
        <f t="shared" si="60"/>
        <v>-8.859499323233976</v>
      </c>
      <c r="AQ92" s="74">
        <f t="shared" si="60"/>
        <v>-8.7951772120459104</v>
      </c>
      <c r="AR92" s="74">
        <f t="shared" si="60"/>
        <v>-8.9038337263471785</v>
      </c>
      <c r="AS92" s="74">
        <f t="shared" si="60"/>
        <v>-8.7150479210119336</v>
      </c>
      <c r="AT92" s="74">
        <f t="shared" si="60"/>
        <v>-9.0304550735200646</v>
      </c>
      <c r="AU92" s="74">
        <f t="shared" si="59"/>
        <v>-8.4438591556722429</v>
      </c>
    </row>
    <row r="93" spans="1:47">
      <c r="A93" s="9" t="s">
        <v>81</v>
      </c>
      <c r="B93" s="8" t="s">
        <v>78</v>
      </c>
      <c r="C93" s="9">
        <v>52721.394200000002</v>
      </c>
      <c r="D93" s="9">
        <v>2.0999999999999999E-3</v>
      </c>
      <c r="E93">
        <f t="shared" si="49"/>
        <v>5249.505680111366</v>
      </c>
      <c r="F93">
        <f t="shared" si="38"/>
        <v>5249.5</v>
      </c>
      <c r="G93">
        <f t="shared" si="45"/>
        <v>2.0364500014693476E-3</v>
      </c>
      <c r="K93">
        <f t="shared" si="61"/>
        <v>2.0364500014693476E-3</v>
      </c>
      <c r="Q93" s="2">
        <f t="shared" si="50"/>
        <v>37702.894200000002</v>
      </c>
      <c r="S93" s="13">
        <v>1</v>
      </c>
      <c r="Z93">
        <f t="shared" si="51"/>
        <v>5249.5</v>
      </c>
      <c r="AA93" s="74">
        <f t="shared" si="52"/>
        <v>1.2705063891108506E-3</v>
      </c>
      <c r="AB93" s="74">
        <f t="shared" si="34"/>
        <v>1.2129733979847099E-3</v>
      </c>
      <c r="AC93" s="74">
        <v>2.0364500014693476E-3</v>
      </c>
      <c r="AD93" s="74">
        <f t="shared" si="35"/>
        <v>7.6594361235849708E-4</v>
      </c>
      <c r="AE93" s="74">
        <f t="shared" si="36"/>
        <v>5.8666961731278368E-7</v>
      </c>
      <c r="AF93">
        <f t="shared" si="37"/>
        <v>2.0364500014693476E-3</v>
      </c>
      <c r="AG93" s="101"/>
      <c r="AH93">
        <f t="shared" si="53"/>
        <v>8.2347660348463787E-4</v>
      </c>
      <c r="AI93">
        <f t="shared" si="54"/>
        <v>0.31551808899452061</v>
      </c>
      <c r="AJ93">
        <f t="shared" si="55"/>
        <v>2.8575963153654193E-2</v>
      </c>
      <c r="AK93">
        <f t="shared" si="56"/>
        <v>-0.17250185607523336</v>
      </c>
      <c r="AL93">
        <f t="shared" si="57"/>
        <v>-2.8947154711355951</v>
      </c>
      <c r="AM93">
        <f t="shared" si="58"/>
        <v>-8.0600061512654335</v>
      </c>
      <c r="AN93" s="74">
        <f t="shared" si="60"/>
        <v>-8.8440674999948978</v>
      </c>
      <c r="AO93" s="74">
        <f t="shared" si="60"/>
        <v>-8.8219667763906227</v>
      </c>
      <c r="AP93" s="74">
        <f t="shared" si="60"/>
        <v>-8.859499323233976</v>
      </c>
      <c r="AQ93" s="74">
        <f t="shared" si="60"/>
        <v>-8.7951772120459104</v>
      </c>
      <c r="AR93" s="74">
        <f t="shared" si="60"/>
        <v>-8.9038337263471785</v>
      </c>
      <c r="AS93" s="74">
        <f t="shared" si="60"/>
        <v>-8.7150479210119336</v>
      </c>
      <c r="AT93" s="74">
        <f t="shared" si="60"/>
        <v>-9.0304550735200646</v>
      </c>
      <c r="AU93" s="74">
        <f t="shared" si="59"/>
        <v>-8.4438591556722429</v>
      </c>
    </row>
    <row r="94" spans="1:47">
      <c r="A94" s="9" t="s">
        <v>81</v>
      </c>
      <c r="B94" s="8" t="s">
        <v>78</v>
      </c>
      <c r="C94" s="9">
        <v>52721.3946</v>
      </c>
      <c r="D94" s="9">
        <v>2.0999999999999999E-3</v>
      </c>
      <c r="E94">
        <f t="shared" si="49"/>
        <v>5249.5067958002028</v>
      </c>
      <c r="F94">
        <f t="shared" si="38"/>
        <v>5249.5</v>
      </c>
      <c r="G94">
        <f t="shared" si="45"/>
        <v>2.4364499986404553E-3</v>
      </c>
      <c r="K94">
        <f t="shared" si="61"/>
        <v>2.4364499986404553E-3</v>
      </c>
      <c r="Q94" s="2">
        <f t="shared" si="50"/>
        <v>37702.8946</v>
      </c>
      <c r="S94" s="13">
        <v>1</v>
      </c>
      <c r="Z94">
        <f t="shared" si="51"/>
        <v>5249.5</v>
      </c>
      <c r="AA94" s="74">
        <f t="shared" si="52"/>
        <v>1.2705063891108506E-3</v>
      </c>
      <c r="AB94" s="74">
        <f t="shared" si="34"/>
        <v>1.6129733951558175E-3</v>
      </c>
      <c r="AC94" s="74">
        <v>2.4364499986404553E-3</v>
      </c>
      <c r="AD94" s="74">
        <f t="shared" si="35"/>
        <v>1.1659436095296048E-3</v>
      </c>
      <c r="AE94" s="74">
        <f t="shared" si="36"/>
        <v>1.3594245006029233E-6</v>
      </c>
      <c r="AF94">
        <f t="shared" si="37"/>
        <v>2.4364499986404553E-3</v>
      </c>
      <c r="AG94" s="101"/>
      <c r="AH94">
        <f t="shared" si="53"/>
        <v>8.2347660348463787E-4</v>
      </c>
      <c r="AI94">
        <f t="shared" si="54"/>
        <v>0.31551808899452061</v>
      </c>
      <c r="AJ94">
        <f t="shared" si="55"/>
        <v>2.8575963153654193E-2</v>
      </c>
      <c r="AK94">
        <f t="shared" si="56"/>
        <v>-0.17250185607523336</v>
      </c>
      <c r="AL94">
        <f t="shared" si="57"/>
        <v>-2.8947154711355951</v>
      </c>
      <c r="AM94">
        <f t="shared" si="58"/>
        <v>-8.0600061512654335</v>
      </c>
      <c r="AN94" s="74">
        <f t="shared" si="60"/>
        <v>-8.8440674999948978</v>
      </c>
      <c r="AO94" s="74">
        <f t="shared" si="60"/>
        <v>-8.8219667763906227</v>
      </c>
      <c r="AP94" s="74">
        <f t="shared" si="60"/>
        <v>-8.859499323233976</v>
      </c>
      <c r="AQ94" s="74">
        <f t="shared" si="60"/>
        <v>-8.7951772120459104</v>
      </c>
      <c r="AR94" s="74">
        <f t="shared" si="60"/>
        <v>-8.9038337263471785</v>
      </c>
      <c r="AS94" s="74">
        <f t="shared" si="60"/>
        <v>-8.7150479210119336</v>
      </c>
      <c r="AT94" s="74">
        <f t="shared" si="60"/>
        <v>-9.0304550735200646</v>
      </c>
      <c r="AU94" s="74">
        <f t="shared" si="59"/>
        <v>-8.4438591556722429</v>
      </c>
    </row>
    <row r="95" spans="1:47">
      <c r="A95" s="9" t="s">
        <v>81</v>
      </c>
      <c r="B95" s="8" t="s">
        <v>78</v>
      </c>
      <c r="C95" s="9">
        <v>52721.3946</v>
      </c>
      <c r="D95" s="9">
        <v>2.0999999999999999E-3</v>
      </c>
      <c r="E95">
        <f t="shared" si="49"/>
        <v>5249.5067958002028</v>
      </c>
      <c r="F95">
        <f t="shared" si="38"/>
        <v>5249.5</v>
      </c>
      <c r="G95">
        <f t="shared" si="45"/>
        <v>2.4364499986404553E-3</v>
      </c>
      <c r="K95">
        <f t="shared" si="61"/>
        <v>2.4364499986404553E-3</v>
      </c>
      <c r="Q95" s="2">
        <f t="shared" si="50"/>
        <v>37702.8946</v>
      </c>
      <c r="S95" s="13">
        <v>1</v>
      </c>
      <c r="Z95">
        <f t="shared" si="51"/>
        <v>5249.5</v>
      </c>
      <c r="AA95" s="74">
        <f t="shared" si="52"/>
        <v>1.2705063891108506E-3</v>
      </c>
      <c r="AB95" s="74">
        <f t="shared" si="34"/>
        <v>1.6129733951558175E-3</v>
      </c>
      <c r="AC95" s="74">
        <v>2.4364499986404553E-3</v>
      </c>
      <c r="AD95" s="74">
        <f t="shared" si="35"/>
        <v>1.1659436095296048E-3</v>
      </c>
      <c r="AE95" s="74">
        <f t="shared" si="36"/>
        <v>1.3594245006029233E-6</v>
      </c>
      <c r="AF95">
        <f t="shared" si="37"/>
        <v>2.4364499986404553E-3</v>
      </c>
      <c r="AG95" s="101"/>
      <c r="AH95">
        <f t="shared" si="53"/>
        <v>8.2347660348463787E-4</v>
      </c>
      <c r="AI95">
        <f t="shared" si="54"/>
        <v>0.31551808899452061</v>
      </c>
      <c r="AJ95">
        <f t="shared" si="55"/>
        <v>2.8575963153654193E-2</v>
      </c>
      <c r="AK95">
        <f t="shared" si="56"/>
        <v>-0.17250185607523336</v>
      </c>
      <c r="AL95">
        <f t="shared" si="57"/>
        <v>-2.8947154711355951</v>
      </c>
      <c r="AM95">
        <f t="shared" si="58"/>
        <v>-8.0600061512654335</v>
      </c>
      <c r="AN95" s="74">
        <f t="shared" si="60"/>
        <v>-8.8440674999948978</v>
      </c>
      <c r="AO95" s="74">
        <f t="shared" si="60"/>
        <v>-8.8219667763906227</v>
      </c>
      <c r="AP95" s="74">
        <f t="shared" si="60"/>
        <v>-8.859499323233976</v>
      </c>
      <c r="AQ95" s="74">
        <f t="shared" si="60"/>
        <v>-8.7951772120459104</v>
      </c>
      <c r="AR95" s="74">
        <f t="shared" si="60"/>
        <v>-8.9038337263471785</v>
      </c>
      <c r="AS95" s="74">
        <f t="shared" si="60"/>
        <v>-8.7150479210119336</v>
      </c>
      <c r="AT95" s="74">
        <f t="shared" si="60"/>
        <v>-9.0304550735200646</v>
      </c>
      <c r="AU95" s="74">
        <f t="shared" si="59"/>
        <v>-8.4438591556722429</v>
      </c>
    </row>
    <row r="96" spans="1:47">
      <c r="A96" s="9" t="s">
        <v>81</v>
      </c>
      <c r="B96" s="8" t="s">
        <v>79</v>
      </c>
      <c r="C96" s="9">
        <v>52722.289400000001</v>
      </c>
      <c r="D96" s="9">
        <v>1.6999999999999999E-3</v>
      </c>
      <c r="E96">
        <f t="shared" si="49"/>
        <v>5252.0025917451812</v>
      </c>
      <c r="F96">
        <f t="shared" si="38"/>
        <v>5252</v>
      </c>
      <c r="G96">
        <f t="shared" si="45"/>
        <v>9.2919999588048086E-4</v>
      </c>
      <c r="K96">
        <f t="shared" si="61"/>
        <v>9.2919999588048086E-4</v>
      </c>
      <c r="Q96" s="2">
        <f t="shared" si="50"/>
        <v>37703.789400000001</v>
      </c>
      <c r="S96" s="13">
        <v>1</v>
      </c>
      <c r="Z96">
        <f t="shared" si="51"/>
        <v>5252</v>
      </c>
      <c r="AA96" s="74">
        <f t="shared" si="52"/>
        <v>1.2703144514641077E-3</v>
      </c>
      <c r="AB96" s="74">
        <f t="shared" si="34"/>
        <v>1.0386675018127223E-4</v>
      </c>
      <c r="AC96" s="74">
        <v>9.2919999588048086E-4</v>
      </c>
      <c r="AD96" s="74">
        <f t="shared" si="35"/>
        <v>-3.4111445558362681E-4</v>
      </c>
      <c r="AE96" s="74">
        <f t="shared" si="36"/>
        <v>1.1635907180811411E-7</v>
      </c>
      <c r="AF96">
        <f t="shared" si="37"/>
        <v>9.2919999588048086E-4</v>
      </c>
      <c r="AG96" s="101"/>
      <c r="AH96">
        <f t="shared" si="53"/>
        <v>8.2533324569920863E-4</v>
      </c>
      <c r="AI96">
        <f t="shared" si="54"/>
        <v>0.31556741947704881</v>
      </c>
      <c r="AJ96">
        <f t="shared" si="55"/>
        <v>2.8861653938889016E-2</v>
      </c>
      <c r="AK96">
        <f t="shared" si="56"/>
        <v>-0.1726974798941997</v>
      </c>
      <c r="AL96">
        <f t="shared" si="57"/>
        <v>-2.8944296624618682</v>
      </c>
      <c r="AM96">
        <f t="shared" si="58"/>
        <v>-8.0505904975585754</v>
      </c>
      <c r="AN96" s="74">
        <f t="shared" si="60"/>
        <v>-8.8434259194204383</v>
      </c>
      <c r="AO96" s="74">
        <f t="shared" si="60"/>
        <v>-8.8213707960154242</v>
      </c>
      <c r="AP96" s="74">
        <f t="shared" si="60"/>
        <v>-8.8588414296593125</v>
      </c>
      <c r="AQ96" s="74">
        <f t="shared" si="60"/>
        <v>-8.7945984103596455</v>
      </c>
      <c r="AR96" s="74">
        <f t="shared" si="60"/>
        <v>-8.9031651574593091</v>
      </c>
      <c r="AS96" s="74">
        <f t="shared" si="60"/>
        <v>-8.7144510913161284</v>
      </c>
      <c r="AT96" s="74">
        <f t="shared" si="60"/>
        <v>-9.0298546974531639</v>
      </c>
      <c r="AU96" s="74">
        <f t="shared" si="59"/>
        <v>-8.4428711023577634</v>
      </c>
    </row>
    <row r="97" spans="1:47">
      <c r="A97" s="9" t="s">
        <v>81</v>
      </c>
      <c r="B97" s="8" t="s">
        <v>79</v>
      </c>
      <c r="C97" s="9">
        <v>52722.289400000001</v>
      </c>
      <c r="D97" s="9">
        <v>1.6999999999999999E-3</v>
      </c>
      <c r="E97">
        <f t="shared" si="49"/>
        <v>5252.0025917451812</v>
      </c>
      <c r="F97">
        <f t="shared" si="38"/>
        <v>5252</v>
      </c>
      <c r="G97">
        <f t="shared" si="45"/>
        <v>9.2919999588048086E-4</v>
      </c>
      <c r="K97">
        <f t="shared" si="61"/>
        <v>9.2919999588048086E-4</v>
      </c>
      <c r="Q97" s="2">
        <f t="shared" si="50"/>
        <v>37703.789400000001</v>
      </c>
      <c r="S97" s="13">
        <v>1</v>
      </c>
      <c r="Z97">
        <f t="shared" si="51"/>
        <v>5252</v>
      </c>
      <c r="AA97" s="74">
        <f t="shared" si="52"/>
        <v>1.2703144514641077E-3</v>
      </c>
      <c r="AB97" s="74">
        <f t="shared" si="34"/>
        <v>1.0386675018127223E-4</v>
      </c>
      <c r="AC97" s="74">
        <v>9.2919999588048086E-4</v>
      </c>
      <c r="AD97" s="74">
        <f t="shared" si="35"/>
        <v>-3.4111445558362681E-4</v>
      </c>
      <c r="AE97" s="74">
        <f t="shared" si="36"/>
        <v>1.1635907180811411E-7</v>
      </c>
      <c r="AF97">
        <f t="shared" si="37"/>
        <v>9.2919999588048086E-4</v>
      </c>
      <c r="AG97" s="101"/>
      <c r="AH97">
        <f t="shared" si="53"/>
        <v>8.2533324569920863E-4</v>
      </c>
      <c r="AI97">
        <f t="shared" si="54"/>
        <v>0.31556741947704881</v>
      </c>
      <c r="AJ97">
        <f t="shared" si="55"/>
        <v>2.8861653938889016E-2</v>
      </c>
      <c r="AK97">
        <f t="shared" si="56"/>
        <v>-0.1726974798941997</v>
      </c>
      <c r="AL97">
        <f t="shared" si="57"/>
        <v>-2.8944296624618682</v>
      </c>
      <c r="AM97">
        <f t="shared" si="58"/>
        <v>-8.0505904975585754</v>
      </c>
      <c r="AN97" s="74">
        <f t="shared" si="60"/>
        <v>-8.8434259194204383</v>
      </c>
      <c r="AO97" s="74">
        <f t="shared" si="60"/>
        <v>-8.8213707960154242</v>
      </c>
      <c r="AP97" s="74">
        <f t="shared" si="60"/>
        <v>-8.8588414296593125</v>
      </c>
      <c r="AQ97" s="74">
        <f t="shared" si="60"/>
        <v>-8.7945984103596455</v>
      </c>
      <c r="AR97" s="74">
        <f t="shared" si="60"/>
        <v>-8.9031651574593091</v>
      </c>
      <c r="AS97" s="74">
        <f t="shared" si="60"/>
        <v>-8.7144510913161284</v>
      </c>
      <c r="AT97" s="74">
        <f t="shared" si="60"/>
        <v>-9.0298546974531639</v>
      </c>
      <c r="AU97" s="74">
        <f t="shared" si="59"/>
        <v>-8.4428711023577634</v>
      </c>
    </row>
    <row r="98" spans="1:47">
      <c r="A98" s="9" t="s">
        <v>81</v>
      </c>
      <c r="B98" s="8" t="s">
        <v>79</v>
      </c>
      <c r="C98" s="9">
        <v>52722.29</v>
      </c>
      <c r="D98" s="9">
        <v>1.6000000000000001E-3</v>
      </c>
      <c r="E98">
        <f t="shared" si="49"/>
        <v>5252.0042652784459</v>
      </c>
      <c r="F98">
        <f t="shared" ref="F98:F161" si="62">ROUND(2*E98,0)/2</f>
        <v>5252</v>
      </c>
      <c r="G98">
        <f t="shared" si="45"/>
        <v>1.5291999952751212E-3</v>
      </c>
      <c r="K98">
        <f t="shared" si="61"/>
        <v>1.5291999952751212E-3</v>
      </c>
      <c r="Q98" s="2">
        <f t="shared" si="50"/>
        <v>37703.79</v>
      </c>
      <c r="S98" s="13">
        <v>1</v>
      </c>
      <c r="Z98">
        <f t="shared" si="51"/>
        <v>5252</v>
      </c>
      <c r="AA98" s="74">
        <f t="shared" si="52"/>
        <v>1.2703144514641077E-3</v>
      </c>
      <c r="AB98" s="74">
        <f t="shared" ref="AB98:AB161" si="63">IF(S98&lt;&gt;0,G98-AH98, -9999)</f>
        <v>7.0386674957591256E-4</v>
      </c>
      <c r="AC98" s="74">
        <v>1.5291999952751212E-3</v>
      </c>
      <c r="AD98" s="74">
        <f t="shared" ref="AD98:AD161" si="64">IF(S98&lt;&gt;0,G98-AA98, -9999)</f>
        <v>2.5888554381101351E-4</v>
      </c>
      <c r="AE98" s="74">
        <f t="shared" ref="AE98:AE161" si="65">+(G98-AA98)^2*S98</f>
        <v>6.7021724794324199E-8</v>
      </c>
      <c r="AF98">
        <f t="shared" ref="AF98:AF161" si="66">IF(S98&lt;&gt;0,G98-P98, -9999)</f>
        <v>1.5291999952751212E-3</v>
      </c>
      <c r="AG98" s="101"/>
      <c r="AH98">
        <f t="shared" si="53"/>
        <v>8.2533324569920863E-4</v>
      </c>
      <c r="AI98">
        <f t="shared" si="54"/>
        <v>0.31556741947704881</v>
      </c>
      <c r="AJ98">
        <f t="shared" si="55"/>
        <v>2.8861653938889016E-2</v>
      </c>
      <c r="AK98">
        <f t="shared" si="56"/>
        <v>-0.1726974798941997</v>
      </c>
      <c r="AL98">
        <f t="shared" si="57"/>
        <v>-2.8944296624618682</v>
      </c>
      <c r="AM98">
        <f t="shared" si="58"/>
        <v>-8.0505904975585754</v>
      </c>
      <c r="AN98" s="74">
        <f t="shared" si="60"/>
        <v>-8.8434259194204383</v>
      </c>
      <c r="AO98" s="74">
        <f t="shared" si="60"/>
        <v>-8.8213707960154242</v>
      </c>
      <c r="AP98" s="74">
        <f t="shared" si="60"/>
        <v>-8.8588414296593125</v>
      </c>
      <c r="AQ98" s="74">
        <f t="shared" si="60"/>
        <v>-8.7945984103596455</v>
      </c>
      <c r="AR98" s="74">
        <f t="shared" si="60"/>
        <v>-8.9031651574593091</v>
      </c>
      <c r="AS98" s="74">
        <f t="shared" si="60"/>
        <v>-8.7144510913161284</v>
      </c>
      <c r="AT98" s="74">
        <f t="shared" si="60"/>
        <v>-9.0298546974531639</v>
      </c>
      <c r="AU98" s="74">
        <f t="shared" si="59"/>
        <v>-8.4428711023577634</v>
      </c>
    </row>
    <row r="99" spans="1:47">
      <c r="A99" s="9" t="s">
        <v>81</v>
      </c>
      <c r="B99" s="8" t="s">
        <v>79</v>
      </c>
      <c r="C99" s="9">
        <v>52722.29</v>
      </c>
      <c r="D99" s="9">
        <v>1.6000000000000001E-3</v>
      </c>
      <c r="E99">
        <f t="shared" si="49"/>
        <v>5252.0042652784459</v>
      </c>
      <c r="F99">
        <f t="shared" si="62"/>
        <v>5252</v>
      </c>
      <c r="G99">
        <f t="shared" si="45"/>
        <v>1.5291999952751212E-3</v>
      </c>
      <c r="K99">
        <f t="shared" si="61"/>
        <v>1.5291999952751212E-3</v>
      </c>
      <c r="Q99" s="2">
        <f t="shared" si="50"/>
        <v>37703.79</v>
      </c>
      <c r="S99" s="13">
        <v>1</v>
      </c>
      <c r="Z99">
        <f t="shared" si="51"/>
        <v>5252</v>
      </c>
      <c r="AA99" s="74">
        <f t="shared" si="52"/>
        <v>1.2703144514641077E-3</v>
      </c>
      <c r="AB99" s="74">
        <f t="shared" si="63"/>
        <v>7.0386674957591256E-4</v>
      </c>
      <c r="AC99" s="74">
        <v>1.5291999952751212E-3</v>
      </c>
      <c r="AD99" s="74">
        <f t="shared" si="64"/>
        <v>2.5888554381101351E-4</v>
      </c>
      <c r="AE99" s="74">
        <f t="shared" si="65"/>
        <v>6.7021724794324199E-8</v>
      </c>
      <c r="AF99">
        <f t="shared" si="66"/>
        <v>1.5291999952751212E-3</v>
      </c>
      <c r="AG99" s="101"/>
      <c r="AH99">
        <f t="shared" si="53"/>
        <v>8.2533324569920863E-4</v>
      </c>
      <c r="AI99">
        <f t="shared" si="54"/>
        <v>0.31556741947704881</v>
      </c>
      <c r="AJ99">
        <f t="shared" si="55"/>
        <v>2.8861653938889016E-2</v>
      </c>
      <c r="AK99">
        <f t="shared" si="56"/>
        <v>-0.1726974798941997</v>
      </c>
      <c r="AL99">
        <f t="shared" si="57"/>
        <v>-2.8944296624618682</v>
      </c>
      <c r="AM99">
        <f t="shared" si="58"/>
        <v>-8.0505904975585754</v>
      </c>
      <c r="AN99" s="74">
        <f t="shared" si="60"/>
        <v>-8.8434259194204383</v>
      </c>
      <c r="AO99" s="74">
        <f t="shared" si="60"/>
        <v>-8.8213707960154242</v>
      </c>
      <c r="AP99" s="74">
        <f t="shared" si="60"/>
        <v>-8.8588414296593125</v>
      </c>
      <c r="AQ99" s="74">
        <f t="shared" si="60"/>
        <v>-8.7945984103596455</v>
      </c>
      <c r="AR99" s="74">
        <f t="shared" si="60"/>
        <v>-8.9031651574593091</v>
      </c>
      <c r="AS99" s="74">
        <f t="shared" si="60"/>
        <v>-8.7144510913161284</v>
      </c>
      <c r="AT99" s="74">
        <f t="shared" si="60"/>
        <v>-9.0298546974531639</v>
      </c>
      <c r="AU99" s="74">
        <f t="shared" si="59"/>
        <v>-8.4428711023577634</v>
      </c>
    </row>
    <row r="100" spans="1:47">
      <c r="A100" s="16" t="s">
        <v>281</v>
      </c>
      <c r="B100" s="16" t="s">
        <v>78</v>
      </c>
      <c r="C100" s="50">
        <v>52722.470300000001</v>
      </c>
      <c r="D100" s="50" t="s">
        <v>111</v>
      </c>
      <c r="E100">
        <f t="shared" si="49"/>
        <v>5252.5071620250692</v>
      </c>
      <c r="F100">
        <f t="shared" si="62"/>
        <v>5252.5</v>
      </c>
      <c r="G100">
        <f t="shared" ref="G100:G131" si="67">+C100-(C$7+F100*C$8)</f>
        <v>2.567749994341284E-3</v>
      </c>
      <c r="K100">
        <f t="shared" si="61"/>
        <v>2.567749994341284E-3</v>
      </c>
      <c r="Q100" s="2">
        <f t="shared" si="50"/>
        <v>37703.970300000001</v>
      </c>
      <c r="S100" s="13">
        <v>1</v>
      </c>
      <c r="Z100">
        <f t="shared" si="51"/>
        <v>5252.5</v>
      </c>
      <c r="AA100" s="74">
        <f t="shared" si="52"/>
        <v>1.2702759352151945E-3</v>
      </c>
      <c r="AB100" s="74">
        <f t="shared" si="63"/>
        <v>1.7420454255666804E-3</v>
      </c>
      <c r="AC100" s="74">
        <v>2.567749994341284E-3</v>
      </c>
      <c r="AD100" s="74">
        <f t="shared" si="64"/>
        <v>1.2974740591260895E-3</v>
      </c>
      <c r="AE100" s="74">
        <f t="shared" si="65"/>
        <v>1.6834389341051312E-6</v>
      </c>
      <c r="AF100">
        <f t="shared" si="66"/>
        <v>2.567749994341284E-3</v>
      </c>
      <c r="AG100" s="101"/>
      <c r="AH100">
        <f t="shared" si="53"/>
        <v>8.2570456877460361E-4</v>
      </c>
      <c r="AI100">
        <f t="shared" si="54"/>
        <v>0.31557729415010904</v>
      </c>
      <c r="AJ100">
        <f t="shared" si="55"/>
        <v>2.891880261963389E-2</v>
      </c>
      <c r="AK100">
        <f t="shared" si="56"/>
        <v>-0.17273661036452939</v>
      </c>
      <c r="AL100">
        <f t="shared" si="57"/>
        <v>-2.8943724899167371</v>
      </c>
      <c r="AM100">
        <f t="shared" si="58"/>
        <v>-8.0487096104381504</v>
      </c>
      <c r="AN100" s="74">
        <f t="shared" si="60"/>
        <v>-8.8432975910796632</v>
      </c>
      <c r="AO100" s="74">
        <f t="shared" si="60"/>
        <v>-8.8212515916072487</v>
      </c>
      <c r="AP100" s="74">
        <f t="shared" si="60"/>
        <v>-8.8587098319435302</v>
      </c>
      <c r="AQ100" s="74">
        <f t="shared" si="60"/>
        <v>-8.794482654023815</v>
      </c>
      <c r="AR100" s="74">
        <f t="shared" si="60"/>
        <v>-8.9030314063241853</v>
      </c>
      <c r="AS100" s="74">
        <f t="shared" si="60"/>
        <v>-8.7143317584282336</v>
      </c>
      <c r="AT100" s="74">
        <f t="shared" si="60"/>
        <v>-9.0297345534868079</v>
      </c>
      <c r="AU100" s="74">
        <f t="shared" si="59"/>
        <v>-8.4426734916948689</v>
      </c>
    </row>
    <row r="101" spans="1:47">
      <c r="A101" s="9" t="s">
        <v>81</v>
      </c>
      <c r="B101" s="8" t="s">
        <v>79</v>
      </c>
      <c r="C101" s="9">
        <v>52723.365299999998</v>
      </c>
      <c r="D101" s="9">
        <v>4.3E-3</v>
      </c>
      <c r="E101">
        <f t="shared" si="49"/>
        <v>5255.0035158144556</v>
      </c>
      <c r="F101">
        <f t="shared" si="62"/>
        <v>5255</v>
      </c>
      <c r="G101">
        <f t="shared" si="67"/>
        <v>1.2604999938048422E-3</v>
      </c>
      <c r="K101">
        <f t="shared" si="61"/>
        <v>1.2604999938048422E-3</v>
      </c>
      <c r="Q101" s="2">
        <f t="shared" si="50"/>
        <v>37704.865299999998</v>
      </c>
      <c r="S101" s="13">
        <v>1</v>
      </c>
      <c r="Z101">
        <f t="shared" si="51"/>
        <v>5255</v>
      </c>
      <c r="AA101" s="74">
        <f t="shared" si="52"/>
        <v>1.2700827098774499E-3</v>
      </c>
      <c r="AB101" s="74">
        <f t="shared" si="63"/>
        <v>4.329388369862132E-4</v>
      </c>
      <c r="AC101" s="74">
        <v>1.2604999938048422E-3</v>
      </c>
      <c r="AD101" s="74">
        <f t="shared" si="64"/>
        <v>-9.5827160726076263E-6</v>
      </c>
      <c r="AE101" s="74">
        <f t="shared" si="65"/>
        <v>9.1828447328212533E-11</v>
      </c>
      <c r="AF101">
        <f t="shared" si="66"/>
        <v>1.2604999938048422E-3</v>
      </c>
      <c r="AG101" s="101"/>
      <c r="AH101">
        <f t="shared" si="53"/>
        <v>8.2756115681862903E-4</v>
      </c>
      <c r="AI101">
        <f t="shared" si="54"/>
        <v>0.315626710423344</v>
      </c>
      <c r="AJ101">
        <f t="shared" si="55"/>
        <v>2.920459865180516E-2</v>
      </c>
      <c r="AK101">
        <f t="shared" si="56"/>
        <v>-0.17293229125047788</v>
      </c>
      <c r="AL101">
        <f t="shared" si="57"/>
        <v>-2.894086573117931</v>
      </c>
      <c r="AM101">
        <f t="shared" si="58"/>
        <v>-8.0393163682113755</v>
      </c>
      <c r="AN101" s="74">
        <f t="shared" ref="AN101:AT110" si="68">$AU101+$AB$7*SIN(AO101)</f>
        <v>-8.8426558882767168</v>
      </c>
      <c r="AO101" s="74">
        <f t="shared" si="68"/>
        <v>-8.8206555277175394</v>
      </c>
      <c r="AP101" s="74">
        <f t="shared" si="68"/>
        <v>-8.8580517484550825</v>
      </c>
      <c r="AQ101" s="74">
        <f t="shared" si="68"/>
        <v>-8.7939038921188253</v>
      </c>
      <c r="AR101" s="74">
        <f t="shared" si="68"/>
        <v>-8.9023624639519081</v>
      </c>
      <c r="AS101" s="74">
        <f t="shared" si="68"/>
        <v>-8.7137352591679118</v>
      </c>
      <c r="AT101" s="74">
        <f t="shared" si="68"/>
        <v>-9.0291334897237707</v>
      </c>
      <c r="AU101" s="74">
        <f t="shared" si="59"/>
        <v>-8.4416854383803894</v>
      </c>
    </row>
    <row r="102" spans="1:47">
      <c r="A102" s="9" t="s">
        <v>81</v>
      </c>
      <c r="B102" s="8" t="s">
        <v>79</v>
      </c>
      <c r="C102" s="9">
        <v>52723.365299999998</v>
      </c>
      <c r="D102" s="9">
        <v>4.3E-3</v>
      </c>
      <c r="E102">
        <f t="shared" si="49"/>
        <v>5255.0035158144556</v>
      </c>
      <c r="F102">
        <f t="shared" si="62"/>
        <v>5255</v>
      </c>
      <c r="G102">
        <f t="shared" si="67"/>
        <v>1.2604999938048422E-3</v>
      </c>
      <c r="K102">
        <f t="shared" si="61"/>
        <v>1.2604999938048422E-3</v>
      </c>
      <c r="Q102" s="2">
        <f t="shared" si="50"/>
        <v>37704.865299999998</v>
      </c>
      <c r="S102" s="13">
        <v>1</v>
      </c>
      <c r="Z102">
        <f t="shared" si="51"/>
        <v>5255</v>
      </c>
      <c r="AA102" s="74">
        <f t="shared" si="52"/>
        <v>1.2700827098774499E-3</v>
      </c>
      <c r="AB102" s="74">
        <f t="shared" si="63"/>
        <v>4.329388369862132E-4</v>
      </c>
      <c r="AC102" s="74">
        <v>1.2604999938048422E-3</v>
      </c>
      <c r="AD102" s="74">
        <f t="shared" si="64"/>
        <v>-9.5827160726076263E-6</v>
      </c>
      <c r="AE102" s="74">
        <f t="shared" si="65"/>
        <v>9.1828447328212533E-11</v>
      </c>
      <c r="AF102">
        <f t="shared" si="66"/>
        <v>1.2604999938048422E-3</v>
      </c>
      <c r="AG102" s="101"/>
      <c r="AH102">
        <f t="shared" si="53"/>
        <v>8.2756115681862903E-4</v>
      </c>
      <c r="AI102">
        <f t="shared" si="54"/>
        <v>0.315626710423344</v>
      </c>
      <c r="AJ102">
        <f t="shared" si="55"/>
        <v>2.920459865180516E-2</v>
      </c>
      <c r="AK102">
        <f t="shared" si="56"/>
        <v>-0.17293229125047788</v>
      </c>
      <c r="AL102">
        <f t="shared" si="57"/>
        <v>-2.894086573117931</v>
      </c>
      <c r="AM102">
        <f t="shared" si="58"/>
        <v>-8.0393163682113755</v>
      </c>
      <c r="AN102" s="74">
        <f t="shared" si="68"/>
        <v>-8.8426558882767168</v>
      </c>
      <c r="AO102" s="74">
        <f t="shared" si="68"/>
        <v>-8.8206555277175394</v>
      </c>
      <c r="AP102" s="74">
        <f t="shared" si="68"/>
        <v>-8.8580517484550825</v>
      </c>
      <c r="AQ102" s="74">
        <f t="shared" si="68"/>
        <v>-8.7939038921188253</v>
      </c>
      <c r="AR102" s="74">
        <f t="shared" si="68"/>
        <v>-8.9023624639519081</v>
      </c>
      <c r="AS102" s="74">
        <f t="shared" si="68"/>
        <v>-8.7137352591679118</v>
      </c>
      <c r="AT102" s="74">
        <f t="shared" si="68"/>
        <v>-9.0291334897237707</v>
      </c>
      <c r="AU102" s="74">
        <f t="shared" si="59"/>
        <v>-8.4416854383803894</v>
      </c>
    </row>
    <row r="103" spans="1:47">
      <c r="A103" s="9" t="s">
        <v>81</v>
      </c>
      <c r="B103" s="8" t="s">
        <v>79</v>
      </c>
      <c r="C103" s="9">
        <v>52723.366099999999</v>
      </c>
      <c r="D103" s="9">
        <v>4.1000000000000003E-3</v>
      </c>
      <c r="E103">
        <f t="shared" si="49"/>
        <v>5255.0057471921491</v>
      </c>
      <c r="F103">
        <f t="shared" si="62"/>
        <v>5255</v>
      </c>
      <c r="G103">
        <f t="shared" si="67"/>
        <v>2.0604999954230152E-3</v>
      </c>
      <c r="K103">
        <f t="shared" si="61"/>
        <v>2.0604999954230152E-3</v>
      </c>
      <c r="Q103" s="2">
        <f t="shared" si="50"/>
        <v>37704.866099999999</v>
      </c>
      <c r="S103" s="13">
        <v>1</v>
      </c>
      <c r="Z103">
        <f t="shared" si="51"/>
        <v>5255</v>
      </c>
      <c r="AA103" s="74">
        <f t="shared" si="52"/>
        <v>1.2700827098774499E-3</v>
      </c>
      <c r="AB103" s="74">
        <f t="shared" si="63"/>
        <v>1.2329388386043863E-3</v>
      </c>
      <c r="AC103" s="74">
        <v>2.0604999954230152E-3</v>
      </c>
      <c r="AD103" s="74">
        <f t="shared" si="64"/>
        <v>7.9041728554556535E-4</v>
      </c>
      <c r="AE103" s="74">
        <f t="shared" si="65"/>
        <v>6.2475948528921975E-7</v>
      </c>
      <c r="AF103">
        <f t="shared" si="66"/>
        <v>2.0604999954230152E-3</v>
      </c>
      <c r="AG103" s="101"/>
      <c r="AH103">
        <f t="shared" si="53"/>
        <v>8.2756115681862903E-4</v>
      </c>
      <c r="AI103">
        <f t="shared" si="54"/>
        <v>0.315626710423344</v>
      </c>
      <c r="AJ103">
        <f t="shared" si="55"/>
        <v>2.920459865180516E-2</v>
      </c>
      <c r="AK103">
        <f t="shared" si="56"/>
        <v>-0.17293229125047788</v>
      </c>
      <c r="AL103">
        <f t="shared" si="57"/>
        <v>-2.894086573117931</v>
      </c>
      <c r="AM103">
        <f t="shared" si="58"/>
        <v>-8.0393163682113755</v>
      </c>
      <c r="AN103" s="74">
        <f t="shared" si="68"/>
        <v>-8.8426558882767168</v>
      </c>
      <c r="AO103" s="74">
        <f t="shared" si="68"/>
        <v>-8.8206555277175394</v>
      </c>
      <c r="AP103" s="74">
        <f t="shared" si="68"/>
        <v>-8.8580517484550825</v>
      </c>
      <c r="AQ103" s="74">
        <f t="shared" si="68"/>
        <v>-8.7939038921188253</v>
      </c>
      <c r="AR103" s="74">
        <f t="shared" si="68"/>
        <v>-8.9023624639519081</v>
      </c>
      <c r="AS103" s="74">
        <f t="shared" si="68"/>
        <v>-8.7137352591679118</v>
      </c>
      <c r="AT103" s="74">
        <f t="shared" si="68"/>
        <v>-9.0291334897237707</v>
      </c>
      <c r="AU103" s="74">
        <f t="shared" si="59"/>
        <v>-8.4416854383803894</v>
      </c>
    </row>
    <row r="104" spans="1:47">
      <c r="A104" s="9" t="s">
        <v>81</v>
      </c>
      <c r="B104" s="8" t="s">
        <v>79</v>
      </c>
      <c r="C104" s="9">
        <v>52723.366099999999</v>
      </c>
      <c r="D104" s="9">
        <v>4.1000000000000003E-3</v>
      </c>
      <c r="E104">
        <f t="shared" si="49"/>
        <v>5255.0057471921491</v>
      </c>
      <c r="F104">
        <f t="shared" si="62"/>
        <v>5255</v>
      </c>
      <c r="G104">
        <f t="shared" si="67"/>
        <v>2.0604999954230152E-3</v>
      </c>
      <c r="K104">
        <f t="shared" si="61"/>
        <v>2.0604999954230152E-3</v>
      </c>
      <c r="Q104" s="2">
        <f t="shared" si="50"/>
        <v>37704.866099999999</v>
      </c>
      <c r="S104" s="13">
        <v>1</v>
      </c>
      <c r="Z104">
        <f t="shared" si="51"/>
        <v>5255</v>
      </c>
      <c r="AA104" s="74">
        <f t="shared" si="52"/>
        <v>1.2700827098774499E-3</v>
      </c>
      <c r="AB104" s="74">
        <f t="shared" si="63"/>
        <v>1.2329388386043863E-3</v>
      </c>
      <c r="AC104" s="74">
        <v>2.0604999954230152E-3</v>
      </c>
      <c r="AD104" s="74">
        <f t="shared" si="64"/>
        <v>7.9041728554556535E-4</v>
      </c>
      <c r="AE104" s="74">
        <f t="shared" si="65"/>
        <v>6.2475948528921975E-7</v>
      </c>
      <c r="AF104">
        <f t="shared" si="66"/>
        <v>2.0604999954230152E-3</v>
      </c>
      <c r="AG104" s="101"/>
      <c r="AH104">
        <f t="shared" si="53"/>
        <v>8.2756115681862903E-4</v>
      </c>
      <c r="AI104">
        <f t="shared" si="54"/>
        <v>0.315626710423344</v>
      </c>
      <c r="AJ104">
        <f t="shared" si="55"/>
        <v>2.920459865180516E-2</v>
      </c>
      <c r="AK104">
        <f t="shared" si="56"/>
        <v>-0.17293229125047788</v>
      </c>
      <c r="AL104">
        <f t="shared" si="57"/>
        <v>-2.894086573117931</v>
      </c>
      <c r="AM104">
        <f t="shared" si="58"/>
        <v>-8.0393163682113755</v>
      </c>
      <c r="AN104" s="74">
        <f t="shared" si="68"/>
        <v>-8.8426558882767168</v>
      </c>
      <c r="AO104" s="74">
        <f t="shared" si="68"/>
        <v>-8.8206555277175394</v>
      </c>
      <c r="AP104" s="74">
        <f t="shared" si="68"/>
        <v>-8.8580517484550825</v>
      </c>
      <c r="AQ104" s="74">
        <f t="shared" si="68"/>
        <v>-8.7939038921188253</v>
      </c>
      <c r="AR104" s="74">
        <f t="shared" si="68"/>
        <v>-8.9023624639519081</v>
      </c>
      <c r="AS104" s="74">
        <f t="shared" si="68"/>
        <v>-8.7137352591679118</v>
      </c>
      <c r="AT104" s="74">
        <f t="shared" si="68"/>
        <v>-9.0291334897237707</v>
      </c>
      <c r="AU104" s="74">
        <f t="shared" si="59"/>
        <v>-8.4416854383803894</v>
      </c>
    </row>
    <row r="105" spans="1:47">
      <c r="A105" s="9" t="s">
        <v>81</v>
      </c>
      <c r="B105" s="8" t="s">
        <v>78</v>
      </c>
      <c r="C105" s="9">
        <v>52734.3</v>
      </c>
      <c r="D105" s="9">
        <v>2.2000000000000001E-3</v>
      </c>
      <c r="E105">
        <f t="shared" si="49"/>
        <v>5285.5028228322371</v>
      </c>
      <c r="F105">
        <f t="shared" si="62"/>
        <v>5285.5</v>
      </c>
      <c r="G105">
        <f t="shared" si="67"/>
        <v>1.0120500010089017E-3</v>
      </c>
      <c r="K105">
        <f t="shared" si="61"/>
        <v>1.0120500010089017E-3</v>
      </c>
      <c r="Q105" s="2">
        <f t="shared" si="50"/>
        <v>37715.800000000003</v>
      </c>
      <c r="S105" s="13">
        <v>1</v>
      </c>
      <c r="Z105">
        <f t="shared" si="51"/>
        <v>5285.5</v>
      </c>
      <c r="AA105" s="74">
        <f t="shared" si="52"/>
        <v>1.267638519445999E-3</v>
      </c>
      <c r="AB105" s="74">
        <f t="shared" si="63"/>
        <v>1.6184254214148973E-4</v>
      </c>
      <c r="AC105" s="74">
        <v>1.0120500010089017E-3</v>
      </c>
      <c r="AD105" s="74">
        <f t="shared" si="64"/>
        <v>-2.5558851843709724E-4</v>
      </c>
      <c r="AE105" s="74">
        <f t="shared" si="65"/>
        <v>6.5325490756870394E-8</v>
      </c>
      <c r="AF105">
        <f t="shared" si="66"/>
        <v>1.0120500010089017E-3</v>
      </c>
      <c r="AG105" s="101"/>
      <c r="AH105">
        <f t="shared" si="53"/>
        <v>8.5020745886741202E-4</v>
      </c>
      <c r="AI105">
        <f t="shared" si="54"/>
        <v>0.31623536787864537</v>
      </c>
      <c r="AJ105">
        <f t="shared" si="55"/>
        <v>3.2698381380869966E-2</v>
      </c>
      <c r="AK105">
        <f t="shared" si="56"/>
        <v>-0.17532342884812091</v>
      </c>
      <c r="AL105">
        <f t="shared" si="57"/>
        <v>-2.8905911138881315</v>
      </c>
      <c r="AM105">
        <f t="shared" si="58"/>
        <v>-7.9262010292462683</v>
      </c>
      <c r="AN105" s="74">
        <f t="shared" si="68"/>
        <v>-8.8348189388727167</v>
      </c>
      <c r="AO105" s="74">
        <f t="shared" si="68"/>
        <v>-8.8133777823829309</v>
      </c>
      <c r="AP105" s="74">
        <f t="shared" si="68"/>
        <v>-8.8500104705959703</v>
      </c>
      <c r="AQ105" s="74">
        <f t="shared" si="68"/>
        <v>-8.786845458957858</v>
      </c>
      <c r="AR105" s="74">
        <f t="shared" si="68"/>
        <v>-8.8941763880358451</v>
      </c>
      <c r="AS105" s="74">
        <f t="shared" si="68"/>
        <v>-8.7064800700041349</v>
      </c>
      <c r="AT105" s="74">
        <f t="shared" si="68"/>
        <v>-9.021754220967388</v>
      </c>
      <c r="AU105" s="74">
        <f t="shared" si="59"/>
        <v>-8.4296311879437447</v>
      </c>
    </row>
    <row r="106" spans="1:47">
      <c r="A106" s="9" t="s">
        <v>81</v>
      </c>
      <c r="B106" s="8" t="s">
        <v>78</v>
      </c>
      <c r="C106" s="9">
        <v>52734.3</v>
      </c>
      <c r="D106" s="9">
        <v>2.2000000000000001E-3</v>
      </c>
      <c r="E106">
        <f t="shared" si="49"/>
        <v>5285.5028228322371</v>
      </c>
      <c r="F106">
        <f t="shared" si="62"/>
        <v>5285.5</v>
      </c>
      <c r="G106">
        <f t="shared" si="67"/>
        <v>1.0120500010089017E-3</v>
      </c>
      <c r="K106">
        <f t="shared" si="61"/>
        <v>1.0120500010089017E-3</v>
      </c>
      <c r="Q106" s="2">
        <f t="shared" si="50"/>
        <v>37715.800000000003</v>
      </c>
      <c r="S106" s="13">
        <v>1</v>
      </c>
      <c r="Z106">
        <f t="shared" si="51"/>
        <v>5285.5</v>
      </c>
      <c r="AA106" s="74">
        <f t="shared" si="52"/>
        <v>1.267638519445999E-3</v>
      </c>
      <c r="AB106" s="74">
        <f t="shared" si="63"/>
        <v>1.6184254214148973E-4</v>
      </c>
      <c r="AC106" s="74">
        <f t="shared" ref="AC106:AC161" si="69">+G106-P106</f>
        <v>1.0120500010089017E-3</v>
      </c>
      <c r="AD106" s="74">
        <f t="shared" si="64"/>
        <v>-2.5558851843709724E-4</v>
      </c>
      <c r="AE106" s="74">
        <f t="shared" si="65"/>
        <v>6.5325490756870394E-8</v>
      </c>
      <c r="AF106">
        <f t="shared" si="66"/>
        <v>1.0120500010089017E-3</v>
      </c>
      <c r="AG106" s="101"/>
      <c r="AH106">
        <f t="shared" si="53"/>
        <v>8.5020745886741202E-4</v>
      </c>
      <c r="AI106">
        <f t="shared" si="54"/>
        <v>0.31623536787864537</v>
      </c>
      <c r="AJ106">
        <f t="shared" si="55"/>
        <v>3.2698381380869966E-2</v>
      </c>
      <c r="AK106">
        <f t="shared" si="56"/>
        <v>-0.17532342884812091</v>
      </c>
      <c r="AL106">
        <f t="shared" si="57"/>
        <v>-2.8905911138881315</v>
      </c>
      <c r="AM106">
        <f t="shared" si="58"/>
        <v>-7.9262010292462683</v>
      </c>
      <c r="AN106" s="74">
        <f t="shared" si="68"/>
        <v>-8.8348189388727167</v>
      </c>
      <c r="AO106" s="74">
        <f t="shared" si="68"/>
        <v>-8.8133777823829309</v>
      </c>
      <c r="AP106" s="74">
        <f t="shared" si="68"/>
        <v>-8.8500104705959703</v>
      </c>
      <c r="AQ106" s="74">
        <f t="shared" si="68"/>
        <v>-8.786845458957858</v>
      </c>
      <c r="AR106" s="74">
        <f t="shared" si="68"/>
        <v>-8.8941763880358451</v>
      </c>
      <c r="AS106" s="74">
        <f t="shared" si="68"/>
        <v>-8.7064800700041349</v>
      </c>
      <c r="AT106" s="74">
        <f t="shared" si="68"/>
        <v>-9.021754220967388</v>
      </c>
      <c r="AU106" s="74">
        <f t="shared" si="59"/>
        <v>-8.4296311879437447</v>
      </c>
    </row>
    <row r="107" spans="1:47">
      <c r="A107" s="9" t="s">
        <v>81</v>
      </c>
      <c r="B107" s="8" t="s">
        <v>78</v>
      </c>
      <c r="C107" s="9">
        <v>52734.300600000002</v>
      </c>
      <c r="D107" s="9">
        <v>4.1999999999999997E-3</v>
      </c>
      <c r="E107">
        <f t="shared" si="49"/>
        <v>5285.5044963655018</v>
      </c>
      <c r="F107">
        <f t="shared" si="62"/>
        <v>5285.5</v>
      </c>
      <c r="G107">
        <f t="shared" si="67"/>
        <v>1.6120500004035421E-3</v>
      </c>
      <c r="K107">
        <f t="shared" si="61"/>
        <v>1.6120500004035421E-3</v>
      </c>
      <c r="Q107" s="2">
        <f t="shared" si="50"/>
        <v>37715.800600000002</v>
      </c>
      <c r="S107" s="13">
        <v>1</v>
      </c>
      <c r="Z107">
        <f t="shared" si="51"/>
        <v>5285.5</v>
      </c>
      <c r="AA107" s="74">
        <f t="shared" si="52"/>
        <v>1.267638519445999E-3</v>
      </c>
      <c r="AB107" s="74">
        <f t="shared" si="63"/>
        <v>7.6184254153613005E-4</v>
      </c>
      <c r="AC107" s="74">
        <f t="shared" si="69"/>
        <v>1.6120500004035421E-3</v>
      </c>
      <c r="AD107" s="74">
        <f t="shared" si="64"/>
        <v>3.4441148095754309E-4</v>
      </c>
      <c r="AE107" s="74">
        <f t="shared" si="65"/>
        <v>1.1861926821536806E-7</v>
      </c>
      <c r="AF107">
        <f t="shared" si="66"/>
        <v>1.6120500004035421E-3</v>
      </c>
      <c r="AG107" s="101"/>
      <c r="AH107">
        <f t="shared" si="53"/>
        <v>8.5020745886741202E-4</v>
      </c>
      <c r="AI107">
        <f t="shared" si="54"/>
        <v>0.31623536787864537</v>
      </c>
      <c r="AJ107">
        <f t="shared" si="55"/>
        <v>3.2698381380869966E-2</v>
      </c>
      <c r="AK107">
        <f t="shared" si="56"/>
        <v>-0.17532342884812091</v>
      </c>
      <c r="AL107">
        <f t="shared" si="57"/>
        <v>-2.8905911138881315</v>
      </c>
      <c r="AM107">
        <f t="shared" si="58"/>
        <v>-7.9262010292462683</v>
      </c>
      <c r="AN107" s="74">
        <f t="shared" si="68"/>
        <v>-8.8348189388727167</v>
      </c>
      <c r="AO107" s="74">
        <f t="shared" si="68"/>
        <v>-8.8133777823829309</v>
      </c>
      <c r="AP107" s="74">
        <f t="shared" si="68"/>
        <v>-8.8500104705959703</v>
      </c>
      <c r="AQ107" s="74">
        <f t="shared" si="68"/>
        <v>-8.786845458957858</v>
      </c>
      <c r="AR107" s="74">
        <f t="shared" si="68"/>
        <v>-8.8941763880358451</v>
      </c>
      <c r="AS107" s="74">
        <f t="shared" si="68"/>
        <v>-8.7064800700041349</v>
      </c>
      <c r="AT107" s="74">
        <f t="shared" si="68"/>
        <v>-9.021754220967388</v>
      </c>
      <c r="AU107" s="74">
        <f t="shared" si="59"/>
        <v>-8.4296311879437447</v>
      </c>
    </row>
    <row r="108" spans="1:47">
      <c r="A108" s="9" t="s">
        <v>81</v>
      </c>
      <c r="B108" s="8" t="s">
        <v>78</v>
      </c>
      <c r="C108" s="9">
        <v>52734.300600000002</v>
      </c>
      <c r="D108" s="9">
        <v>4.1999999999999997E-3</v>
      </c>
      <c r="E108">
        <f t="shared" si="49"/>
        <v>5285.5044963655018</v>
      </c>
      <c r="F108">
        <f t="shared" si="62"/>
        <v>5285.5</v>
      </c>
      <c r="G108">
        <f t="shared" si="67"/>
        <v>1.6120500004035421E-3</v>
      </c>
      <c r="K108">
        <f t="shared" si="61"/>
        <v>1.6120500004035421E-3</v>
      </c>
      <c r="Q108" s="2">
        <f t="shared" si="50"/>
        <v>37715.800600000002</v>
      </c>
      <c r="S108" s="13">
        <v>1</v>
      </c>
      <c r="Z108">
        <f t="shared" si="51"/>
        <v>5285.5</v>
      </c>
      <c r="AA108" s="74">
        <f t="shared" si="52"/>
        <v>1.267638519445999E-3</v>
      </c>
      <c r="AB108" s="74">
        <f t="shared" si="63"/>
        <v>7.6184254153613005E-4</v>
      </c>
      <c r="AC108" s="74">
        <f t="shared" si="69"/>
        <v>1.6120500004035421E-3</v>
      </c>
      <c r="AD108" s="74">
        <f t="shared" si="64"/>
        <v>3.4441148095754309E-4</v>
      </c>
      <c r="AE108" s="74">
        <f t="shared" si="65"/>
        <v>1.1861926821536806E-7</v>
      </c>
      <c r="AF108">
        <f t="shared" si="66"/>
        <v>1.6120500004035421E-3</v>
      </c>
      <c r="AG108" s="101"/>
      <c r="AH108">
        <f t="shared" si="53"/>
        <v>8.5020745886741202E-4</v>
      </c>
      <c r="AI108">
        <f t="shared" si="54"/>
        <v>0.31623536787864537</v>
      </c>
      <c r="AJ108">
        <f t="shared" si="55"/>
        <v>3.2698381380869966E-2</v>
      </c>
      <c r="AK108">
        <f t="shared" si="56"/>
        <v>-0.17532342884812091</v>
      </c>
      <c r="AL108">
        <f t="shared" si="57"/>
        <v>-2.8905911138881315</v>
      </c>
      <c r="AM108">
        <f t="shared" si="58"/>
        <v>-7.9262010292462683</v>
      </c>
      <c r="AN108" s="74">
        <f t="shared" si="68"/>
        <v>-8.8348189388727167</v>
      </c>
      <c r="AO108" s="74">
        <f t="shared" si="68"/>
        <v>-8.8133777823829309</v>
      </c>
      <c r="AP108" s="74">
        <f t="shared" si="68"/>
        <v>-8.8500104705959703</v>
      </c>
      <c r="AQ108" s="74">
        <f t="shared" si="68"/>
        <v>-8.786845458957858</v>
      </c>
      <c r="AR108" s="74">
        <f t="shared" si="68"/>
        <v>-8.8941763880358451</v>
      </c>
      <c r="AS108" s="74">
        <f t="shared" si="68"/>
        <v>-8.7064800700041349</v>
      </c>
      <c r="AT108" s="74">
        <f t="shared" si="68"/>
        <v>-9.021754220967388</v>
      </c>
      <c r="AU108" s="74">
        <f t="shared" si="59"/>
        <v>-8.4296311879437447</v>
      </c>
    </row>
    <row r="109" spans="1:47">
      <c r="A109" s="9" t="s">
        <v>81</v>
      </c>
      <c r="B109" s="8" t="s">
        <v>78</v>
      </c>
      <c r="C109" s="9">
        <v>52734.301099999997</v>
      </c>
      <c r="D109" s="9">
        <v>4.1999999999999997E-3</v>
      </c>
      <c r="E109">
        <f t="shared" si="49"/>
        <v>5285.505890976543</v>
      </c>
      <c r="F109">
        <f t="shared" si="62"/>
        <v>5285.5</v>
      </c>
      <c r="G109">
        <f t="shared" si="67"/>
        <v>2.1120499950484373E-3</v>
      </c>
      <c r="K109">
        <f t="shared" si="61"/>
        <v>2.1120499950484373E-3</v>
      </c>
      <c r="Q109" s="2">
        <f t="shared" si="50"/>
        <v>37715.801099999997</v>
      </c>
      <c r="S109" s="13">
        <v>1</v>
      </c>
      <c r="Z109">
        <f t="shared" si="51"/>
        <v>5285.5</v>
      </c>
      <c r="AA109" s="74">
        <f t="shared" si="52"/>
        <v>1.267638519445999E-3</v>
      </c>
      <c r="AB109" s="74">
        <f t="shared" si="63"/>
        <v>1.2618425361810254E-3</v>
      </c>
      <c r="AC109" s="74">
        <f t="shared" si="69"/>
        <v>2.1120499950484373E-3</v>
      </c>
      <c r="AD109" s="74">
        <f t="shared" si="64"/>
        <v>8.4441147560243828E-4</v>
      </c>
      <c r="AE109" s="74">
        <f t="shared" si="65"/>
        <v>7.130307401290872E-7</v>
      </c>
      <c r="AF109">
        <f t="shared" si="66"/>
        <v>2.1120499950484373E-3</v>
      </c>
      <c r="AG109" s="101"/>
      <c r="AH109">
        <f t="shared" si="53"/>
        <v>8.5020745886741202E-4</v>
      </c>
      <c r="AI109">
        <f t="shared" si="54"/>
        <v>0.31623536787864537</v>
      </c>
      <c r="AJ109">
        <f t="shared" si="55"/>
        <v>3.2698381380869966E-2</v>
      </c>
      <c r="AK109">
        <f t="shared" si="56"/>
        <v>-0.17532342884812091</v>
      </c>
      <c r="AL109">
        <f t="shared" si="57"/>
        <v>-2.8905911138881315</v>
      </c>
      <c r="AM109">
        <f t="shared" si="58"/>
        <v>-7.9262010292462683</v>
      </c>
      <c r="AN109" s="74">
        <f t="shared" si="68"/>
        <v>-8.8348189388727167</v>
      </c>
      <c r="AO109" s="74">
        <f t="shared" si="68"/>
        <v>-8.8133777823829309</v>
      </c>
      <c r="AP109" s="74">
        <f t="shared" si="68"/>
        <v>-8.8500104705959703</v>
      </c>
      <c r="AQ109" s="74">
        <f t="shared" si="68"/>
        <v>-8.786845458957858</v>
      </c>
      <c r="AR109" s="74">
        <f t="shared" si="68"/>
        <v>-8.8941763880358451</v>
      </c>
      <c r="AS109" s="74">
        <f t="shared" si="68"/>
        <v>-8.7064800700041349</v>
      </c>
      <c r="AT109" s="74">
        <f t="shared" si="68"/>
        <v>-9.021754220967388</v>
      </c>
      <c r="AU109" s="74">
        <f t="shared" si="59"/>
        <v>-8.4296311879437447</v>
      </c>
    </row>
    <row r="110" spans="1:47">
      <c r="A110" s="9" t="s">
        <v>81</v>
      </c>
      <c r="B110" s="8" t="s">
        <v>78</v>
      </c>
      <c r="C110" s="9">
        <v>52734.301099999997</v>
      </c>
      <c r="D110" s="9">
        <v>4.1999999999999997E-3</v>
      </c>
      <c r="E110">
        <f t="shared" si="49"/>
        <v>5285.505890976543</v>
      </c>
      <c r="F110">
        <f t="shared" si="62"/>
        <v>5285.5</v>
      </c>
      <c r="G110">
        <f t="shared" si="67"/>
        <v>2.1120499950484373E-3</v>
      </c>
      <c r="K110">
        <f t="shared" si="61"/>
        <v>2.1120499950484373E-3</v>
      </c>
      <c r="Q110" s="2">
        <f t="shared" si="50"/>
        <v>37715.801099999997</v>
      </c>
      <c r="S110" s="13">
        <v>1</v>
      </c>
      <c r="Z110">
        <f t="shared" si="51"/>
        <v>5285.5</v>
      </c>
      <c r="AA110" s="74">
        <f t="shared" si="52"/>
        <v>1.267638519445999E-3</v>
      </c>
      <c r="AB110" s="74">
        <f t="shared" si="63"/>
        <v>1.2618425361810254E-3</v>
      </c>
      <c r="AC110" s="74">
        <f t="shared" si="69"/>
        <v>2.1120499950484373E-3</v>
      </c>
      <c r="AD110" s="74">
        <f t="shared" si="64"/>
        <v>8.4441147560243828E-4</v>
      </c>
      <c r="AE110" s="74">
        <f t="shared" si="65"/>
        <v>7.130307401290872E-7</v>
      </c>
      <c r="AF110">
        <f t="shared" si="66"/>
        <v>2.1120499950484373E-3</v>
      </c>
      <c r="AG110" s="101"/>
      <c r="AH110">
        <f t="shared" si="53"/>
        <v>8.5020745886741202E-4</v>
      </c>
      <c r="AI110">
        <f t="shared" si="54"/>
        <v>0.31623536787864537</v>
      </c>
      <c r="AJ110">
        <f t="shared" si="55"/>
        <v>3.2698381380869966E-2</v>
      </c>
      <c r="AK110">
        <f t="shared" si="56"/>
        <v>-0.17532342884812091</v>
      </c>
      <c r="AL110">
        <f t="shared" si="57"/>
        <v>-2.8905911138881315</v>
      </c>
      <c r="AM110">
        <f t="shared" si="58"/>
        <v>-7.9262010292462683</v>
      </c>
      <c r="AN110" s="74">
        <f t="shared" si="68"/>
        <v>-8.8348189388727167</v>
      </c>
      <c r="AO110" s="74">
        <f t="shared" si="68"/>
        <v>-8.8133777823829309</v>
      </c>
      <c r="AP110" s="74">
        <f t="shared" si="68"/>
        <v>-8.8500104705959703</v>
      </c>
      <c r="AQ110" s="74">
        <f t="shared" si="68"/>
        <v>-8.786845458957858</v>
      </c>
      <c r="AR110" s="74">
        <f t="shared" si="68"/>
        <v>-8.8941763880358451</v>
      </c>
      <c r="AS110" s="74">
        <f t="shared" si="68"/>
        <v>-8.7064800700041349</v>
      </c>
      <c r="AT110" s="74">
        <f t="shared" si="68"/>
        <v>-9.021754220967388</v>
      </c>
      <c r="AU110" s="74">
        <f t="shared" si="59"/>
        <v>-8.4296311879437447</v>
      </c>
    </row>
    <row r="111" spans="1:47">
      <c r="A111" s="12" t="s">
        <v>84</v>
      </c>
      <c r="B111" s="13" t="s">
        <v>78</v>
      </c>
      <c r="C111" s="18">
        <v>52735.375200000002</v>
      </c>
      <c r="D111" s="18">
        <v>2.0999999999999999E-3</v>
      </c>
      <c r="E111">
        <f t="shared" si="49"/>
        <v>5288.5017944460433</v>
      </c>
      <c r="F111">
        <f t="shared" si="62"/>
        <v>5288.5</v>
      </c>
      <c r="G111">
        <f t="shared" si="67"/>
        <v>6.4335000206483528E-4</v>
      </c>
      <c r="J111">
        <f t="shared" ref="J111:J120" si="70">G111</f>
        <v>6.4335000206483528E-4</v>
      </c>
      <c r="Q111" s="2">
        <f t="shared" si="50"/>
        <v>37716.875200000002</v>
      </c>
      <c r="S111" s="13">
        <v>1</v>
      </c>
      <c r="Z111">
        <f t="shared" si="51"/>
        <v>5288.5</v>
      </c>
      <c r="AA111" s="74">
        <f t="shared" si="52"/>
        <v>1.2673893928402086E-3</v>
      </c>
      <c r="AB111" s="74">
        <f t="shared" si="63"/>
        <v>-2.0908451207698282E-4</v>
      </c>
      <c r="AC111" s="74">
        <f t="shared" si="69"/>
        <v>6.4335000206483528E-4</v>
      </c>
      <c r="AD111" s="74">
        <f t="shared" si="64"/>
        <v>-6.2403939077537328E-4</v>
      </c>
      <c r="AE111" s="74">
        <f t="shared" si="65"/>
        <v>3.8942516123929902E-7</v>
      </c>
      <c r="AF111">
        <f t="shared" si="66"/>
        <v>6.4335000206483528E-4</v>
      </c>
      <c r="AG111" s="101"/>
      <c r="AH111">
        <f t="shared" si="53"/>
        <v>8.524345141418181E-4</v>
      </c>
      <c r="AI111">
        <f t="shared" si="54"/>
        <v>0.31629581508717441</v>
      </c>
      <c r="AJ111">
        <f t="shared" si="55"/>
        <v>3.304273913206645E-2</v>
      </c>
      <c r="AK111">
        <f t="shared" si="56"/>
        <v>-0.17555900539648298</v>
      </c>
      <c r="AL111">
        <f t="shared" si="57"/>
        <v>-2.890246569949583</v>
      </c>
      <c r="AM111">
        <f t="shared" si="58"/>
        <v>-7.9152208218552076</v>
      </c>
      <c r="AN111" s="74">
        <f t="shared" ref="AN111:AT120" si="71">$AU111+$AB$7*SIN(AO111)</f>
        <v>-8.8340472776339869</v>
      </c>
      <c r="AO111" s="74">
        <f t="shared" si="71"/>
        <v>-8.8126613467756556</v>
      </c>
      <c r="AP111" s="74">
        <f t="shared" si="71"/>
        <v>-8.8492182695237744</v>
      </c>
      <c r="AQ111" s="74">
        <f t="shared" si="71"/>
        <v>-8.786151411994588</v>
      </c>
      <c r="AR111" s="74">
        <f t="shared" si="71"/>
        <v>-8.8933687143244953</v>
      </c>
      <c r="AS111" s="74">
        <f t="shared" si="71"/>
        <v>-8.7057686444934657</v>
      </c>
      <c r="AT111" s="74">
        <f t="shared" si="71"/>
        <v>-9.0210237546317202</v>
      </c>
      <c r="AU111" s="74">
        <f t="shared" si="59"/>
        <v>-8.4284455239663707</v>
      </c>
    </row>
    <row r="112" spans="1:47">
      <c r="A112" s="12" t="s">
        <v>84</v>
      </c>
      <c r="B112" s="14"/>
      <c r="C112" s="18">
        <v>52982.576500000003</v>
      </c>
      <c r="D112" s="18">
        <v>7.1999999999999998E-3</v>
      </c>
      <c r="E112">
        <f t="shared" si="49"/>
        <v>5978.0011262878879</v>
      </c>
      <c r="F112">
        <f t="shared" si="62"/>
        <v>5978</v>
      </c>
      <c r="G112">
        <f t="shared" si="67"/>
        <v>4.0379999700235203E-4</v>
      </c>
      <c r="J112">
        <f t="shared" si="70"/>
        <v>4.0379999700235203E-4</v>
      </c>
      <c r="Q112" s="2">
        <f t="shared" si="50"/>
        <v>37964.076500000003</v>
      </c>
      <c r="S112" s="13">
        <v>1</v>
      </c>
      <c r="Z112">
        <f t="shared" si="51"/>
        <v>5978</v>
      </c>
      <c r="AA112" s="74">
        <f t="shared" si="52"/>
        <v>1.164900176202427E-3</v>
      </c>
      <c r="AB112" s="74">
        <f t="shared" si="63"/>
        <v>-9.5451975634805821E-4</v>
      </c>
      <c r="AC112" s="74">
        <f t="shared" si="69"/>
        <v>4.0379999700235203E-4</v>
      </c>
      <c r="AD112" s="74">
        <f t="shared" si="64"/>
        <v>-7.6110017920007493E-4</v>
      </c>
      <c r="AE112" s="74">
        <f t="shared" si="65"/>
        <v>5.7927348277838617E-7</v>
      </c>
      <c r="AF112">
        <f t="shared" si="66"/>
        <v>4.0379999700235203E-4</v>
      </c>
      <c r="AG112" s="101"/>
      <c r="AH112">
        <f t="shared" si="53"/>
        <v>1.3583197533504102E-3</v>
      </c>
      <c r="AI112">
        <f t="shared" si="54"/>
        <v>0.33318612240581813</v>
      </c>
      <c r="AJ112">
        <f t="shared" si="55"/>
        <v>0.11571111751921824</v>
      </c>
      <c r="AK112">
        <f t="shared" si="56"/>
        <v>-0.23158503727772439</v>
      </c>
      <c r="AL112">
        <f t="shared" si="57"/>
        <v>-2.8073244285001935</v>
      </c>
      <c r="AM112">
        <f t="shared" si="58"/>
        <v>-5.9274036172449458</v>
      </c>
      <c r="AN112" s="74">
        <f t="shared" si="71"/>
        <v>-8.6529200530729131</v>
      </c>
      <c r="AO112" s="74">
        <f t="shared" si="71"/>
        <v>-8.6436896071426261</v>
      </c>
      <c r="AP112" s="74">
        <f t="shared" si="71"/>
        <v>-8.661939209941103</v>
      </c>
      <c r="AQ112" s="74">
        <f t="shared" si="71"/>
        <v>-8.6255330152468961</v>
      </c>
      <c r="AR112" s="74">
        <f t="shared" si="71"/>
        <v>-8.6969432955523498</v>
      </c>
      <c r="AS112" s="74">
        <f t="shared" si="71"/>
        <v>-8.5515306855240567</v>
      </c>
      <c r="AT112" s="74">
        <f t="shared" si="71"/>
        <v>-8.8298873651921763</v>
      </c>
      <c r="AU112" s="74">
        <f t="shared" si="59"/>
        <v>-8.155940419833076</v>
      </c>
    </row>
    <row r="113" spans="1:47">
      <c r="A113" s="12" t="s">
        <v>84</v>
      </c>
      <c r="B113" s="13" t="s">
        <v>78</v>
      </c>
      <c r="C113" s="18">
        <v>52984.548799999997</v>
      </c>
      <c r="D113" s="18">
        <v>4.5999999999999999E-3</v>
      </c>
      <c r="E113">
        <f t="shared" si="49"/>
        <v>5983.5023090575078</v>
      </c>
      <c r="F113">
        <f t="shared" si="62"/>
        <v>5983.5</v>
      </c>
      <c r="G113">
        <f t="shared" si="67"/>
        <v>8.278499954030849E-4</v>
      </c>
      <c r="J113">
        <f t="shared" si="70"/>
        <v>8.278499954030849E-4</v>
      </c>
      <c r="Q113" s="2">
        <f t="shared" si="50"/>
        <v>37966.048799999997</v>
      </c>
      <c r="S113" s="13">
        <v>1</v>
      </c>
      <c r="Z113">
        <f t="shared" si="51"/>
        <v>5983.5</v>
      </c>
      <c r="AA113" s="74">
        <f t="shared" si="52"/>
        <v>1.1636937373391586E-3</v>
      </c>
      <c r="AB113" s="74">
        <f t="shared" si="63"/>
        <v>-5.3443053939671308E-4</v>
      </c>
      <c r="AC113" s="74">
        <f t="shared" si="69"/>
        <v>8.278499954030849E-4</v>
      </c>
      <c r="AD113" s="74">
        <f t="shared" si="64"/>
        <v>-3.3584374193607372E-4</v>
      </c>
      <c r="AE113" s="74">
        <f t="shared" si="65"/>
        <v>1.1279101899762408E-7</v>
      </c>
      <c r="AF113">
        <f t="shared" si="66"/>
        <v>8.278499954030849E-4</v>
      </c>
      <c r="AG113" s="101"/>
      <c r="AH113">
        <f t="shared" si="53"/>
        <v>1.362280534799798E-3</v>
      </c>
      <c r="AI113">
        <f t="shared" si="54"/>
        <v>0.33334707843401068</v>
      </c>
      <c r="AJ113">
        <f t="shared" si="55"/>
        <v>0.11640075085182257</v>
      </c>
      <c r="AK113">
        <f t="shared" si="56"/>
        <v>-0.23204796704699768</v>
      </c>
      <c r="AL113">
        <f t="shared" si="57"/>
        <v>-2.8066301033756877</v>
      </c>
      <c r="AM113">
        <f t="shared" si="58"/>
        <v>-5.9148849658036884</v>
      </c>
      <c r="AN113" s="74">
        <f t="shared" si="71"/>
        <v>-8.6514443290781848</v>
      </c>
      <c r="AO113" s="74">
        <f t="shared" si="71"/>
        <v>-8.6422962277695827</v>
      </c>
      <c r="AP113" s="74">
        <f t="shared" si="71"/>
        <v>-8.6604088182865215</v>
      </c>
      <c r="AQ113" s="74">
        <f t="shared" si="71"/>
        <v>-8.6242250316308482</v>
      </c>
      <c r="AR113" s="74">
        <f t="shared" si="71"/>
        <v>-8.6952994098735044</v>
      </c>
      <c r="AS113" s="74">
        <f t="shared" si="71"/>
        <v>-8.5503613426350018</v>
      </c>
      <c r="AT113" s="74">
        <f t="shared" si="71"/>
        <v>-8.8281683697500313</v>
      </c>
      <c r="AU113" s="74">
        <f t="shared" si="59"/>
        <v>-8.153766702541219</v>
      </c>
    </row>
    <row r="114" spans="1:47">
      <c r="A114" s="12" t="s">
        <v>84</v>
      </c>
      <c r="B114" s="13" t="s">
        <v>78</v>
      </c>
      <c r="C114" s="18">
        <v>53007.493600000002</v>
      </c>
      <c r="D114" s="18">
        <v>8.9999999999999998E-4</v>
      </c>
      <c r="E114">
        <f t="shared" si="49"/>
        <v>6047.5004525512832</v>
      </c>
      <c r="F114">
        <f t="shared" si="62"/>
        <v>6047.5</v>
      </c>
      <c r="G114">
        <f t="shared" si="67"/>
        <v>1.6224999853875488E-4</v>
      </c>
      <c r="J114">
        <f t="shared" si="70"/>
        <v>1.6224999853875488E-4</v>
      </c>
      <c r="Q114" s="2">
        <f t="shared" si="50"/>
        <v>37988.993600000002</v>
      </c>
      <c r="S114" s="13">
        <v>1</v>
      </c>
      <c r="Z114">
        <f t="shared" si="51"/>
        <v>6047.5</v>
      </c>
      <c r="AA114" s="74">
        <f t="shared" si="52"/>
        <v>1.1491727219433664E-3</v>
      </c>
      <c r="AB114" s="74">
        <f t="shared" si="63"/>
        <v>-1.2460029553452527E-3</v>
      </c>
      <c r="AC114" s="74">
        <f t="shared" si="69"/>
        <v>1.6224999853875488E-4</v>
      </c>
      <c r="AD114" s="74">
        <f t="shared" si="64"/>
        <v>-9.8692272340461149E-4</v>
      </c>
      <c r="AE114" s="74">
        <f t="shared" si="65"/>
        <v>9.740164619723752E-7</v>
      </c>
      <c r="AF114">
        <f t="shared" si="66"/>
        <v>1.6224999853875488E-4</v>
      </c>
      <c r="AG114" s="101"/>
      <c r="AH114">
        <f t="shared" si="53"/>
        <v>1.4082529538840076E-3</v>
      </c>
      <c r="AI114">
        <f t="shared" si="54"/>
        <v>0.33525392413984922</v>
      </c>
      <c r="AJ114">
        <f t="shared" si="55"/>
        <v>0.12446438294202623</v>
      </c>
      <c r="AK114">
        <f t="shared" si="56"/>
        <v>-0.23745532521222648</v>
      </c>
      <c r="AL114">
        <f t="shared" si="57"/>
        <v>-2.7985073265906428</v>
      </c>
      <c r="AM114">
        <f t="shared" si="58"/>
        <v>-5.7721602356180153</v>
      </c>
      <c r="AN114" s="74">
        <f t="shared" si="71"/>
        <v>-8.6342332765591916</v>
      </c>
      <c r="AO114" s="74">
        <f t="shared" si="71"/>
        <v>-8.626016565648273</v>
      </c>
      <c r="AP114" s="74">
        <f t="shared" si="71"/>
        <v>-8.6425630751413536</v>
      </c>
      <c r="AQ114" s="74">
        <f t="shared" si="71"/>
        <v>-8.6089501547981957</v>
      </c>
      <c r="AR114" s="74">
        <f t="shared" si="71"/>
        <v>-8.6760944216584548</v>
      </c>
      <c r="AS114" s="74">
        <f t="shared" si="71"/>
        <v>-8.5368027357355363</v>
      </c>
      <c r="AT114" s="74">
        <f t="shared" si="71"/>
        <v>-8.807930687696599</v>
      </c>
      <c r="AU114" s="74">
        <f t="shared" si="59"/>
        <v>-8.1284725376905591</v>
      </c>
    </row>
    <row r="115" spans="1:47">
      <c r="A115" s="12" t="s">
        <v>84</v>
      </c>
      <c r="B115" s="13" t="s">
        <v>78</v>
      </c>
      <c r="C115" s="18">
        <v>53028.288</v>
      </c>
      <c r="D115" s="18">
        <v>1.2999999999999999E-3</v>
      </c>
      <c r="E115">
        <f t="shared" si="49"/>
        <v>6105.5006528174281</v>
      </c>
      <c r="F115">
        <f t="shared" si="62"/>
        <v>6105.5</v>
      </c>
      <c r="G115">
        <f t="shared" si="67"/>
        <v>2.3404999956255779E-4</v>
      </c>
      <c r="J115">
        <f t="shared" si="70"/>
        <v>2.3404999956255779E-4</v>
      </c>
      <c r="Q115" s="2">
        <f t="shared" si="50"/>
        <v>38009.788</v>
      </c>
      <c r="S115" s="13">
        <v>1</v>
      </c>
      <c r="Z115">
        <f t="shared" si="51"/>
        <v>6105.5</v>
      </c>
      <c r="AA115" s="74">
        <f t="shared" si="52"/>
        <v>1.1352386525954571E-3</v>
      </c>
      <c r="AB115" s="74">
        <f t="shared" si="63"/>
        <v>-1.2156729526877686E-3</v>
      </c>
      <c r="AC115" s="74">
        <f t="shared" si="69"/>
        <v>2.3404999956255779E-4</v>
      </c>
      <c r="AD115" s="74">
        <f t="shared" si="64"/>
        <v>-9.0118865303289927E-4</v>
      </c>
      <c r="AE115" s="74">
        <f t="shared" si="65"/>
        <v>8.1214098835525128E-7</v>
      </c>
      <c r="AF115">
        <f t="shared" si="66"/>
        <v>2.3404999956255779E-4</v>
      </c>
      <c r="AG115" s="101"/>
      <c r="AH115">
        <f t="shared" si="53"/>
        <v>1.4497229522503264E-3</v>
      </c>
      <c r="AI115">
        <f t="shared" si="54"/>
        <v>0.33703704523134337</v>
      </c>
      <c r="AJ115">
        <f t="shared" si="55"/>
        <v>0.1318351317968755</v>
      </c>
      <c r="AK115">
        <f t="shared" si="56"/>
        <v>-0.24238914465694558</v>
      </c>
      <c r="AL115">
        <f t="shared" si="57"/>
        <v>-2.7910752814349653</v>
      </c>
      <c r="AM115">
        <f t="shared" si="58"/>
        <v>-5.6473117505802426</v>
      </c>
      <c r="AN115" s="74">
        <f t="shared" si="71"/>
        <v>-8.6185722570626915</v>
      </c>
      <c r="AO115" s="74">
        <f t="shared" si="71"/>
        <v>-8.6111554304666011</v>
      </c>
      <c r="AP115" s="74">
        <f t="shared" si="71"/>
        <v>-8.6263313047543129</v>
      </c>
      <c r="AQ115" s="74">
        <f t="shared" si="71"/>
        <v>-8.5950139273579023</v>
      </c>
      <c r="AR115" s="74">
        <f t="shared" si="71"/>
        <v>-8.658572729102012</v>
      </c>
      <c r="AS115" s="74">
        <f t="shared" si="71"/>
        <v>-8.5245841978274353</v>
      </c>
      <c r="AT115" s="74">
        <f t="shared" si="71"/>
        <v>-8.789214897716219</v>
      </c>
      <c r="AU115" s="74">
        <f t="shared" si="59"/>
        <v>-8.1055497007946471</v>
      </c>
    </row>
    <row r="116" spans="1:47">
      <c r="A116" s="12" t="s">
        <v>84</v>
      </c>
      <c r="B116" s="14"/>
      <c r="C116" s="18">
        <v>53055.356200000002</v>
      </c>
      <c r="D116" s="18">
        <v>8.9999999999999998E-4</v>
      </c>
      <c r="E116">
        <f t="shared" si="49"/>
        <v>6180.9998747639247</v>
      </c>
      <c r="F116">
        <f t="shared" si="62"/>
        <v>6181</v>
      </c>
      <c r="G116">
        <f t="shared" si="67"/>
        <v>-4.4899999920744449E-5</v>
      </c>
      <c r="J116">
        <f t="shared" si="70"/>
        <v>-4.4899999920744449E-5</v>
      </c>
      <c r="Q116" s="2">
        <f t="shared" si="50"/>
        <v>38036.856200000002</v>
      </c>
      <c r="S116" s="13">
        <v>1</v>
      </c>
      <c r="Z116">
        <f t="shared" si="51"/>
        <v>6181</v>
      </c>
      <c r="AA116" s="74">
        <f t="shared" si="52"/>
        <v>1.1159825269548363E-3</v>
      </c>
      <c r="AB116" s="74">
        <f t="shared" si="63"/>
        <v>-1.5483165028844386E-3</v>
      </c>
      <c r="AC116" s="74">
        <f t="shared" si="69"/>
        <v>-4.4899999920744449E-5</v>
      </c>
      <c r="AD116" s="74">
        <f t="shared" si="64"/>
        <v>-1.1608825268755807E-3</v>
      </c>
      <c r="AE116" s="74">
        <f t="shared" si="65"/>
        <v>1.3476482412050334E-6</v>
      </c>
      <c r="AF116">
        <f t="shared" si="66"/>
        <v>-4.4899999920744449E-5</v>
      </c>
      <c r="AG116" s="101"/>
      <c r="AH116">
        <f t="shared" si="53"/>
        <v>1.5034165029636942E-3</v>
      </c>
      <c r="AI116">
        <f t="shared" si="54"/>
        <v>0.33943916559964149</v>
      </c>
      <c r="AJ116">
        <f t="shared" si="55"/>
        <v>0.14152285931469902</v>
      </c>
      <c r="AK116">
        <f t="shared" si="56"/>
        <v>-0.24886092682342811</v>
      </c>
      <c r="AL116">
        <f t="shared" si="57"/>
        <v>-2.7812957358921935</v>
      </c>
      <c r="AM116">
        <f t="shared" si="58"/>
        <v>-5.490797458274697</v>
      </c>
      <c r="AN116" s="74">
        <f t="shared" si="71"/>
        <v>-8.5980918424594233</v>
      </c>
      <c r="AO116" s="74">
        <f t="shared" si="71"/>
        <v>-8.5916505001439276</v>
      </c>
      <c r="AP116" s="74">
        <f t="shared" si="71"/>
        <v>-8.6051188960641927</v>
      </c>
      <c r="AQ116" s="74">
        <f t="shared" si="71"/>
        <v>-8.5767258992891495</v>
      </c>
      <c r="AR116" s="74">
        <f t="shared" si="71"/>
        <v>-8.6356062205853696</v>
      </c>
      <c r="AS116" s="74">
        <f t="shared" si="71"/>
        <v>-8.5087588113059418</v>
      </c>
      <c r="AT116" s="74">
        <f t="shared" si="71"/>
        <v>-8.7643136424397685</v>
      </c>
      <c r="AU116" s="74">
        <f t="shared" si="59"/>
        <v>-8.0757104906973822</v>
      </c>
    </row>
    <row r="117" spans="1:47">
      <c r="A117" s="12" t="s">
        <v>84</v>
      </c>
      <c r="B117" s="13" t="s">
        <v>78</v>
      </c>
      <c r="C117" s="18">
        <v>53055.534800000001</v>
      </c>
      <c r="D117" s="18">
        <v>1.1000000000000001E-3</v>
      </c>
      <c r="E117">
        <f t="shared" si="49"/>
        <v>6181.4980298329574</v>
      </c>
      <c r="F117">
        <f t="shared" si="62"/>
        <v>6181.5</v>
      </c>
      <c r="G117">
        <f t="shared" si="67"/>
        <v>-7.0635000156471506E-4</v>
      </c>
      <c r="J117">
        <f t="shared" si="70"/>
        <v>-7.0635000156471506E-4</v>
      </c>
      <c r="Q117" s="2">
        <f t="shared" si="50"/>
        <v>38037.034800000001</v>
      </c>
      <c r="S117" s="13">
        <v>1</v>
      </c>
      <c r="Z117">
        <f t="shared" si="51"/>
        <v>6181.5</v>
      </c>
      <c r="AA117" s="74">
        <f t="shared" si="52"/>
        <v>1.1158507520619633E-3</v>
      </c>
      <c r="AB117" s="74">
        <f t="shared" si="63"/>
        <v>-2.2101209649934566E-3</v>
      </c>
      <c r="AC117" s="74">
        <f t="shared" si="69"/>
        <v>-7.0635000156471506E-4</v>
      </c>
      <c r="AD117" s="74">
        <f t="shared" si="64"/>
        <v>-1.8222007536266784E-3</v>
      </c>
      <c r="AE117" s="74">
        <f t="shared" si="65"/>
        <v>3.3204155865176345E-6</v>
      </c>
      <c r="AF117">
        <f t="shared" si="66"/>
        <v>-7.0635000156471506E-4</v>
      </c>
      <c r="AG117" s="101"/>
      <c r="AH117">
        <f t="shared" si="53"/>
        <v>1.5037709634287415E-3</v>
      </c>
      <c r="AI117">
        <f t="shared" si="54"/>
        <v>0.33945538599401415</v>
      </c>
      <c r="AJ117">
        <f t="shared" si="55"/>
        <v>0.14158737596086574</v>
      </c>
      <c r="AK117">
        <f t="shared" si="56"/>
        <v>-0.2489039769686226</v>
      </c>
      <c r="AL117">
        <f t="shared" si="57"/>
        <v>-2.7812305629792649</v>
      </c>
      <c r="AM117">
        <f t="shared" si="58"/>
        <v>-5.4897826089932193</v>
      </c>
      <c r="AN117" s="74">
        <f t="shared" si="71"/>
        <v>-8.5979558456213141</v>
      </c>
      <c r="AO117" s="74">
        <f t="shared" si="71"/>
        <v>-8.5915207099849784</v>
      </c>
      <c r="AP117" s="74">
        <f t="shared" si="71"/>
        <v>-8.6049781045415124</v>
      </c>
      <c r="AQ117" s="74">
        <f t="shared" si="71"/>
        <v>-8.5766041974174563</v>
      </c>
      <c r="AR117" s="74">
        <f t="shared" si="71"/>
        <v>-8.6354535511437884</v>
      </c>
      <c r="AS117" s="74">
        <f t="shared" si="71"/>
        <v>-8.508654258375282</v>
      </c>
      <c r="AT117" s="74">
        <f t="shared" si="71"/>
        <v>-8.7641466945318189</v>
      </c>
      <c r="AU117" s="74">
        <f t="shared" si="59"/>
        <v>-8.0755128800344878</v>
      </c>
    </row>
    <row r="118" spans="1:47">
      <c r="A118" s="12" t="s">
        <v>84</v>
      </c>
      <c r="B118" s="14"/>
      <c r="C118" s="18">
        <v>53070.414100000002</v>
      </c>
      <c r="D118" s="18">
        <v>5.9999999999999995E-4</v>
      </c>
      <c r="E118">
        <f t="shared" si="49"/>
        <v>6222.9997023899969</v>
      </c>
      <c r="F118">
        <f t="shared" si="62"/>
        <v>6223</v>
      </c>
      <c r="G118">
        <f t="shared" si="67"/>
        <v>-1.0670000483514741E-4</v>
      </c>
      <c r="J118">
        <f t="shared" si="70"/>
        <v>-1.0670000483514741E-4</v>
      </c>
      <c r="Q118" s="2">
        <f t="shared" si="50"/>
        <v>38051.914100000002</v>
      </c>
      <c r="S118" s="13">
        <v>1</v>
      </c>
      <c r="Z118">
        <f t="shared" si="51"/>
        <v>6223</v>
      </c>
      <c r="AA118" s="74">
        <f t="shared" si="52"/>
        <v>1.1047170165547242E-3</v>
      </c>
      <c r="AB118" s="74">
        <f t="shared" si="63"/>
        <v>-1.6398381025411037E-3</v>
      </c>
      <c r="AC118" s="74">
        <f t="shared" si="69"/>
        <v>-1.0670000483514741E-4</v>
      </c>
      <c r="AD118" s="74">
        <f t="shared" si="64"/>
        <v>-1.2114170213898717E-3</v>
      </c>
      <c r="AE118" s="74">
        <f t="shared" si="65"/>
        <v>1.4675311997131087E-6</v>
      </c>
      <c r="AF118">
        <f t="shared" si="66"/>
        <v>-1.0670000483514741E-4</v>
      </c>
      <c r="AG118" s="101"/>
      <c r="AH118">
        <f t="shared" si="53"/>
        <v>1.5331380977059563E-3</v>
      </c>
      <c r="AI118">
        <f t="shared" si="54"/>
        <v>0.34081629823121895</v>
      </c>
      <c r="AJ118">
        <f t="shared" si="55"/>
        <v>0.14695911844361667</v>
      </c>
      <c r="AK118">
        <f t="shared" si="56"/>
        <v>-0.25248608707316972</v>
      </c>
      <c r="AL118">
        <f t="shared" si="57"/>
        <v>-2.7758020194450639</v>
      </c>
      <c r="AM118">
        <f t="shared" si="58"/>
        <v>-5.4065070581049266</v>
      </c>
      <c r="AN118" s="74">
        <f t="shared" si="71"/>
        <v>-8.5866509233389436</v>
      </c>
      <c r="AO118" s="74">
        <f t="shared" si="71"/>
        <v>-8.5807191441606516</v>
      </c>
      <c r="AP118" s="74">
        <f t="shared" si="71"/>
        <v>-8.5932781076951983</v>
      </c>
      <c r="AQ118" s="74">
        <f t="shared" si="71"/>
        <v>-8.5664745170028507</v>
      </c>
      <c r="AR118" s="74">
        <f t="shared" si="71"/>
        <v>-8.6227566044091102</v>
      </c>
      <c r="AS118" s="74">
        <f t="shared" si="71"/>
        <v>-8.499985775856322</v>
      </c>
      <c r="AT118" s="74">
        <f t="shared" si="71"/>
        <v>-8.7501961637205152</v>
      </c>
      <c r="AU118" s="74">
        <f t="shared" si="59"/>
        <v>-8.0591111950141361</v>
      </c>
    </row>
    <row r="119" spans="1:47">
      <c r="A119" s="12" t="s">
        <v>84</v>
      </c>
      <c r="B119" s="13" t="s">
        <v>78</v>
      </c>
      <c r="C119" s="18">
        <v>53081.349900000001</v>
      </c>
      <c r="D119" s="18">
        <v>5.9999999999999995E-4</v>
      </c>
      <c r="E119">
        <f t="shared" si="49"/>
        <v>6253.5020775520843</v>
      </c>
      <c r="F119">
        <f t="shared" si="62"/>
        <v>6253.5</v>
      </c>
      <c r="G119">
        <f t="shared" si="67"/>
        <v>7.4484999640844762E-4</v>
      </c>
      <c r="J119">
        <f t="shared" si="70"/>
        <v>7.4484999640844762E-4</v>
      </c>
      <c r="Q119" s="2">
        <f t="shared" si="50"/>
        <v>38062.849900000001</v>
      </c>
      <c r="S119" s="13">
        <v>1</v>
      </c>
      <c r="Z119">
        <f t="shared" si="51"/>
        <v>6253.5</v>
      </c>
      <c r="AA119" s="74">
        <f t="shared" si="52"/>
        <v>1.0962858244294386E-3</v>
      </c>
      <c r="AB119" s="74">
        <f t="shared" si="63"/>
        <v>-8.0980319604720928E-4</v>
      </c>
      <c r="AC119" s="74">
        <f t="shared" si="69"/>
        <v>7.4484999640844762E-4</v>
      </c>
      <c r="AD119" s="74">
        <f t="shared" si="64"/>
        <v>-3.5143582802099095E-4</v>
      </c>
      <c r="AE119" s="74">
        <f t="shared" si="65"/>
        <v>1.2350714121679952E-7</v>
      </c>
      <c r="AF119">
        <f t="shared" si="66"/>
        <v>7.4484999640844762E-4</v>
      </c>
      <c r="AG119" s="101"/>
      <c r="AH119">
        <f t="shared" si="53"/>
        <v>1.5546531924556569E-3</v>
      </c>
      <c r="AI119">
        <f t="shared" si="54"/>
        <v>0.34183514390465719</v>
      </c>
      <c r="AJ119">
        <f t="shared" si="55"/>
        <v>0.15092856996036494</v>
      </c>
      <c r="AK119">
        <f t="shared" si="56"/>
        <v>-0.25513016098476154</v>
      </c>
      <c r="AL119">
        <f t="shared" si="57"/>
        <v>-2.7717877889739468</v>
      </c>
      <c r="AM119">
        <f t="shared" si="58"/>
        <v>-5.3464825989053546</v>
      </c>
      <c r="AN119" s="74">
        <f t="shared" si="71"/>
        <v>-8.5783204679909097</v>
      </c>
      <c r="AO119" s="74">
        <f t="shared" si="71"/>
        <v>-8.5727436638408108</v>
      </c>
      <c r="AP119" s="74">
        <f t="shared" si="71"/>
        <v>-8.5846612747435973</v>
      </c>
      <c r="AQ119" s="74">
        <f t="shared" si="71"/>
        <v>-8.5589929190986869</v>
      </c>
      <c r="AR119" s="74">
        <f t="shared" si="71"/>
        <v>-8.6133938459795125</v>
      </c>
      <c r="AS119" s="74">
        <f t="shared" si="71"/>
        <v>-8.4936251237877656</v>
      </c>
      <c r="AT119" s="74">
        <f t="shared" si="71"/>
        <v>-8.7398248755966872</v>
      </c>
      <c r="AU119" s="74">
        <f t="shared" si="59"/>
        <v>-8.0470569445774949</v>
      </c>
    </row>
    <row r="120" spans="1:47">
      <c r="A120" s="12" t="s">
        <v>84</v>
      </c>
      <c r="B120" s="13" t="s">
        <v>78</v>
      </c>
      <c r="C120" s="18">
        <v>53082.426299999999</v>
      </c>
      <c r="D120" s="18">
        <v>1E-3</v>
      </c>
      <c r="E120">
        <f t="shared" si="49"/>
        <v>6256.5043962324198</v>
      </c>
      <c r="F120">
        <f t="shared" si="62"/>
        <v>6256.5</v>
      </c>
      <c r="G120">
        <f t="shared" si="67"/>
        <v>1.5761499962536618E-3</v>
      </c>
      <c r="J120">
        <f t="shared" si="70"/>
        <v>1.5761499962536618E-3</v>
      </c>
      <c r="Q120" s="2">
        <f t="shared" si="50"/>
        <v>38063.926299999999</v>
      </c>
      <c r="S120" s="13">
        <v>1</v>
      </c>
      <c r="Z120">
        <f t="shared" si="51"/>
        <v>6256.5</v>
      </c>
      <c r="AA120" s="74">
        <f t="shared" si="52"/>
        <v>1.0954450995189161E-3</v>
      </c>
      <c r="AB120" s="74">
        <f t="shared" si="63"/>
        <v>1.9383727707535277E-5</v>
      </c>
      <c r="AC120" s="74">
        <f t="shared" si="69"/>
        <v>1.5761499962536618E-3</v>
      </c>
      <c r="AD120" s="74">
        <f t="shared" si="64"/>
        <v>4.8070489673474569E-4</v>
      </c>
      <c r="AE120" s="74">
        <f t="shared" si="65"/>
        <v>2.3107719774476251E-7</v>
      </c>
      <c r="AF120">
        <f t="shared" si="66"/>
        <v>1.5761499962536618E-3</v>
      </c>
      <c r="AG120" s="101"/>
      <c r="AH120">
        <f t="shared" si="53"/>
        <v>1.5567662685461265E-3</v>
      </c>
      <c r="AI120">
        <f t="shared" si="54"/>
        <v>0.34193622358468556</v>
      </c>
      <c r="AJ120">
        <f t="shared" si="55"/>
        <v>0.15132000838897994</v>
      </c>
      <c r="AK120">
        <f t="shared" si="56"/>
        <v>-0.25539076532468558</v>
      </c>
      <c r="AL120">
        <f t="shared" si="57"/>
        <v>-2.7713918025471487</v>
      </c>
      <c r="AM120">
        <f t="shared" si="58"/>
        <v>-5.3406311882377402</v>
      </c>
      <c r="AN120" s="74">
        <f t="shared" si="71"/>
        <v>-8.5775000533449575</v>
      </c>
      <c r="AO120" s="74">
        <f t="shared" si="71"/>
        <v>-8.5719574762837407</v>
      </c>
      <c r="AP120" s="74">
        <f t="shared" si="71"/>
        <v>-8.5838128899429016</v>
      </c>
      <c r="AQ120" s="74">
        <f t="shared" si="71"/>
        <v>-8.558255284957875</v>
      </c>
      <c r="AR120" s="74">
        <f t="shared" si="71"/>
        <v>-8.6124715216850376</v>
      </c>
      <c r="AS120" s="74">
        <f t="shared" si="71"/>
        <v>-8.4929998690254269</v>
      </c>
      <c r="AT120" s="74">
        <f t="shared" si="71"/>
        <v>-8.7387993152409091</v>
      </c>
      <c r="AU120" s="74">
        <f t="shared" si="59"/>
        <v>-8.0458712806001174</v>
      </c>
    </row>
    <row r="121" spans="1:47">
      <c r="A121" s="16" t="s">
        <v>281</v>
      </c>
      <c r="B121" s="16" t="s">
        <v>78</v>
      </c>
      <c r="C121" s="50">
        <v>53088.341200000003</v>
      </c>
      <c r="D121" s="50" t="s">
        <v>111</v>
      </c>
      <c r="E121">
        <f t="shared" si="49"/>
        <v>6273.0023660971156</v>
      </c>
      <c r="F121">
        <f t="shared" si="62"/>
        <v>6273</v>
      </c>
      <c r="G121">
        <f t="shared" si="67"/>
        <v>8.4829999832436442E-4</v>
      </c>
      <c r="K121">
        <f t="shared" ref="K121:K153" si="72">G121</f>
        <v>8.4829999832436442E-4</v>
      </c>
      <c r="Q121" s="2">
        <f t="shared" si="50"/>
        <v>38069.841200000003</v>
      </c>
      <c r="S121" s="13">
        <v>1</v>
      </c>
      <c r="Z121">
        <f t="shared" si="51"/>
        <v>6273</v>
      </c>
      <c r="AA121" s="74">
        <f t="shared" si="52"/>
        <v>1.0907844187263145E-3</v>
      </c>
      <c r="AB121" s="74">
        <f t="shared" si="63"/>
        <v>-7.2007795394841241E-4</v>
      </c>
      <c r="AC121" s="74">
        <f t="shared" si="69"/>
        <v>8.4829999832436442E-4</v>
      </c>
      <c r="AD121" s="74">
        <f t="shared" si="64"/>
        <v>-2.4248442040195007E-4</v>
      </c>
      <c r="AE121" s="74">
        <f t="shared" si="65"/>
        <v>5.8798694137669659E-8</v>
      </c>
      <c r="AF121">
        <f t="shared" si="66"/>
        <v>8.4829999832436442E-4</v>
      </c>
      <c r="AG121" s="101"/>
      <c r="AH121">
        <f t="shared" si="53"/>
        <v>1.5683779522727768E-3</v>
      </c>
      <c r="AI121">
        <f t="shared" si="54"/>
        <v>0.34249495741527547</v>
      </c>
      <c r="AJ121">
        <f t="shared" si="55"/>
        <v>0.15347615506559165</v>
      </c>
      <c r="AK121">
        <f t="shared" si="56"/>
        <v>-0.25682580831912721</v>
      </c>
      <c r="AL121">
        <f t="shared" si="57"/>
        <v>-2.7692101722066589</v>
      </c>
      <c r="AM121">
        <f t="shared" si="58"/>
        <v>-5.3086142766314488</v>
      </c>
      <c r="AN121" s="74">
        <f t="shared" ref="AN121:AT130" si="73">$AU121+$AB$7*SIN(AO121)</f>
        <v>-8.5729844497776018</v>
      </c>
      <c r="AO121" s="74">
        <f t="shared" si="73"/>
        <v>-8.5676279116515364</v>
      </c>
      <c r="AP121" s="74">
        <f t="shared" si="73"/>
        <v>-8.5791441184489692</v>
      </c>
      <c r="AQ121" s="74">
        <f t="shared" si="73"/>
        <v>-8.5541926212032955</v>
      </c>
      <c r="AR121" s="74">
        <f t="shared" si="73"/>
        <v>-8.6073943367023027</v>
      </c>
      <c r="AS121" s="74">
        <f t="shared" si="73"/>
        <v>-8.4895620157877918</v>
      </c>
      <c r="AT121" s="74">
        <f t="shared" si="73"/>
        <v>-8.733141314968428</v>
      </c>
      <c r="AU121" s="74">
        <f t="shared" si="59"/>
        <v>-8.039350128724557</v>
      </c>
    </row>
    <row r="122" spans="1:47">
      <c r="A122" s="16" t="s">
        <v>281</v>
      </c>
      <c r="B122" s="16" t="s">
        <v>78</v>
      </c>
      <c r="C122" s="50">
        <v>53096.410499999998</v>
      </c>
      <c r="D122" s="50" t="s">
        <v>111</v>
      </c>
      <c r="E122">
        <f t="shared" si="49"/>
        <v>6295.5094360778494</v>
      </c>
      <c r="F122">
        <f t="shared" si="62"/>
        <v>6295.5</v>
      </c>
      <c r="G122">
        <f t="shared" si="67"/>
        <v>3.3830499960458837E-3</v>
      </c>
      <c r="K122">
        <f t="shared" si="72"/>
        <v>3.3830499960458837E-3</v>
      </c>
      <c r="Q122" s="2">
        <f t="shared" si="50"/>
        <v>38077.910499999998</v>
      </c>
      <c r="S122" s="13">
        <v>1</v>
      </c>
      <c r="Z122">
        <f t="shared" si="51"/>
        <v>6295.5</v>
      </c>
      <c r="AA122" s="74">
        <f t="shared" si="52"/>
        <v>1.0843286220235484E-3</v>
      </c>
      <c r="AB122" s="74">
        <f t="shared" si="63"/>
        <v>1.7988660915483636E-3</v>
      </c>
      <c r="AC122" s="74">
        <f t="shared" si="69"/>
        <v>3.3830499960458837E-3</v>
      </c>
      <c r="AD122" s="74">
        <f t="shared" si="64"/>
        <v>2.2987213740223353E-3</v>
      </c>
      <c r="AE122" s="74">
        <f t="shared" si="65"/>
        <v>5.2841199553871335E-6</v>
      </c>
      <c r="AF122">
        <f t="shared" si="66"/>
        <v>3.3830499960458837E-3</v>
      </c>
      <c r="AG122" s="101"/>
      <c r="AH122">
        <f t="shared" si="53"/>
        <v>1.5841839044975201E-3</v>
      </c>
      <c r="AI122">
        <f t="shared" si="54"/>
        <v>0.34326455033958081</v>
      </c>
      <c r="AJ122">
        <f t="shared" si="55"/>
        <v>0.15642525348108852</v>
      </c>
      <c r="AK122">
        <f t="shared" si="56"/>
        <v>-0.25878741469097871</v>
      </c>
      <c r="AL122">
        <f t="shared" si="57"/>
        <v>-2.7662250185353994</v>
      </c>
      <c r="AM122">
        <f t="shared" si="58"/>
        <v>-5.2654011840303268</v>
      </c>
      <c r="AN122" s="74">
        <f t="shared" si="73"/>
        <v>-8.5668176527069786</v>
      </c>
      <c r="AO122" s="74">
        <f t="shared" si="73"/>
        <v>-8.5617087670841219</v>
      </c>
      <c r="AP122" s="74">
        <f t="shared" si="73"/>
        <v>-8.5727703532822286</v>
      </c>
      <c r="AQ122" s="74">
        <f t="shared" si="73"/>
        <v>-8.5486368999770495</v>
      </c>
      <c r="AR122" s="74">
        <f t="shared" si="73"/>
        <v>-8.6004590632988371</v>
      </c>
      <c r="AS122" s="74">
        <f t="shared" si="73"/>
        <v>-8.4848764755260166</v>
      </c>
      <c r="AT122" s="74">
        <f t="shared" si="73"/>
        <v>-8.7253783058694285</v>
      </c>
      <c r="AU122" s="74">
        <f t="shared" si="59"/>
        <v>-8.0304576488942487</v>
      </c>
    </row>
    <row r="123" spans="1:47">
      <c r="A123" s="16" t="s">
        <v>94</v>
      </c>
      <c r="B123" s="16" t="s">
        <v>79</v>
      </c>
      <c r="C123" s="50">
        <v>53329.448199999999</v>
      </c>
      <c r="D123" s="50" t="s">
        <v>111</v>
      </c>
      <c r="E123">
        <f t="shared" si="49"/>
        <v>6945.5033416275392</v>
      </c>
      <c r="F123">
        <f t="shared" si="62"/>
        <v>6945.5</v>
      </c>
      <c r="G123">
        <f t="shared" si="67"/>
        <v>1.1980499984929338E-3</v>
      </c>
      <c r="K123">
        <f t="shared" si="72"/>
        <v>1.1980499984929338E-3</v>
      </c>
      <c r="Q123" s="2">
        <f t="shared" si="50"/>
        <v>38310.948199999999</v>
      </c>
      <c r="S123" s="13">
        <v>1</v>
      </c>
      <c r="Z123">
        <f t="shared" si="51"/>
        <v>6945.5</v>
      </c>
      <c r="AA123" s="74">
        <f t="shared" si="52"/>
        <v>8.4579697816702937E-4</v>
      </c>
      <c r="AB123" s="74">
        <f t="shared" si="63"/>
        <v>-8.2666629535995892E-4</v>
      </c>
      <c r="AC123" s="74">
        <f t="shared" si="69"/>
        <v>1.1980499984929338E-3</v>
      </c>
      <c r="AD123" s="74">
        <f t="shared" si="64"/>
        <v>3.5225302032590444E-4</v>
      </c>
      <c r="AE123" s="74">
        <f t="shared" si="65"/>
        <v>1.2408219032872204E-7</v>
      </c>
      <c r="AF123">
        <f t="shared" si="66"/>
        <v>1.1980499984929338E-3</v>
      </c>
      <c r="AG123" s="101"/>
      <c r="AH123">
        <f t="shared" si="53"/>
        <v>2.0247162938528927E-3</v>
      </c>
      <c r="AI123">
        <f t="shared" si="54"/>
        <v>0.36990917944601476</v>
      </c>
      <c r="AJ123">
        <f t="shared" si="55"/>
        <v>0.24678458699535943</v>
      </c>
      <c r="AK123">
        <f t="shared" si="56"/>
        <v>-0.31821051946269641</v>
      </c>
      <c r="AL123">
        <f t="shared" si="57"/>
        <v>-2.6739345175536897</v>
      </c>
      <c r="AM123">
        <f t="shared" si="58"/>
        <v>-4.198399640827108</v>
      </c>
      <c r="AN123" s="74">
        <f t="shared" si="73"/>
        <v>-8.3831700308507457</v>
      </c>
      <c r="AO123" s="74">
        <f t="shared" si="73"/>
        <v>-8.382397747125248</v>
      </c>
      <c r="AP123" s="74">
        <f t="shared" si="73"/>
        <v>-8.3845637809159204</v>
      </c>
      <c r="AQ123" s="74">
        <f t="shared" si="73"/>
        <v>-8.378468194940849</v>
      </c>
      <c r="AR123" s="74">
        <f t="shared" si="73"/>
        <v>-8.39546365782933</v>
      </c>
      <c r="AS123" s="74">
        <f t="shared" si="73"/>
        <v>-8.3467584359384777</v>
      </c>
      <c r="AT123" s="74">
        <f t="shared" si="73"/>
        <v>-8.4771666401158114</v>
      </c>
      <c r="AU123" s="74">
        <f t="shared" si="59"/>
        <v>-7.7735637871297181</v>
      </c>
    </row>
    <row r="124" spans="1:47">
      <c r="A124" s="16" t="s">
        <v>94</v>
      </c>
      <c r="B124" s="16" t="s">
        <v>79</v>
      </c>
      <c r="C124" s="50">
        <v>53329.627099999998</v>
      </c>
      <c r="D124" s="50" t="s">
        <v>111</v>
      </c>
      <c r="E124">
        <f t="shared" si="49"/>
        <v>6946.0023334632042</v>
      </c>
      <c r="F124">
        <f t="shared" si="62"/>
        <v>6946</v>
      </c>
      <c r="G124">
        <f t="shared" si="67"/>
        <v>8.3659999654628336E-4</v>
      </c>
      <c r="K124">
        <f t="shared" si="72"/>
        <v>8.3659999654628336E-4</v>
      </c>
      <c r="Q124" s="2">
        <f t="shared" si="50"/>
        <v>38311.127099999998</v>
      </c>
      <c r="S124" s="13">
        <v>1</v>
      </c>
      <c r="Z124">
        <f t="shared" si="51"/>
        <v>6946</v>
      </c>
      <c r="AA124" s="74">
        <f t="shared" si="52"/>
        <v>8.4557316886011346E-4</v>
      </c>
      <c r="AB124" s="74">
        <f t="shared" si="63"/>
        <v>-1.188441591783552E-3</v>
      </c>
      <c r="AC124" s="74">
        <f t="shared" si="69"/>
        <v>8.3659999654628336E-4</v>
      </c>
      <c r="AD124" s="74">
        <f t="shared" si="64"/>
        <v>-8.9731723138300988E-6</v>
      </c>
      <c r="AE124" s="74">
        <f t="shared" si="65"/>
        <v>8.0517821373687009E-11</v>
      </c>
      <c r="AF124">
        <f t="shared" si="66"/>
        <v>8.3659999654628336E-4</v>
      </c>
      <c r="AG124" s="101"/>
      <c r="AH124">
        <f t="shared" si="53"/>
        <v>2.0250415883298354E-3</v>
      </c>
      <c r="AI124">
        <f t="shared" si="54"/>
        <v>0.36993346931130555</v>
      </c>
      <c r="AJ124">
        <f t="shared" si="55"/>
        <v>0.24685855243569854</v>
      </c>
      <c r="AK124">
        <f t="shared" si="56"/>
        <v>-0.31825861142948836</v>
      </c>
      <c r="AL124">
        <f t="shared" si="57"/>
        <v>-2.6738581906303556</v>
      </c>
      <c r="AM124">
        <f t="shared" si="58"/>
        <v>-4.197688900714275</v>
      </c>
      <c r="AN124" s="74">
        <f t="shared" si="73"/>
        <v>-8.3830238796471921</v>
      </c>
      <c r="AO124" s="74">
        <f t="shared" si="73"/>
        <v>-8.3822531325879979</v>
      </c>
      <c r="AP124" s="74">
        <f t="shared" si="73"/>
        <v>-8.3844153977532319</v>
      </c>
      <c r="AQ124" s="74">
        <f t="shared" si="73"/>
        <v>-8.37832891469378</v>
      </c>
      <c r="AR124" s="74">
        <f t="shared" si="73"/>
        <v>-8.3953033075893551</v>
      </c>
      <c r="AS124" s="74">
        <f t="shared" si="73"/>
        <v>-8.3466468446474913</v>
      </c>
      <c r="AT124" s="74">
        <f t="shared" si="73"/>
        <v>-8.4769578102981953</v>
      </c>
      <c r="AU124" s="74">
        <f t="shared" si="59"/>
        <v>-7.7733661764668218</v>
      </c>
    </row>
    <row r="125" spans="1:47">
      <c r="A125" s="16" t="s">
        <v>281</v>
      </c>
      <c r="B125" s="16" t="s">
        <v>79</v>
      </c>
      <c r="C125" s="50">
        <v>53387.529799999997</v>
      </c>
      <c r="D125" s="50" t="s">
        <v>111</v>
      </c>
      <c r="E125">
        <f t="shared" si="49"/>
        <v>7107.5058245930559</v>
      </c>
      <c r="F125">
        <f t="shared" si="62"/>
        <v>7107.5</v>
      </c>
      <c r="G125">
        <f t="shared" si="67"/>
        <v>2.0882499957224354E-3</v>
      </c>
      <c r="K125">
        <f t="shared" si="72"/>
        <v>2.0882499957224354E-3</v>
      </c>
      <c r="Q125" s="2">
        <f t="shared" si="50"/>
        <v>38369.029799999997</v>
      </c>
      <c r="S125" s="13">
        <v>1</v>
      </c>
      <c r="Z125">
        <f t="shared" si="51"/>
        <v>7107.5</v>
      </c>
      <c r="AA125" s="74">
        <f t="shared" si="52"/>
        <v>7.6985435310285245E-4</v>
      </c>
      <c r="AB125" s="74">
        <f t="shared" si="63"/>
        <v>-4.058480541682544E-5</v>
      </c>
      <c r="AC125" s="74">
        <f t="shared" si="69"/>
        <v>2.0882499957224354E-3</v>
      </c>
      <c r="AD125" s="74">
        <f t="shared" si="64"/>
        <v>1.318395642619583E-3</v>
      </c>
      <c r="AE125" s="74">
        <f t="shared" si="65"/>
        <v>1.7381670704783031E-6</v>
      </c>
      <c r="AF125">
        <f t="shared" si="66"/>
        <v>2.0882499957224354E-3</v>
      </c>
      <c r="AG125" s="101"/>
      <c r="AH125">
        <f t="shared" si="53"/>
        <v>2.1288348011392609E-3</v>
      </c>
      <c r="AI125">
        <f t="shared" si="54"/>
        <v>0.37814587518005804</v>
      </c>
      <c r="AJ125">
        <f t="shared" si="55"/>
        <v>0.27117777486470157</v>
      </c>
      <c r="AK125">
        <f t="shared" si="56"/>
        <v>-0.33402069440011883</v>
      </c>
      <c r="AL125">
        <f t="shared" si="57"/>
        <v>-2.6486788789350539</v>
      </c>
      <c r="AM125">
        <f t="shared" si="58"/>
        <v>-3.9750178870506416</v>
      </c>
      <c r="AN125" s="74">
        <f t="shared" si="73"/>
        <v>-8.3353351179884125</v>
      </c>
      <c r="AO125" s="74">
        <f t="shared" si="73"/>
        <v>-8.3349576291382483</v>
      </c>
      <c r="AP125" s="74">
        <f t="shared" si="73"/>
        <v>-8.3361122597850734</v>
      </c>
      <c r="AQ125" s="74">
        <f t="shared" si="73"/>
        <v>-8.3325724921144904</v>
      </c>
      <c r="AR125" s="74">
        <f t="shared" si="73"/>
        <v>-8.3433496808550061</v>
      </c>
      <c r="AS125" s="74">
        <f t="shared" si="73"/>
        <v>-8.3098075975632</v>
      </c>
      <c r="AT125" s="74">
        <f t="shared" si="73"/>
        <v>-8.4080710596449162</v>
      </c>
      <c r="AU125" s="74">
        <f t="shared" si="59"/>
        <v>-7.7095379323514814</v>
      </c>
    </row>
    <row r="126" spans="1:47">
      <c r="A126" s="16" t="s">
        <v>281</v>
      </c>
      <c r="B126" s="16" t="s">
        <v>79</v>
      </c>
      <c r="C126" s="50">
        <v>53407.432500000003</v>
      </c>
      <c r="D126" s="50" t="s">
        <v>111</v>
      </c>
      <c r="E126">
        <f t="shared" si="49"/>
        <v>7163.0188755027912</v>
      </c>
      <c r="F126">
        <f t="shared" si="62"/>
        <v>7163</v>
      </c>
      <c r="G126">
        <f t="shared" si="67"/>
        <v>6.7673000012291595E-3</v>
      </c>
      <c r="K126">
        <f t="shared" si="72"/>
        <v>6.7673000012291595E-3</v>
      </c>
      <c r="Q126" s="2">
        <f t="shared" si="50"/>
        <v>38388.932500000003</v>
      </c>
      <c r="S126" s="13">
        <v>1</v>
      </c>
      <c r="Z126">
        <f t="shared" si="51"/>
        <v>7163</v>
      </c>
      <c r="AA126" s="74">
        <f t="shared" si="52"/>
        <v>7.4222667534818744E-4</v>
      </c>
      <c r="AB126" s="74">
        <f t="shared" si="63"/>
        <v>4.6034125920999848E-3</v>
      </c>
      <c r="AC126" s="74">
        <f t="shared" si="69"/>
        <v>6.7673000012291595E-3</v>
      </c>
      <c r="AD126" s="74">
        <f t="shared" si="64"/>
        <v>6.0250733258809721E-3</v>
      </c>
      <c r="AE126" s="74">
        <f t="shared" si="65"/>
        <v>3.6301508582242398E-5</v>
      </c>
      <c r="AF126">
        <f t="shared" si="66"/>
        <v>6.7673000012291595E-3</v>
      </c>
      <c r="AG126" s="101"/>
      <c r="AH126">
        <f t="shared" si="53"/>
        <v>2.1638874091291747E-3</v>
      </c>
      <c r="AI126">
        <f t="shared" si="54"/>
        <v>0.38114635564293675</v>
      </c>
      <c r="AJ126">
        <f t="shared" si="55"/>
        <v>0.27974221805342231</v>
      </c>
      <c r="AK126">
        <f t="shared" si="56"/>
        <v>-0.33954755735993025</v>
      </c>
      <c r="AL126">
        <f t="shared" si="57"/>
        <v>-2.6397697279808883</v>
      </c>
      <c r="AM126">
        <f t="shared" si="58"/>
        <v>-3.9014792647099208</v>
      </c>
      <c r="AN126" s="74">
        <f t="shared" si="73"/>
        <v>-8.3187125423484254</v>
      </c>
      <c r="AO126" s="74">
        <f t="shared" si="73"/>
        <v>-8.3184286147797426</v>
      </c>
      <c r="AP126" s="74">
        <f t="shared" si="73"/>
        <v>-8.3193257892340196</v>
      </c>
      <c r="AQ126" s="74">
        <f t="shared" si="73"/>
        <v>-8.3164853289624237</v>
      </c>
      <c r="AR126" s="74">
        <f t="shared" si="73"/>
        <v>-8.3254238436493146</v>
      </c>
      <c r="AS126" s="74">
        <f t="shared" si="73"/>
        <v>-8.2967312641778577</v>
      </c>
      <c r="AT126" s="74">
        <f t="shared" si="73"/>
        <v>-8.3837397043151523</v>
      </c>
      <c r="AU126" s="74">
        <f t="shared" si="59"/>
        <v>-7.6876031487700489</v>
      </c>
    </row>
    <row r="127" spans="1:47">
      <c r="A127" s="16" t="s">
        <v>362</v>
      </c>
      <c r="B127" s="16" t="s">
        <v>79</v>
      </c>
      <c r="C127" s="50">
        <v>53408.501400000001</v>
      </c>
      <c r="D127" s="50" t="s">
        <v>111</v>
      </c>
      <c r="E127">
        <f t="shared" si="49"/>
        <v>7166.0002750172944</v>
      </c>
      <c r="F127">
        <f t="shared" si="62"/>
        <v>7166</v>
      </c>
      <c r="G127">
        <f t="shared" si="67"/>
        <v>9.8600001365412027E-5</v>
      </c>
      <c r="K127">
        <f t="shared" si="72"/>
        <v>9.8600001365412027E-5</v>
      </c>
      <c r="Q127" s="2">
        <f t="shared" si="50"/>
        <v>38390.001400000001</v>
      </c>
      <c r="S127" s="13">
        <v>1</v>
      </c>
      <c r="Z127">
        <f t="shared" si="51"/>
        <v>7166</v>
      </c>
      <c r="AA127" s="74">
        <f t="shared" si="52"/>
        <v>7.4070942671409417E-4</v>
      </c>
      <c r="AB127" s="74">
        <f t="shared" si="63"/>
        <v>-2.0671727148727729E-3</v>
      </c>
      <c r="AC127" s="74">
        <f t="shared" si="69"/>
        <v>9.8600001365412027E-5</v>
      </c>
      <c r="AD127" s="74">
        <f t="shared" si="64"/>
        <v>-6.4210942534868214E-4</v>
      </c>
      <c r="AE127" s="74">
        <f t="shared" si="65"/>
        <v>4.1230451412161479E-7</v>
      </c>
      <c r="AF127">
        <f t="shared" si="66"/>
        <v>9.8600001365412027E-5</v>
      </c>
      <c r="AG127" s="101"/>
      <c r="AH127">
        <f t="shared" si="53"/>
        <v>2.1657727162381849E-3</v>
      </c>
      <c r="AI127">
        <f t="shared" si="54"/>
        <v>0.38131128846403251</v>
      </c>
      <c r="AJ127">
        <f t="shared" si="55"/>
        <v>0.28020832853549121</v>
      </c>
      <c r="AK127">
        <f t="shared" si="56"/>
        <v>-0.33984798816688311</v>
      </c>
      <c r="AL127">
        <f t="shared" si="57"/>
        <v>-2.63928419987008</v>
      </c>
      <c r="AM127">
        <f t="shared" si="58"/>
        <v>-3.8975449839977863</v>
      </c>
      <c r="AN127" s="74">
        <f t="shared" si="73"/>
        <v>-8.3178104257388235</v>
      </c>
      <c r="AO127" s="74">
        <f t="shared" si="73"/>
        <v>-8.3175310354295124</v>
      </c>
      <c r="AP127" s="74">
        <f t="shared" si="73"/>
        <v>-8.3184154670794772</v>
      </c>
      <c r="AQ127" s="74">
        <f t="shared" si="73"/>
        <v>-8.3156103449730114</v>
      </c>
      <c r="AR127" s="74">
        <f t="shared" si="73"/>
        <v>-8.3244538401331347</v>
      </c>
      <c r="AS127" s="74">
        <f t="shared" si="73"/>
        <v>-8.2960176085017316</v>
      </c>
      <c r="AT127" s="74">
        <f t="shared" si="73"/>
        <v>-8.3824149435757072</v>
      </c>
      <c r="AU127" s="74">
        <f t="shared" si="59"/>
        <v>-7.6864174847926749</v>
      </c>
    </row>
    <row r="128" spans="1:47">
      <c r="A128" s="16" t="s">
        <v>281</v>
      </c>
      <c r="B128" s="16" t="s">
        <v>79</v>
      </c>
      <c r="C128" s="50">
        <v>53409.398200000003</v>
      </c>
      <c r="D128" s="50" t="s">
        <v>111</v>
      </c>
      <c r="E128">
        <f t="shared" si="49"/>
        <v>7168.5016494064957</v>
      </c>
      <c r="F128">
        <f t="shared" si="62"/>
        <v>7168.5</v>
      </c>
      <c r="G128">
        <f t="shared" si="67"/>
        <v>5.913499990128912E-4</v>
      </c>
      <c r="K128">
        <f t="shared" si="72"/>
        <v>5.913499990128912E-4</v>
      </c>
      <c r="Q128" s="2">
        <f t="shared" si="50"/>
        <v>38390.898200000003</v>
      </c>
      <c r="S128" s="13">
        <v>1</v>
      </c>
      <c r="Z128">
        <f t="shared" si="51"/>
        <v>7168.5</v>
      </c>
      <c r="AA128" s="74">
        <f t="shared" si="52"/>
        <v>7.3944317303484709E-4</v>
      </c>
      <c r="AB128" s="74">
        <f t="shared" si="63"/>
        <v>-1.5759930573923846E-3</v>
      </c>
      <c r="AC128" s="74">
        <f t="shared" si="69"/>
        <v>5.913499990128912E-4</v>
      </c>
      <c r="AD128" s="74">
        <f t="shared" si="64"/>
        <v>-1.4809317402195588E-4</v>
      </c>
      <c r="AE128" s="74">
        <f t="shared" si="65"/>
        <v>2.1931588191897308E-8</v>
      </c>
      <c r="AF128">
        <f t="shared" si="66"/>
        <v>5.913499990128912E-4</v>
      </c>
      <c r="AG128" s="101"/>
      <c r="AH128">
        <f t="shared" si="53"/>
        <v>2.1673430564052758E-3</v>
      </c>
      <c r="AI128">
        <f t="shared" si="54"/>
        <v>0.38144895090359432</v>
      </c>
      <c r="AJ128">
        <f t="shared" si="55"/>
        <v>0.28059700548225663</v>
      </c>
      <c r="AK128">
        <f t="shared" si="56"/>
        <v>-0.34009848059767844</v>
      </c>
      <c r="AL128">
        <f t="shared" si="57"/>
        <v>-2.6388792784711028</v>
      </c>
      <c r="AM128">
        <f t="shared" si="58"/>
        <v>-3.8942695563781737</v>
      </c>
      <c r="AN128" s="74">
        <f t="shared" si="73"/>
        <v>-8.3170583757686032</v>
      </c>
      <c r="AO128" s="74">
        <f t="shared" si="73"/>
        <v>-8.3167827275917148</v>
      </c>
      <c r="AP128" s="74">
        <f t="shared" si="73"/>
        <v>-8.317656629444441</v>
      </c>
      <c r="AQ128" s="74">
        <f t="shared" si="73"/>
        <v>-8.3148807655749994</v>
      </c>
      <c r="AR128" s="74">
        <f t="shared" si="73"/>
        <v>-8.3236454220308111</v>
      </c>
      <c r="AS128" s="74">
        <f t="shared" si="73"/>
        <v>-8.2954223437317136</v>
      </c>
      <c r="AT128" s="74">
        <f t="shared" si="73"/>
        <v>-8.3813102288708059</v>
      </c>
      <c r="AU128" s="74">
        <f t="shared" si="59"/>
        <v>-7.6854294314781955</v>
      </c>
    </row>
    <row r="129" spans="1:47">
      <c r="A129" s="16" t="s">
        <v>362</v>
      </c>
      <c r="B129" s="16" t="s">
        <v>79</v>
      </c>
      <c r="C129" s="50">
        <v>53410.473599999998</v>
      </c>
      <c r="D129" s="50" t="s">
        <v>111</v>
      </c>
      <c r="E129">
        <f t="shared" si="49"/>
        <v>7171.5011788647098</v>
      </c>
      <c r="F129">
        <f t="shared" si="62"/>
        <v>7171.5</v>
      </c>
      <c r="G129">
        <f t="shared" si="67"/>
        <v>4.2264999501639977E-4</v>
      </c>
      <c r="K129">
        <f t="shared" si="72"/>
        <v>4.2264999501639977E-4</v>
      </c>
      <c r="Q129" s="2">
        <f t="shared" si="50"/>
        <v>38391.973599999998</v>
      </c>
      <c r="S129" s="13">
        <v>1</v>
      </c>
      <c r="Z129">
        <f t="shared" si="51"/>
        <v>7171.5</v>
      </c>
      <c r="AA129" s="74">
        <f t="shared" si="52"/>
        <v>7.3792141106735973E-4</v>
      </c>
      <c r="AB129" s="74">
        <f t="shared" si="63"/>
        <v>-1.746576568909496E-3</v>
      </c>
      <c r="AC129" s="74">
        <f t="shared" si="69"/>
        <v>4.2264999501639977E-4</v>
      </c>
      <c r="AD129" s="74">
        <f t="shared" si="64"/>
        <v>-3.1527141605095996E-4</v>
      </c>
      <c r="AE129" s="74">
        <f t="shared" si="65"/>
        <v>9.9396065778777493E-8</v>
      </c>
      <c r="AF129">
        <f t="shared" si="66"/>
        <v>4.2264999501639977E-4</v>
      </c>
      <c r="AG129" s="101"/>
      <c r="AH129">
        <f t="shared" si="53"/>
        <v>2.1692265639258958E-3</v>
      </c>
      <c r="AI129">
        <f t="shared" si="54"/>
        <v>0.38161440851252992</v>
      </c>
      <c r="AJ129">
        <f t="shared" si="55"/>
        <v>0.28106372024127468</v>
      </c>
      <c r="AK129">
        <f t="shared" si="56"/>
        <v>-0.34039923190836568</v>
      </c>
      <c r="AL129">
        <f t="shared" si="57"/>
        <v>-2.6383929943804016</v>
      </c>
      <c r="AM129">
        <f t="shared" si="58"/>
        <v>-3.8903428016828356</v>
      </c>
      <c r="AN129" s="74">
        <f t="shared" si="73"/>
        <v>-8.3161555717498228</v>
      </c>
      <c r="AO129" s="74">
        <f t="shared" si="73"/>
        <v>-8.3158843677352881</v>
      </c>
      <c r="AP129" s="74">
        <f t="shared" si="73"/>
        <v>-8.3167457404133618</v>
      </c>
      <c r="AQ129" s="74">
        <f t="shared" si="73"/>
        <v>-8.3140047586177008</v>
      </c>
      <c r="AR129" s="74">
        <f t="shared" si="73"/>
        <v>-8.3226752220038804</v>
      </c>
      <c r="AS129" s="74">
        <f t="shared" si="73"/>
        <v>-8.2947073611280118</v>
      </c>
      <c r="AT129" s="74">
        <f t="shared" si="73"/>
        <v>-8.3799836744888747</v>
      </c>
      <c r="AU129" s="74">
        <f t="shared" si="59"/>
        <v>-7.6842437675008215</v>
      </c>
    </row>
    <row r="130" spans="1:47">
      <c r="A130" s="16" t="s">
        <v>376</v>
      </c>
      <c r="B130" s="16" t="s">
        <v>79</v>
      </c>
      <c r="C130" s="50">
        <v>53422.663500000002</v>
      </c>
      <c r="D130" s="50" t="s">
        <v>111</v>
      </c>
      <c r="E130">
        <f t="shared" si="49"/>
        <v>7205.5015174762875</v>
      </c>
      <c r="F130">
        <f t="shared" si="62"/>
        <v>7205.5</v>
      </c>
      <c r="G130">
        <f t="shared" si="67"/>
        <v>5.4405000264523551E-4</v>
      </c>
      <c r="K130">
        <f t="shared" si="72"/>
        <v>5.4405000264523551E-4</v>
      </c>
      <c r="Q130" s="2">
        <f t="shared" si="50"/>
        <v>38404.163500000002</v>
      </c>
      <c r="S130" s="13">
        <v>1</v>
      </c>
      <c r="Z130">
        <f t="shared" si="51"/>
        <v>7205.5</v>
      </c>
      <c r="AA130" s="74">
        <f t="shared" si="52"/>
        <v>7.2050201851668475E-4</v>
      </c>
      <c r="AB130" s="74">
        <f t="shared" si="63"/>
        <v>-1.6464536741775011E-3</v>
      </c>
      <c r="AC130" s="74">
        <f t="shared" si="69"/>
        <v>5.4405000264523551E-4</v>
      </c>
      <c r="AD130" s="74">
        <f t="shared" si="64"/>
        <v>-1.7645201587144924E-4</v>
      </c>
      <c r="AE130" s="74">
        <f t="shared" si="65"/>
        <v>3.1135313905098172E-8</v>
      </c>
      <c r="AF130">
        <f t="shared" si="66"/>
        <v>5.4405000264523551E-4</v>
      </c>
      <c r="AG130" s="101"/>
      <c r="AH130">
        <f t="shared" si="53"/>
        <v>2.1905036768227366E-3</v>
      </c>
      <c r="AI130">
        <f t="shared" si="54"/>
        <v>0.3835098282624928</v>
      </c>
      <c r="AJ130">
        <f t="shared" si="55"/>
        <v>0.28637641441677442</v>
      </c>
      <c r="AK130">
        <f t="shared" si="56"/>
        <v>-0.34382007648503071</v>
      </c>
      <c r="AL130">
        <f t="shared" si="57"/>
        <v>-2.6328526219347004</v>
      </c>
      <c r="AM130">
        <f t="shared" si="58"/>
        <v>-3.8461229353507158</v>
      </c>
      <c r="AN130" s="74">
        <f t="shared" si="73"/>
        <v>-8.3058973121672324</v>
      </c>
      <c r="AO130" s="74">
        <f t="shared" si="73"/>
        <v>-8.3056730449565475</v>
      </c>
      <c r="AP130" s="74">
        <f t="shared" si="73"/>
        <v>-8.3064003803784789</v>
      </c>
      <c r="AQ130" s="74">
        <f t="shared" si="73"/>
        <v>-8.304037531651737</v>
      </c>
      <c r="AR130" s="74">
        <f t="shared" si="73"/>
        <v>-8.311672085101959</v>
      </c>
      <c r="AS130" s="74">
        <f t="shared" si="73"/>
        <v>-8.2865525259680037</v>
      </c>
      <c r="AT130" s="74">
        <f t="shared" si="73"/>
        <v>-8.3648810840227057</v>
      </c>
      <c r="AU130" s="74">
        <f t="shared" si="59"/>
        <v>-7.6708062424239065</v>
      </c>
    </row>
    <row r="131" spans="1:47">
      <c r="A131" s="16" t="s">
        <v>376</v>
      </c>
      <c r="B131" s="16" t="s">
        <v>79</v>
      </c>
      <c r="C131" s="50">
        <v>53443.636500000001</v>
      </c>
      <c r="D131" s="50" t="s">
        <v>105</v>
      </c>
      <c r="E131">
        <f t="shared" si="49"/>
        <v>7263.9998728114651</v>
      </c>
      <c r="F131">
        <f t="shared" si="62"/>
        <v>7264</v>
      </c>
      <c r="G131">
        <f t="shared" si="67"/>
        <v>-4.5600005250889808E-5</v>
      </c>
      <c r="K131">
        <f t="shared" si="72"/>
        <v>-4.5600005250889808E-5</v>
      </c>
      <c r="Q131" s="2">
        <f t="shared" si="50"/>
        <v>38425.136500000001</v>
      </c>
      <c r="S131" s="13">
        <v>1</v>
      </c>
      <c r="Z131">
        <f t="shared" si="51"/>
        <v>7264</v>
      </c>
      <c r="AA131" s="74">
        <f t="shared" si="52"/>
        <v>6.8978050006085175E-4</v>
      </c>
      <c r="AB131" s="74">
        <f t="shared" si="63"/>
        <v>-2.272407908142501E-3</v>
      </c>
      <c r="AC131" s="74">
        <f t="shared" si="69"/>
        <v>-4.5600005250889808E-5</v>
      </c>
      <c r="AD131" s="74">
        <f t="shared" si="64"/>
        <v>-7.3538050531174156E-4</v>
      </c>
      <c r="AE131" s="74">
        <f t="shared" si="65"/>
        <v>5.407844875925523E-7</v>
      </c>
      <c r="AF131">
        <f t="shared" si="66"/>
        <v>-4.5600005250889808E-5</v>
      </c>
      <c r="AG131" s="101"/>
      <c r="AH131">
        <f t="shared" si="53"/>
        <v>2.2268079028916112E-3</v>
      </c>
      <c r="AI131">
        <f t="shared" si="54"/>
        <v>0.38686029813382672</v>
      </c>
      <c r="AJ131">
        <f t="shared" si="55"/>
        <v>0.29561956569553871</v>
      </c>
      <c r="AK131">
        <f t="shared" si="56"/>
        <v>-0.34976003607984374</v>
      </c>
      <c r="AL131">
        <f t="shared" si="57"/>
        <v>-2.6231913189379483</v>
      </c>
      <c r="AM131">
        <f t="shared" si="58"/>
        <v>-3.7712250568005765</v>
      </c>
      <c r="AN131" s="74">
        <f t="shared" ref="AN131:AT140" si="74">$AU131+$AB$7*SIN(AO131)</f>
        <v>-8.2881305453851599</v>
      </c>
      <c r="AO131" s="74">
        <f t="shared" si="74"/>
        <v>-8.2879733766142856</v>
      </c>
      <c r="AP131" s="74">
        <f t="shared" si="74"/>
        <v>-8.2885025808356882</v>
      </c>
      <c r="AQ131" s="74">
        <f t="shared" si="74"/>
        <v>-8.2867182781575828</v>
      </c>
      <c r="AR131" s="74">
        <f t="shared" si="74"/>
        <v>-8.2927071895743474</v>
      </c>
      <c r="AS131" s="74">
        <f t="shared" si="74"/>
        <v>-8.272288474745725</v>
      </c>
      <c r="AT131" s="74">
        <f t="shared" si="74"/>
        <v>-8.3386026010524539</v>
      </c>
      <c r="AU131" s="74">
        <f t="shared" si="59"/>
        <v>-7.6476857948651</v>
      </c>
    </row>
    <row r="132" spans="1:47">
      <c r="A132" s="16" t="s">
        <v>94</v>
      </c>
      <c r="B132" s="16" t="s">
        <v>79</v>
      </c>
      <c r="C132" s="50">
        <v>53451.346400000002</v>
      </c>
      <c r="D132" s="50" t="s">
        <v>105</v>
      </c>
      <c r="E132">
        <f t="shared" si="49"/>
        <v>7285.5044963655018</v>
      </c>
      <c r="F132">
        <f t="shared" si="62"/>
        <v>7285.5</v>
      </c>
      <c r="G132">
        <f t="shared" ref="G132:G153" si="75">+C132-(C$7+F132*C$8)</f>
        <v>1.6120500004035421E-3</v>
      </c>
      <c r="K132">
        <f t="shared" si="72"/>
        <v>1.6120500004035421E-3</v>
      </c>
      <c r="Q132" s="2">
        <f t="shared" si="50"/>
        <v>38432.846400000002</v>
      </c>
      <c r="S132" s="13">
        <v>1</v>
      </c>
      <c r="Z132">
        <f t="shared" si="51"/>
        <v>7285.5</v>
      </c>
      <c r="AA132" s="74">
        <f t="shared" si="52"/>
        <v>6.7824864524765154E-4</v>
      </c>
      <c r="AB132" s="74">
        <f t="shared" si="63"/>
        <v>-6.280008846407505E-4</v>
      </c>
      <c r="AC132" s="74">
        <f t="shared" si="69"/>
        <v>1.6120500004035421E-3</v>
      </c>
      <c r="AD132" s="74">
        <f t="shared" si="64"/>
        <v>9.3380135515589054E-4</v>
      </c>
      <c r="AE132" s="74">
        <f t="shared" si="65"/>
        <v>8.7198497089097763E-7</v>
      </c>
      <c r="AF132">
        <f t="shared" si="66"/>
        <v>1.6120500004035421E-3</v>
      </c>
      <c r="AG132" s="101"/>
      <c r="AH132">
        <f t="shared" si="53"/>
        <v>2.2400508850442926E-3</v>
      </c>
      <c r="AI132">
        <f t="shared" si="54"/>
        <v>0.3881208912956422</v>
      </c>
      <c r="AJ132">
        <f t="shared" si="55"/>
        <v>0.29904992908481698</v>
      </c>
      <c r="AK132">
        <f t="shared" si="56"/>
        <v>-0.35196069833757609</v>
      </c>
      <c r="AL132">
        <f t="shared" si="57"/>
        <v>-2.6195984600015025</v>
      </c>
      <c r="AM132">
        <f t="shared" si="58"/>
        <v>-3.7440635417368617</v>
      </c>
      <c r="AN132" s="74">
        <f t="shared" si="74"/>
        <v>-8.2815628329643296</v>
      </c>
      <c r="AO132" s="74">
        <f t="shared" si="74"/>
        <v>-8.2814263886855706</v>
      </c>
      <c r="AP132" s="74">
        <f t="shared" si="74"/>
        <v>-8.2818924319735761</v>
      </c>
      <c r="AQ132" s="74">
        <f t="shared" si="74"/>
        <v>-8.2802986280611677</v>
      </c>
      <c r="AR132" s="74">
        <f t="shared" si="74"/>
        <v>-8.2857263731213653</v>
      </c>
      <c r="AS132" s="74">
        <f t="shared" si="74"/>
        <v>-8.2669680486317496</v>
      </c>
      <c r="AT132" s="74">
        <f t="shared" si="74"/>
        <v>-8.3288517933803998</v>
      </c>
      <c r="AU132" s="74">
        <f t="shared" si="59"/>
        <v>-7.6391885363605807</v>
      </c>
    </row>
    <row r="133" spans="1:47">
      <c r="A133" s="16" t="s">
        <v>94</v>
      </c>
      <c r="B133" s="16" t="s">
        <v>79</v>
      </c>
      <c r="C133" s="50">
        <v>53465.328099999999</v>
      </c>
      <c r="D133" s="50" t="s">
        <v>105</v>
      </c>
      <c r="E133">
        <f t="shared" si="49"/>
        <v>7324.5025631556473</v>
      </c>
      <c r="F133">
        <f t="shared" si="62"/>
        <v>7324.5</v>
      </c>
      <c r="G133">
        <f t="shared" si="75"/>
        <v>9.1894999786745757E-4</v>
      </c>
      <c r="K133">
        <f t="shared" si="72"/>
        <v>9.1894999786745757E-4</v>
      </c>
      <c r="Q133" s="2">
        <f t="shared" si="50"/>
        <v>38446.828099999999</v>
      </c>
      <c r="S133" s="13">
        <v>1</v>
      </c>
      <c r="Z133">
        <f t="shared" si="51"/>
        <v>7324.5</v>
      </c>
      <c r="AA133" s="74">
        <f t="shared" si="52"/>
        <v>6.5699573046560777E-4</v>
      </c>
      <c r="AB133" s="74">
        <f t="shared" si="63"/>
        <v>-1.3449824071007257E-3</v>
      </c>
      <c r="AC133" s="74">
        <f t="shared" si="69"/>
        <v>9.1894999786745757E-4</v>
      </c>
      <c r="AD133" s="74">
        <f t="shared" si="64"/>
        <v>2.619542674018498E-4</v>
      </c>
      <c r="AE133" s="74">
        <f t="shared" si="65"/>
        <v>6.8620038210039826E-8</v>
      </c>
      <c r="AF133">
        <f t="shared" si="66"/>
        <v>9.1894999786745757E-4</v>
      </c>
      <c r="AG133" s="101"/>
      <c r="AH133">
        <f t="shared" si="53"/>
        <v>2.2639324049681833E-3</v>
      </c>
      <c r="AI133">
        <f t="shared" si="54"/>
        <v>0.39044892152450472</v>
      </c>
      <c r="AJ133">
        <f t="shared" si="55"/>
        <v>0.30531934859823889</v>
      </c>
      <c r="AK133">
        <f t="shared" si="56"/>
        <v>-0.35597733013841504</v>
      </c>
      <c r="AL133">
        <f t="shared" si="57"/>
        <v>-2.6130215514487913</v>
      </c>
      <c r="AM133">
        <f t="shared" si="58"/>
        <v>-3.6952779774757554</v>
      </c>
      <c r="AN133" s="74">
        <f t="shared" si="74"/>
        <v>-8.2695956482499557</v>
      </c>
      <c r="AO133" s="74">
        <f t="shared" si="74"/>
        <v>-8.2694919609466524</v>
      </c>
      <c r="AP133" s="74">
        <f t="shared" si="74"/>
        <v>-8.2698557091242009</v>
      </c>
      <c r="AQ133" s="74">
        <f t="shared" si="74"/>
        <v>-8.2685783122985743</v>
      </c>
      <c r="AR133" s="74">
        <f t="shared" si="74"/>
        <v>-8.2730480516385629</v>
      </c>
      <c r="AS133" s="74">
        <f t="shared" si="74"/>
        <v>-8.2572040777019833</v>
      </c>
      <c r="AT133" s="74">
        <f t="shared" si="74"/>
        <v>-8.3110372586447863</v>
      </c>
      <c r="AU133" s="74">
        <f t="shared" si="59"/>
        <v>-7.6237749046547085</v>
      </c>
    </row>
    <row r="134" spans="1:47">
      <c r="A134" s="16" t="s">
        <v>376</v>
      </c>
      <c r="B134" s="16" t="s">
        <v>79</v>
      </c>
      <c r="C134" s="50">
        <v>53684.921600000001</v>
      </c>
      <c r="D134" s="50" t="s">
        <v>105</v>
      </c>
      <c r="E134">
        <f t="shared" si="49"/>
        <v>7936.9976087998803</v>
      </c>
      <c r="F134">
        <f t="shared" si="62"/>
        <v>7937</v>
      </c>
      <c r="G134">
        <f t="shared" si="75"/>
        <v>-8.5730000137118623E-4</v>
      </c>
      <c r="K134">
        <f t="shared" si="72"/>
        <v>-8.5730000137118623E-4</v>
      </c>
      <c r="Q134" s="2">
        <f t="shared" si="50"/>
        <v>38666.421600000001</v>
      </c>
      <c r="S134" s="13">
        <v>1</v>
      </c>
      <c r="Z134">
        <f t="shared" si="51"/>
        <v>7937</v>
      </c>
      <c r="AA134" s="74">
        <f t="shared" si="52"/>
        <v>2.6185480029117421E-4</v>
      </c>
      <c r="AB134" s="74">
        <f t="shared" si="63"/>
        <v>-3.4677488016011701E-3</v>
      </c>
      <c r="AC134" s="74">
        <f t="shared" si="69"/>
        <v>-8.5730000137118623E-4</v>
      </c>
      <c r="AD134" s="74">
        <f t="shared" si="64"/>
        <v>-1.1191548016623604E-3</v>
      </c>
      <c r="AE134" s="74">
        <f t="shared" si="65"/>
        <v>1.2525074700839173E-6</v>
      </c>
      <c r="AF134">
        <f t="shared" si="66"/>
        <v>-8.5730000137118623E-4</v>
      </c>
      <c r="AG134" s="101"/>
      <c r="AH134">
        <f t="shared" si="53"/>
        <v>2.6104488002299839E-3</v>
      </c>
      <c r="AI134">
        <f t="shared" si="54"/>
        <v>0.43552486618166864</v>
      </c>
      <c r="AJ134">
        <f t="shared" si="55"/>
        <v>0.41300551166237998</v>
      </c>
      <c r="AK134">
        <f t="shared" si="56"/>
        <v>-0.42383982840678203</v>
      </c>
      <c r="AL134">
        <f t="shared" si="57"/>
        <v>-2.4975436043509514</v>
      </c>
      <c r="AM134">
        <f t="shared" si="58"/>
        <v>-2.9972625476450157</v>
      </c>
      <c r="AN134" s="74">
        <f t="shared" si="74"/>
        <v>-8.071024160257819</v>
      </c>
      <c r="AO134" s="74">
        <f t="shared" si="74"/>
        <v>-8.0710291276416601</v>
      </c>
      <c r="AP134" s="74">
        <f t="shared" si="74"/>
        <v>-8.0709964472690814</v>
      </c>
      <c r="AQ134" s="74">
        <f t="shared" si="74"/>
        <v>-8.0712113623330524</v>
      </c>
      <c r="AR134" s="74">
        <f t="shared" si="74"/>
        <v>-8.0697941598114475</v>
      </c>
      <c r="AS134" s="74">
        <f t="shared" si="74"/>
        <v>-8.0789775292334358</v>
      </c>
      <c r="AT134" s="74">
        <f t="shared" si="74"/>
        <v>-8.0103152797903157</v>
      </c>
      <c r="AU134" s="74">
        <f t="shared" si="59"/>
        <v>-7.381701842607364</v>
      </c>
    </row>
    <row r="135" spans="1:47">
      <c r="A135" s="16" t="s">
        <v>376</v>
      </c>
      <c r="B135" s="16" t="s">
        <v>79</v>
      </c>
      <c r="C135" s="50">
        <v>53700.875800000002</v>
      </c>
      <c r="D135" s="50" t="s">
        <v>105</v>
      </c>
      <c r="E135">
        <f t="shared" si="49"/>
        <v>7981.4974162040935</v>
      </c>
      <c r="F135">
        <f t="shared" si="62"/>
        <v>7981.5</v>
      </c>
      <c r="G135">
        <f t="shared" si="75"/>
        <v>-9.2635000328300521E-4</v>
      </c>
      <c r="K135">
        <f t="shared" si="72"/>
        <v>-9.2635000328300521E-4</v>
      </c>
      <c r="Q135" s="2">
        <f t="shared" si="50"/>
        <v>38682.375800000002</v>
      </c>
      <c r="S135" s="13">
        <v>1</v>
      </c>
      <c r="Z135">
        <f t="shared" si="51"/>
        <v>7981.5</v>
      </c>
      <c r="AA135" s="74">
        <f t="shared" si="52"/>
        <v>2.2821121052292838E-4</v>
      </c>
      <c r="AB135" s="74">
        <f t="shared" si="63"/>
        <v>-3.5594431435392111E-3</v>
      </c>
      <c r="AC135" s="74">
        <f t="shared" si="69"/>
        <v>-9.2635000328300521E-4</v>
      </c>
      <c r="AD135" s="74">
        <f t="shared" si="64"/>
        <v>-1.1545612138059336E-3</v>
      </c>
      <c r="AE135" s="74">
        <f t="shared" si="65"/>
        <v>1.3330115964250307E-6</v>
      </c>
      <c r="AF135">
        <f t="shared" si="66"/>
        <v>-9.2635000328300521E-4</v>
      </c>
      <c r="AG135" s="101"/>
      <c r="AH135">
        <f t="shared" si="53"/>
        <v>2.6330931402562059E-3</v>
      </c>
      <c r="AI135">
        <f t="shared" si="54"/>
        <v>0.43956548125804895</v>
      </c>
      <c r="AJ135">
        <f t="shared" si="55"/>
        <v>0.42161484488569423</v>
      </c>
      <c r="AK135">
        <f t="shared" si="56"/>
        <v>-0.42916841338289474</v>
      </c>
      <c r="AL135">
        <f t="shared" si="57"/>
        <v>-2.4880698744209822</v>
      </c>
      <c r="AM135">
        <f t="shared" si="58"/>
        <v>-2.9506333395458335</v>
      </c>
      <c r="AN135" s="74">
        <f t="shared" si="74"/>
        <v>-8.0556871972383455</v>
      </c>
      <c r="AO135" s="74">
        <f t="shared" si="74"/>
        <v>-8.0556909478022174</v>
      </c>
      <c r="AP135" s="74">
        <f t="shared" si="74"/>
        <v>-8.0556644253072669</v>
      </c>
      <c r="AQ135" s="74">
        <f t="shared" si="74"/>
        <v>-8.0558519080447084</v>
      </c>
      <c r="AR135" s="74">
        <f t="shared" si="74"/>
        <v>-8.0545229179651781</v>
      </c>
      <c r="AS135" s="74">
        <f t="shared" si="74"/>
        <v>-8.0637644467452088</v>
      </c>
      <c r="AT135" s="74">
        <f t="shared" si="74"/>
        <v>-7.9869833697396944</v>
      </c>
      <c r="AU135" s="74">
        <f t="shared" si="59"/>
        <v>-7.3641144936096383</v>
      </c>
    </row>
    <row r="136" spans="1:47">
      <c r="A136" s="16" t="s">
        <v>87</v>
      </c>
      <c r="B136" s="16" t="s">
        <v>79</v>
      </c>
      <c r="C136" s="50">
        <v>53704.819799999997</v>
      </c>
      <c r="D136" s="50" t="s">
        <v>111</v>
      </c>
      <c r="E136">
        <f t="shared" si="49"/>
        <v>7992.4981082100876</v>
      </c>
      <c r="F136">
        <f t="shared" si="62"/>
        <v>7992.5</v>
      </c>
      <c r="G136">
        <f t="shared" si="75"/>
        <v>-6.7825000587617978E-4</v>
      </c>
      <c r="K136">
        <f t="shared" si="72"/>
        <v>-6.7825000587617978E-4</v>
      </c>
      <c r="Q136" s="2">
        <f t="shared" si="50"/>
        <v>38686.319799999997</v>
      </c>
      <c r="S136" s="13">
        <v>1</v>
      </c>
      <c r="Z136">
        <f t="shared" si="51"/>
        <v>7992.5</v>
      </c>
      <c r="AA136" s="74">
        <f t="shared" si="52"/>
        <v>2.1978117496947993E-4</v>
      </c>
      <c r="AB136" s="74">
        <f t="shared" si="63"/>
        <v>-3.316877185147794E-3</v>
      </c>
      <c r="AC136" s="74">
        <f t="shared" si="69"/>
        <v>-6.7825000587617978E-4</v>
      </c>
      <c r="AD136" s="74">
        <f t="shared" si="64"/>
        <v>-8.9803118084565972E-4</v>
      </c>
      <c r="AE136" s="74">
        <f t="shared" si="65"/>
        <v>8.0646000177104995E-7</v>
      </c>
      <c r="AF136">
        <f t="shared" si="66"/>
        <v>-6.7825000587617978E-4</v>
      </c>
      <c r="AG136" s="101"/>
      <c r="AH136">
        <f t="shared" si="53"/>
        <v>2.6386271792716142E-3</v>
      </c>
      <c r="AI136">
        <f t="shared" si="54"/>
        <v>0.44058378266126286</v>
      </c>
      <c r="AJ136">
        <f t="shared" si="55"/>
        <v>0.42376187240974916</v>
      </c>
      <c r="AK136">
        <f t="shared" si="56"/>
        <v>-0.43049491590671829</v>
      </c>
      <c r="AL136">
        <f t="shared" si="57"/>
        <v>-2.4857008052929821</v>
      </c>
      <c r="AM136">
        <f t="shared" si="58"/>
        <v>-2.9391760056894967</v>
      </c>
      <c r="AN136" s="74">
        <f t="shared" si="74"/>
        <v>-8.0518740299629048</v>
      </c>
      <c r="AO136" s="74">
        <f t="shared" si="74"/>
        <v>-8.0518775002034353</v>
      </c>
      <c r="AP136" s="74">
        <f t="shared" si="74"/>
        <v>-8.0518524935867877</v>
      </c>
      <c r="AQ136" s="74">
        <f t="shared" si="74"/>
        <v>-8.0520326220459939</v>
      </c>
      <c r="AR136" s="74">
        <f t="shared" si="74"/>
        <v>-8.0507314788737432</v>
      </c>
      <c r="AS136" s="74">
        <f t="shared" si="74"/>
        <v>-8.059947912981011</v>
      </c>
      <c r="AT136" s="74">
        <f t="shared" si="74"/>
        <v>-7.9811861636371653</v>
      </c>
      <c r="AU136" s="74">
        <f t="shared" si="59"/>
        <v>-7.3597670590259314</v>
      </c>
    </row>
    <row r="137" spans="1:47">
      <c r="A137" s="16" t="s">
        <v>94</v>
      </c>
      <c r="B137" s="16" t="s">
        <v>78</v>
      </c>
      <c r="C137" s="50">
        <v>53715.397400000002</v>
      </c>
      <c r="D137" s="50" t="s">
        <v>111</v>
      </c>
      <c r="E137">
        <f t="shared" si="49"/>
        <v>8022.0013840120082</v>
      </c>
      <c r="F137">
        <f t="shared" si="62"/>
        <v>8022</v>
      </c>
      <c r="G137">
        <f t="shared" si="75"/>
        <v>4.9619999481365085E-4</v>
      </c>
      <c r="K137">
        <f t="shared" si="72"/>
        <v>4.9619999481365085E-4</v>
      </c>
      <c r="Q137" s="2">
        <f t="shared" si="50"/>
        <v>38696.897400000002</v>
      </c>
      <c r="S137" s="13">
        <v>1</v>
      </c>
      <c r="Z137">
        <f t="shared" si="51"/>
        <v>8022</v>
      </c>
      <c r="AA137" s="74">
        <f t="shared" si="52"/>
        <v>1.9694781542773255E-4</v>
      </c>
      <c r="AB137" s="74">
        <f t="shared" si="63"/>
        <v>-2.157141183891609E-3</v>
      </c>
      <c r="AC137" s="74">
        <f t="shared" si="69"/>
        <v>4.9619999481365085E-4</v>
      </c>
      <c r="AD137" s="74">
        <f t="shared" si="64"/>
        <v>2.992521793859183E-4</v>
      </c>
      <c r="AE137" s="74">
        <f t="shared" si="65"/>
        <v>8.9551866867221829E-8</v>
      </c>
      <c r="AF137">
        <f t="shared" si="66"/>
        <v>4.9619999481365085E-4</v>
      </c>
      <c r="AG137" s="101"/>
      <c r="AH137">
        <f t="shared" si="53"/>
        <v>2.6533411787052598E-3</v>
      </c>
      <c r="AI137">
        <f t="shared" si="54"/>
        <v>0.44335391712446603</v>
      </c>
      <c r="AJ137">
        <f t="shared" si="55"/>
        <v>0.42955744726030737</v>
      </c>
      <c r="AK137">
        <f t="shared" si="56"/>
        <v>-0.43407086433258529</v>
      </c>
      <c r="AL137">
        <f t="shared" si="57"/>
        <v>-2.4792926752302828</v>
      </c>
      <c r="AM137">
        <f t="shared" si="58"/>
        <v>-2.9085808255810255</v>
      </c>
      <c r="AN137" s="74">
        <f t="shared" si="74"/>
        <v>-8.041603875842636</v>
      </c>
      <c r="AO137" s="74">
        <f t="shared" si="74"/>
        <v>-8.0416066457121698</v>
      </c>
      <c r="AP137" s="74">
        <f t="shared" si="74"/>
        <v>-8.0415856074276935</v>
      </c>
      <c r="AQ137" s="74">
        <f t="shared" si="74"/>
        <v>-8.0417453433969701</v>
      </c>
      <c r="AR137" s="74">
        <f t="shared" si="74"/>
        <v>-8.04052914391184</v>
      </c>
      <c r="AS137" s="74">
        <f t="shared" si="74"/>
        <v>-8.0496009962155135</v>
      </c>
      <c r="AT137" s="74">
        <f t="shared" si="74"/>
        <v>-7.9655812029927855</v>
      </c>
      <c r="AU137" s="74">
        <f t="shared" si="59"/>
        <v>-7.3481080299150792</v>
      </c>
    </row>
    <row r="138" spans="1:47">
      <c r="A138" s="16" t="s">
        <v>94</v>
      </c>
      <c r="B138" s="16" t="s">
        <v>78</v>
      </c>
      <c r="C138" s="50">
        <v>53715.575900000003</v>
      </c>
      <c r="D138" s="50" t="s">
        <v>111</v>
      </c>
      <c r="E138">
        <f t="shared" si="49"/>
        <v>8022.4992601588365</v>
      </c>
      <c r="F138">
        <f t="shared" si="62"/>
        <v>8022.5</v>
      </c>
      <c r="G138">
        <f t="shared" si="75"/>
        <v>-2.6524999702814966E-4</v>
      </c>
      <c r="K138">
        <f t="shared" si="72"/>
        <v>-2.6524999702814966E-4</v>
      </c>
      <c r="Q138" s="2">
        <f t="shared" si="50"/>
        <v>38697.075900000003</v>
      </c>
      <c r="S138" s="13">
        <v>1</v>
      </c>
      <c r="Z138">
        <f t="shared" si="51"/>
        <v>8022.5</v>
      </c>
      <c r="AA138" s="74">
        <f t="shared" si="52"/>
        <v>1.9655795829665599E-4</v>
      </c>
      <c r="AB138" s="74">
        <f t="shared" si="63"/>
        <v>-2.9188389480376263E-3</v>
      </c>
      <c r="AC138" s="74">
        <f t="shared" si="69"/>
        <v>-2.6524999702814966E-4</v>
      </c>
      <c r="AD138" s="74">
        <f t="shared" si="64"/>
        <v>-4.6180795532480565E-4</v>
      </c>
      <c r="AE138" s="74">
        <f t="shared" si="65"/>
        <v>2.132665876012777E-7</v>
      </c>
      <c r="AF138">
        <f t="shared" si="66"/>
        <v>-2.6524999702814966E-4</v>
      </c>
      <c r="AG138" s="101"/>
      <c r="AH138">
        <f t="shared" si="53"/>
        <v>2.6535889510094766E-3</v>
      </c>
      <c r="AI138">
        <f t="shared" si="54"/>
        <v>0.44340136786978634</v>
      </c>
      <c r="AJ138">
        <f t="shared" si="55"/>
        <v>0.42965615414320241</v>
      </c>
      <c r="AK138">
        <f t="shared" si="56"/>
        <v>-0.4341317076117438</v>
      </c>
      <c r="AL138">
        <f t="shared" si="57"/>
        <v>-2.4791833672258923</v>
      </c>
      <c r="AM138">
        <f t="shared" si="58"/>
        <v>-2.9080638895072242</v>
      </c>
      <c r="AN138" s="74">
        <f t="shared" si="74"/>
        <v>-8.0414292485251124</v>
      </c>
      <c r="AO138" s="74">
        <f t="shared" si="74"/>
        <v>-8.0414320072177574</v>
      </c>
      <c r="AP138" s="74">
        <f t="shared" si="74"/>
        <v>-8.04141103453704</v>
      </c>
      <c r="AQ138" s="74">
        <f t="shared" si="74"/>
        <v>-8.04157041905661</v>
      </c>
      <c r="AR138" s="74">
        <f t="shared" si="74"/>
        <v>-8.0403557784507136</v>
      </c>
      <c r="AS138" s="74">
        <f t="shared" si="74"/>
        <v>-8.0494242102722104</v>
      </c>
      <c r="AT138" s="74">
        <f t="shared" si="74"/>
        <v>-7.9653159872422199</v>
      </c>
      <c r="AU138" s="74">
        <f t="shared" si="59"/>
        <v>-7.3479104192521847</v>
      </c>
    </row>
    <row r="139" spans="1:47">
      <c r="A139" s="16" t="s">
        <v>376</v>
      </c>
      <c r="B139" s="16" t="s">
        <v>79</v>
      </c>
      <c r="C139" s="50">
        <v>53728.841</v>
      </c>
      <c r="D139" s="50" t="s">
        <v>111</v>
      </c>
      <c r="E139">
        <f t="shared" si="49"/>
        <v>8059.4985703841994</v>
      </c>
      <c r="F139">
        <f t="shared" si="62"/>
        <v>8059.5</v>
      </c>
      <c r="G139">
        <f t="shared" si="75"/>
        <v>-5.1255000289529562E-4</v>
      </c>
      <c r="K139">
        <f t="shared" si="72"/>
        <v>-5.1255000289529562E-4</v>
      </c>
      <c r="Q139" s="2">
        <f t="shared" si="50"/>
        <v>38710.341</v>
      </c>
      <c r="S139" s="13">
        <v>1</v>
      </c>
      <c r="Z139">
        <f t="shared" si="51"/>
        <v>8059.5</v>
      </c>
      <c r="AA139" s="74">
        <f t="shared" si="52"/>
        <v>1.6744180990328327E-4</v>
      </c>
      <c r="AB139" s="74">
        <f t="shared" si="63"/>
        <v>-3.1843214843653741E-3</v>
      </c>
      <c r="AC139" s="74">
        <f t="shared" si="69"/>
        <v>-5.1255000289529562E-4</v>
      </c>
      <c r="AD139" s="74">
        <f t="shared" si="64"/>
        <v>-6.7999181279857889E-4</v>
      </c>
      <c r="AE139" s="74">
        <f t="shared" si="65"/>
        <v>4.6238886547309756E-7</v>
      </c>
      <c r="AF139">
        <f t="shared" si="66"/>
        <v>-5.1255000289529562E-4</v>
      </c>
      <c r="AG139" s="101"/>
      <c r="AH139">
        <f t="shared" si="53"/>
        <v>2.6717714814700785E-3</v>
      </c>
      <c r="AI139">
        <f t="shared" si="54"/>
        <v>0.44695995210797401</v>
      </c>
      <c r="AJ139">
        <f t="shared" si="55"/>
        <v>0.43700522153841442</v>
      </c>
      <c r="AK139">
        <f t="shared" si="56"/>
        <v>-0.43865599536618582</v>
      </c>
      <c r="AL139">
        <f t="shared" si="57"/>
        <v>-2.4710288881770639</v>
      </c>
      <c r="AM139">
        <f t="shared" si="58"/>
        <v>-2.8699577146020649</v>
      </c>
      <c r="AN139" s="74">
        <f t="shared" si="74"/>
        <v>-8.0284544910066753</v>
      </c>
      <c r="AO139" s="74">
        <f t="shared" si="74"/>
        <v>-8.0284564916102195</v>
      </c>
      <c r="AP139" s="74">
        <f t="shared" si="74"/>
        <v>-8.0284401640776739</v>
      </c>
      <c r="AQ139" s="74">
        <f t="shared" si="74"/>
        <v>-8.0285733738574905</v>
      </c>
      <c r="AR139" s="74">
        <f t="shared" si="74"/>
        <v>-8.0274836125492293</v>
      </c>
      <c r="AS139" s="74">
        <f t="shared" si="74"/>
        <v>-8.0362093381100532</v>
      </c>
      <c r="AT139" s="74">
        <f t="shared" si="74"/>
        <v>-7.9456232968326646</v>
      </c>
      <c r="AU139" s="74">
        <f t="shared" si="59"/>
        <v>-7.3332872301978957</v>
      </c>
    </row>
    <row r="140" spans="1:47">
      <c r="A140" s="16" t="s">
        <v>362</v>
      </c>
      <c r="B140" s="16" t="s">
        <v>79</v>
      </c>
      <c r="C140" s="50">
        <v>53745.510900000001</v>
      </c>
      <c r="D140" s="50" t="s">
        <v>111</v>
      </c>
      <c r="E140">
        <f t="shared" si="49"/>
        <v>8105.9946240532981</v>
      </c>
      <c r="F140">
        <f t="shared" si="62"/>
        <v>8106</v>
      </c>
      <c r="G140">
        <f t="shared" si="75"/>
        <v>-1.9274000005680136E-3</v>
      </c>
      <c r="K140">
        <f t="shared" si="72"/>
        <v>-1.9274000005680136E-3</v>
      </c>
      <c r="Q140" s="2">
        <f t="shared" si="50"/>
        <v>38727.010900000001</v>
      </c>
      <c r="S140" s="13">
        <v>1</v>
      </c>
      <c r="Z140">
        <f t="shared" si="51"/>
        <v>8106</v>
      </c>
      <c r="AA140" s="74">
        <f t="shared" si="52"/>
        <v>1.3009265876516834E-4</v>
      </c>
      <c r="AB140" s="74">
        <f t="shared" si="63"/>
        <v>-4.6215845619055687E-3</v>
      </c>
      <c r="AC140" s="74">
        <f t="shared" si="69"/>
        <v>-1.9274000005680136E-3</v>
      </c>
      <c r="AD140" s="74">
        <f t="shared" si="64"/>
        <v>-2.057492659333182E-3</v>
      </c>
      <c r="AE140" s="74">
        <f t="shared" si="65"/>
        <v>4.2332760432099289E-6</v>
      </c>
      <c r="AF140">
        <f t="shared" si="66"/>
        <v>-1.9274000005680136E-3</v>
      </c>
      <c r="AG140" s="101"/>
      <c r="AH140">
        <f t="shared" si="53"/>
        <v>2.6941845613375546E-3</v>
      </c>
      <c r="AI140">
        <f t="shared" si="54"/>
        <v>0.45156819372475887</v>
      </c>
      <c r="AJ140">
        <f t="shared" si="55"/>
        <v>0.44636880378893956</v>
      </c>
      <c r="AK140">
        <f t="shared" si="56"/>
        <v>-0.44440401743097463</v>
      </c>
      <c r="AL140">
        <f t="shared" si="57"/>
        <v>-2.4605919989076375</v>
      </c>
      <c r="AM140">
        <f t="shared" si="58"/>
        <v>-2.8224675456172483</v>
      </c>
      <c r="AN140" s="74">
        <f t="shared" si="74"/>
        <v>-8.0119989550221309</v>
      </c>
      <c r="AO140" s="74">
        <f t="shared" si="74"/>
        <v>-8.0120002018125369</v>
      </c>
      <c r="AP140" s="74">
        <f t="shared" si="74"/>
        <v>-8.0119889770772694</v>
      </c>
      <c r="AQ140" s="74">
        <f t="shared" si="74"/>
        <v>-8.0120900038314424</v>
      </c>
      <c r="AR140" s="74">
        <f t="shared" si="74"/>
        <v>-8.0111784077305561</v>
      </c>
      <c r="AS140" s="74">
        <f t="shared" si="74"/>
        <v>-8.0192235918824952</v>
      </c>
      <c r="AT140" s="74">
        <f t="shared" si="74"/>
        <v>-7.9206888263833841</v>
      </c>
      <c r="AU140" s="74">
        <f t="shared" si="59"/>
        <v>-7.3149094385485869</v>
      </c>
    </row>
    <row r="141" spans="1:47">
      <c r="A141" s="16" t="s">
        <v>362</v>
      </c>
      <c r="B141" s="16" t="s">
        <v>79</v>
      </c>
      <c r="C141" s="50">
        <v>53752.505499999999</v>
      </c>
      <c r="D141" s="50" t="s">
        <v>111</v>
      </c>
      <c r="E141">
        <f t="shared" si="49"/>
        <v>8125.504117031287</v>
      </c>
      <c r="F141">
        <f t="shared" si="62"/>
        <v>8125.5</v>
      </c>
      <c r="G141">
        <f t="shared" si="75"/>
        <v>1.476049998018425E-3</v>
      </c>
      <c r="K141">
        <f t="shared" si="72"/>
        <v>1.476049998018425E-3</v>
      </c>
      <c r="Q141" s="2">
        <f t="shared" si="50"/>
        <v>38734.005499999999</v>
      </c>
      <c r="S141" s="13">
        <v>1</v>
      </c>
      <c r="Z141">
        <f t="shared" si="51"/>
        <v>8125.5</v>
      </c>
      <c r="AA141" s="74">
        <f t="shared" si="52"/>
        <v>1.141745792744512E-4</v>
      </c>
      <c r="AB141" s="74">
        <f t="shared" si="63"/>
        <v>-1.227383900627869E-3</v>
      </c>
      <c r="AC141" s="74">
        <f t="shared" si="69"/>
        <v>1.476049998018425E-3</v>
      </c>
      <c r="AD141" s="74">
        <f t="shared" si="64"/>
        <v>1.3618754187439738E-3</v>
      </c>
      <c r="AE141" s="74">
        <f t="shared" si="65"/>
        <v>1.8547046561790739E-6</v>
      </c>
      <c r="AF141">
        <f t="shared" si="66"/>
        <v>1.476049998018425E-3</v>
      </c>
      <c r="AG141" s="101"/>
      <c r="AH141">
        <f t="shared" si="53"/>
        <v>2.703433898646294E-3</v>
      </c>
      <c r="AI141">
        <f t="shared" si="54"/>
        <v>0.45354735178422945</v>
      </c>
      <c r="AJ141">
        <f t="shared" si="55"/>
        <v>0.45033872968988503</v>
      </c>
      <c r="AK141">
        <f t="shared" si="56"/>
        <v>-0.44683540605136124</v>
      </c>
      <c r="AL141">
        <f t="shared" si="57"/>
        <v>-2.456150645094108</v>
      </c>
      <c r="AM141">
        <f t="shared" si="58"/>
        <v>-2.8026802292775961</v>
      </c>
      <c r="AN141" s="74">
        <f t="shared" ref="AN141:AT150" si="76">$AU141+$AB$7*SIN(AO141)</f>
        <v>-8.005047480979</v>
      </c>
      <c r="AO141" s="74">
        <f t="shared" si="76"/>
        <v>-8.0050484765014343</v>
      </c>
      <c r="AP141" s="74">
        <f t="shared" si="76"/>
        <v>-8.0050391048749017</v>
      </c>
      <c r="AQ141" s="74">
        <f t="shared" si="76"/>
        <v>-8.0051273044434907</v>
      </c>
      <c r="AR141" s="74">
        <f t="shared" si="76"/>
        <v>-8.0042951954643673</v>
      </c>
      <c r="AS141" s="74">
        <f t="shared" si="76"/>
        <v>-8.0119726848714414</v>
      </c>
      <c r="AT141" s="74">
        <f t="shared" si="76"/>
        <v>-7.9101714176018492</v>
      </c>
      <c r="AU141" s="74">
        <f t="shared" si="59"/>
        <v>-7.3072026226956508</v>
      </c>
    </row>
    <row r="142" spans="1:47">
      <c r="A142" s="16" t="s">
        <v>362</v>
      </c>
      <c r="B142" s="16" t="s">
        <v>78</v>
      </c>
      <c r="C142" s="50">
        <v>53760.391000000003</v>
      </c>
      <c r="D142" s="50" t="s">
        <v>111</v>
      </c>
      <c r="E142">
        <f t="shared" si="49"/>
        <v>8147.498527988032</v>
      </c>
      <c r="F142">
        <f t="shared" si="62"/>
        <v>8147.5</v>
      </c>
      <c r="G142">
        <f t="shared" si="75"/>
        <v>-5.2775000222027302E-4</v>
      </c>
      <c r="K142">
        <f t="shared" si="72"/>
        <v>-5.2775000222027302E-4</v>
      </c>
      <c r="Q142" s="2">
        <f t="shared" si="50"/>
        <v>38741.891000000003</v>
      </c>
      <c r="S142" s="13">
        <v>1</v>
      </c>
      <c r="Z142">
        <f t="shared" si="51"/>
        <v>8147.5</v>
      </c>
      <c r="AA142" s="74">
        <f t="shared" si="52"/>
        <v>9.6031602417122157E-5</v>
      </c>
      <c r="AB142" s="74">
        <f t="shared" si="63"/>
        <v>-3.2415100129845184E-3</v>
      </c>
      <c r="AC142" s="74">
        <f t="shared" si="69"/>
        <v>-5.2775000222027302E-4</v>
      </c>
      <c r="AD142" s="74">
        <f t="shared" si="64"/>
        <v>-6.2378160463739517E-4</v>
      </c>
      <c r="AE142" s="74">
        <f t="shared" si="65"/>
        <v>3.891034902840036E-7</v>
      </c>
      <c r="AF142">
        <f t="shared" si="66"/>
        <v>-5.2775000222027302E-4</v>
      </c>
      <c r="AG142" s="101"/>
      <c r="AH142">
        <f t="shared" si="53"/>
        <v>2.7137600107642454E-3</v>
      </c>
      <c r="AI142">
        <f t="shared" si="54"/>
        <v>0.45581436886424709</v>
      </c>
      <c r="AJ142">
        <f t="shared" si="55"/>
        <v>0.45484891203267691</v>
      </c>
      <c r="AK142">
        <f t="shared" si="56"/>
        <v>-0.44959356724545751</v>
      </c>
      <c r="AL142">
        <f t="shared" si="57"/>
        <v>-2.4510927714317714</v>
      </c>
      <c r="AM142">
        <f t="shared" si="58"/>
        <v>-2.7804440104875412</v>
      </c>
      <c r="AN142" s="74">
        <f t="shared" si="76"/>
        <v>-7.9971680052824281</v>
      </c>
      <c r="AO142" s="74">
        <f t="shared" si="76"/>
        <v>-7.9971687605825954</v>
      </c>
      <c r="AP142" s="74">
        <f t="shared" si="76"/>
        <v>-7.997161262011133</v>
      </c>
      <c r="AQ142" s="74">
        <f t="shared" si="76"/>
        <v>-7.9972356900699957</v>
      </c>
      <c r="AR142" s="74">
        <f t="shared" si="76"/>
        <v>-7.9964952345592009</v>
      </c>
      <c r="AS142" s="74">
        <f t="shared" si="76"/>
        <v>-8.0036999253320413</v>
      </c>
      <c r="AT142" s="74">
        <f t="shared" si="76"/>
        <v>-7.8982626370995206</v>
      </c>
      <c r="AU142" s="74">
        <f t="shared" si="59"/>
        <v>-7.298507753528237</v>
      </c>
    </row>
    <row r="143" spans="1:47">
      <c r="A143" s="16" t="s">
        <v>362</v>
      </c>
      <c r="B143" s="16" t="s">
        <v>78</v>
      </c>
      <c r="C143" s="50">
        <v>53760.570800000001</v>
      </c>
      <c r="D143" s="50" t="s">
        <v>111</v>
      </c>
      <c r="E143">
        <f t="shared" si="49"/>
        <v>8148.0000301235941</v>
      </c>
      <c r="F143">
        <f t="shared" si="62"/>
        <v>8148</v>
      </c>
      <c r="G143">
        <f t="shared" si="75"/>
        <v>1.0799994925037026E-5</v>
      </c>
      <c r="K143">
        <f t="shared" si="72"/>
        <v>1.0799994925037026E-5</v>
      </c>
      <c r="Q143" s="2">
        <f t="shared" si="50"/>
        <v>38742.070800000001</v>
      </c>
      <c r="S143" s="13">
        <v>1</v>
      </c>
      <c r="Z143">
        <f t="shared" si="51"/>
        <v>8148</v>
      </c>
      <c r="AA143" s="74">
        <f t="shared" si="52"/>
        <v>9.5616976202827966E-5</v>
      </c>
      <c r="AB143" s="74">
        <f t="shared" si="63"/>
        <v>-2.7031933395146946E-3</v>
      </c>
      <c r="AC143" s="74">
        <f t="shared" si="69"/>
        <v>1.0799994925037026E-5</v>
      </c>
      <c r="AD143" s="74">
        <f t="shared" si="64"/>
        <v>-8.4816981277790939E-5</v>
      </c>
      <c r="AE143" s="74">
        <f t="shared" si="65"/>
        <v>7.193920313077139E-9</v>
      </c>
      <c r="AF143">
        <f t="shared" si="66"/>
        <v>1.0799994925037026E-5</v>
      </c>
      <c r="AG143" s="101"/>
      <c r="AH143">
        <f t="shared" si="53"/>
        <v>2.7139933344397316E-3</v>
      </c>
      <c r="AI143">
        <f t="shared" si="54"/>
        <v>0.45586631856196358</v>
      </c>
      <c r="AJ143">
        <f t="shared" si="55"/>
        <v>0.45495180534387997</v>
      </c>
      <c r="AK143">
        <f t="shared" si="56"/>
        <v>-0.44965643948219292</v>
      </c>
      <c r="AL143">
        <f t="shared" si="57"/>
        <v>-2.4509772313766809</v>
      </c>
      <c r="AM143">
        <f t="shared" si="58"/>
        <v>-2.7799397089544975</v>
      </c>
      <c r="AN143" s="74">
        <f t="shared" si="76"/>
        <v>-7.9969884683427495</v>
      </c>
      <c r="AO143" s="74">
        <f t="shared" si="76"/>
        <v>-7.9969892186933915</v>
      </c>
      <c r="AP143" s="74">
        <f t="shared" si="76"/>
        <v>-7.9969817599726873</v>
      </c>
      <c r="AQ143" s="74">
        <f t="shared" si="76"/>
        <v>-7.9970558848356932</v>
      </c>
      <c r="AR143" s="74">
        <f t="shared" si="76"/>
        <v>-7.9963175282584817</v>
      </c>
      <c r="AS143" s="74">
        <f t="shared" si="76"/>
        <v>-8.0035107623742636</v>
      </c>
      <c r="AT143" s="74">
        <f t="shared" si="76"/>
        <v>-7.8979914551147772</v>
      </c>
      <c r="AU143" s="74">
        <f t="shared" si="59"/>
        <v>-7.2983101428653407</v>
      </c>
    </row>
    <row r="144" spans="1:47">
      <c r="A144" s="16" t="s">
        <v>185</v>
      </c>
      <c r="B144" s="16" t="s">
        <v>78</v>
      </c>
      <c r="C144" s="50">
        <v>53791.402779999997</v>
      </c>
      <c r="D144" s="50" t="s">
        <v>111</v>
      </c>
      <c r="E144">
        <f t="shared" si="49"/>
        <v>8233.9972704672255</v>
      </c>
      <c r="F144">
        <f t="shared" si="62"/>
        <v>8234</v>
      </c>
      <c r="G144">
        <f t="shared" si="75"/>
        <v>-9.7860000823857263E-4</v>
      </c>
      <c r="K144">
        <f t="shared" si="72"/>
        <v>-9.7860000823857263E-4</v>
      </c>
      <c r="Q144" s="2">
        <f t="shared" si="50"/>
        <v>38772.902779999997</v>
      </c>
      <c r="S144" s="13">
        <v>1</v>
      </c>
      <c r="Z144">
        <f t="shared" si="51"/>
        <v>8234</v>
      </c>
      <c r="AA144" s="74">
        <f t="shared" si="52"/>
        <v>2.2759458155382356E-5</v>
      </c>
      <c r="AB144" s="74">
        <f t="shared" si="63"/>
        <v>-3.7317949495849073E-3</v>
      </c>
      <c r="AC144" s="74">
        <f t="shared" si="69"/>
        <v>-9.7860000823857263E-4</v>
      </c>
      <c r="AD144" s="74">
        <f t="shared" si="64"/>
        <v>-1.001359466393955E-3</v>
      </c>
      <c r="AE144" s="74">
        <f t="shared" si="65"/>
        <v>1.0027207809367862E-6</v>
      </c>
      <c r="AF144">
        <f t="shared" si="66"/>
        <v>-9.7860000823857263E-4</v>
      </c>
      <c r="AG144" s="101"/>
      <c r="AH144">
        <f t="shared" si="53"/>
        <v>2.7531949413463347E-3</v>
      </c>
      <c r="AI144">
        <f t="shared" si="54"/>
        <v>0.46509472771441496</v>
      </c>
      <c r="AJ144">
        <f t="shared" si="55"/>
        <v>0.47291306539622224</v>
      </c>
      <c r="AK144">
        <f t="shared" si="56"/>
        <v>-0.46059605569761197</v>
      </c>
      <c r="AL144">
        <f t="shared" si="57"/>
        <v>-2.4307013342162724</v>
      </c>
      <c r="AM144">
        <f t="shared" si="58"/>
        <v>-2.6938775679959099</v>
      </c>
      <c r="AN144" s="74">
        <f t="shared" si="76"/>
        <v>-7.9657970738897275</v>
      </c>
      <c r="AO144" s="74">
        <f t="shared" si="76"/>
        <v>-7.9657972600949254</v>
      </c>
      <c r="AP144" s="74">
        <f t="shared" si="76"/>
        <v>-7.9657948959950433</v>
      </c>
      <c r="AQ144" s="74">
        <f t="shared" si="76"/>
        <v>-7.9658249074035536</v>
      </c>
      <c r="AR144" s="74">
        <f t="shared" si="76"/>
        <v>-7.9654433259083799</v>
      </c>
      <c r="AS144" s="74">
        <f t="shared" si="76"/>
        <v>-7.9702020858760729</v>
      </c>
      <c r="AT144" s="74">
        <f t="shared" si="76"/>
        <v>-7.8510022175773706</v>
      </c>
      <c r="AU144" s="74">
        <f t="shared" si="59"/>
        <v>-7.2643211088472652</v>
      </c>
    </row>
    <row r="145" spans="1:47">
      <c r="A145" s="16" t="s">
        <v>185</v>
      </c>
      <c r="B145" s="16" t="s">
        <v>78</v>
      </c>
      <c r="C145" s="50">
        <v>53791.402779999997</v>
      </c>
      <c r="D145" s="50" t="s">
        <v>111</v>
      </c>
      <c r="E145">
        <f t="shared" si="49"/>
        <v>8233.9972704672255</v>
      </c>
      <c r="F145">
        <f t="shared" si="62"/>
        <v>8234</v>
      </c>
      <c r="G145">
        <f t="shared" si="75"/>
        <v>-9.7860000823857263E-4</v>
      </c>
      <c r="K145">
        <f t="shared" si="72"/>
        <v>-9.7860000823857263E-4</v>
      </c>
      <c r="Q145" s="2">
        <f t="shared" si="50"/>
        <v>38772.902779999997</v>
      </c>
      <c r="S145" s="13">
        <v>1</v>
      </c>
      <c r="Z145">
        <f t="shared" si="51"/>
        <v>8234</v>
      </c>
      <c r="AA145" s="74">
        <f t="shared" si="52"/>
        <v>2.2759458155382356E-5</v>
      </c>
      <c r="AB145" s="74">
        <f t="shared" si="63"/>
        <v>-3.7317949495849073E-3</v>
      </c>
      <c r="AC145" s="74">
        <f t="shared" si="69"/>
        <v>-9.7860000823857263E-4</v>
      </c>
      <c r="AD145" s="74">
        <f t="shared" si="64"/>
        <v>-1.001359466393955E-3</v>
      </c>
      <c r="AE145" s="74">
        <f t="shared" si="65"/>
        <v>1.0027207809367862E-6</v>
      </c>
      <c r="AF145">
        <f t="shared" si="66"/>
        <v>-9.7860000823857263E-4</v>
      </c>
      <c r="AG145" s="101"/>
      <c r="AH145">
        <f t="shared" si="53"/>
        <v>2.7531949413463347E-3</v>
      </c>
      <c r="AI145">
        <f t="shared" si="54"/>
        <v>0.46509472771441496</v>
      </c>
      <c r="AJ145">
        <f t="shared" si="55"/>
        <v>0.47291306539622224</v>
      </c>
      <c r="AK145">
        <f t="shared" si="56"/>
        <v>-0.46059605569761197</v>
      </c>
      <c r="AL145">
        <f t="shared" si="57"/>
        <v>-2.4307013342162724</v>
      </c>
      <c r="AM145">
        <f t="shared" si="58"/>
        <v>-2.6938775679959099</v>
      </c>
      <c r="AN145" s="74">
        <f t="shared" si="76"/>
        <v>-7.9657970738897275</v>
      </c>
      <c r="AO145" s="74">
        <f t="shared" si="76"/>
        <v>-7.9657972600949254</v>
      </c>
      <c r="AP145" s="74">
        <f t="shared" si="76"/>
        <v>-7.9657948959950433</v>
      </c>
      <c r="AQ145" s="74">
        <f t="shared" si="76"/>
        <v>-7.9658249074035536</v>
      </c>
      <c r="AR145" s="74">
        <f t="shared" si="76"/>
        <v>-7.9654433259083799</v>
      </c>
      <c r="AS145" s="74">
        <f t="shared" si="76"/>
        <v>-7.9702020858760729</v>
      </c>
      <c r="AT145" s="74">
        <f t="shared" si="76"/>
        <v>-7.8510022175773706</v>
      </c>
      <c r="AU145" s="74">
        <f t="shared" si="59"/>
        <v>-7.2643211088472652</v>
      </c>
    </row>
    <row r="146" spans="1:47">
      <c r="A146" t="s">
        <v>61</v>
      </c>
      <c r="C146" s="18">
        <f>+C129</f>
        <v>53410.473599999998</v>
      </c>
      <c r="D146" s="18" t="s">
        <v>63</v>
      </c>
      <c r="E146">
        <f t="shared" si="49"/>
        <v>7171.5011788647098</v>
      </c>
      <c r="F146">
        <f t="shared" si="62"/>
        <v>7171.5</v>
      </c>
      <c r="G146">
        <f t="shared" si="75"/>
        <v>4.2264999501639977E-4</v>
      </c>
      <c r="K146">
        <f t="shared" si="72"/>
        <v>4.2264999501639977E-4</v>
      </c>
      <c r="Q146" s="2">
        <f t="shared" si="50"/>
        <v>38391.973599999998</v>
      </c>
      <c r="S146" s="13">
        <v>1</v>
      </c>
      <c r="Z146">
        <f t="shared" si="51"/>
        <v>7171.5</v>
      </c>
      <c r="AA146" s="74">
        <f t="shared" si="52"/>
        <v>7.3792141106735973E-4</v>
      </c>
      <c r="AB146" s="74">
        <f t="shared" si="63"/>
        <v>-1.746576568909496E-3</v>
      </c>
      <c r="AC146" s="74">
        <f t="shared" si="69"/>
        <v>4.2264999501639977E-4</v>
      </c>
      <c r="AD146" s="74">
        <f t="shared" si="64"/>
        <v>-3.1527141605095996E-4</v>
      </c>
      <c r="AE146" s="74">
        <f t="shared" si="65"/>
        <v>9.9396065778777493E-8</v>
      </c>
      <c r="AF146">
        <f t="shared" si="66"/>
        <v>4.2264999501639977E-4</v>
      </c>
      <c r="AG146" s="101"/>
      <c r="AH146">
        <f t="shared" si="53"/>
        <v>2.1692265639258958E-3</v>
      </c>
      <c r="AI146">
        <f t="shared" si="54"/>
        <v>0.38161440851252992</v>
      </c>
      <c r="AJ146">
        <f t="shared" si="55"/>
        <v>0.28106372024127468</v>
      </c>
      <c r="AK146">
        <f t="shared" si="56"/>
        <v>-0.34039923190836568</v>
      </c>
      <c r="AL146">
        <f t="shared" si="57"/>
        <v>-2.6383929943804016</v>
      </c>
      <c r="AM146">
        <f t="shared" si="58"/>
        <v>-3.8903428016828356</v>
      </c>
      <c r="AN146" s="74">
        <f t="shared" si="76"/>
        <v>-8.3161555717498228</v>
      </c>
      <c r="AO146" s="74">
        <f t="shared" si="76"/>
        <v>-8.3158843677352881</v>
      </c>
      <c r="AP146" s="74">
        <f t="shared" si="76"/>
        <v>-8.3167457404133618</v>
      </c>
      <c r="AQ146" s="74">
        <f t="shared" si="76"/>
        <v>-8.3140047586177008</v>
      </c>
      <c r="AR146" s="74">
        <f t="shared" si="76"/>
        <v>-8.3226752220038804</v>
      </c>
      <c r="AS146" s="74">
        <f t="shared" si="76"/>
        <v>-8.2947073611280118</v>
      </c>
      <c r="AT146" s="74">
        <f t="shared" si="76"/>
        <v>-8.3799836744888747</v>
      </c>
      <c r="AU146" s="74">
        <f t="shared" si="59"/>
        <v>-7.6842437675008215</v>
      </c>
    </row>
    <row r="147" spans="1:47">
      <c r="A147" s="16" t="s">
        <v>185</v>
      </c>
      <c r="B147" s="16" t="s">
        <v>78</v>
      </c>
      <c r="C147" s="50">
        <v>53791.403469999997</v>
      </c>
      <c r="D147" s="50" t="s">
        <v>111</v>
      </c>
      <c r="E147">
        <f t="shared" si="49"/>
        <v>8233.999195030483</v>
      </c>
      <c r="F147">
        <f t="shared" si="62"/>
        <v>8234</v>
      </c>
      <c r="G147">
        <f t="shared" si="75"/>
        <v>-2.8860000747954473E-4</v>
      </c>
      <c r="K147">
        <f t="shared" si="72"/>
        <v>-2.8860000747954473E-4</v>
      </c>
      <c r="Q147" s="2">
        <f t="shared" si="50"/>
        <v>38772.903469999997</v>
      </c>
      <c r="S147" s="13">
        <v>1</v>
      </c>
      <c r="Z147">
        <f t="shared" si="51"/>
        <v>8234</v>
      </c>
      <c r="AA147" s="74">
        <f t="shared" si="52"/>
        <v>2.2759458155382356E-5</v>
      </c>
      <c r="AB147" s="74">
        <f t="shared" si="63"/>
        <v>-3.0417949488258794E-3</v>
      </c>
      <c r="AC147" s="74">
        <f t="shared" si="69"/>
        <v>-2.8860000747954473E-4</v>
      </c>
      <c r="AD147" s="74">
        <f t="shared" si="64"/>
        <v>-3.1135946563492709E-4</v>
      </c>
      <c r="AE147" s="74">
        <f t="shared" si="65"/>
        <v>9.6944716840467344E-8</v>
      </c>
      <c r="AF147">
        <f t="shared" si="66"/>
        <v>-2.8860000747954473E-4</v>
      </c>
      <c r="AG147" s="101"/>
      <c r="AH147">
        <f t="shared" si="53"/>
        <v>2.7531949413463347E-3</v>
      </c>
      <c r="AI147">
        <f t="shared" si="54"/>
        <v>0.46509472771441496</v>
      </c>
      <c r="AJ147">
        <f t="shared" si="55"/>
        <v>0.47291306539622224</v>
      </c>
      <c r="AK147">
        <f t="shared" si="56"/>
        <v>-0.46059605569761197</v>
      </c>
      <c r="AL147">
        <f t="shared" si="57"/>
        <v>-2.4307013342162724</v>
      </c>
      <c r="AM147">
        <f t="shared" si="58"/>
        <v>-2.6938775679959099</v>
      </c>
      <c r="AN147" s="74">
        <f t="shared" si="76"/>
        <v>-7.9657970738897275</v>
      </c>
      <c r="AO147" s="74">
        <f t="shared" si="76"/>
        <v>-7.9657972600949254</v>
      </c>
      <c r="AP147" s="74">
        <f t="shared" si="76"/>
        <v>-7.9657948959950433</v>
      </c>
      <c r="AQ147" s="74">
        <f t="shared" si="76"/>
        <v>-7.9658249074035536</v>
      </c>
      <c r="AR147" s="74">
        <f t="shared" si="76"/>
        <v>-7.9654433259083799</v>
      </c>
      <c r="AS147" s="74">
        <f t="shared" si="76"/>
        <v>-7.9702020858760729</v>
      </c>
      <c r="AT147" s="74">
        <f t="shared" si="76"/>
        <v>-7.8510022175773706</v>
      </c>
      <c r="AU147" s="74">
        <f t="shared" si="59"/>
        <v>-7.2643211088472652</v>
      </c>
    </row>
    <row r="148" spans="1:47">
      <c r="A148" s="16" t="s">
        <v>185</v>
      </c>
      <c r="B148" s="16" t="s">
        <v>78</v>
      </c>
      <c r="C148" s="50">
        <v>53791.404159999998</v>
      </c>
      <c r="D148" s="50" t="s">
        <v>111</v>
      </c>
      <c r="E148">
        <f t="shared" si="49"/>
        <v>8234.0011195937423</v>
      </c>
      <c r="F148">
        <f t="shared" si="62"/>
        <v>8234</v>
      </c>
      <c r="G148">
        <f t="shared" si="75"/>
        <v>4.0139999327948317E-4</v>
      </c>
      <c r="K148">
        <f t="shared" si="72"/>
        <v>4.0139999327948317E-4</v>
      </c>
      <c r="Q148" s="2">
        <f t="shared" si="50"/>
        <v>38772.904159999998</v>
      </c>
      <c r="S148" s="13">
        <v>1</v>
      </c>
      <c r="Z148">
        <f t="shared" si="51"/>
        <v>8234</v>
      </c>
      <c r="AA148" s="74">
        <f t="shared" si="52"/>
        <v>2.2759458155382356E-5</v>
      </c>
      <c r="AB148" s="74">
        <f t="shared" si="63"/>
        <v>-2.3517949480668515E-3</v>
      </c>
      <c r="AC148" s="74">
        <f t="shared" si="69"/>
        <v>4.0139999327948317E-4</v>
      </c>
      <c r="AD148" s="74">
        <f t="shared" si="64"/>
        <v>3.7864053512410081E-4</v>
      </c>
      <c r="AE148" s="74">
        <f t="shared" si="65"/>
        <v>1.4336865483906542E-7</v>
      </c>
      <c r="AF148">
        <f t="shared" si="66"/>
        <v>4.0139999327948317E-4</v>
      </c>
      <c r="AG148" s="101"/>
      <c r="AH148">
        <f t="shared" si="53"/>
        <v>2.7531949413463347E-3</v>
      </c>
      <c r="AI148">
        <f t="shared" si="54"/>
        <v>0.46509472771441496</v>
      </c>
      <c r="AJ148">
        <f t="shared" si="55"/>
        <v>0.47291306539622224</v>
      </c>
      <c r="AK148">
        <f t="shared" si="56"/>
        <v>-0.46059605569761197</v>
      </c>
      <c r="AL148">
        <f t="shared" si="57"/>
        <v>-2.4307013342162724</v>
      </c>
      <c r="AM148">
        <f t="shared" si="58"/>
        <v>-2.6938775679959099</v>
      </c>
      <c r="AN148" s="74">
        <f t="shared" si="76"/>
        <v>-7.9657970738897275</v>
      </c>
      <c r="AO148" s="74">
        <f t="shared" si="76"/>
        <v>-7.9657972600949254</v>
      </c>
      <c r="AP148" s="74">
        <f t="shared" si="76"/>
        <v>-7.9657948959950433</v>
      </c>
      <c r="AQ148" s="74">
        <f t="shared" si="76"/>
        <v>-7.9658249074035536</v>
      </c>
      <c r="AR148" s="74">
        <f t="shared" si="76"/>
        <v>-7.9654433259083799</v>
      </c>
      <c r="AS148" s="74">
        <f t="shared" si="76"/>
        <v>-7.9702020858760729</v>
      </c>
      <c r="AT148" s="74">
        <f t="shared" si="76"/>
        <v>-7.8510022175773706</v>
      </c>
      <c r="AU148" s="74">
        <f t="shared" si="59"/>
        <v>-7.2643211088472652</v>
      </c>
    </row>
    <row r="149" spans="1:47">
      <c r="A149" s="16" t="s">
        <v>447</v>
      </c>
      <c r="B149" s="16" t="s">
        <v>78</v>
      </c>
      <c r="C149" s="50">
        <v>54092.384100000003</v>
      </c>
      <c r="D149" s="50" t="s">
        <v>111</v>
      </c>
      <c r="E149">
        <f t="shared" ref="E149:E212" si="77">+(C149-C$7)/C$8</f>
        <v>9073.501023226132</v>
      </c>
      <c r="F149">
        <f t="shared" si="62"/>
        <v>9073.5</v>
      </c>
      <c r="G149">
        <f t="shared" si="75"/>
        <v>3.6684999940916896E-4</v>
      </c>
      <c r="K149">
        <f t="shared" si="72"/>
        <v>3.6684999940916896E-4</v>
      </c>
      <c r="Q149" s="2">
        <f t="shared" ref="Q149:Q212" si="78">+C149-15018.5</f>
        <v>39073.884100000003</v>
      </c>
      <c r="S149" s="13">
        <v>1</v>
      </c>
      <c r="Z149">
        <f t="shared" ref="Z149:Z212" si="79">F149</f>
        <v>9073.5</v>
      </c>
      <c r="AA149" s="74">
        <f t="shared" ref="AA149:AA212" si="80">AB$3+AB$4*Z149+AB$5*Z149^2+AH149</f>
        <v>-8.8627647971962998E-4</v>
      </c>
      <c r="AB149" s="74">
        <f t="shared" si="63"/>
        <v>-2.6350813295635462E-3</v>
      </c>
      <c r="AC149" s="74">
        <f t="shared" si="69"/>
        <v>3.6684999940916896E-4</v>
      </c>
      <c r="AD149" s="74">
        <f t="shared" si="64"/>
        <v>1.2531264791287989E-3</v>
      </c>
      <c r="AE149" s="74">
        <f t="shared" si="65"/>
        <v>1.5703259726937401E-6</v>
      </c>
      <c r="AF149">
        <f t="shared" si="66"/>
        <v>3.6684999940916896E-4</v>
      </c>
      <c r="AG149" s="101"/>
      <c r="AH149">
        <f t="shared" ref="AH149:AH212" si="81">$AB$6*($AB$11/AI149*AJ149+$AB$12)</f>
        <v>3.0019313289727152E-3</v>
      </c>
      <c r="AI149">
        <f t="shared" ref="AI149:AI212" si="82">1+$AB$7*COS(AL149)</f>
        <v>0.60039601042651669</v>
      </c>
      <c r="AJ149">
        <f t="shared" ref="AJ149:AJ212" si="83">SIN(AL149+RADIANS($AB$9))</f>
        <v>0.68217037264976432</v>
      </c>
      <c r="AK149">
        <f t="shared" ref="AK149:AK212" si="84">$AB$7*SIN(AL149)</f>
        <v>-0.58188403342940165</v>
      </c>
      <c r="AL149">
        <f t="shared" ref="AL149:AL212" si="85">2*ATAN(AM149)</f>
        <v>-2.1725685231473997</v>
      </c>
      <c r="AM149">
        <f t="shared" ref="AM149:AM212" si="86">SQRT((1+$AB$7)/(1-$AB$7))*TAN(AN149/2)</f>
        <v>-1.8998426423969159</v>
      </c>
      <c r="AN149" s="74">
        <f t="shared" si="76"/>
        <v>-7.6190126878098559</v>
      </c>
      <c r="AO149" s="74">
        <f t="shared" si="76"/>
        <v>-7.6189661903834809</v>
      </c>
      <c r="AP149" s="74">
        <f t="shared" si="76"/>
        <v>-7.6186834759202586</v>
      </c>
      <c r="AQ149" s="74">
        <f t="shared" si="76"/>
        <v>-7.6169716348925096</v>
      </c>
      <c r="AR149" s="74">
        <f t="shared" si="76"/>
        <v>-7.6068548273490908</v>
      </c>
      <c r="AS149" s="74">
        <f t="shared" si="76"/>
        <v>-7.5538147306211005</v>
      </c>
      <c r="AT149" s="74">
        <f t="shared" si="76"/>
        <v>-7.3593575138734701</v>
      </c>
      <c r="AU149" s="74">
        <f t="shared" ref="AU149:AU212" si="87">RADIANS($AB$9)+$AB$18*(F149-AB$15)</f>
        <v>-6.9325328058452316</v>
      </c>
    </row>
    <row r="150" spans="1:47">
      <c r="A150" s="16" t="s">
        <v>447</v>
      </c>
      <c r="B150" s="16" t="s">
        <v>78</v>
      </c>
      <c r="C150" s="50">
        <v>54092.562299999998</v>
      </c>
      <c r="D150" s="50" t="s">
        <v>111</v>
      </c>
      <c r="E150">
        <f t="shared" si="77"/>
        <v>9073.9980626063079</v>
      </c>
      <c r="F150">
        <f t="shared" si="62"/>
        <v>9074</v>
      </c>
      <c r="G150">
        <f t="shared" si="75"/>
        <v>-6.9460000668186694E-4</v>
      </c>
      <c r="K150">
        <f t="shared" si="72"/>
        <v>-6.9460000668186694E-4</v>
      </c>
      <c r="Q150" s="2">
        <f t="shared" si="78"/>
        <v>39074.062299999998</v>
      </c>
      <c r="S150" s="13">
        <v>1</v>
      </c>
      <c r="Z150">
        <f t="shared" si="79"/>
        <v>9074</v>
      </c>
      <c r="AA150" s="74">
        <f t="shared" si="80"/>
        <v>-8.8695192113247582E-4</v>
      </c>
      <c r="AB150" s="74">
        <f t="shared" si="63"/>
        <v>-3.6965799934610371E-3</v>
      </c>
      <c r="AC150" s="74">
        <f t="shared" si="69"/>
        <v>-6.9460000668186694E-4</v>
      </c>
      <c r="AD150" s="74">
        <f t="shared" si="64"/>
        <v>1.9235191445060888E-4</v>
      </c>
      <c r="AE150" s="74">
        <f t="shared" si="65"/>
        <v>3.6999258992814354E-8</v>
      </c>
      <c r="AF150">
        <f t="shared" si="66"/>
        <v>-6.9460000668186694E-4</v>
      </c>
      <c r="AG150" s="101"/>
      <c r="AH150">
        <f t="shared" si="81"/>
        <v>3.0019799867791702E-3</v>
      </c>
      <c r="AI150">
        <f t="shared" si="82"/>
        <v>0.60051269989887046</v>
      </c>
      <c r="AJ150">
        <f t="shared" si="83"/>
        <v>0.68231698038575239</v>
      </c>
      <c r="AK150">
        <f t="shared" si="84"/>
        <v>-0.58196415173189453</v>
      </c>
      <c r="AL150">
        <f t="shared" si="85"/>
        <v>-2.1723679996195884</v>
      </c>
      <c r="AM150">
        <f t="shared" si="86"/>
        <v>-1.8993805836273756</v>
      </c>
      <c r="AN150" s="74">
        <f t="shared" si="76"/>
        <v>-7.6187761397742433</v>
      </c>
      <c r="AO150" s="74">
        <f t="shared" si="76"/>
        <v>-7.618729419988874</v>
      </c>
      <c r="AP150" s="74">
        <f t="shared" si="76"/>
        <v>-7.6184456346070988</v>
      </c>
      <c r="AQ150" s="74">
        <f t="shared" si="76"/>
        <v>-7.6167290227314339</v>
      </c>
      <c r="AR150" s="74">
        <f t="shared" si="76"/>
        <v>-7.6065943445106043</v>
      </c>
      <c r="AS150" s="74">
        <f t="shared" si="76"/>
        <v>-7.55351364329728</v>
      </c>
      <c r="AT150" s="74">
        <f t="shared" si="76"/>
        <v>-7.3590487939088982</v>
      </c>
      <c r="AU150" s="74">
        <f t="shared" si="87"/>
        <v>-6.9323351951823353</v>
      </c>
    </row>
    <row r="151" spans="1:47">
      <c r="A151" s="16" t="s">
        <v>455</v>
      </c>
      <c r="B151" s="16" t="s">
        <v>78</v>
      </c>
      <c r="C151" s="50">
        <v>54150.284299999999</v>
      </c>
      <c r="D151" s="50" t="s">
        <v>111</v>
      </c>
      <c r="E151">
        <f t="shared" si="77"/>
        <v>9234.9975413006996</v>
      </c>
      <c r="F151">
        <f t="shared" si="62"/>
        <v>9235</v>
      </c>
      <c r="G151">
        <f t="shared" si="75"/>
        <v>-8.8150000374298543E-4</v>
      </c>
      <c r="K151">
        <f t="shared" si="72"/>
        <v>-8.8150000374298543E-4</v>
      </c>
      <c r="Q151" s="2">
        <f t="shared" si="78"/>
        <v>39131.784299999999</v>
      </c>
      <c r="S151" s="13">
        <v>1</v>
      </c>
      <c r="Z151">
        <f t="shared" si="79"/>
        <v>9235</v>
      </c>
      <c r="AA151" s="74">
        <f t="shared" si="80"/>
        <v>-1.1153988381534504E-3</v>
      </c>
      <c r="AB151" s="74">
        <f t="shared" si="63"/>
        <v>-3.8903312475930514E-3</v>
      </c>
      <c r="AC151" s="74">
        <f t="shared" si="69"/>
        <v>-8.8150000374298543E-4</v>
      </c>
      <c r="AD151" s="74">
        <f t="shared" si="64"/>
        <v>2.3389883441046495E-4</v>
      </c>
      <c r="AE151" s="74">
        <f t="shared" si="65"/>
        <v>5.47086647385741E-8</v>
      </c>
      <c r="AF151">
        <f t="shared" si="66"/>
        <v>-8.8150000374298543E-4</v>
      </c>
      <c r="AG151" s="101"/>
      <c r="AH151">
        <f t="shared" si="81"/>
        <v>3.008831243850066E-3</v>
      </c>
      <c r="AI151">
        <f t="shared" si="82"/>
        <v>0.64157655604136199</v>
      </c>
      <c r="AJ151">
        <f t="shared" si="83"/>
        <v>0.7310845603910735</v>
      </c>
      <c r="AK151">
        <f t="shared" si="84"/>
        <v>-0.60811595248270101</v>
      </c>
      <c r="AL151">
        <f t="shared" si="85"/>
        <v>-2.1033851291242396</v>
      </c>
      <c r="AM151">
        <f t="shared" si="86"/>
        <v>-1.7501720678089285</v>
      </c>
      <c r="AN151" s="74">
        <f t="shared" ref="AN151:AT160" si="88">$AU151+$AB$7*SIN(AO151)</f>
        <v>-7.5400505413588945</v>
      </c>
      <c r="AO151" s="74">
        <f t="shared" si="88"/>
        <v>-7.5398695778083162</v>
      </c>
      <c r="AP151" s="74">
        <f t="shared" si="88"/>
        <v>-7.5390409014568123</v>
      </c>
      <c r="AQ151" s="74">
        <f t="shared" si="88"/>
        <v>-7.5352727989094381</v>
      </c>
      <c r="AR151" s="74">
        <f t="shared" si="88"/>
        <v>-7.5186543314110308</v>
      </c>
      <c r="AS151" s="74">
        <f t="shared" si="88"/>
        <v>-7.4532091036400399</v>
      </c>
      <c r="AT151" s="74">
        <f t="shared" si="88"/>
        <v>-7.2587988621816182</v>
      </c>
      <c r="AU151" s="74">
        <f t="shared" si="87"/>
        <v>-6.8687045617298912</v>
      </c>
    </row>
    <row r="152" spans="1:47">
      <c r="A152" s="52" t="s">
        <v>712</v>
      </c>
      <c r="B152" s="118" t="s">
        <v>79</v>
      </c>
      <c r="C152" s="119">
        <v>54159.605900000002</v>
      </c>
      <c r="D152">
        <v>2.0000000000000001E-4</v>
      </c>
      <c r="E152">
        <f t="shared" si="77"/>
        <v>9260.9975541311287</v>
      </c>
      <c r="F152">
        <f t="shared" si="62"/>
        <v>9261</v>
      </c>
      <c r="G152">
        <f t="shared" si="75"/>
        <v>-8.7689999782014638E-4</v>
      </c>
      <c r="K152">
        <f t="shared" si="72"/>
        <v>-8.7689999782014638E-4</v>
      </c>
      <c r="O152">
        <f ca="1">+C$11+C$12*$F152</f>
        <v>-3.618028325898387E-3</v>
      </c>
      <c r="Q152" s="2">
        <f t="shared" si="78"/>
        <v>39141.105900000002</v>
      </c>
      <c r="S152" s="13">
        <v>1</v>
      </c>
      <c r="Z152">
        <f t="shared" si="79"/>
        <v>9261</v>
      </c>
      <c r="AA152" s="74">
        <f t="shared" si="80"/>
        <v>-1.1544754506773486E-3</v>
      </c>
      <c r="AB152" s="74">
        <f t="shared" si="63"/>
        <v>-3.8850529171404699E-3</v>
      </c>
      <c r="AC152" s="74">
        <f t="shared" si="69"/>
        <v>-8.7689999782014638E-4</v>
      </c>
      <c r="AD152" s="74">
        <f t="shared" si="64"/>
        <v>2.7757545285720222E-4</v>
      </c>
      <c r="AE152" s="74">
        <f t="shared" si="65"/>
        <v>7.704813202888089E-8</v>
      </c>
      <c r="AF152">
        <f t="shared" si="66"/>
        <v>-8.7689999782014638E-4</v>
      </c>
      <c r="AG152" s="101"/>
      <c r="AH152">
        <f t="shared" si="81"/>
        <v>3.0081529193203235E-3</v>
      </c>
      <c r="AI152">
        <f t="shared" si="82"/>
        <v>0.64893012961516527</v>
      </c>
      <c r="AJ152">
        <f t="shared" si="83"/>
        <v>0.73925276636335324</v>
      </c>
      <c r="AK152">
        <f t="shared" si="84"/>
        <v>-0.61239066203779513</v>
      </c>
      <c r="AL152">
        <f t="shared" si="85"/>
        <v>-2.0913352401552321</v>
      </c>
      <c r="AM152">
        <f t="shared" si="86"/>
        <v>-1.7259472522544916</v>
      </c>
      <c r="AN152" s="74">
        <f t="shared" si="88"/>
        <v>-7.5268225355219815</v>
      </c>
      <c r="AO152" s="74">
        <f t="shared" si="88"/>
        <v>-7.5266037166192383</v>
      </c>
      <c r="AP152" s="74">
        <f t="shared" si="88"/>
        <v>-7.5256410573711019</v>
      </c>
      <c r="AQ152" s="74">
        <f t="shared" si="88"/>
        <v>-7.5214378908212254</v>
      </c>
      <c r="AR152" s="74">
        <f t="shared" si="88"/>
        <v>-7.5036546202008862</v>
      </c>
      <c r="AS152" s="74">
        <f t="shared" si="88"/>
        <v>-7.4363882705220803</v>
      </c>
      <c r="AT152" s="74">
        <f t="shared" si="88"/>
        <v>-7.242457375875424</v>
      </c>
      <c r="AU152" s="74">
        <f t="shared" si="87"/>
        <v>-6.8584288072593091</v>
      </c>
    </row>
    <row r="153" spans="1:47">
      <c r="A153" s="52" t="s">
        <v>712</v>
      </c>
      <c r="B153" s="118" t="s">
        <v>78</v>
      </c>
      <c r="C153" s="119">
        <v>54159.787499999999</v>
      </c>
      <c r="D153">
        <v>8.0000000000000004E-4</v>
      </c>
      <c r="E153">
        <f t="shared" si="77"/>
        <v>9261.5040768664858</v>
      </c>
      <c r="F153">
        <f t="shared" si="62"/>
        <v>9261.5</v>
      </c>
      <c r="G153">
        <f t="shared" si="75"/>
        <v>1.4616499975090846E-3</v>
      </c>
      <c r="K153">
        <f t="shared" si="72"/>
        <v>1.4616499975090846E-3</v>
      </c>
      <c r="O153">
        <f ca="1">+C$11+C$12*$F153</f>
        <v>-3.6192463897471161E-3</v>
      </c>
      <c r="Q153" s="2">
        <f t="shared" si="78"/>
        <v>39141.287499999999</v>
      </c>
      <c r="S153" s="13">
        <v>1</v>
      </c>
      <c r="Z153">
        <f t="shared" si="79"/>
        <v>9261.5</v>
      </c>
      <c r="AA153" s="74">
        <f t="shared" si="80"/>
        <v>-1.1552332813093151E-3</v>
      </c>
      <c r="AB153" s="74">
        <f t="shared" si="63"/>
        <v>-1.5464846094042808E-3</v>
      </c>
      <c r="AC153" s="74">
        <f t="shared" si="69"/>
        <v>1.4616499975090846E-3</v>
      </c>
      <c r="AD153" s="74">
        <f t="shared" si="64"/>
        <v>2.6168832788183998E-3</v>
      </c>
      <c r="AE153" s="74">
        <f t="shared" si="65"/>
        <v>6.8480780949593386E-6</v>
      </c>
      <c r="AF153">
        <f t="shared" si="66"/>
        <v>1.4616499975090846E-3</v>
      </c>
      <c r="AG153" s="101"/>
      <c r="AH153">
        <f t="shared" si="81"/>
        <v>3.0081346069133655E-3</v>
      </c>
      <c r="AI153">
        <f t="shared" si="82"/>
        <v>0.6490737223637173</v>
      </c>
      <c r="AJ153">
        <f t="shared" si="83"/>
        <v>0.73941064016804736</v>
      </c>
      <c r="AK153">
        <f t="shared" si="84"/>
        <v>-0.6124729581846502</v>
      </c>
      <c r="AL153">
        <f t="shared" si="85"/>
        <v>-2.0911007769129193</v>
      </c>
      <c r="AM153">
        <f t="shared" si="86"/>
        <v>-1.7254808944287778</v>
      </c>
      <c r="AN153" s="74">
        <f t="shared" si="88"/>
        <v>-7.5265666399389053</v>
      </c>
      <c r="AO153" s="74">
        <f t="shared" si="88"/>
        <v>-7.5263470349174577</v>
      </c>
      <c r="AP153" s="74">
        <f t="shared" si="88"/>
        <v>-7.5253816496256105</v>
      </c>
      <c r="AQ153" s="74">
        <f t="shared" si="88"/>
        <v>-7.5211698188392448</v>
      </c>
      <c r="AR153" s="74">
        <f t="shared" si="88"/>
        <v>-7.5033638893943619</v>
      </c>
      <c r="AS153" s="74">
        <f t="shared" si="88"/>
        <v>-7.4360631127878296</v>
      </c>
      <c r="AT153" s="74">
        <f t="shared" si="88"/>
        <v>-7.2421427170657422</v>
      </c>
      <c r="AU153" s="74">
        <f t="shared" si="87"/>
        <v>-6.8582311965964129</v>
      </c>
    </row>
    <row r="154" spans="1:47">
      <c r="A154" s="52" t="s">
        <v>742</v>
      </c>
      <c r="B154" s="118" t="s">
        <v>78</v>
      </c>
      <c r="C154" s="119">
        <v>54405.398999999998</v>
      </c>
      <c r="D154">
        <v>4.0000000000000002E-4</v>
      </c>
      <c r="E154">
        <f t="shared" si="77"/>
        <v>9946.5691033961702</v>
      </c>
      <c r="F154">
        <f t="shared" si="62"/>
        <v>9946.5</v>
      </c>
      <c r="O154">
        <f ca="1">+C$11+C$12*$F154</f>
        <v>-5.2879938625045586E-3</v>
      </c>
      <c r="Q154" s="2">
        <f t="shared" si="78"/>
        <v>39386.898999999998</v>
      </c>
      <c r="S154" s="13"/>
      <c r="U154" s="52">
        <f>+C154-(C$7+F154*C$8)</f>
        <v>2.4775149991910439E-2</v>
      </c>
      <c r="Z154">
        <f t="shared" si="79"/>
        <v>9946.5</v>
      </c>
      <c r="AA154" s="74">
        <f t="shared" si="80"/>
        <v>-2.5077891934094051E-3</v>
      </c>
      <c r="AB154" s="74">
        <f t="shared" si="63"/>
        <v>-9999</v>
      </c>
      <c r="AC154" s="74">
        <f t="shared" si="69"/>
        <v>0</v>
      </c>
      <c r="AD154" s="74">
        <f t="shared" si="64"/>
        <v>-9999</v>
      </c>
      <c r="AE154" s="74">
        <f t="shared" si="65"/>
        <v>0</v>
      </c>
      <c r="AF154">
        <f t="shared" si="66"/>
        <v>-9999</v>
      </c>
      <c r="AG154" s="101"/>
      <c r="AH154">
        <f t="shared" si="81"/>
        <v>2.7073334042090895E-3</v>
      </c>
      <c r="AI154">
        <f t="shared" si="82"/>
        <v>0.97194608566526008</v>
      </c>
      <c r="AJ154">
        <f t="shared" si="83"/>
        <v>0.9668892574457717</v>
      </c>
      <c r="AK154">
        <f t="shared" si="84"/>
        <v>-0.70532641715280497</v>
      </c>
      <c r="AL154">
        <f t="shared" si="85"/>
        <v>-1.6105497429577813</v>
      </c>
      <c r="AM154">
        <f t="shared" si="86"/>
        <v>-1.0405650583215615</v>
      </c>
      <c r="AN154" s="74">
        <f t="shared" si="88"/>
        <v>-7.098872105609952</v>
      </c>
      <c r="AO154" s="74">
        <f t="shared" si="88"/>
        <v>-7.0934004709675627</v>
      </c>
      <c r="AP154" s="74">
        <f t="shared" si="88"/>
        <v>-7.0822211884033548</v>
      </c>
      <c r="AQ154" s="74">
        <f t="shared" si="88"/>
        <v>-7.0597692119371196</v>
      </c>
      <c r="AR154" s="74">
        <f t="shared" si="88"/>
        <v>-7.0161015214978422</v>
      </c>
      <c r="AS154" s="74">
        <f t="shared" si="88"/>
        <v>-6.9356887746503046</v>
      </c>
      <c r="AT154" s="74">
        <f t="shared" si="88"/>
        <v>-6.7990183884788511</v>
      </c>
      <c r="AU154" s="74">
        <f t="shared" si="87"/>
        <v>-6.5875045884291792</v>
      </c>
    </row>
    <row r="155" spans="1:47">
      <c r="A155" s="16" t="s">
        <v>459</v>
      </c>
      <c r="B155" s="16" t="s">
        <v>78</v>
      </c>
      <c r="C155" s="50">
        <v>54454.308599999997</v>
      </c>
      <c r="D155" s="50" t="s">
        <v>111</v>
      </c>
      <c r="E155">
        <f t="shared" si="77"/>
        <v>10082.988841159084</v>
      </c>
      <c r="F155">
        <f t="shared" si="62"/>
        <v>10083</v>
      </c>
      <c r="G155">
        <f t="shared" ref="G155:G171" si="89">+C155-(C$7+F155*C$8)</f>
        <v>-4.0007000061450526E-3</v>
      </c>
      <c r="K155">
        <f t="shared" ref="K155:K171" si="90">G155</f>
        <v>-4.0007000061450526E-3</v>
      </c>
      <c r="Q155" s="2">
        <f t="shared" si="78"/>
        <v>39435.808599999997</v>
      </c>
      <c r="S155" s="13">
        <v>1</v>
      </c>
      <c r="Z155">
        <f t="shared" si="79"/>
        <v>10083</v>
      </c>
      <c r="AA155" s="74">
        <f t="shared" si="80"/>
        <v>-2.892286611839347E-3</v>
      </c>
      <c r="AB155" s="74">
        <f t="shared" si="63"/>
        <v>-6.542340596837299E-3</v>
      </c>
      <c r="AC155" s="74">
        <f t="shared" si="69"/>
        <v>-4.0007000061450526E-3</v>
      </c>
      <c r="AD155" s="74">
        <f t="shared" si="64"/>
        <v>-1.1084133943057056E-3</v>
      </c>
      <c r="AE155" s="74">
        <f t="shared" si="65"/>
        <v>1.2285802526762958E-6</v>
      </c>
      <c r="AF155">
        <f t="shared" si="66"/>
        <v>-4.0007000061450526E-3</v>
      </c>
      <c r="AG155" s="101"/>
      <c r="AH155">
        <f t="shared" si="81"/>
        <v>2.5416405906922459E-3</v>
      </c>
      <c r="AI155">
        <f t="shared" si="82"/>
        <v>1.0877954992571515</v>
      </c>
      <c r="AJ155">
        <f t="shared" si="83"/>
        <v>0.99562292719101508</v>
      </c>
      <c r="AK155">
        <f t="shared" si="84"/>
        <v>-0.70040297483184721</v>
      </c>
      <c r="AL155">
        <f t="shared" si="85"/>
        <v>-1.4460967508919502</v>
      </c>
      <c r="AM155">
        <f t="shared" si="86"/>
        <v>-0.88247570758368943</v>
      </c>
      <c r="AN155" s="74">
        <f t="shared" si="88"/>
        <v>-6.9856519999751931</v>
      </c>
      <c r="AO155" s="74">
        <f t="shared" si="88"/>
        <v>-6.9782908466486715</v>
      </c>
      <c r="AP155" s="74">
        <f t="shared" si="88"/>
        <v>-6.964787736306211</v>
      </c>
      <c r="AQ155" s="74">
        <f t="shared" si="88"/>
        <v>-6.9403933776989595</v>
      </c>
      <c r="AR155" s="74">
        <f t="shared" si="88"/>
        <v>-6.8974408064164221</v>
      </c>
      <c r="AS155" s="74">
        <f t="shared" si="88"/>
        <v>-6.8247774678852284</v>
      </c>
      <c r="AT155" s="74">
        <f t="shared" si="88"/>
        <v>-6.7084495207351793</v>
      </c>
      <c r="AU155" s="74">
        <f t="shared" si="87"/>
        <v>-6.5335568774586283</v>
      </c>
    </row>
    <row r="156" spans="1:47">
      <c r="A156" s="16" t="s">
        <v>459</v>
      </c>
      <c r="B156" s="16" t="s">
        <v>78</v>
      </c>
      <c r="C156" s="50">
        <v>54454.489699999998</v>
      </c>
      <c r="D156" s="50" t="s">
        <v>111</v>
      </c>
      <c r="E156">
        <f t="shared" si="77"/>
        <v>10083.4939692834</v>
      </c>
      <c r="F156">
        <f t="shared" si="62"/>
        <v>10083.5</v>
      </c>
      <c r="G156">
        <f t="shared" si="89"/>
        <v>-2.1621500054607168E-3</v>
      </c>
      <c r="K156">
        <f t="shared" si="90"/>
        <v>-2.1621500054607168E-3</v>
      </c>
      <c r="Q156" s="2">
        <f t="shared" si="78"/>
        <v>39435.989699999998</v>
      </c>
      <c r="S156" s="13">
        <v>1</v>
      </c>
      <c r="Z156">
        <f t="shared" si="79"/>
        <v>10083.5</v>
      </c>
      <c r="AA156" s="74">
        <f t="shared" si="80"/>
        <v>-2.8938012782110493E-3</v>
      </c>
      <c r="AB156" s="74">
        <f t="shared" si="63"/>
        <v>-4.7030830449272922E-3</v>
      </c>
      <c r="AC156" s="74">
        <f t="shared" si="69"/>
        <v>-2.1621500054607168E-3</v>
      </c>
      <c r="AD156" s="74">
        <f t="shared" si="64"/>
        <v>7.3165127275033257E-4</v>
      </c>
      <c r="AE156" s="74">
        <f t="shared" si="65"/>
        <v>5.3531358491718149E-7</v>
      </c>
      <c r="AF156">
        <f t="shared" si="66"/>
        <v>-2.1621500054607168E-3</v>
      </c>
      <c r="AG156" s="101"/>
      <c r="AH156">
        <f t="shared" si="81"/>
        <v>2.5409330394665754E-3</v>
      </c>
      <c r="AI156">
        <f t="shared" si="82"/>
        <v>1.0882679430087865</v>
      </c>
      <c r="AJ156">
        <f t="shared" si="83"/>
        <v>0.99568574581183533</v>
      </c>
      <c r="AK156">
        <f t="shared" si="84"/>
        <v>-0.70034359216038466</v>
      </c>
      <c r="AL156">
        <f t="shared" si="85"/>
        <v>-1.445422190989605</v>
      </c>
      <c r="AM156">
        <f t="shared" si="86"/>
        <v>-0.88187594485105381</v>
      </c>
      <c r="AN156" s="74">
        <f t="shared" si="88"/>
        <v>-6.9852128498849142</v>
      </c>
      <c r="AO156" s="74">
        <f t="shared" si="88"/>
        <v>-6.9778453744441595</v>
      </c>
      <c r="AP156" s="74">
        <f t="shared" si="88"/>
        <v>-6.9643356526633617</v>
      </c>
      <c r="AQ156" s="74">
        <f t="shared" si="88"/>
        <v>-6.9399381057930309</v>
      </c>
      <c r="AR156" s="74">
        <f t="shared" si="88"/>
        <v>-6.8969942076822024</v>
      </c>
      <c r="AS156" s="74">
        <f t="shared" si="88"/>
        <v>-6.8243658759930135</v>
      </c>
      <c r="AT156" s="74">
        <f t="shared" si="88"/>
        <v>-6.7081167656771994</v>
      </c>
      <c r="AU156" s="74">
        <f t="shared" si="87"/>
        <v>-6.5333592667957321</v>
      </c>
    </row>
    <row r="157" spans="1:47">
      <c r="A157" s="16" t="s">
        <v>459</v>
      </c>
      <c r="B157" s="16" t="s">
        <v>78</v>
      </c>
      <c r="C157" s="50">
        <v>54505.398999999998</v>
      </c>
      <c r="D157" s="50" t="s">
        <v>111</v>
      </c>
      <c r="E157">
        <f t="shared" si="77"/>
        <v>10225.491314501793</v>
      </c>
      <c r="F157">
        <f t="shared" si="62"/>
        <v>10225.5</v>
      </c>
      <c r="G157">
        <f t="shared" si="89"/>
        <v>-3.1139500060817227E-3</v>
      </c>
      <c r="K157">
        <f t="shared" si="90"/>
        <v>-3.1139500060817227E-3</v>
      </c>
      <c r="Q157" s="2">
        <f t="shared" si="78"/>
        <v>39486.898999999998</v>
      </c>
      <c r="S157" s="13">
        <v>1</v>
      </c>
      <c r="Z157">
        <f t="shared" si="79"/>
        <v>10225.5</v>
      </c>
      <c r="AA157" s="74">
        <f t="shared" si="80"/>
        <v>-3.3600334984563857E-3</v>
      </c>
      <c r="AB157" s="74">
        <f t="shared" si="63"/>
        <v>-5.4195355458715932E-3</v>
      </c>
      <c r="AC157" s="74">
        <f t="shared" si="69"/>
        <v>-3.1139500060817227E-3</v>
      </c>
      <c r="AD157" s="74">
        <f t="shared" si="64"/>
        <v>2.4608349237466298E-4</v>
      </c>
      <c r="AE157" s="74">
        <f t="shared" si="65"/>
        <v>6.0557085219310814E-8</v>
      </c>
      <c r="AF157">
        <f t="shared" si="66"/>
        <v>-3.1139500060817227E-3</v>
      </c>
      <c r="AG157" s="101"/>
      <c r="AH157">
        <f t="shared" si="81"/>
        <v>2.3055855397898705E-3</v>
      </c>
      <c r="AI157">
        <f t="shared" si="82"/>
        <v>1.2372841047306802</v>
      </c>
      <c r="AJ157">
        <f t="shared" si="83"/>
        <v>0.99225610044297841</v>
      </c>
      <c r="AK157">
        <f t="shared" si="84"/>
        <v>-0.66480721302139401</v>
      </c>
      <c r="AL157">
        <f t="shared" si="85"/>
        <v>-1.2279685607104258</v>
      </c>
      <c r="AM157">
        <f t="shared" si="86"/>
        <v>-0.70486600650021325</v>
      </c>
      <c r="AN157" s="74">
        <f t="shared" si="88"/>
        <v>-6.8526383123084509</v>
      </c>
      <c r="AO157" s="74">
        <f t="shared" si="88"/>
        <v>-6.8439288411874335</v>
      </c>
      <c r="AP157" s="74">
        <f t="shared" si="88"/>
        <v>-6.8294248130783073</v>
      </c>
      <c r="AQ157" s="74">
        <f t="shared" si="88"/>
        <v>-6.8055493455310687</v>
      </c>
      <c r="AR157" s="74">
        <f t="shared" si="88"/>
        <v>-6.7669405696700409</v>
      </c>
      <c r="AS157" s="74">
        <f t="shared" si="88"/>
        <v>-6.7060902289609983</v>
      </c>
      <c r="AT157" s="74">
        <f t="shared" si="88"/>
        <v>-6.6133583676463932</v>
      </c>
      <c r="AU157" s="74">
        <f t="shared" si="87"/>
        <v>-6.4772378385333278</v>
      </c>
    </row>
    <row r="158" spans="1:47">
      <c r="A158" s="16" t="s">
        <v>459</v>
      </c>
      <c r="B158" s="16" t="s">
        <v>78</v>
      </c>
      <c r="C158" s="50">
        <v>54507.369599999998</v>
      </c>
      <c r="D158" s="50" t="s">
        <v>111</v>
      </c>
      <c r="E158">
        <f t="shared" si="77"/>
        <v>10230.987755593842</v>
      </c>
      <c r="F158">
        <f t="shared" si="62"/>
        <v>10231</v>
      </c>
      <c r="G158">
        <f t="shared" si="89"/>
        <v>-4.3899000083911233E-3</v>
      </c>
      <c r="K158">
        <f t="shared" si="90"/>
        <v>-4.3899000083911233E-3</v>
      </c>
      <c r="Q158" s="2">
        <f t="shared" si="78"/>
        <v>39488.869599999998</v>
      </c>
      <c r="S158" s="13">
        <v>1</v>
      </c>
      <c r="Z158">
        <f t="shared" si="79"/>
        <v>10231</v>
      </c>
      <c r="AA158" s="74">
        <f t="shared" si="80"/>
        <v>-3.3796323205618349E-3</v>
      </c>
      <c r="AB158" s="74">
        <f t="shared" si="63"/>
        <v>-6.6848961570237647E-3</v>
      </c>
      <c r="AC158" s="74">
        <f t="shared" si="69"/>
        <v>-4.3899000083911233E-3</v>
      </c>
      <c r="AD158" s="74">
        <f t="shared" si="64"/>
        <v>-1.0102676878292883E-3</v>
      </c>
      <c r="AE158" s="74">
        <f t="shared" si="65"/>
        <v>1.0206408010719363E-6</v>
      </c>
      <c r="AF158">
        <f t="shared" si="66"/>
        <v>-4.3899000083911233E-3</v>
      </c>
      <c r="AG158" s="101"/>
      <c r="AH158">
        <f t="shared" si="81"/>
        <v>2.2949961486326419E-3</v>
      </c>
      <c r="AI158">
        <f t="shared" si="82"/>
        <v>1.2436289061951136</v>
      </c>
      <c r="AJ158">
        <f t="shared" si="83"/>
        <v>0.99102330241916936</v>
      </c>
      <c r="AK158">
        <f t="shared" si="84"/>
        <v>-0.66250836440703609</v>
      </c>
      <c r="AL158">
        <f t="shared" si="85"/>
        <v>-1.2184082824366107</v>
      </c>
      <c r="AM158">
        <f t="shared" si="86"/>
        <v>-0.69773489468955563</v>
      </c>
      <c r="AN158" s="74">
        <f t="shared" si="88"/>
        <v>-6.8471791839694687</v>
      </c>
      <c r="AO158" s="74">
        <f t="shared" si="88"/>
        <v>-6.838442290795065</v>
      </c>
      <c r="AP158" s="74">
        <f t="shared" si="88"/>
        <v>-6.8239415245289727</v>
      </c>
      <c r="AQ158" s="74">
        <f t="shared" si="88"/>
        <v>-6.8001477022278509</v>
      </c>
      <c r="AR158" s="74">
        <f t="shared" si="88"/>
        <v>-6.7617819231142935</v>
      </c>
      <c r="AS158" s="74">
        <f t="shared" si="88"/>
        <v>-6.7014578698747442</v>
      </c>
      <c r="AT158" s="74">
        <f t="shared" si="88"/>
        <v>-6.6096787367500092</v>
      </c>
      <c r="AU158" s="74">
        <f t="shared" si="87"/>
        <v>-6.4750641212414743</v>
      </c>
    </row>
    <row r="159" spans="1:47">
      <c r="A159" s="16" t="s">
        <v>459</v>
      </c>
      <c r="B159" s="16" t="s">
        <v>78</v>
      </c>
      <c r="C159" s="50">
        <v>54509.343699999998</v>
      </c>
      <c r="D159" s="50" t="s">
        <v>111</v>
      </c>
      <c r="E159">
        <f t="shared" si="77"/>
        <v>10236.493958963276</v>
      </c>
      <c r="F159">
        <f t="shared" si="62"/>
        <v>10236.5</v>
      </c>
      <c r="G159">
        <f t="shared" si="89"/>
        <v>-2.1658500045305118E-3</v>
      </c>
      <c r="K159">
        <f t="shared" si="90"/>
        <v>-2.1658500045305118E-3</v>
      </c>
      <c r="Q159" s="2">
        <f t="shared" si="78"/>
        <v>39490.843699999998</v>
      </c>
      <c r="S159" s="13">
        <v>1</v>
      </c>
      <c r="Z159">
        <f t="shared" si="79"/>
        <v>10236.5</v>
      </c>
      <c r="AA159" s="74">
        <f t="shared" si="80"/>
        <v>-3.3993527550921845E-3</v>
      </c>
      <c r="AB159" s="74">
        <f t="shared" si="63"/>
        <v>-4.4501401247802001E-3</v>
      </c>
      <c r="AC159" s="74">
        <f t="shared" si="69"/>
        <v>-2.1658500045305118E-3</v>
      </c>
      <c r="AD159" s="74">
        <f t="shared" si="64"/>
        <v>1.2335027505616727E-3</v>
      </c>
      <c r="AE159" s="74">
        <f t="shared" si="65"/>
        <v>1.5215290356432122E-6</v>
      </c>
      <c r="AF159">
        <f t="shared" si="66"/>
        <v>-2.1658500045305118E-3</v>
      </c>
      <c r="AG159" s="101"/>
      <c r="AH159">
        <f t="shared" si="81"/>
        <v>2.2842901202496883E-3</v>
      </c>
      <c r="AI159">
        <f t="shared" si="82"/>
        <v>1.2500124412258391</v>
      </c>
      <c r="AJ159">
        <f t="shared" si="83"/>
        <v>0.98968669375811391</v>
      </c>
      <c r="AK159">
        <f t="shared" si="84"/>
        <v>-0.66012586381341698</v>
      </c>
      <c r="AL159">
        <f t="shared" si="85"/>
        <v>-1.2087555979236593</v>
      </c>
      <c r="AM159">
        <f t="shared" si="86"/>
        <v>-0.69058295369050815</v>
      </c>
      <c r="AN159" s="74">
        <f t="shared" si="88"/>
        <v>-6.841695424409993</v>
      </c>
      <c r="AO159" s="74">
        <f t="shared" si="88"/>
        <v>-6.8329334271093805</v>
      </c>
      <c r="AP159" s="74">
        <f t="shared" si="88"/>
        <v>-6.8184394799349519</v>
      </c>
      <c r="AQ159" s="74">
        <f t="shared" si="88"/>
        <v>-6.7947321250031276</v>
      </c>
      <c r="AR159" s="74">
        <f t="shared" si="88"/>
        <v>-6.7566148674876967</v>
      </c>
      <c r="AS159" s="74">
        <f t="shared" si="88"/>
        <v>-6.6968220196990806</v>
      </c>
      <c r="AT159" s="74">
        <f t="shared" si="88"/>
        <v>-6.6059984697935095</v>
      </c>
      <c r="AU159" s="74">
        <f t="shared" si="87"/>
        <v>-6.4728904039496209</v>
      </c>
    </row>
    <row r="160" spans="1:47">
      <c r="A160" s="16" t="s">
        <v>459</v>
      </c>
      <c r="B160" s="16" t="s">
        <v>78</v>
      </c>
      <c r="C160" s="50">
        <v>54509.520299999996</v>
      </c>
      <c r="D160" s="50" t="s">
        <v>111</v>
      </c>
      <c r="E160">
        <f t="shared" si="77"/>
        <v>10236.986535588085</v>
      </c>
      <c r="F160">
        <f t="shared" si="62"/>
        <v>10237</v>
      </c>
      <c r="G160">
        <f t="shared" si="89"/>
        <v>-4.827300006581936E-3</v>
      </c>
      <c r="K160">
        <f t="shared" si="90"/>
        <v>-4.827300006581936E-3</v>
      </c>
      <c r="Q160" s="2">
        <f t="shared" si="78"/>
        <v>39491.020299999996</v>
      </c>
      <c r="S160" s="13">
        <v>1</v>
      </c>
      <c r="Z160">
        <f t="shared" si="79"/>
        <v>10237</v>
      </c>
      <c r="AA160" s="74">
        <f t="shared" si="80"/>
        <v>-3.40115157433259E-3</v>
      </c>
      <c r="AB160" s="74">
        <f t="shared" si="63"/>
        <v>-7.1106110457632554E-3</v>
      </c>
      <c r="AC160" s="74">
        <f t="shared" si="69"/>
        <v>-4.827300006581936E-3</v>
      </c>
      <c r="AD160" s="74">
        <f t="shared" si="64"/>
        <v>-1.426148432249346E-3</v>
      </c>
      <c r="AE160" s="74">
        <f t="shared" si="65"/>
        <v>2.0338993508072674E-6</v>
      </c>
      <c r="AF160">
        <f t="shared" si="66"/>
        <v>-4.827300006581936E-3</v>
      </c>
      <c r="AG160" s="101"/>
      <c r="AH160">
        <f t="shared" si="81"/>
        <v>2.2833110391813193E-3</v>
      </c>
      <c r="AI160">
        <f t="shared" si="82"/>
        <v>1.2505946577478197</v>
      </c>
      <c r="AJ160">
        <f t="shared" si="83"/>
        <v>0.98955994520150714</v>
      </c>
      <c r="AK160">
        <f t="shared" si="84"/>
        <v>-0.65990506465048948</v>
      </c>
      <c r="AL160">
        <f t="shared" si="85"/>
        <v>-1.2078734724042155</v>
      </c>
      <c r="AM160">
        <f t="shared" si="86"/>
        <v>-0.68993174428646853</v>
      </c>
      <c r="AN160" s="74">
        <f t="shared" si="88"/>
        <v>-6.8411956788659873</v>
      </c>
      <c r="AO160" s="74">
        <f t="shared" si="88"/>
        <v>-6.8324315160419422</v>
      </c>
      <c r="AP160" s="74">
        <f t="shared" si="88"/>
        <v>-6.8179383665845643</v>
      </c>
      <c r="AQ160" s="74">
        <f t="shared" si="88"/>
        <v>-6.7942391119958145</v>
      </c>
      <c r="AR160" s="74">
        <f t="shared" si="88"/>
        <v>-6.7561447207365628</v>
      </c>
      <c r="AS160" s="74">
        <f t="shared" si="88"/>
        <v>-6.6964004069241225</v>
      </c>
      <c r="AT160" s="74">
        <f t="shared" si="88"/>
        <v>-6.6056638687760154</v>
      </c>
      <c r="AU160" s="74">
        <f t="shared" si="87"/>
        <v>-6.4726927932867246</v>
      </c>
    </row>
    <row r="161" spans="1:48">
      <c r="A161" s="16" t="s">
        <v>459</v>
      </c>
      <c r="B161" s="16" t="s">
        <v>78</v>
      </c>
      <c r="C161" s="50">
        <v>54515.437400000003</v>
      </c>
      <c r="D161" s="50" t="s">
        <v>111</v>
      </c>
      <c r="E161">
        <f t="shared" si="77"/>
        <v>10253.490641741433</v>
      </c>
      <c r="F161">
        <f t="shared" si="62"/>
        <v>10253.5</v>
      </c>
      <c r="G161">
        <f t="shared" si="89"/>
        <v>-3.3551500018802471E-3</v>
      </c>
      <c r="K161">
        <f t="shared" si="90"/>
        <v>-3.3551500018802471E-3</v>
      </c>
      <c r="Q161" s="2">
        <f t="shared" si="78"/>
        <v>39496.937400000003</v>
      </c>
      <c r="S161" s="13">
        <v>1</v>
      </c>
      <c r="Z161">
        <f t="shared" si="79"/>
        <v>10253.5</v>
      </c>
      <c r="AA161" s="74">
        <f t="shared" si="80"/>
        <v>-3.4610824229831553E-3</v>
      </c>
      <c r="AB161" s="74">
        <f t="shared" si="63"/>
        <v>-5.6056046189207421E-3</v>
      </c>
      <c r="AC161" s="74">
        <f t="shared" si="69"/>
        <v>-3.3551500018802471E-3</v>
      </c>
      <c r="AD161" s="74">
        <f t="shared" si="64"/>
        <v>1.0593242110290817E-4</v>
      </c>
      <c r="AE161" s="74">
        <f t="shared" si="65"/>
        <v>1.1221677840723864E-8</v>
      </c>
      <c r="AF161">
        <f t="shared" si="66"/>
        <v>-3.3551500018802471E-3</v>
      </c>
      <c r="AG161" s="101"/>
      <c r="AH161">
        <f t="shared" si="81"/>
        <v>2.2504546170404949E-3</v>
      </c>
      <c r="AI161">
        <f t="shared" si="82"/>
        <v>1.2699798982885433</v>
      </c>
      <c r="AJ161">
        <f t="shared" si="83"/>
        <v>0.98487047309712428</v>
      </c>
      <c r="AK161">
        <f t="shared" si="84"/>
        <v>-0.65221409932875674</v>
      </c>
      <c r="AL161">
        <f t="shared" si="85"/>
        <v>-1.1783276341202202</v>
      </c>
      <c r="AM161">
        <f t="shared" si="86"/>
        <v>-0.66834527531018673</v>
      </c>
      <c r="AN161" s="74">
        <f t="shared" ref="AN161:AT170" si="91">$AU161+$AB$7*SIN(AO161)</f>
        <v>-6.8245897639740543</v>
      </c>
      <c r="AO161" s="74">
        <f t="shared" si="91"/>
        <v>-6.8157653589047005</v>
      </c>
      <c r="AP161" s="74">
        <f t="shared" si="91"/>
        <v>-6.8013154055665588</v>
      </c>
      <c r="AQ161" s="74">
        <f t="shared" si="91"/>
        <v>-6.7779059615822765</v>
      </c>
      <c r="AR161" s="74">
        <f t="shared" si="91"/>
        <v>-6.7405916027229713</v>
      </c>
      <c r="AS161" s="74">
        <f t="shared" si="91"/>
        <v>-6.6824713490527463</v>
      </c>
      <c r="AT161" s="74">
        <f t="shared" si="91"/>
        <v>-6.594619154218452</v>
      </c>
      <c r="AU161" s="74">
        <f t="shared" si="87"/>
        <v>-6.4661716414111643</v>
      </c>
    </row>
    <row r="162" spans="1:48">
      <c r="A162" s="16" t="s">
        <v>459</v>
      </c>
      <c r="B162" s="16" t="s">
        <v>78</v>
      </c>
      <c r="C162" s="50">
        <v>54516.333299999998</v>
      </c>
      <c r="D162" s="50" t="s">
        <v>111</v>
      </c>
      <c r="E162">
        <f t="shared" si="77"/>
        <v>10255.989505830717</v>
      </c>
      <c r="F162">
        <f t="shared" ref="F162:F225" si="92">ROUND(2*E162,0)/2</f>
        <v>10256</v>
      </c>
      <c r="G162">
        <f t="shared" si="89"/>
        <v>-3.7624000033247285E-3</v>
      </c>
      <c r="K162">
        <f t="shared" si="90"/>
        <v>-3.7624000033247285E-3</v>
      </c>
      <c r="Q162" s="2">
        <f t="shared" si="78"/>
        <v>39497.833299999998</v>
      </c>
      <c r="S162" s="13">
        <v>1</v>
      </c>
      <c r="Z162">
        <f t="shared" si="79"/>
        <v>10256</v>
      </c>
      <c r="AA162" s="74">
        <f t="shared" si="80"/>
        <v>-3.4702599022517987E-3</v>
      </c>
      <c r="AB162" s="74">
        <f t="shared" ref="AB162:AB225" si="93">IF(S162&lt;&gt;0,G162-AH162, -9999)</f>
        <v>-6.0077832330795011E-3</v>
      </c>
      <c r="AC162" s="74">
        <f t="shared" ref="AC162:AC225" si="94">+G162-P162</f>
        <v>-3.7624000033247285E-3</v>
      </c>
      <c r="AD162" s="74">
        <f t="shared" ref="AD162:AD225" si="95">IF(S162&lt;&gt;0,G162-AA162, -9999)</f>
        <v>-2.9214010107292973E-4</v>
      </c>
      <c r="AE162" s="74">
        <f t="shared" ref="AE162:AE225" si="96">+(G162-AA162)^2*S162</f>
        <v>8.5345838654901599E-8</v>
      </c>
      <c r="AF162">
        <f t="shared" ref="AF162:AF225" si="97">IF(S162&lt;&gt;0,G162-P162, -9999)</f>
        <v>-3.7624000033247285E-3</v>
      </c>
      <c r="AG162" s="101"/>
      <c r="AH162">
        <f t="shared" si="81"/>
        <v>2.245383229754773E-3</v>
      </c>
      <c r="AI162">
        <f t="shared" si="82"/>
        <v>1.2729453910914501</v>
      </c>
      <c r="AJ162">
        <f t="shared" si="83"/>
        <v>0.98407160456854481</v>
      </c>
      <c r="AK162">
        <f t="shared" si="84"/>
        <v>-0.65097864045224163</v>
      </c>
      <c r="AL162">
        <f t="shared" si="85"/>
        <v>-1.1737765226939689</v>
      </c>
      <c r="AM162">
        <f t="shared" si="86"/>
        <v>-0.66505825548037878</v>
      </c>
      <c r="AN162" s="74">
        <f t="shared" si="91"/>
        <v>-6.8220543556821349</v>
      </c>
      <c r="AO162" s="74">
        <f t="shared" si="91"/>
        <v>-6.813222767943234</v>
      </c>
      <c r="AP162" s="74">
        <f t="shared" si="91"/>
        <v>-6.7987822513794685</v>
      </c>
      <c r="AQ162" s="74">
        <f t="shared" si="91"/>
        <v>-6.7754205396520737</v>
      </c>
      <c r="AR162" s="74">
        <f t="shared" si="91"/>
        <v>-6.7382286582879649</v>
      </c>
      <c r="AS162" s="74">
        <f t="shared" si="91"/>
        <v>-6.6803582381175772</v>
      </c>
      <c r="AT162" s="74">
        <f t="shared" si="91"/>
        <v>-6.5929452313633394</v>
      </c>
      <c r="AU162" s="74">
        <f t="shared" si="87"/>
        <v>-6.4651835880966848</v>
      </c>
    </row>
    <row r="163" spans="1:48">
      <c r="A163" s="16" t="s">
        <v>459</v>
      </c>
      <c r="B163" s="16" t="s">
        <v>78</v>
      </c>
      <c r="C163" s="50">
        <v>54516.512799999997</v>
      </c>
      <c r="D163" s="50" t="s">
        <v>111</v>
      </c>
      <c r="E163">
        <f t="shared" si="77"/>
        <v>10256.490171199646</v>
      </c>
      <c r="F163">
        <f t="shared" si="92"/>
        <v>10256.5</v>
      </c>
      <c r="G163">
        <f t="shared" si="89"/>
        <v>-3.5238500058767386E-3</v>
      </c>
      <c r="K163">
        <f t="shared" si="90"/>
        <v>-3.5238500058767386E-3</v>
      </c>
      <c r="Q163" s="2">
        <f t="shared" si="78"/>
        <v>39498.012799999997</v>
      </c>
      <c r="S163" s="13">
        <v>1</v>
      </c>
      <c r="Z163">
        <f t="shared" si="79"/>
        <v>10256.5</v>
      </c>
      <c r="AA163" s="74">
        <f t="shared" si="80"/>
        <v>-3.4720984798140668E-3</v>
      </c>
      <c r="AB163" s="74">
        <f t="shared" si="93"/>
        <v>-5.7682159998178727E-3</v>
      </c>
      <c r="AC163" s="74">
        <f t="shared" si="94"/>
        <v>-3.5238500058767386E-3</v>
      </c>
      <c r="AD163" s="74">
        <f t="shared" si="95"/>
        <v>-5.1751526062671777E-5</v>
      </c>
      <c r="AE163" s="74">
        <f t="shared" si="96"/>
        <v>2.6782204498153961E-9</v>
      </c>
      <c r="AF163">
        <f t="shared" si="97"/>
        <v>-3.5238500058767386E-3</v>
      </c>
      <c r="AG163" s="101"/>
      <c r="AH163">
        <f t="shared" si="81"/>
        <v>2.2443659939411342E-3</v>
      </c>
      <c r="AI163">
        <f t="shared" si="82"/>
        <v>1.273539357416559</v>
      </c>
      <c r="AJ163">
        <f t="shared" si="83"/>
        <v>0.98390896041644937</v>
      </c>
      <c r="AK163">
        <f t="shared" si="84"/>
        <v>-0.65072928072067693</v>
      </c>
      <c r="AL163">
        <f t="shared" si="85"/>
        <v>-1.172863927365593</v>
      </c>
      <c r="AM163">
        <f t="shared" si="86"/>
        <v>-0.66440033583586355</v>
      </c>
      <c r="AN163" s="74">
        <f t="shared" si="91"/>
        <v>-6.821546662694324</v>
      </c>
      <c r="AO163" s="74">
        <f t="shared" si="91"/>
        <v>-6.8127137012392494</v>
      </c>
      <c r="AP163" s="74">
        <f t="shared" si="91"/>
        <v>-6.7982751644192696</v>
      </c>
      <c r="AQ163" s="74">
        <f t="shared" si="91"/>
        <v>-6.7749231201452913</v>
      </c>
      <c r="AR163" s="74">
        <f t="shared" si="91"/>
        <v>-6.7377558691681259</v>
      </c>
      <c r="AS163" s="74">
        <f t="shared" si="91"/>
        <v>-6.6799355334010597</v>
      </c>
      <c r="AT163" s="74">
        <f t="shared" si="91"/>
        <v>-6.5926104318036218</v>
      </c>
      <c r="AU163" s="74">
        <f t="shared" si="87"/>
        <v>-6.4649859774337886</v>
      </c>
    </row>
    <row r="164" spans="1:48">
      <c r="A164" s="16" t="s">
        <v>459</v>
      </c>
      <c r="B164" s="16" t="s">
        <v>78</v>
      </c>
      <c r="C164" s="50">
        <v>54520.456599999998</v>
      </c>
      <c r="D164" s="50" t="s">
        <v>111</v>
      </c>
      <c r="E164">
        <f t="shared" si="77"/>
        <v>10267.490305361232</v>
      </c>
      <c r="F164">
        <f t="shared" si="92"/>
        <v>10267.5</v>
      </c>
      <c r="G164">
        <f t="shared" si="89"/>
        <v>-3.4757500034174882E-3</v>
      </c>
      <c r="K164">
        <f t="shared" si="90"/>
        <v>-3.4757500034174882E-3</v>
      </c>
      <c r="Q164" s="2">
        <f t="shared" si="78"/>
        <v>39501.956599999998</v>
      </c>
      <c r="S164" s="13">
        <v>1</v>
      </c>
      <c r="Z164">
        <f t="shared" si="79"/>
        <v>10267.5</v>
      </c>
      <c r="AA164" s="74">
        <f t="shared" si="80"/>
        <v>-3.5128080620965129E-3</v>
      </c>
      <c r="AB164" s="74">
        <f t="shared" si="93"/>
        <v>-5.697486336235221E-3</v>
      </c>
      <c r="AC164" s="74">
        <f t="shared" si="94"/>
        <v>-3.4757500034174882E-3</v>
      </c>
      <c r="AD164" s="74">
        <f t="shared" si="95"/>
        <v>3.7058058679024716E-5</v>
      </c>
      <c r="AE164" s="74">
        <f t="shared" si="96"/>
        <v>1.3732997130580391E-9</v>
      </c>
      <c r="AF164">
        <f t="shared" si="97"/>
        <v>-3.4757500034174882E-3</v>
      </c>
      <c r="AG164" s="101"/>
      <c r="AH164">
        <f t="shared" si="81"/>
        <v>2.2217363328177328E-3</v>
      </c>
      <c r="AI164">
        <f t="shared" si="82"/>
        <v>1.2866780157176159</v>
      </c>
      <c r="AJ164">
        <f t="shared" si="83"/>
        <v>0.98008374838504031</v>
      </c>
      <c r="AK164">
        <f t="shared" si="84"/>
        <v>-0.64504890678717064</v>
      </c>
      <c r="AL164">
        <f t="shared" si="85"/>
        <v>-1.1525854442299335</v>
      </c>
      <c r="AM164">
        <f t="shared" si="86"/>
        <v>-0.64988265220997421</v>
      </c>
      <c r="AN164" s="74">
        <f t="shared" si="91"/>
        <v>-6.8103258791830488</v>
      </c>
      <c r="AO164" s="74">
        <f t="shared" si="91"/>
        <v>-6.8014680762118891</v>
      </c>
      <c r="AP164" s="74">
        <f t="shared" si="91"/>
        <v>-6.78708094627072</v>
      </c>
      <c r="AQ164" s="74">
        <f t="shared" si="91"/>
        <v>-6.7639518059409829</v>
      </c>
      <c r="AR164" s="74">
        <f t="shared" si="91"/>
        <v>-6.7273377590032979</v>
      </c>
      <c r="AS164" s="74">
        <f t="shared" si="91"/>
        <v>-6.6706291352576859</v>
      </c>
      <c r="AT164" s="74">
        <f t="shared" si="91"/>
        <v>-6.5852435900954616</v>
      </c>
      <c r="AU164" s="74">
        <f t="shared" si="87"/>
        <v>-6.4606385428500817</v>
      </c>
    </row>
    <row r="165" spans="1:48">
      <c r="A165" s="16" t="s">
        <v>459</v>
      </c>
      <c r="B165" s="16" t="s">
        <v>78</v>
      </c>
      <c r="C165" s="50">
        <v>54531.391499999998</v>
      </c>
      <c r="D165" s="50" t="s">
        <v>111</v>
      </c>
      <c r="E165">
        <f t="shared" si="77"/>
        <v>10297.990170223422</v>
      </c>
      <c r="F165">
        <f t="shared" si="92"/>
        <v>10298</v>
      </c>
      <c r="G165">
        <f t="shared" si="89"/>
        <v>-3.5242000012658536E-3</v>
      </c>
      <c r="K165">
        <f t="shared" si="90"/>
        <v>-3.5242000012658536E-3</v>
      </c>
      <c r="Q165" s="2">
        <f t="shared" si="78"/>
        <v>39512.891499999998</v>
      </c>
      <c r="S165" s="13">
        <v>1</v>
      </c>
      <c r="Z165">
        <f t="shared" si="79"/>
        <v>10298</v>
      </c>
      <c r="AA165" s="74">
        <f t="shared" si="80"/>
        <v>-3.6283222674186838E-3</v>
      </c>
      <c r="AB165" s="74">
        <f t="shared" si="93"/>
        <v>-5.6806569078157176E-3</v>
      </c>
      <c r="AC165" s="74">
        <f t="shared" si="94"/>
        <v>-3.5242000012658536E-3</v>
      </c>
      <c r="AD165" s="74">
        <f t="shared" si="95"/>
        <v>1.0412226615283014E-4</v>
      </c>
      <c r="AE165" s="74">
        <f t="shared" si="96"/>
        <v>1.0841446308800797E-8</v>
      </c>
      <c r="AF165">
        <f t="shared" si="97"/>
        <v>-3.5242000012658536E-3</v>
      </c>
      <c r="AG165" s="101"/>
      <c r="AH165">
        <f t="shared" si="81"/>
        <v>2.1564569065498644E-3</v>
      </c>
      <c r="AI165">
        <f t="shared" si="82"/>
        <v>1.3237620591211836</v>
      </c>
      <c r="AJ165">
        <f t="shared" si="83"/>
        <v>0.96685337625618439</v>
      </c>
      <c r="AK165">
        <f t="shared" si="84"/>
        <v>-0.62725633190644225</v>
      </c>
      <c r="AL165">
        <f t="shared" si="85"/>
        <v>-1.0943076882633584</v>
      </c>
      <c r="AM165">
        <f t="shared" si="86"/>
        <v>-0.60919600410094887</v>
      </c>
      <c r="AN165" s="74">
        <f t="shared" si="91"/>
        <v>-6.7786992022650674</v>
      </c>
      <c r="AO165" s="74">
        <f t="shared" si="91"/>
        <v>-6.7698287306874789</v>
      </c>
      <c r="AP165" s="74">
        <f t="shared" si="91"/>
        <v>-6.7556643806210586</v>
      </c>
      <c r="AQ165" s="74">
        <f t="shared" si="91"/>
        <v>-6.7332558377316971</v>
      </c>
      <c r="AR165" s="74">
        <f t="shared" si="91"/>
        <v>-6.6982877608803992</v>
      </c>
      <c r="AS165" s="74">
        <f t="shared" si="91"/>
        <v>-6.6447580262263637</v>
      </c>
      <c r="AT165" s="74">
        <f t="shared" si="91"/>
        <v>-6.5648052059035367</v>
      </c>
      <c r="AU165" s="74">
        <f t="shared" si="87"/>
        <v>-6.4485842924134387</v>
      </c>
    </row>
    <row r="166" spans="1:48">
      <c r="A166" s="16" t="s">
        <v>493</v>
      </c>
      <c r="B166" s="16" t="s">
        <v>78</v>
      </c>
      <c r="C166" s="50">
        <v>54809.602099999996</v>
      </c>
      <c r="D166" s="50" t="s">
        <v>111</v>
      </c>
      <c r="E166">
        <f t="shared" si="77"/>
        <v>11073.981327273637</v>
      </c>
      <c r="F166">
        <f t="shared" si="92"/>
        <v>11074</v>
      </c>
      <c r="G166">
        <f t="shared" si="89"/>
        <v>-6.6946000079042278E-3</v>
      </c>
      <c r="K166">
        <f t="shared" si="90"/>
        <v>-6.6946000079042278E-3</v>
      </c>
      <c r="Q166" s="2">
        <f t="shared" si="78"/>
        <v>39791.102099999996</v>
      </c>
      <c r="S166" s="13">
        <v>1</v>
      </c>
      <c r="Z166">
        <f t="shared" si="79"/>
        <v>11074</v>
      </c>
      <c r="AA166" s="74">
        <f t="shared" si="80"/>
        <v>-7.4940506432456195E-3</v>
      </c>
      <c r="AB166" s="74">
        <f t="shared" si="93"/>
        <v>-6.314899172899539E-3</v>
      </c>
      <c r="AC166" s="74">
        <f t="shared" si="94"/>
        <v>-6.6946000079042278E-3</v>
      </c>
      <c r="AD166" s="74">
        <f t="shared" si="95"/>
        <v>7.9945063534139164E-4</v>
      </c>
      <c r="AE166" s="74">
        <f t="shared" si="96"/>
        <v>6.3912131834775476E-7</v>
      </c>
      <c r="AF166">
        <f t="shared" si="97"/>
        <v>-6.6946000079042278E-3</v>
      </c>
      <c r="AG166" s="101"/>
      <c r="AH166">
        <f t="shared" si="81"/>
        <v>-3.7970083500468867E-4</v>
      </c>
      <c r="AI166">
        <f t="shared" si="82"/>
        <v>1.3999730813279143</v>
      </c>
      <c r="AJ166">
        <f t="shared" si="83"/>
        <v>-0.68170633500419198</v>
      </c>
      <c r="AK166">
        <f t="shared" si="84"/>
        <v>0.58163039041660058</v>
      </c>
      <c r="AL166">
        <f t="shared" si="85"/>
        <v>0.96838968752619725</v>
      </c>
      <c r="AM166">
        <f t="shared" si="86"/>
        <v>0.52595434106972894</v>
      </c>
      <c r="AN166" s="74">
        <f t="shared" si="91"/>
        <v>-5.8531572927718267</v>
      </c>
      <c r="AO166" s="74">
        <f t="shared" si="91"/>
        <v>-5.8617828857693084</v>
      </c>
      <c r="AP166" s="74">
        <f t="shared" si="91"/>
        <v>-5.8751343900705999</v>
      </c>
      <c r="AQ166" s="74">
        <f t="shared" si="91"/>
        <v>-5.8956512988013419</v>
      </c>
      <c r="AR166" s="74">
        <f t="shared" si="91"/>
        <v>-5.9268512867936103</v>
      </c>
      <c r="AS166" s="74">
        <f t="shared" si="91"/>
        <v>-5.97362379323034</v>
      </c>
      <c r="AT166" s="74">
        <f t="shared" si="91"/>
        <v>-6.0424877459016857</v>
      </c>
      <c r="AU166" s="74">
        <f t="shared" si="87"/>
        <v>-6.1418925435991705</v>
      </c>
    </row>
    <row r="167" spans="1:48">
      <c r="A167" s="16" t="s">
        <v>497</v>
      </c>
      <c r="B167" s="16" t="s">
        <v>79</v>
      </c>
      <c r="C167" s="50">
        <v>54843.302900000002</v>
      </c>
      <c r="D167" s="50" t="s">
        <v>111</v>
      </c>
      <c r="E167">
        <f t="shared" si="77"/>
        <v>11167.980343793937</v>
      </c>
      <c r="F167">
        <f t="shared" si="92"/>
        <v>11168</v>
      </c>
      <c r="G167">
        <f t="shared" si="89"/>
        <v>-7.0472000006702729E-3</v>
      </c>
      <c r="K167">
        <f t="shared" si="90"/>
        <v>-7.0472000006702729E-3</v>
      </c>
      <c r="Q167" s="2">
        <f t="shared" si="78"/>
        <v>39824.802900000002</v>
      </c>
      <c r="S167" s="13">
        <v>1</v>
      </c>
      <c r="Z167">
        <f t="shared" si="79"/>
        <v>11168</v>
      </c>
      <c r="AA167" s="74">
        <f t="shared" si="80"/>
        <v>-7.9569857795895541E-3</v>
      </c>
      <c r="AB167" s="74">
        <f t="shared" si="93"/>
        <v>-6.3723454194768098E-3</v>
      </c>
      <c r="AC167" s="74">
        <f t="shared" si="94"/>
        <v>-7.0472000006702729E-3</v>
      </c>
      <c r="AD167" s="74">
        <f t="shared" si="95"/>
        <v>9.0978577891928127E-4</v>
      </c>
      <c r="AE167" s="74">
        <f t="shared" si="96"/>
        <v>8.277101635237633E-7</v>
      </c>
      <c r="AF167">
        <f t="shared" si="97"/>
        <v>-7.0472000006702729E-3</v>
      </c>
      <c r="AG167" s="101"/>
      <c r="AH167">
        <f t="shared" si="81"/>
        <v>-6.7485458119346327E-4</v>
      </c>
      <c r="AI167">
        <f t="shared" si="82"/>
        <v>1.2836732541720213</v>
      </c>
      <c r="AJ167">
        <f t="shared" si="83"/>
        <v>-0.80693336473615074</v>
      </c>
      <c r="AK167">
        <f t="shared" si="84"/>
        <v>0.64637594456366443</v>
      </c>
      <c r="AL167">
        <f t="shared" si="85"/>
        <v>1.1572388410115302</v>
      </c>
      <c r="AM167">
        <f t="shared" si="86"/>
        <v>0.65319704336862128</v>
      </c>
      <c r="AN167" s="74">
        <f t="shared" si="91"/>
        <v>-5.7534800052942821</v>
      </c>
      <c r="AO167" s="74">
        <f t="shared" si="91"/>
        <v>-5.7623330635482777</v>
      </c>
      <c r="AP167" s="74">
        <f t="shared" si="91"/>
        <v>-5.7767332315202218</v>
      </c>
      <c r="AQ167" s="74">
        <f t="shared" si="91"/>
        <v>-5.7999148697919605</v>
      </c>
      <c r="AR167" s="74">
        <f t="shared" si="91"/>
        <v>-5.8366568377827619</v>
      </c>
      <c r="AS167" s="74">
        <f t="shared" si="91"/>
        <v>-5.8936203566403105</v>
      </c>
      <c r="AT167" s="74">
        <f t="shared" si="91"/>
        <v>-5.9794486706711005</v>
      </c>
      <c r="AU167" s="74">
        <f t="shared" si="87"/>
        <v>-6.104741738974762</v>
      </c>
    </row>
    <row r="168" spans="1:48">
      <c r="A168" s="16" t="s">
        <v>497</v>
      </c>
      <c r="B168" s="16" t="s">
        <v>78</v>
      </c>
      <c r="C168" s="50">
        <v>54843.480900000002</v>
      </c>
      <c r="D168" s="50" t="s">
        <v>111</v>
      </c>
      <c r="E168">
        <f t="shared" si="77"/>
        <v>11168.476825329706</v>
      </c>
      <c r="F168">
        <f t="shared" si="92"/>
        <v>11168.5</v>
      </c>
      <c r="G168">
        <f t="shared" si="89"/>
        <v>-8.3086500017088838E-3</v>
      </c>
      <c r="K168">
        <f t="shared" si="90"/>
        <v>-8.3086500017088838E-3</v>
      </c>
      <c r="Q168" s="2">
        <f t="shared" si="78"/>
        <v>39824.980900000002</v>
      </c>
      <c r="S168" s="13">
        <v>1</v>
      </c>
      <c r="Z168">
        <f t="shared" si="79"/>
        <v>11168.5</v>
      </c>
      <c r="AA168" s="74">
        <f t="shared" si="80"/>
        <v>-7.9593809073604214E-3</v>
      </c>
      <c r="AB168" s="74">
        <f t="shared" si="93"/>
        <v>-7.6322966325369432E-3</v>
      </c>
      <c r="AC168" s="74">
        <f t="shared" si="94"/>
        <v>-8.3086500017088838E-3</v>
      </c>
      <c r="AD168" s="74">
        <f t="shared" si="95"/>
        <v>-3.4926909434846234E-4</v>
      </c>
      <c r="AE168" s="74">
        <f t="shared" si="96"/>
        <v>1.2198890026699508E-7</v>
      </c>
      <c r="AF168">
        <f t="shared" si="97"/>
        <v>-8.3086500017088838E-3</v>
      </c>
      <c r="AG168" s="101"/>
      <c r="AH168">
        <f t="shared" si="81"/>
        <v>-6.7635336917194039E-4</v>
      </c>
      <c r="AI168">
        <f t="shared" si="82"/>
        <v>1.2830745063973463</v>
      </c>
      <c r="AJ168">
        <f t="shared" si="83"/>
        <v>-0.80748002854439127</v>
      </c>
      <c r="AK168">
        <f t="shared" si="84"/>
        <v>0.64663838478009661</v>
      </c>
      <c r="AL168">
        <f t="shared" si="85"/>
        <v>1.1581649679975827</v>
      </c>
      <c r="AM168">
        <f t="shared" si="86"/>
        <v>0.65385788041649584</v>
      </c>
      <c r="AN168" s="74">
        <f t="shared" si="91"/>
        <v>-5.7529688517810049</v>
      </c>
      <c r="AO168" s="74">
        <f t="shared" si="91"/>
        <v>-5.761820898180873</v>
      </c>
      <c r="AP168" s="74">
        <f t="shared" si="91"/>
        <v>-5.7762235736118948</v>
      </c>
      <c r="AQ168" s="74">
        <f t="shared" si="91"/>
        <v>-5.7994155656958206</v>
      </c>
      <c r="AR168" s="74">
        <f t="shared" si="91"/>
        <v>-5.836182924943758</v>
      </c>
      <c r="AS168" s="74">
        <f t="shared" si="91"/>
        <v>-5.8931971894488333</v>
      </c>
      <c r="AT168" s="74">
        <f t="shared" si="91"/>
        <v>-5.9791137871731488</v>
      </c>
      <c r="AU168" s="74">
        <f t="shared" si="87"/>
        <v>-6.1045441283118658</v>
      </c>
    </row>
    <row r="169" spans="1:48">
      <c r="A169" s="16" t="s">
        <v>497</v>
      </c>
      <c r="B169" s="16" t="s">
        <v>78</v>
      </c>
      <c r="C169" s="50">
        <v>54856.387699999999</v>
      </c>
      <c r="D169" s="50" t="s">
        <v>111</v>
      </c>
      <c r="E169">
        <f t="shared" si="77"/>
        <v>11204.476757272678</v>
      </c>
      <c r="F169">
        <f t="shared" si="92"/>
        <v>11204.5</v>
      </c>
      <c r="G169">
        <f t="shared" si="89"/>
        <v>-8.3330500056035817E-3</v>
      </c>
      <c r="K169">
        <f t="shared" si="90"/>
        <v>-8.3330500056035817E-3</v>
      </c>
      <c r="Q169" s="2">
        <f t="shared" si="78"/>
        <v>39837.887699999999</v>
      </c>
      <c r="S169" s="13">
        <v>1</v>
      </c>
      <c r="Z169">
        <f t="shared" si="79"/>
        <v>11204.5</v>
      </c>
      <c r="AA169" s="74">
        <f t="shared" si="80"/>
        <v>-8.1298938435115636E-3</v>
      </c>
      <c r="AB169" s="74">
        <f t="shared" si="93"/>
        <v>-7.5508282217246689E-3</v>
      </c>
      <c r="AC169" s="74">
        <f t="shared" si="94"/>
        <v>-8.3330500056035817E-3</v>
      </c>
      <c r="AD169" s="74">
        <f t="shared" si="95"/>
        <v>-2.031561620920181E-4</v>
      </c>
      <c r="AE169" s="74">
        <f t="shared" si="96"/>
        <v>4.127242619595833E-8</v>
      </c>
      <c r="AF169">
        <f t="shared" si="97"/>
        <v>-8.3330500056035817E-3</v>
      </c>
      <c r="AG169" s="101"/>
      <c r="AH169">
        <f t="shared" si="81"/>
        <v>-7.8222178387891289E-4</v>
      </c>
      <c r="AI169">
        <f t="shared" si="82"/>
        <v>1.2407334060648545</v>
      </c>
      <c r="AJ169">
        <f t="shared" si="83"/>
        <v>-0.8438819986991557</v>
      </c>
      <c r="AK169">
        <f t="shared" si="84"/>
        <v>0.66356597565541842</v>
      </c>
      <c r="AL169">
        <f t="shared" si="85"/>
        <v>1.2227753008474849</v>
      </c>
      <c r="AM169">
        <f t="shared" si="86"/>
        <v>0.70098636920211699</v>
      </c>
      <c r="AN169" s="74">
        <f t="shared" si="91"/>
        <v>-5.7167012308165459</v>
      </c>
      <c r="AO169" s="74">
        <f t="shared" si="91"/>
        <v>-5.7254259150952445</v>
      </c>
      <c r="AP169" s="74">
        <f t="shared" si="91"/>
        <v>-5.7399286061077364</v>
      </c>
      <c r="AQ169" s="74">
        <f t="shared" si="91"/>
        <v>-5.7637602224933158</v>
      </c>
      <c r="AR169" s="74">
        <f t="shared" si="91"/>
        <v>-5.8022373955973761</v>
      </c>
      <c r="AS169" s="74">
        <f t="shared" si="91"/>
        <v>-5.8628018343858352</v>
      </c>
      <c r="AT169" s="74">
        <f t="shared" si="91"/>
        <v>-5.9550153805783985</v>
      </c>
      <c r="AU169" s="74">
        <f t="shared" si="87"/>
        <v>-6.0903161605833693</v>
      </c>
    </row>
    <row r="170" spans="1:48">
      <c r="A170" s="16" t="s">
        <v>96</v>
      </c>
      <c r="B170" s="16" t="s">
        <v>79</v>
      </c>
      <c r="C170" s="50">
        <v>54884.708700000003</v>
      </c>
      <c r="D170" s="50" t="s">
        <v>111</v>
      </c>
      <c r="E170">
        <f t="shared" si="77"/>
        <v>11283.47031667991</v>
      </c>
      <c r="F170">
        <f t="shared" si="92"/>
        <v>11283.5</v>
      </c>
      <c r="G170">
        <f t="shared" si="89"/>
        <v>-1.0642150002240669E-2</v>
      </c>
      <c r="K170">
        <f t="shared" si="90"/>
        <v>-1.0642150002240669E-2</v>
      </c>
      <c r="Q170" s="2">
        <f t="shared" si="78"/>
        <v>39866.208700000003</v>
      </c>
      <c r="S170" s="13">
        <v>1</v>
      </c>
      <c r="Z170">
        <f t="shared" si="79"/>
        <v>11283.5</v>
      </c>
      <c r="AA170" s="74">
        <f t="shared" si="80"/>
        <v>-8.4905872694185733E-3</v>
      </c>
      <c r="AB170" s="74">
        <f t="shared" si="93"/>
        <v>-9.6418407056248871E-3</v>
      </c>
      <c r="AC170" s="74">
        <f t="shared" si="94"/>
        <v>-1.0642150002240669E-2</v>
      </c>
      <c r="AD170" s="74">
        <f t="shared" si="95"/>
        <v>-2.1515627328220956E-3</v>
      </c>
      <c r="AE170" s="74">
        <f t="shared" si="96"/>
        <v>4.6292221932688847E-6</v>
      </c>
      <c r="AF170">
        <f t="shared" si="97"/>
        <v>-1.0642150002240669E-2</v>
      </c>
      <c r="AG170" s="101"/>
      <c r="AH170">
        <f t="shared" si="81"/>
        <v>-1.0003092966157821E-3</v>
      </c>
      <c r="AI170">
        <f t="shared" si="82"/>
        <v>1.1538662716170001</v>
      </c>
      <c r="AJ170">
        <f t="shared" si="83"/>
        <v>-0.90558555452348177</v>
      </c>
      <c r="AK170">
        <f t="shared" si="84"/>
        <v>0.68891040585971486</v>
      </c>
      <c r="AL170">
        <f t="shared" si="85"/>
        <v>1.3510555141000835</v>
      </c>
      <c r="AM170">
        <f t="shared" si="86"/>
        <v>0.8012911893234137</v>
      </c>
      <c r="AN170" s="74">
        <f t="shared" si="91"/>
        <v>-5.6407939990326534</v>
      </c>
      <c r="AO170" s="74">
        <f t="shared" si="91"/>
        <v>-5.6489152082458833</v>
      </c>
      <c r="AP170" s="74">
        <f t="shared" si="91"/>
        <v>-5.6631244178637843</v>
      </c>
      <c r="AQ170" s="74">
        <f t="shared" si="91"/>
        <v>-5.6876462983048421</v>
      </c>
      <c r="AR170" s="74">
        <f t="shared" si="91"/>
        <v>-5.7290410533606835</v>
      </c>
      <c r="AS170" s="74">
        <f t="shared" si="91"/>
        <v>-5.7966417107219517</v>
      </c>
      <c r="AT170" s="74">
        <f t="shared" si="91"/>
        <v>-5.902231545763768</v>
      </c>
      <c r="AU170" s="74">
        <f t="shared" si="87"/>
        <v>-6.0590936758458342</v>
      </c>
    </row>
    <row r="171" spans="1:48">
      <c r="A171" s="16" t="s">
        <v>512</v>
      </c>
      <c r="B171" s="16" t="s">
        <v>78</v>
      </c>
      <c r="C171" s="50">
        <v>54910.3465</v>
      </c>
      <c r="D171" s="50" t="s">
        <v>111</v>
      </c>
      <c r="E171">
        <f t="shared" si="77"/>
        <v>11354.97983531874</v>
      </c>
      <c r="F171">
        <f t="shared" si="92"/>
        <v>11355</v>
      </c>
      <c r="G171">
        <f t="shared" si="89"/>
        <v>-7.2295000063604675E-3</v>
      </c>
      <c r="K171">
        <f t="shared" si="90"/>
        <v>-7.2295000063604675E-3</v>
      </c>
      <c r="Q171" s="2">
        <f t="shared" si="78"/>
        <v>39891.8465</v>
      </c>
      <c r="S171" s="13">
        <v>1</v>
      </c>
      <c r="Z171">
        <f t="shared" si="79"/>
        <v>11355</v>
      </c>
      <c r="AA171" s="74">
        <f t="shared" si="80"/>
        <v>-8.8012682715479899E-3</v>
      </c>
      <c r="AB171" s="74">
        <f t="shared" si="93"/>
        <v>-6.0484619917418429E-3</v>
      </c>
      <c r="AC171" s="74">
        <f t="shared" si="94"/>
        <v>-7.2295000063604675E-3</v>
      </c>
      <c r="AD171" s="74">
        <f t="shared" si="95"/>
        <v>1.5717682651875224E-3</v>
      </c>
      <c r="AE171" s="74">
        <f t="shared" si="96"/>
        <v>2.4704554794505939E-6</v>
      </c>
      <c r="AF171">
        <f t="shared" si="97"/>
        <v>-7.2295000063604675E-3</v>
      </c>
      <c r="AG171" s="101"/>
      <c r="AH171">
        <f t="shared" si="81"/>
        <v>-1.1810380146186248E-3</v>
      </c>
      <c r="AI171">
        <f t="shared" si="82"/>
        <v>1.0830857818165938</v>
      </c>
      <c r="AJ171">
        <f t="shared" si="83"/>
        <v>-0.94399023310950692</v>
      </c>
      <c r="AK171">
        <f t="shared" si="84"/>
        <v>0.70097726760790102</v>
      </c>
      <c r="AL171">
        <f t="shared" si="85"/>
        <v>1.4528182666751892</v>
      </c>
      <c r="AM171">
        <f t="shared" si="86"/>
        <v>0.88847150546596831</v>
      </c>
      <c r="AN171" s="74">
        <f t="shared" ref="AN171:AT180" si="98">$AU171+$AB$7*SIN(AO171)</f>
        <v>-5.5763323409310175</v>
      </c>
      <c r="AO171" s="74">
        <f t="shared" si="98"/>
        <v>-5.5836297937116068</v>
      </c>
      <c r="AP171" s="74">
        <f t="shared" si="98"/>
        <v>-5.5970657397293007</v>
      </c>
      <c r="AQ171" s="74">
        <f t="shared" si="98"/>
        <v>-5.6214264077810583</v>
      </c>
      <c r="AR171" s="74">
        <f t="shared" si="98"/>
        <v>-5.664463295450707</v>
      </c>
      <c r="AS171" s="74">
        <f t="shared" si="98"/>
        <v>-5.7374745038938908</v>
      </c>
      <c r="AT171" s="74">
        <f t="shared" si="98"/>
        <v>-5.8545900824102759</v>
      </c>
      <c r="AU171" s="74">
        <f t="shared" si="87"/>
        <v>-6.0308353510517358</v>
      </c>
    </row>
    <row r="172" spans="1:48">
      <c r="A172" s="52" t="s">
        <v>739</v>
      </c>
      <c r="B172" s="118" t="s">
        <v>79</v>
      </c>
      <c r="C172" s="119">
        <v>54910.3586</v>
      </c>
      <c r="D172">
        <v>1E-4</v>
      </c>
      <c r="E172">
        <f t="shared" si="77"/>
        <v>11355.013584906283</v>
      </c>
      <c r="F172">
        <f t="shared" si="92"/>
        <v>11355</v>
      </c>
      <c r="O172">
        <f ca="1">+C$11+C$12*$F172</f>
        <v>-8.7192797243715037E-3</v>
      </c>
      <c r="Q172" s="2">
        <f t="shared" si="78"/>
        <v>39891.8586</v>
      </c>
      <c r="S172" s="13"/>
      <c r="U172" s="52">
        <f>+C172-(C$7+F172*C$8)</f>
        <v>4.8704999935580418E-3</v>
      </c>
      <c r="Z172">
        <f t="shared" si="79"/>
        <v>11355</v>
      </c>
      <c r="AA172" s="74">
        <f t="shared" si="80"/>
        <v>-8.8012682715479899E-3</v>
      </c>
      <c r="AB172" s="74">
        <f t="shared" si="93"/>
        <v>-9999</v>
      </c>
      <c r="AC172" s="74">
        <f t="shared" si="94"/>
        <v>0</v>
      </c>
      <c r="AD172" s="74">
        <f t="shared" si="95"/>
        <v>-9999</v>
      </c>
      <c r="AE172" s="74">
        <f t="shared" si="96"/>
        <v>0</v>
      </c>
      <c r="AF172">
        <f t="shared" si="97"/>
        <v>-9999</v>
      </c>
      <c r="AG172" s="101"/>
      <c r="AH172">
        <f t="shared" si="81"/>
        <v>-1.1810380146186248E-3</v>
      </c>
      <c r="AI172">
        <f t="shared" si="82"/>
        <v>1.0830857818165938</v>
      </c>
      <c r="AJ172">
        <f t="shared" si="83"/>
        <v>-0.94399023310950692</v>
      </c>
      <c r="AK172">
        <f t="shared" si="84"/>
        <v>0.70097726760790102</v>
      </c>
      <c r="AL172">
        <f t="shared" si="85"/>
        <v>1.4528182666751892</v>
      </c>
      <c r="AM172">
        <f t="shared" si="86"/>
        <v>0.88847150546596831</v>
      </c>
      <c r="AN172" s="74">
        <f t="shared" si="98"/>
        <v>-5.5763323409310175</v>
      </c>
      <c r="AO172" s="74">
        <f t="shared" si="98"/>
        <v>-5.5836297937116068</v>
      </c>
      <c r="AP172" s="74">
        <f t="shared" si="98"/>
        <v>-5.5970657397293007</v>
      </c>
      <c r="AQ172" s="74">
        <f t="shared" si="98"/>
        <v>-5.6214264077810583</v>
      </c>
      <c r="AR172" s="74">
        <f t="shared" si="98"/>
        <v>-5.664463295450707</v>
      </c>
      <c r="AS172" s="74">
        <f t="shared" si="98"/>
        <v>-5.7374745038938908</v>
      </c>
      <c r="AT172" s="74">
        <f t="shared" si="98"/>
        <v>-5.8545900824102759</v>
      </c>
      <c r="AU172" s="74">
        <f t="shared" si="87"/>
        <v>-6.0308353510517358</v>
      </c>
      <c r="AV172" s="74"/>
    </row>
    <row r="173" spans="1:48">
      <c r="A173" s="16" t="s">
        <v>512</v>
      </c>
      <c r="B173" s="16" t="s">
        <v>78</v>
      </c>
      <c r="C173" s="50">
        <v>54910.369599999998</v>
      </c>
      <c r="D173" s="50" t="s">
        <v>111</v>
      </c>
      <c r="E173">
        <f t="shared" si="77"/>
        <v>11355.0442663495</v>
      </c>
      <c r="F173">
        <f t="shared" si="92"/>
        <v>11355</v>
      </c>
      <c r="Q173" s="2">
        <f t="shared" si="78"/>
        <v>39891.869599999998</v>
      </c>
      <c r="S173" s="13"/>
      <c r="U173" s="52">
        <f>+C173-(C$7+F173*C$8)</f>
        <v>1.5870499992161058E-2</v>
      </c>
      <c r="Z173">
        <f t="shared" si="79"/>
        <v>11355</v>
      </c>
      <c r="AA173" s="74">
        <f t="shared" si="80"/>
        <v>-8.8012682715479899E-3</v>
      </c>
      <c r="AB173" s="74">
        <f t="shared" si="93"/>
        <v>-9999</v>
      </c>
      <c r="AC173" s="74">
        <f t="shared" si="94"/>
        <v>0</v>
      </c>
      <c r="AD173" s="74">
        <f t="shared" si="95"/>
        <v>-9999</v>
      </c>
      <c r="AE173" s="74">
        <f t="shared" si="96"/>
        <v>0</v>
      </c>
      <c r="AF173">
        <f t="shared" si="97"/>
        <v>-9999</v>
      </c>
      <c r="AG173" s="101"/>
      <c r="AH173">
        <f t="shared" si="81"/>
        <v>-1.1810380146186248E-3</v>
      </c>
      <c r="AI173">
        <f t="shared" si="82"/>
        <v>1.0830857818165938</v>
      </c>
      <c r="AJ173">
        <f t="shared" si="83"/>
        <v>-0.94399023310950692</v>
      </c>
      <c r="AK173">
        <f t="shared" si="84"/>
        <v>0.70097726760790102</v>
      </c>
      <c r="AL173">
        <f t="shared" si="85"/>
        <v>1.4528182666751892</v>
      </c>
      <c r="AM173">
        <f t="shared" si="86"/>
        <v>0.88847150546596831</v>
      </c>
      <c r="AN173" s="74">
        <f t="shared" si="98"/>
        <v>-5.5763323409310175</v>
      </c>
      <c r="AO173" s="74">
        <f t="shared" si="98"/>
        <v>-5.5836297937116068</v>
      </c>
      <c r="AP173" s="74">
        <f t="shared" si="98"/>
        <v>-5.5970657397293007</v>
      </c>
      <c r="AQ173" s="74">
        <f t="shared" si="98"/>
        <v>-5.6214264077810583</v>
      </c>
      <c r="AR173" s="74">
        <f t="shared" si="98"/>
        <v>-5.664463295450707</v>
      </c>
      <c r="AS173" s="74">
        <f t="shared" si="98"/>
        <v>-5.7374745038938908</v>
      </c>
      <c r="AT173" s="74">
        <f t="shared" si="98"/>
        <v>-5.8545900824102759</v>
      </c>
      <c r="AU173" s="74">
        <f t="shared" si="87"/>
        <v>-6.0308353510517358</v>
      </c>
    </row>
    <row r="174" spans="1:48">
      <c r="A174" s="16" t="s">
        <v>519</v>
      </c>
      <c r="B174" s="16" t="s">
        <v>78</v>
      </c>
      <c r="C174" s="50">
        <v>55201.283799999997</v>
      </c>
      <c r="D174" s="50" t="s">
        <v>111</v>
      </c>
      <c r="E174">
        <f t="shared" si="77"/>
        <v>12166.468585409732</v>
      </c>
      <c r="F174">
        <f t="shared" si="92"/>
        <v>12166.5</v>
      </c>
      <c r="G174">
        <f t="shared" ref="G174:G205" si="99">+C174-(C$7+F174*C$8)</f>
        <v>-1.1262850006460212E-2</v>
      </c>
      <c r="K174">
        <f t="shared" ref="K174:K205" si="100">G174</f>
        <v>-1.1262850006460212E-2</v>
      </c>
      <c r="Q174" s="2">
        <f t="shared" si="78"/>
        <v>40182.783799999997</v>
      </c>
      <c r="S174" s="13">
        <v>1</v>
      </c>
      <c r="Z174">
        <f t="shared" si="79"/>
        <v>12166.5</v>
      </c>
      <c r="AA174" s="74">
        <f t="shared" si="80"/>
        <v>-1.157924233989981E-2</v>
      </c>
      <c r="AB174" s="74">
        <f t="shared" si="93"/>
        <v>-8.8376765527327077E-3</v>
      </c>
      <c r="AC174" s="74">
        <f t="shared" si="94"/>
        <v>-1.1262850006460212E-2</v>
      </c>
      <c r="AD174" s="74">
        <f t="shared" si="95"/>
        <v>3.1639233343959752E-4</v>
      </c>
      <c r="AE174" s="74">
        <f t="shared" si="96"/>
        <v>1.0010410865935346E-7</v>
      </c>
      <c r="AF174">
        <f t="shared" si="97"/>
        <v>-1.1262850006460212E-2</v>
      </c>
      <c r="AG174" s="101"/>
      <c r="AH174">
        <f t="shared" si="81"/>
        <v>-2.4251734537275049E-3</v>
      </c>
      <c r="AI174">
        <f t="shared" si="82"/>
        <v>0.65051258482554974</v>
      </c>
      <c r="AJ174">
        <f t="shared" si="83"/>
        <v>-0.95543707865840521</v>
      </c>
      <c r="AK174">
        <f t="shared" si="84"/>
        <v>0.61329513570367977</v>
      </c>
      <c r="AL174">
        <f t="shared" si="85"/>
        <v>2.0887530868267912</v>
      </c>
      <c r="AM174">
        <f t="shared" si="86"/>
        <v>1.7208216139349446</v>
      </c>
      <c r="AN174" s="74">
        <f t="shared" si="98"/>
        <v>-5.0423631490746015</v>
      </c>
      <c r="AO174" s="74">
        <f t="shared" si="98"/>
        <v>-5.0425907321494412</v>
      </c>
      <c r="AP174" s="74">
        <f t="shared" si="98"/>
        <v>-5.0435836643895335</v>
      </c>
      <c r="AQ174" s="74">
        <f t="shared" si="98"/>
        <v>-5.0478826568192625</v>
      </c>
      <c r="AR174" s="74">
        <f t="shared" si="98"/>
        <v>-5.065915423422112</v>
      </c>
      <c r="AS174" s="74">
        <f t="shared" si="98"/>
        <v>-5.1335588009493609</v>
      </c>
      <c r="AT174" s="74">
        <f t="shared" si="98"/>
        <v>-5.3273716781288112</v>
      </c>
      <c r="AU174" s="74">
        <f t="shared" si="87"/>
        <v>-5.7101132451718657</v>
      </c>
    </row>
    <row r="175" spans="1:48">
      <c r="A175" s="16" t="s">
        <v>519</v>
      </c>
      <c r="B175" s="16" t="s">
        <v>78</v>
      </c>
      <c r="C175" s="50">
        <v>55244.307399999998</v>
      </c>
      <c r="D175" s="50" t="s">
        <v>111</v>
      </c>
      <c r="E175">
        <f t="shared" si="77"/>
        <v>12286.470961826972</v>
      </c>
      <c r="F175">
        <f t="shared" si="92"/>
        <v>12286.5</v>
      </c>
      <c r="G175">
        <f t="shared" si="99"/>
        <v>-1.0410850001790095E-2</v>
      </c>
      <c r="K175">
        <f t="shared" si="100"/>
        <v>-1.0410850001790095E-2</v>
      </c>
      <c r="O175">
        <f t="shared" ref="O175:O206" ca="1" si="101">+C$11+C$12*$F175</f>
        <v>-1.0988532674551882E-2</v>
      </c>
      <c r="Q175" s="2">
        <f t="shared" si="78"/>
        <v>40225.807399999998</v>
      </c>
      <c r="S175" s="13">
        <v>1</v>
      </c>
      <c r="Z175">
        <f t="shared" si="79"/>
        <v>12286.5</v>
      </c>
      <c r="AA175" s="74">
        <f t="shared" si="80"/>
        <v>-1.1917641972992742E-2</v>
      </c>
      <c r="AB175" s="74">
        <f t="shared" si="93"/>
        <v>-7.8832844335147076E-3</v>
      </c>
      <c r="AC175" s="74">
        <f t="shared" si="94"/>
        <v>-1.0410850001790095E-2</v>
      </c>
      <c r="AD175" s="74">
        <f t="shared" si="95"/>
        <v>1.5067919712026465E-3</v>
      </c>
      <c r="AE175" s="74">
        <f t="shared" si="96"/>
        <v>2.2704220444807571E-6</v>
      </c>
      <c r="AF175">
        <f t="shared" si="97"/>
        <v>-1.0410850001790095E-2</v>
      </c>
      <c r="AG175" s="101"/>
      <c r="AH175">
        <f t="shared" si="81"/>
        <v>-2.5275655682753884E-3</v>
      </c>
      <c r="AI175">
        <f t="shared" si="82"/>
        <v>0.6181079977252667</v>
      </c>
      <c r="AJ175">
        <f t="shared" si="83"/>
        <v>-0.93822115582371091</v>
      </c>
      <c r="AK175">
        <f t="shared" si="84"/>
        <v>0.59365888811817569</v>
      </c>
      <c r="AL175">
        <f t="shared" si="85"/>
        <v>2.1424366634736409</v>
      </c>
      <c r="AM175">
        <f t="shared" si="86"/>
        <v>1.8323251518872294</v>
      </c>
      <c r="AN175" s="74">
        <f t="shared" si="98"/>
        <v>-4.9823939368469521</v>
      </c>
      <c r="AO175" s="74">
        <f t="shared" si="98"/>
        <v>-4.9824835686302062</v>
      </c>
      <c r="AP175" s="74">
        <f t="shared" si="98"/>
        <v>-4.9829590497434122</v>
      </c>
      <c r="AQ175" s="74">
        <f t="shared" si="98"/>
        <v>-4.9854678891638295</v>
      </c>
      <c r="AR175" s="74">
        <f t="shared" si="98"/>
        <v>-4.9983503696388105</v>
      </c>
      <c r="AS175" s="74">
        <f t="shared" si="98"/>
        <v>-5.057195787575294</v>
      </c>
      <c r="AT175" s="74">
        <f t="shared" si="98"/>
        <v>-5.252256790108385</v>
      </c>
      <c r="AU175" s="74">
        <f t="shared" si="87"/>
        <v>-5.662686686076877</v>
      </c>
      <c r="AV175" s="74"/>
    </row>
    <row r="176" spans="1:48">
      <c r="A176" s="16" t="s">
        <v>527</v>
      </c>
      <c r="B176" s="16" t="s">
        <v>78</v>
      </c>
      <c r="C176" s="50">
        <v>55249.325299999997</v>
      </c>
      <c r="D176" s="50" t="s">
        <v>111</v>
      </c>
      <c r="E176">
        <f t="shared" si="77"/>
        <v>12300.466999458036</v>
      </c>
      <c r="F176">
        <f t="shared" si="92"/>
        <v>12300.5</v>
      </c>
      <c r="G176">
        <f t="shared" si="99"/>
        <v>-1.1831450006866362E-2</v>
      </c>
      <c r="K176">
        <f t="shared" si="100"/>
        <v>-1.1831450006866362E-2</v>
      </c>
      <c r="O176">
        <f t="shared" ca="1" si="101"/>
        <v>-1.1022638462316266E-2</v>
      </c>
      <c r="Q176" s="2">
        <f t="shared" si="78"/>
        <v>40230.825299999997</v>
      </c>
      <c r="S176" s="13">
        <v>1</v>
      </c>
      <c r="Z176">
        <f t="shared" si="79"/>
        <v>12300.5</v>
      </c>
      <c r="AA176" s="74">
        <f t="shared" si="80"/>
        <v>-1.1956373726960968E-2</v>
      </c>
      <c r="AB176" s="74">
        <f t="shared" si="93"/>
        <v>-9.2928411674114419E-3</v>
      </c>
      <c r="AC176" s="74">
        <f t="shared" si="94"/>
        <v>-1.1831450006866362E-2</v>
      </c>
      <c r="AD176" s="74">
        <f t="shared" si="95"/>
        <v>1.2492372009460621E-4</v>
      </c>
      <c r="AE176" s="74">
        <f t="shared" si="96"/>
        <v>1.5605935842275521E-8</v>
      </c>
      <c r="AF176">
        <f t="shared" si="97"/>
        <v>-1.1831450006866362E-2</v>
      </c>
      <c r="AG176" s="101"/>
      <c r="AH176">
        <f t="shared" si="81"/>
        <v>-2.5386088394549196E-3</v>
      </c>
      <c r="AI176">
        <f t="shared" si="82"/>
        <v>0.61460202177507672</v>
      </c>
      <c r="AJ176">
        <f t="shared" si="83"/>
        <v>-0.93615724637608655</v>
      </c>
      <c r="AK176">
        <f t="shared" si="84"/>
        <v>0.59138885280604936</v>
      </c>
      <c r="AL176">
        <f t="shared" si="85"/>
        <v>2.1483536668147782</v>
      </c>
      <c r="AM176">
        <f t="shared" si="86"/>
        <v>1.8452868753148866</v>
      </c>
      <c r="AN176" s="74">
        <f t="shared" si="98"/>
        <v>-4.9755939691431745</v>
      </c>
      <c r="AO176" s="74">
        <f t="shared" si="98"/>
        <v>-4.9756734676746612</v>
      </c>
      <c r="AP176" s="74">
        <f t="shared" si="98"/>
        <v>-4.9761058633467092</v>
      </c>
      <c r="AQ176" s="74">
        <f t="shared" si="98"/>
        <v>-4.9784456614704284</v>
      </c>
      <c r="AR176" s="74">
        <f t="shared" si="98"/>
        <v>-4.990773970772274</v>
      </c>
      <c r="AS176" s="74">
        <f t="shared" si="98"/>
        <v>-5.0485273394464922</v>
      </c>
      <c r="AT176" s="74">
        <f t="shared" si="98"/>
        <v>-5.2435523358490039</v>
      </c>
      <c r="AU176" s="74">
        <f t="shared" si="87"/>
        <v>-5.6571535875157943</v>
      </c>
    </row>
    <row r="177" spans="1:48">
      <c r="A177" s="16" t="s">
        <v>97</v>
      </c>
      <c r="B177" s="16" t="s">
        <v>79</v>
      </c>
      <c r="C177" s="50">
        <v>55259.720999999998</v>
      </c>
      <c r="D177" s="50" t="s">
        <v>111</v>
      </c>
      <c r="E177">
        <f t="shared" si="77"/>
        <v>12329.462915757947</v>
      </c>
      <c r="F177">
        <f t="shared" si="92"/>
        <v>12329.5</v>
      </c>
      <c r="G177">
        <f t="shared" si="99"/>
        <v>-1.329555000847904E-2</v>
      </c>
      <c r="K177">
        <f t="shared" si="100"/>
        <v>-1.329555000847904E-2</v>
      </c>
      <c r="O177">
        <f t="shared" ca="1" si="101"/>
        <v>-1.1093286165542494E-2</v>
      </c>
      <c r="Q177" s="2">
        <f t="shared" si="78"/>
        <v>40241.220999999998</v>
      </c>
      <c r="S177" s="13">
        <v>1</v>
      </c>
      <c r="Z177">
        <f t="shared" si="79"/>
        <v>12329.5</v>
      </c>
      <c r="AA177" s="74">
        <f t="shared" si="80"/>
        <v>-1.203613891572046E-2</v>
      </c>
      <c r="AB177" s="74">
        <f t="shared" si="93"/>
        <v>-1.073463324127993E-2</v>
      </c>
      <c r="AC177" s="74">
        <f t="shared" si="94"/>
        <v>-1.329555000847904E-2</v>
      </c>
      <c r="AD177" s="74">
        <f t="shared" si="95"/>
        <v>-1.2594110927585805E-3</v>
      </c>
      <c r="AE177" s="74">
        <f t="shared" si="96"/>
        <v>1.586116300563362E-6</v>
      </c>
      <c r="AF177">
        <f t="shared" si="97"/>
        <v>-1.329555000847904E-2</v>
      </c>
      <c r="AG177" s="101"/>
      <c r="AH177">
        <f t="shared" si="81"/>
        <v>-2.5609167671991093E-3</v>
      </c>
      <c r="AI177">
        <f t="shared" si="82"/>
        <v>0.60750661948687057</v>
      </c>
      <c r="AJ177">
        <f t="shared" si="83"/>
        <v>-0.93185448339783439</v>
      </c>
      <c r="AK177">
        <f t="shared" si="84"/>
        <v>0.58670377798041262</v>
      </c>
      <c r="AL177">
        <f t="shared" si="85"/>
        <v>2.1603990973893126</v>
      </c>
      <c r="AM177">
        <f t="shared" si="86"/>
        <v>1.8721159327789529</v>
      </c>
      <c r="AN177" s="74">
        <f t="shared" si="98"/>
        <v>-4.9616307762348582</v>
      </c>
      <c r="AO177" s="74">
        <f t="shared" si="98"/>
        <v>-4.9616922479907943</v>
      </c>
      <c r="AP177" s="74">
        <f t="shared" si="98"/>
        <v>-4.9620449611033219</v>
      </c>
      <c r="AQ177" s="74">
        <f t="shared" si="98"/>
        <v>-4.9640594050481974</v>
      </c>
      <c r="AR177" s="74">
        <f t="shared" si="98"/>
        <v>-4.9752750119756204</v>
      </c>
      <c r="AS177" s="74">
        <f t="shared" si="98"/>
        <v>-5.0307322247189097</v>
      </c>
      <c r="AT177" s="74">
        <f t="shared" si="98"/>
        <v>-5.225562071241999</v>
      </c>
      <c r="AU177" s="74">
        <f t="shared" si="87"/>
        <v>-5.6456921690678383</v>
      </c>
      <c r="AV177" s="74"/>
    </row>
    <row r="178" spans="1:48">
      <c r="A178" s="52" t="s">
        <v>719</v>
      </c>
      <c r="B178" s="118" t="s">
        <v>79</v>
      </c>
      <c r="C178" s="119">
        <v>55282.129399999998</v>
      </c>
      <c r="D178">
        <v>4.0000000000000002E-4</v>
      </c>
      <c r="E178">
        <f t="shared" si="77"/>
        <v>12391.96492051134</v>
      </c>
      <c r="F178">
        <f t="shared" si="92"/>
        <v>12392</v>
      </c>
      <c r="G178">
        <f t="shared" si="99"/>
        <v>-1.2576800007082056E-2</v>
      </c>
      <c r="K178">
        <f t="shared" si="100"/>
        <v>-1.2576800007082056E-2</v>
      </c>
      <c r="O178">
        <f t="shared" ca="1" si="101"/>
        <v>-1.1245544146633504E-2</v>
      </c>
      <c r="Q178" s="2">
        <f t="shared" si="78"/>
        <v>40263.629399999998</v>
      </c>
      <c r="S178" s="13">
        <v>1</v>
      </c>
      <c r="Z178">
        <f t="shared" si="79"/>
        <v>12392</v>
      </c>
      <c r="AA178" s="74">
        <f t="shared" si="80"/>
        <v>-1.2206002437673696E-2</v>
      </c>
      <c r="AB178" s="74">
        <f t="shared" si="93"/>
        <v>-9.9703203015160773E-3</v>
      </c>
      <c r="AC178" s="74">
        <f t="shared" si="94"/>
        <v>-1.2576800007082056E-2</v>
      </c>
      <c r="AD178" s="74">
        <f t="shared" si="95"/>
        <v>-3.7079756940835984E-4</v>
      </c>
      <c r="AE178" s="74">
        <f t="shared" si="96"/>
        <v>1.3749083747914744E-7</v>
      </c>
      <c r="AF178">
        <f t="shared" si="97"/>
        <v>-1.2576800007082056E-2</v>
      </c>
      <c r="AG178" s="101"/>
      <c r="AH178">
        <f t="shared" si="81"/>
        <v>-2.606479705565979E-3</v>
      </c>
      <c r="AI178">
        <f t="shared" si="82"/>
        <v>0.59293972764606162</v>
      </c>
      <c r="AJ178">
        <f t="shared" si="83"/>
        <v>-0.92247772097334335</v>
      </c>
      <c r="AK178">
        <f t="shared" si="84"/>
        <v>0.57669256238853217</v>
      </c>
      <c r="AL178">
        <f t="shared" si="85"/>
        <v>2.1854397996206827</v>
      </c>
      <c r="AM178">
        <f t="shared" si="86"/>
        <v>1.9298746940830609</v>
      </c>
      <c r="AN178" s="74">
        <f t="shared" si="98"/>
        <v>-4.9320775984788225</v>
      </c>
      <c r="AO178" s="74">
        <f t="shared" si="98"/>
        <v>-4.9321113875901972</v>
      </c>
      <c r="AP178" s="74">
        <f t="shared" si="98"/>
        <v>-4.9323308983186083</v>
      </c>
      <c r="AQ178" s="74">
        <f t="shared" si="98"/>
        <v>-4.9337517335108494</v>
      </c>
      <c r="AR178" s="74">
        <f t="shared" si="98"/>
        <v>-4.9427400224706979</v>
      </c>
      <c r="AS178" s="74">
        <f t="shared" si="98"/>
        <v>-4.9931208391513922</v>
      </c>
      <c r="AT178" s="74">
        <f t="shared" si="98"/>
        <v>-5.1869787045621818</v>
      </c>
      <c r="AU178" s="74">
        <f t="shared" si="87"/>
        <v>-5.6209908362058654</v>
      </c>
    </row>
    <row r="179" spans="1:48">
      <c r="A179" s="52" t="s">
        <v>719</v>
      </c>
      <c r="B179" s="118" t="s">
        <v>78</v>
      </c>
      <c r="C179" s="119">
        <v>55284.102299999999</v>
      </c>
      <c r="D179">
        <v>4.0000000000000002E-4</v>
      </c>
      <c r="E179">
        <f t="shared" si="77"/>
        <v>12397.467776814245</v>
      </c>
      <c r="F179">
        <f t="shared" si="92"/>
        <v>12397.5</v>
      </c>
      <c r="G179">
        <f t="shared" si="99"/>
        <v>-1.1552750002010725E-2</v>
      </c>
      <c r="K179">
        <f t="shared" si="100"/>
        <v>-1.1552750002010725E-2</v>
      </c>
      <c r="O179">
        <f t="shared" ca="1" si="101"/>
        <v>-1.125894284896951E-2</v>
      </c>
      <c r="Q179" s="2">
        <f t="shared" si="78"/>
        <v>40265.602299999999</v>
      </c>
      <c r="S179" s="13">
        <v>1</v>
      </c>
      <c r="Z179">
        <f t="shared" si="79"/>
        <v>12397.5</v>
      </c>
      <c r="AA179" s="74">
        <f t="shared" si="80"/>
        <v>-1.2220821782691897E-2</v>
      </c>
      <c r="AB179" s="74">
        <f t="shared" si="93"/>
        <v>-8.9424201585588635E-3</v>
      </c>
      <c r="AC179" s="74">
        <f t="shared" si="94"/>
        <v>-1.1552750002010725E-2</v>
      </c>
      <c r="AD179" s="74">
        <f t="shared" si="95"/>
        <v>6.6807178068117173E-4</v>
      </c>
      <c r="AE179" s="74">
        <f t="shared" si="96"/>
        <v>4.4631990414251161E-7</v>
      </c>
      <c r="AF179">
        <f t="shared" si="97"/>
        <v>-1.1552750002010725E-2</v>
      </c>
      <c r="AG179" s="101"/>
      <c r="AH179">
        <f t="shared" si="81"/>
        <v>-2.6103298434518611E-3</v>
      </c>
      <c r="AI179">
        <f t="shared" si="82"/>
        <v>0.59170293260830564</v>
      </c>
      <c r="AJ179">
        <f t="shared" si="83"/>
        <v>-0.92164703165780748</v>
      </c>
      <c r="AK179">
        <f t="shared" si="84"/>
        <v>0.57581757667029909</v>
      </c>
      <c r="AL179">
        <f t="shared" si="85"/>
        <v>2.1875860619763392</v>
      </c>
      <c r="AM179">
        <f t="shared" si="86"/>
        <v>1.934955136138989</v>
      </c>
      <c r="AN179" s="74">
        <f t="shared" si="98"/>
        <v>-4.929510989467965</v>
      </c>
      <c r="AO179" s="74">
        <f t="shared" si="98"/>
        <v>-4.9295429425066448</v>
      </c>
      <c r="AP179" s="74">
        <f t="shared" si="98"/>
        <v>-4.9297529443007111</v>
      </c>
      <c r="AQ179" s="74">
        <f t="shared" si="98"/>
        <v>-4.931128180805973</v>
      </c>
      <c r="AR179" s="74">
        <f t="shared" si="98"/>
        <v>-4.9399320944103344</v>
      </c>
      <c r="AS179" s="74">
        <f t="shared" si="98"/>
        <v>-4.9898595312057115</v>
      </c>
      <c r="AT179" s="74">
        <f t="shared" si="98"/>
        <v>-5.1835959228264405</v>
      </c>
      <c r="AU179" s="74">
        <f t="shared" si="87"/>
        <v>-5.6188171189140101</v>
      </c>
    </row>
    <row r="180" spans="1:48">
      <c r="A180" s="16" t="s">
        <v>100</v>
      </c>
      <c r="B180" s="16" t="s">
        <v>79</v>
      </c>
      <c r="C180" s="50">
        <v>55544.924200000001</v>
      </c>
      <c r="D180" s="50" t="s">
        <v>111</v>
      </c>
      <c r="E180">
        <f t="shared" si="77"/>
        <v>13124.957987341948</v>
      </c>
      <c r="F180">
        <f t="shared" si="92"/>
        <v>13125</v>
      </c>
      <c r="G180">
        <f t="shared" si="99"/>
        <v>-1.5062500002386514E-2</v>
      </c>
      <c r="K180">
        <f t="shared" si="100"/>
        <v>-1.5062500002386514E-2</v>
      </c>
      <c r="O180">
        <f t="shared" ca="1" si="101"/>
        <v>-1.3031225748868835E-2</v>
      </c>
      <c r="Q180" s="2">
        <f t="shared" si="78"/>
        <v>40526.424200000001</v>
      </c>
      <c r="S180" s="13">
        <v>1</v>
      </c>
      <c r="Z180">
        <f t="shared" si="79"/>
        <v>13125</v>
      </c>
      <c r="AA180" s="74">
        <f t="shared" si="80"/>
        <v>-1.4042371254747825E-2</v>
      </c>
      <c r="AB180" s="74">
        <f t="shared" si="93"/>
        <v>-1.2125399899282244E-2</v>
      </c>
      <c r="AC180" s="74">
        <f t="shared" si="94"/>
        <v>-1.5062500002386514E-2</v>
      </c>
      <c r="AD180" s="74">
        <f t="shared" si="95"/>
        <v>-1.0201287476386892E-3</v>
      </c>
      <c r="AE180" s="74">
        <f t="shared" si="96"/>
        <v>1.0406626617588803E-6</v>
      </c>
      <c r="AF180">
        <f t="shared" si="97"/>
        <v>-1.5062500002386514E-2</v>
      </c>
      <c r="AG180" s="101"/>
      <c r="AH180">
        <f t="shared" si="81"/>
        <v>-2.9371001031042706E-3</v>
      </c>
      <c r="AI180">
        <f t="shared" si="82"/>
        <v>0.47352884447598087</v>
      </c>
      <c r="AJ180">
        <f t="shared" si="83"/>
        <v>-0.81184799236023064</v>
      </c>
      <c r="AK180">
        <f t="shared" si="84"/>
        <v>0.47021324869075909</v>
      </c>
      <c r="AL180">
        <f t="shared" si="85"/>
        <v>2.4125797148647328</v>
      </c>
      <c r="AM180">
        <f t="shared" si="86"/>
        <v>2.6208433493121284</v>
      </c>
      <c r="AN180" s="74">
        <f t="shared" si="98"/>
        <v>-4.6279258925528888</v>
      </c>
      <c r="AO180" s="74">
        <f t="shared" si="98"/>
        <v>-4.6279258678563506</v>
      </c>
      <c r="AP180" s="74">
        <f t="shared" si="98"/>
        <v>-4.6279262825746095</v>
      </c>
      <c r="AQ180" s="74">
        <f t="shared" si="98"/>
        <v>-4.6279193186600081</v>
      </c>
      <c r="AR180" s="74">
        <f t="shared" si="98"/>
        <v>-4.6280363321825746</v>
      </c>
      <c r="AS180" s="74">
        <f t="shared" si="98"/>
        <v>-4.6260911853440341</v>
      </c>
      <c r="AT180" s="74">
        <f t="shared" si="98"/>
        <v>-4.7563408177405453</v>
      </c>
      <c r="AU180" s="74">
        <f t="shared" si="87"/>
        <v>-5.331293604400634</v>
      </c>
    </row>
    <row r="181" spans="1:48">
      <c r="A181" s="16" t="s">
        <v>527</v>
      </c>
      <c r="B181" s="16" t="s">
        <v>78</v>
      </c>
      <c r="C181" s="50">
        <v>55578.266300000003</v>
      </c>
      <c r="D181" s="50" t="s">
        <v>111</v>
      </c>
      <c r="E181">
        <f t="shared" si="77"/>
        <v>13217.956509891001</v>
      </c>
      <c r="F181">
        <f t="shared" si="92"/>
        <v>13218</v>
      </c>
      <c r="G181">
        <f t="shared" si="99"/>
        <v>-1.5592199997627176E-2</v>
      </c>
      <c r="K181">
        <f t="shared" si="100"/>
        <v>-1.5592199997627176E-2</v>
      </c>
      <c r="O181">
        <f t="shared" ca="1" si="101"/>
        <v>-1.325778562473226E-2</v>
      </c>
      <c r="Q181" s="2">
        <f t="shared" si="78"/>
        <v>40559.766300000003</v>
      </c>
      <c r="S181" s="13">
        <v>1</v>
      </c>
      <c r="Z181">
        <f t="shared" si="79"/>
        <v>13218</v>
      </c>
      <c r="AA181" s="74">
        <f t="shared" si="80"/>
        <v>-1.426042570243399E-2</v>
      </c>
      <c r="AB181" s="74">
        <f t="shared" si="93"/>
        <v>-1.2634405666419591E-2</v>
      </c>
      <c r="AC181" s="74">
        <f t="shared" si="94"/>
        <v>-1.5592199997627176E-2</v>
      </c>
      <c r="AD181" s="74">
        <f t="shared" si="95"/>
        <v>-1.3317742951931867E-3</v>
      </c>
      <c r="AE181" s="74">
        <f t="shared" si="96"/>
        <v>1.7736227733373092E-6</v>
      </c>
      <c r="AF181">
        <f t="shared" si="97"/>
        <v>-1.5592199997627176E-2</v>
      </c>
      <c r="AG181" s="101"/>
      <c r="AH181">
        <f t="shared" si="81"/>
        <v>-2.9577943312075849E-3</v>
      </c>
      <c r="AI181">
        <f t="shared" si="82"/>
        <v>0.46300390572572692</v>
      </c>
      <c r="AJ181">
        <f t="shared" si="83"/>
        <v>-0.7984023773733584</v>
      </c>
      <c r="AK181">
        <f t="shared" si="84"/>
        <v>0.45815671071947595</v>
      </c>
      <c r="AL181">
        <f t="shared" si="85"/>
        <v>2.4352527618815691</v>
      </c>
      <c r="AM181">
        <f t="shared" si="86"/>
        <v>2.7127840218428694</v>
      </c>
      <c r="AN181" s="74">
        <f t="shared" ref="AN181:AT190" si="102">$AU181+$AB$7*SIN(AO181)</f>
        <v>-4.5936261915021852</v>
      </c>
      <c r="AO181" s="74">
        <f t="shared" si="102"/>
        <v>-4.5936259238974664</v>
      </c>
      <c r="AP181" s="74">
        <f t="shared" si="102"/>
        <v>-4.5936291235751181</v>
      </c>
      <c r="AQ181" s="74">
        <f t="shared" si="102"/>
        <v>-4.5935908715084102</v>
      </c>
      <c r="AR181" s="74">
        <f t="shared" si="102"/>
        <v>-4.594048979870565</v>
      </c>
      <c r="AS181" s="74">
        <f t="shared" si="102"/>
        <v>-4.5886735735505564</v>
      </c>
      <c r="AT181" s="74">
        <f t="shared" si="102"/>
        <v>-4.7049250285691286</v>
      </c>
      <c r="AU181" s="74">
        <f t="shared" si="87"/>
        <v>-5.2945380211020181</v>
      </c>
    </row>
    <row r="182" spans="1:48">
      <c r="A182" s="16" t="s">
        <v>527</v>
      </c>
      <c r="B182" s="16" t="s">
        <v>78</v>
      </c>
      <c r="C182" s="50">
        <v>55578.266300000003</v>
      </c>
      <c r="D182" s="50" t="s">
        <v>111</v>
      </c>
      <c r="E182">
        <f t="shared" si="77"/>
        <v>13217.956509891001</v>
      </c>
      <c r="F182">
        <f t="shared" si="92"/>
        <v>13218</v>
      </c>
      <c r="G182">
        <f t="shared" si="99"/>
        <v>-1.5592199997627176E-2</v>
      </c>
      <c r="K182">
        <f t="shared" si="100"/>
        <v>-1.5592199997627176E-2</v>
      </c>
      <c r="O182">
        <f t="shared" ca="1" si="101"/>
        <v>-1.325778562473226E-2</v>
      </c>
      <c r="Q182" s="2">
        <f t="shared" si="78"/>
        <v>40559.766300000003</v>
      </c>
      <c r="S182" s="13">
        <v>1</v>
      </c>
      <c r="Z182">
        <f t="shared" si="79"/>
        <v>13218</v>
      </c>
      <c r="AA182" s="74">
        <f t="shared" si="80"/>
        <v>-1.426042570243399E-2</v>
      </c>
      <c r="AB182" s="74">
        <f t="shared" si="93"/>
        <v>-1.2634405666419591E-2</v>
      </c>
      <c r="AC182" s="74">
        <f t="shared" si="94"/>
        <v>-1.5592199997627176E-2</v>
      </c>
      <c r="AD182" s="74">
        <f t="shared" si="95"/>
        <v>-1.3317742951931867E-3</v>
      </c>
      <c r="AE182" s="74">
        <f t="shared" si="96"/>
        <v>1.7736227733373092E-6</v>
      </c>
      <c r="AF182">
        <f t="shared" si="97"/>
        <v>-1.5592199997627176E-2</v>
      </c>
      <c r="AG182" s="101"/>
      <c r="AH182">
        <f t="shared" si="81"/>
        <v>-2.9577943312075849E-3</v>
      </c>
      <c r="AI182">
        <f t="shared" si="82"/>
        <v>0.46300390572572692</v>
      </c>
      <c r="AJ182">
        <f t="shared" si="83"/>
        <v>-0.7984023773733584</v>
      </c>
      <c r="AK182">
        <f t="shared" si="84"/>
        <v>0.45815671071947595</v>
      </c>
      <c r="AL182">
        <f t="shared" si="85"/>
        <v>2.4352527618815691</v>
      </c>
      <c r="AM182">
        <f t="shared" si="86"/>
        <v>2.7127840218428694</v>
      </c>
      <c r="AN182" s="74">
        <f t="shared" si="102"/>
        <v>-4.5936261915021852</v>
      </c>
      <c r="AO182" s="74">
        <f t="shared" si="102"/>
        <v>-4.5936259238974664</v>
      </c>
      <c r="AP182" s="74">
        <f t="shared" si="102"/>
        <v>-4.5936291235751181</v>
      </c>
      <c r="AQ182" s="74">
        <f t="shared" si="102"/>
        <v>-4.5935908715084102</v>
      </c>
      <c r="AR182" s="74">
        <f t="shared" si="102"/>
        <v>-4.594048979870565</v>
      </c>
      <c r="AS182" s="74">
        <f t="shared" si="102"/>
        <v>-4.5886735735505564</v>
      </c>
      <c r="AT182" s="74">
        <f t="shared" si="102"/>
        <v>-4.7049250285691286</v>
      </c>
      <c r="AU182" s="74">
        <f t="shared" si="87"/>
        <v>-5.2945380211020181</v>
      </c>
    </row>
    <row r="183" spans="1:48">
      <c r="A183" s="52" t="s">
        <v>728</v>
      </c>
      <c r="B183" s="118" t="s">
        <v>79</v>
      </c>
      <c r="C183" s="119">
        <v>55578.267</v>
      </c>
      <c r="D183">
        <v>2.9999999999999997E-4</v>
      </c>
      <c r="E183">
        <f t="shared" si="77"/>
        <v>13217.958462346469</v>
      </c>
      <c r="F183">
        <f t="shared" si="92"/>
        <v>13218</v>
      </c>
      <c r="G183">
        <f t="shared" si="99"/>
        <v>-1.4892200000758749E-2</v>
      </c>
      <c r="K183">
        <f t="shared" si="100"/>
        <v>-1.4892200000758749E-2</v>
      </c>
      <c r="O183">
        <f t="shared" ca="1" si="101"/>
        <v>-1.325778562473226E-2</v>
      </c>
      <c r="Q183" s="2">
        <f t="shared" si="78"/>
        <v>40559.767</v>
      </c>
      <c r="S183" s="13">
        <v>1</v>
      </c>
      <c r="Z183">
        <f t="shared" si="79"/>
        <v>13218</v>
      </c>
      <c r="AA183" s="74">
        <f t="shared" si="80"/>
        <v>-1.426042570243399E-2</v>
      </c>
      <c r="AB183" s="74">
        <f t="shared" si="93"/>
        <v>-1.1934405669551163E-2</v>
      </c>
      <c r="AC183" s="74">
        <f t="shared" si="94"/>
        <v>-1.4892200000758749E-2</v>
      </c>
      <c r="AD183" s="74">
        <f t="shared" si="95"/>
        <v>-6.3177429832475887E-4</v>
      </c>
      <c r="AE183" s="74">
        <f t="shared" si="96"/>
        <v>3.9913876402374141E-7</v>
      </c>
      <c r="AF183">
        <f t="shared" si="97"/>
        <v>-1.4892200000758749E-2</v>
      </c>
      <c r="AG183" s="101"/>
      <c r="AH183">
        <f t="shared" si="81"/>
        <v>-2.9577943312075849E-3</v>
      </c>
      <c r="AI183">
        <f t="shared" si="82"/>
        <v>0.46300390572572692</v>
      </c>
      <c r="AJ183">
        <f t="shared" si="83"/>
        <v>-0.7984023773733584</v>
      </c>
      <c r="AK183">
        <f t="shared" si="84"/>
        <v>0.45815671071947595</v>
      </c>
      <c r="AL183">
        <f t="shared" si="85"/>
        <v>2.4352527618815691</v>
      </c>
      <c r="AM183">
        <f t="shared" si="86"/>
        <v>2.7127840218428694</v>
      </c>
      <c r="AN183" s="74">
        <f t="shared" si="102"/>
        <v>-4.5936261915021852</v>
      </c>
      <c r="AO183" s="74">
        <f t="shared" si="102"/>
        <v>-4.5936259238974664</v>
      </c>
      <c r="AP183" s="74">
        <f t="shared" si="102"/>
        <v>-4.5936291235751181</v>
      </c>
      <c r="AQ183" s="74">
        <f t="shared" si="102"/>
        <v>-4.5935908715084102</v>
      </c>
      <c r="AR183" s="74">
        <f t="shared" si="102"/>
        <v>-4.594048979870565</v>
      </c>
      <c r="AS183" s="74">
        <f t="shared" si="102"/>
        <v>-4.5886735735505564</v>
      </c>
      <c r="AT183" s="74">
        <f t="shared" si="102"/>
        <v>-4.7049250285691286</v>
      </c>
      <c r="AU183" s="74">
        <f t="shared" si="87"/>
        <v>-5.2945380211020181</v>
      </c>
    </row>
    <row r="184" spans="1:48">
      <c r="A184" s="16" t="s">
        <v>542</v>
      </c>
      <c r="B184" s="16" t="s">
        <v>78</v>
      </c>
      <c r="C184" s="50">
        <v>55578.267599999999</v>
      </c>
      <c r="D184" s="50" t="s">
        <v>111</v>
      </c>
      <c r="E184">
        <f t="shared" si="77"/>
        <v>13217.960135879734</v>
      </c>
      <c r="F184">
        <f t="shared" si="92"/>
        <v>13218</v>
      </c>
      <c r="G184">
        <f t="shared" si="99"/>
        <v>-1.4292200001364108E-2</v>
      </c>
      <c r="K184">
        <f t="shared" si="100"/>
        <v>-1.4292200001364108E-2</v>
      </c>
      <c r="O184">
        <f t="shared" ca="1" si="101"/>
        <v>-1.325778562473226E-2</v>
      </c>
      <c r="Q184" s="2">
        <f t="shared" si="78"/>
        <v>40559.767599999999</v>
      </c>
      <c r="S184" s="13">
        <v>1</v>
      </c>
      <c r="Z184">
        <f t="shared" si="79"/>
        <v>13218</v>
      </c>
      <c r="AA184" s="74">
        <f t="shared" si="80"/>
        <v>-1.426042570243399E-2</v>
      </c>
      <c r="AB184" s="74">
        <f t="shared" si="93"/>
        <v>-1.1334405670156523E-2</v>
      </c>
      <c r="AC184" s="74">
        <f t="shared" si="94"/>
        <v>-1.4292200001364108E-2</v>
      </c>
      <c r="AD184" s="74">
        <f t="shared" si="95"/>
        <v>-3.1774298930118544E-5</v>
      </c>
      <c r="AE184" s="74">
        <f t="shared" si="96"/>
        <v>1.0096060725005325E-9</v>
      </c>
      <c r="AF184">
        <f t="shared" si="97"/>
        <v>-1.4292200001364108E-2</v>
      </c>
      <c r="AG184" s="101"/>
      <c r="AH184">
        <f t="shared" si="81"/>
        <v>-2.9577943312075849E-3</v>
      </c>
      <c r="AI184">
        <f t="shared" si="82"/>
        <v>0.46300390572572692</v>
      </c>
      <c r="AJ184">
        <f t="shared" si="83"/>
        <v>-0.7984023773733584</v>
      </c>
      <c r="AK184">
        <f t="shared" si="84"/>
        <v>0.45815671071947595</v>
      </c>
      <c r="AL184">
        <f t="shared" si="85"/>
        <v>2.4352527618815691</v>
      </c>
      <c r="AM184">
        <f t="shared" si="86"/>
        <v>2.7127840218428694</v>
      </c>
      <c r="AN184" s="74">
        <f t="shared" si="102"/>
        <v>-4.5936261915021852</v>
      </c>
      <c r="AO184" s="74">
        <f t="shared" si="102"/>
        <v>-4.5936259238974664</v>
      </c>
      <c r="AP184" s="74">
        <f t="shared" si="102"/>
        <v>-4.5936291235751181</v>
      </c>
      <c r="AQ184" s="74">
        <f t="shared" si="102"/>
        <v>-4.5935908715084102</v>
      </c>
      <c r="AR184" s="74">
        <f t="shared" si="102"/>
        <v>-4.594048979870565</v>
      </c>
      <c r="AS184" s="74">
        <f t="shared" si="102"/>
        <v>-4.5886735735505564</v>
      </c>
      <c r="AT184" s="74">
        <f t="shared" si="102"/>
        <v>-4.7049250285691286</v>
      </c>
      <c r="AU184" s="74">
        <f t="shared" si="87"/>
        <v>-5.2945380211020181</v>
      </c>
      <c r="AV184" s="74"/>
    </row>
    <row r="185" spans="1:48">
      <c r="A185" s="106" t="s">
        <v>595</v>
      </c>
      <c r="B185" s="106"/>
      <c r="C185" s="26">
        <v>55578.267599999999</v>
      </c>
      <c r="D185" s="26">
        <v>8.9999999999999998E-4</v>
      </c>
      <c r="E185">
        <f t="shared" si="77"/>
        <v>13217.960135879734</v>
      </c>
      <c r="F185">
        <f t="shared" si="92"/>
        <v>13218</v>
      </c>
      <c r="G185">
        <f t="shared" si="99"/>
        <v>-1.4292200001364108E-2</v>
      </c>
      <c r="K185">
        <f t="shared" si="100"/>
        <v>-1.4292200001364108E-2</v>
      </c>
      <c r="O185">
        <f t="shared" ca="1" si="101"/>
        <v>-1.325778562473226E-2</v>
      </c>
      <c r="Q185" s="2">
        <f t="shared" si="78"/>
        <v>40559.767599999999</v>
      </c>
      <c r="S185" s="13">
        <v>1</v>
      </c>
      <c r="Z185">
        <f t="shared" si="79"/>
        <v>13218</v>
      </c>
      <c r="AA185" s="74">
        <f t="shared" si="80"/>
        <v>-1.426042570243399E-2</v>
      </c>
      <c r="AB185" s="74">
        <f t="shared" si="93"/>
        <v>-1.1334405670156523E-2</v>
      </c>
      <c r="AC185" s="74">
        <f t="shared" si="94"/>
        <v>-1.4292200001364108E-2</v>
      </c>
      <c r="AD185" s="74">
        <f t="shared" si="95"/>
        <v>-3.1774298930118544E-5</v>
      </c>
      <c r="AE185" s="74">
        <f t="shared" si="96"/>
        <v>1.0096060725005325E-9</v>
      </c>
      <c r="AF185">
        <f t="shared" si="97"/>
        <v>-1.4292200001364108E-2</v>
      </c>
      <c r="AG185" s="101"/>
      <c r="AH185">
        <f t="shared" si="81"/>
        <v>-2.9577943312075849E-3</v>
      </c>
      <c r="AI185">
        <f t="shared" si="82"/>
        <v>0.46300390572572692</v>
      </c>
      <c r="AJ185">
        <f t="shared" si="83"/>
        <v>-0.7984023773733584</v>
      </c>
      <c r="AK185">
        <f t="shared" si="84"/>
        <v>0.45815671071947595</v>
      </c>
      <c r="AL185">
        <f t="shared" si="85"/>
        <v>2.4352527618815691</v>
      </c>
      <c r="AM185">
        <f t="shared" si="86"/>
        <v>2.7127840218428694</v>
      </c>
      <c r="AN185" s="74">
        <f t="shared" si="102"/>
        <v>-4.5936261915021852</v>
      </c>
      <c r="AO185" s="74">
        <f t="shared" si="102"/>
        <v>-4.5936259238974664</v>
      </c>
      <c r="AP185" s="74">
        <f t="shared" si="102"/>
        <v>-4.5936291235751181</v>
      </c>
      <c r="AQ185" s="74">
        <f t="shared" si="102"/>
        <v>-4.5935908715084102</v>
      </c>
      <c r="AR185" s="74">
        <f t="shared" si="102"/>
        <v>-4.594048979870565</v>
      </c>
      <c r="AS185" s="74">
        <f t="shared" si="102"/>
        <v>-4.5886735735505564</v>
      </c>
      <c r="AT185" s="74">
        <f t="shared" si="102"/>
        <v>-4.7049250285691286</v>
      </c>
      <c r="AU185" s="74">
        <f t="shared" si="87"/>
        <v>-5.2945380211020181</v>
      </c>
    </row>
    <row r="186" spans="1:48">
      <c r="A186" s="16" t="s">
        <v>542</v>
      </c>
      <c r="B186" s="16" t="s">
        <v>78</v>
      </c>
      <c r="C186" s="50">
        <v>55578.447800000002</v>
      </c>
      <c r="D186" s="50" t="s">
        <v>111</v>
      </c>
      <c r="E186">
        <f t="shared" si="77"/>
        <v>13218.462753704154</v>
      </c>
      <c r="F186">
        <f t="shared" si="92"/>
        <v>13218.5</v>
      </c>
      <c r="G186">
        <f t="shared" si="99"/>
        <v>-1.3353649999771733E-2</v>
      </c>
      <c r="K186">
        <f t="shared" si="100"/>
        <v>-1.3353649999771733E-2</v>
      </c>
      <c r="O186">
        <f t="shared" ca="1" si="101"/>
        <v>-1.3259003688580989E-2</v>
      </c>
      <c r="Q186" s="2">
        <f t="shared" si="78"/>
        <v>40559.947800000002</v>
      </c>
      <c r="S186" s="13">
        <v>1</v>
      </c>
      <c r="Z186">
        <f t="shared" si="79"/>
        <v>13218.5</v>
      </c>
      <c r="AA186" s="74">
        <f t="shared" si="80"/>
        <v>-1.4261591362111243E-2</v>
      </c>
      <c r="AB186" s="74">
        <f t="shared" si="93"/>
        <v>-1.0395754929808354E-2</v>
      </c>
      <c r="AC186" s="74">
        <f t="shared" si="94"/>
        <v>-1.3353649999771733E-2</v>
      </c>
      <c r="AD186" s="74">
        <f t="shared" si="95"/>
        <v>9.0794136233950974E-4</v>
      </c>
      <c r="AE186" s="74">
        <f t="shared" si="96"/>
        <v>8.2435751744692491E-7</v>
      </c>
      <c r="AF186">
        <f t="shared" si="97"/>
        <v>-1.3353649999771733E-2</v>
      </c>
      <c r="AG186" s="101"/>
      <c r="AH186">
        <f t="shared" si="81"/>
        <v>-2.9578950699633792E-3</v>
      </c>
      <c r="AI186">
        <f t="shared" si="82"/>
        <v>0.46294930358891362</v>
      </c>
      <c r="AJ186">
        <f t="shared" si="83"/>
        <v>-0.7983306068066327</v>
      </c>
      <c r="AK186">
        <f t="shared" si="84"/>
        <v>0.45809270494898813</v>
      </c>
      <c r="AL186">
        <f t="shared" si="85"/>
        <v>2.4353719480678082</v>
      </c>
      <c r="AM186">
        <f t="shared" si="86"/>
        <v>2.7132822528031806</v>
      </c>
      <c r="AN186" s="74">
        <f t="shared" si="102"/>
        <v>-4.5934438435523237</v>
      </c>
      <c r="AO186" s="74">
        <f t="shared" si="102"/>
        <v>-4.5934435735209371</v>
      </c>
      <c r="AP186" s="74">
        <f t="shared" si="102"/>
        <v>-4.5934467972873998</v>
      </c>
      <c r="AQ186" s="74">
        <f t="shared" si="102"/>
        <v>-4.5934083160666619</v>
      </c>
      <c r="AR186" s="74">
        <f t="shared" si="102"/>
        <v>-4.5938684675893411</v>
      </c>
      <c r="AS186" s="74">
        <f t="shared" si="102"/>
        <v>-4.588477434594914</v>
      </c>
      <c r="AT186" s="74">
        <f t="shared" si="102"/>
        <v>-4.704650734865778</v>
      </c>
      <c r="AU186" s="74">
        <f t="shared" si="87"/>
        <v>-5.2943404104391218</v>
      </c>
    </row>
    <row r="187" spans="1:48">
      <c r="A187" s="106" t="s">
        <v>595</v>
      </c>
      <c r="B187" s="106"/>
      <c r="C187" s="26">
        <v>55578.447800000002</v>
      </c>
      <c r="D187" s="26">
        <v>2.9999999999999997E-4</v>
      </c>
      <c r="E187">
        <f t="shared" si="77"/>
        <v>13218.462753704154</v>
      </c>
      <c r="F187">
        <f t="shared" si="92"/>
        <v>13218.5</v>
      </c>
      <c r="G187">
        <f t="shared" si="99"/>
        <v>-1.3353649999771733E-2</v>
      </c>
      <c r="K187">
        <f t="shared" si="100"/>
        <v>-1.3353649999771733E-2</v>
      </c>
      <c r="O187">
        <f t="shared" ca="1" si="101"/>
        <v>-1.3259003688580989E-2</v>
      </c>
      <c r="Q187" s="2">
        <f t="shared" si="78"/>
        <v>40559.947800000002</v>
      </c>
      <c r="S187" s="13">
        <v>1</v>
      </c>
      <c r="Z187">
        <f t="shared" si="79"/>
        <v>13218.5</v>
      </c>
      <c r="AA187" s="74">
        <f t="shared" si="80"/>
        <v>-1.4261591362111243E-2</v>
      </c>
      <c r="AB187" s="74">
        <f t="shared" si="93"/>
        <v>-1.0395754929808354E-2</v>
      </c>
      <c r="AC187" s="74">
        <f t="shared" si="94"/>
        <v>-1.3353649999771733E-2</v>
      </c>
      <c r="AD187" s="74">
        <f t="shared" si="95"/>
        <v>9.0794136233950974E-4</v>
      </c>
      <c r="AE187" s="74">
        <f t="shared" si="96"/>
        <v>8.2435751744692491E-7</v>
      </c>
      <c r="AF187">
        <f t="shared" si="97"/>
        <v>-1.3353649999771733E-2</v>
      </c>
      <c r="AG187" s="101"/>
      <c r="AH187">
        <f t="shared" si="81"/>
        <v>-2.9578950699633792E-3</v>
      </c>
      <c r="AI187">
        <f t="shared" si="82"/>
        <v>0.46294930358891362</v>
      </c>
      <c r="AJ187">
        <f t="shared" si="83"/>
        <v>-0.7983306068066327</v>
      </c>
      <c r="AK187">
        <f t="shared" si="84"/>
        <v>0.45809270494898813</v>
      </c>
      <c r="AL187">
        <f t="shared" si="85"/>
        <v>2.4353719480678082</v>
      </c>
      <c r="AM187">
        <f t="shared" si="86"/>
        <v>2.7132822528031806</v>
      </c>
      <c r="AN187" s="74">
        <f t="shared" si="102"/>
        <v>-4.5934438435523237</v>
      </c>
      <c r="AO187" s="74">
        <f t="shared" si="102"/>
        <v>-4.5934435735209371</v>
      </c>
      <c r="AP187" s="74">
        <f t="shared" si="102"/>
        <v>-4.5934467972873998</v>
      </c>
      <c r="AQ187" s="74">
        <f t="shared" si="102"/>
        <v>-4.5934083160666619</v>
      </c>
      <c r="AR187" s="74">
        <f t="shared" si="102"/>
        <v>-4.5938684675893411</v>
      </c>
      <c r="AS187" s="74">
        <f t="shared" si="102"/>
        <v>-4.588477434594914</v>
      </c>
      <c r="AT187" s="74">
        <f t="shared" si="102"/>
        <v>-4.704650734865778</v>
      </c>
      <c r="AU187" s="74">
        <f t="shared" si="87"/>
        <v>-5.2943404104391218</v>
      </c>
    </row>
    <row r="188" spans="1:48">
      <c r="A188" s="16" t="s">
        <v>542</v>
      </c>
      <c r="B188" s="16" t="s">
        <v>78</v>
      </c>
      <c r="C188" s="50">
        <v>55578.625399999997</v>
      </c>
      <c r="D188" s="50" t="s">
        <v>111</v>
      </c>
      <c r="E188">
        <f t="shared" si="77"/>
        <v>13218.958119551064</v>
      </c>
      <c r="F188">
        <f t="shared" si="92"/>
        <v>13219</v>
      </c>
      <c r="G188">
        <f t="shared" si="99"/>
        <v>-1.5015100005257409E-2</v>
      </c>
      <c r="K188">
        <f t="shared" si="100"/>
        <v>-1.5015100005257409E-2</v>
      </c>
      <c r="O188">
        <f t="shared" ca="1" si="101"/>
        <v>-1.3260221752429711E-2</v>
      </c>
      <c r="Q188" s="2">
        <f t="shared" si="78"/>
        <v>40560.125399999997</v>
      </c>
      <c r="S188" s="13">
        <v>1</v>
      </c>
      <c r="Z188">
        <f t="shared" si="79"/>
        <v>13219</v>
      </c>
      <c r="AA188" s="74">
        <f t="shared" si="80"/>
        <v>-1.4262756952691358E-2</v>
      </c>
      <c r="AB188" s="74">
        <f t="shared" si="93"/>
        <v>-1.2057104306752723E-2</v>
      </c>
      <c r="AC188" s="74">
        <f t="shared" si="94"/>
        <v>-1.5015100005257409E-2</v>
      </c>
      <c r="AD188" s="74">
        <f t="shared" si="95"/>
        <v>-7.5234305256605127E-4</v>
      </c>
      <c r="AE188" s="74">
        <f t="shared" si="96"/>
        <v>5.6602006874440423E-7</v>
      </c>
      <c r="AF188">
        <f t="shared" si="97"/>
        <v>-1.5015100005257409E-2</v>
      </c>
      <c r="AG188" s="101"/>
      <c r="AH188">
        <f t="shared" si="81"/>
        <v>-2.9579956985046865E-3</v>
      </c>
      <c r="AI188">
        <f t="shared" si="82"/>
        <v>0.46289472195498149</v>
      </c>
      <c r="AJ188">
        <f t="shared" si="83"/>
        <v>-0.79825884182870055</v>
      </c>
      <c r="AK188">
        <f t="shared" si="84"/>
        <v>0.45802870776764298</v>
      </c>
      <c r="AL188">
        <f t="shared" si="85"/>
        <v>2.4354911061468791</v>
      </c>
      <c r="AM188">
        <f t="shared" si="86"/>
        <v>2.7137805273576667</v>
      </c>
      <c r="AN188" s="74">
        <f t="shared" si="102"/>
        <v>-4.5932615171057769</v>
      </c>
      <c r="AO188" s="74">
        <f t="shared" si="102"/>
        <v>-4.5932612446323695</v>
      </c>
      <c r="AP188" s="74">
        <f t="shared" si="102"/>
        <v>-4.5932644925979398</v>
      </c>
      <c r="AQ188" s="74">
        <f t="shared" si="102"/>
        <v>-4.5932257815989175</v>
      </c>
      <c r="AR188" s="74">
        <f t="shared" si="102"/>
        <v>-4.5936879776264554</v>
      </c>
      <c r="AS188" s="74">
        <f t="shared" si="102"/>
        <v>-4.5882813486160696</v>
      </c>
      <c r="AT188" s="74">
        <f t="shared" si="102"/>
        <v>-4.7043764641897932</v>
      </c>
      <c r="AU188" s="74">
        <f t="shared" si="87"/>
        <v>-5.2941427997762256</v>
      </c>
    </row>
    <row r="189" spans="1:48">
      <c r="A189" s="106" t="s">
        <v>595</v>
      </c>
      <c r="B189" s="106"/>
      <c r="C189" s="26">
        <v>55578.625399999997</v>
      </c>
      <c r="D189" s="26">
        <v>3.0000000000000001E-3</v>
      </c>
      <c r="E189">
        <f t="shared" si="77"/>
        <v>13218.958119551064</v>
      </c>
      <c r="F189">
        <f t="shared" si="92"/>
        <v>13219</v>
      </c>
      <c r="G189">
        <f t="shared" si="99"/>
        <v>-1.5015100005257409E-2</v>
      </c>
      <c r="K189">
        <f t="shared" si="100"/>
        <v>-1.5015100005257409E-2</v>
      </c>
      <c r="O189">
        <f t="shared" ca="1" si="101"/>
        <v>-1.3260221752429711E-2</v>
      </c>
      <c r="Q189" s="2">
        <f t="shared" si="78"/>
        <v>40560.125399999997</v>
      </c>
      <c r="S189" s="13">
        <v>0.2</v>
      </c>
      <c r="Z189">
        <f t="shared" si="79"/>
        <v>13219</v>
      </c>
      <c r="AA189" s="74">
        <f t="shared" si="80"/>
        <v>-1.4262756952691358E-2</v>
      </c>
      <c r="AB189" s="74">
        <f t="shared" si="93"/>
        <v>-1.2057104306752723E-2</v>
      </c>
      <c r="AC189" s="74">
        <f t="shared" si="94"/>
        <v>-1.5015100005257409E-2</v>
      </c>
      <c r="AD189" s="74">
        <f t="shared" si="95"/>
        <v>-7.5234305256605127E-4</v>
      </c>
      <c r="AE189" s="74">
        <f t="shared" si="96"/>
        <v>1.1320401374888085E-7</v>
      </c>
      <c r="AF189">
        <f t="shared" si="97"/>
        <v>-1.5015100005257409E-2</v>
      </c>
      <c r="AG189" s="101"/>
      <c r="AH189">
        <f t="shared" si="81"/>
        <v>-2.9579956985046865E-3</v>
      </c>
      <c r="AI189">
        <f t="shared" si="82"/>
        <v>0.46289472195498149</v>
      </c>
      <c r="AJ189">
        <f t="shared" si="83"/>
        <v>-0.79825884182870055</v>
      </c>
      <c r="AK189">
        <f t="shared" si="84"/>
        <v>0.45802870776764298</v>
      </c>
      <c r="AL189">
        <f t="shared" si="85"/>
        <v>2.4354911061468791</v>
      </c>
      <c r="AM189">
        <f t="shared" si="86"/>
        <v>2.7137805273576667</v>
      </c>
      <c r="AN189" s="74">
        <f t="shared" si="102"/>
        <v>-4.5932615171057769</v>
      </c>
      <c r="AO189" s="74">
        <f t="shared" si="102"/>
        <v>-4.5932612446323695</v>
      </c>
      <c r="AP189" s="74">
        <f t="shared" si="102"/>
        <v>-4.5932644925979398</v>
      </c>
      <c r="AQ189" s="74">
        <f t="shared" si="102"/>
        <v>-4.5932257815989175</v>
      </c>
      <c r="AR189" s="74">
        <f t="shared" si="102"/>
        <v>-4.5936879776264554</v>
      </c>
      <c r="AS189" s="74">
        <f t="shared" si="102"/>
        <v>-4.5882813486160696</v>
      </c>
      <c r="AT189" s="74">
        <f t="shared" si="102"/>
        <v>-4.7043764641897932</v>
      </c>
      <c r="AU189" s="74">
        <f t="shared" si="87"/>
        <v>-5.2941427997762256</v>
      </c>
    </row>
    <row r="190" spans="1:48">
      <c r="A190" s="52" t="s">
        <v>719</v>
      </c>
      <c r="B190" s="118" t="s">
        <v>78</v>
      </c>
      <c r="C190" s="119">
        <v>55910.0795</v>
      </c>
      <c r="D190">
        <v>1E-4</v>
      </c>
      <c r="E190">
        <f t="shared" si="77"/>
        <v>14143.457224071313</v>
      </c>
      <c r="F190">
        <f t="shared" si="92"/>
        <v>14143.5</v>
      </c>
      <c r="G190">
        <f t="shared" si="99"/>
        <v>-1.5336150005168747E-2</v>
      </c>
      <c r="K190">
        <f t="shared" si="100"/>
        <v>-1.5336150005168747E-2</v>
      </c>
      <c r="O190">
        <f t="shared" ca="1" si="101"/>
        <v>-1.5512421808727896E-2</v>
      </c>
      <c r="Q190" s="2">
        <f t="shared" si="78"/>
        <v>40891.5795</v>
      </c>
      <c r="S190" s="13">
        <v>1</v>
      </c>
      <c r="Z190">
        <f t="shared" si="79"/>
        <v>14143.5</v>
      </c>
      <c r="AA190" s="74">
        <f t="shared" si="80"/>
        <v>-1.6330514996780079E-2</v>
      </c>
      <c r="AB190" s="74">
        <f t="shared" si="93"/>
        <v>-1.2349835101496594E-2</v>
      </c>
      <c r="AC190" s="74">
        <f t="shared" si="94"/>
        <v>-1.5336150005168747E-2</v>
      </c>
      <c r="AD190" s="74">
        <f t="shared" si="95"/>
        <v>9.9436499161133229E-4</v>
      </c>
      <c r="AE190" s="74">
        <f t="shared" si="96"/>
        <v>9.8876173654220492E-7</v>
      </c>
      <c r="AF190">
        <f t="shared" si="97"/>
        <v>-1.5336150005168747E-2</v>
      </c>
      <c r="AG190" s="101"/>
      <c r="AH190">
        <f t="shared" si="81"/>
        <v>-2.9863149036721526E-3</v>
      </c>
      <c r="AI190">
        <f t="shared" si="82"/>
        <v>0.38835685101228945</v>
      </c>
      <c r="AJ190">
        <f t="shared" si="83"/>
        <v>-0.67499767211613959</v>
      </c>
      <c r="AK190">
        <f t="shared" si="84"/>
        <v>0.35237059346590033</v>
      </c>
      <c r="AL190">
        <f t="shared" si="85"/>
        <v>2.6189284352260436</v>
      </c>
      <c r="AM190">
        <f t="shared" si="86"/>
        <v>3.7390386243476867</v>
      </c>
      <c r="AN190" s="74">
        <f t="shared" si="102"/>
        <v>-4.2860302167200954</v>
      </c>
      <c r="AO190" s="74">
        <f t="shared" si="102"/>
        <v>-4.2861630265549877</v>
      </c>
      <c r="AP190" s="74">
        <f t="shared" si="102"/>
        <v>-4.2857081750319983</v>
      </c>
      <c r="AQ190" s="74">
        <f t="shared" si="102"/>
        <v>-4.2872678623758169</v>
      </c>
      <c r="AR190" s="74">
        <f t="shared" si="102"/>
        <v>-4.2819417829305104</v>
      </c>
      <c r="AS190" s="74">
        <f t="shared" si="102"/>
        <v>-4.3003957859307631</v>
      </c>
      <c r="AT190" s="74">
        <f t="shared" si="102"/>
        <v>-4.239335796834057</v>
      </c>
      <c r="AU190" s="74">
        <f t="shared" si="87"/>
        <v>-4.928760684081908</v>
      </c>
    </row>
    <row r="191" spans="1:48">
      <c r="A191" s="52" t="s">
        <v>719</v>
      </c>
      <c r="B191" s="118" t="s">
        <v>79</v>
      </c>
      <c r="C191" s="119">
        <v>55910.257700000002</v>
      </c>
      <c r="D191">
        <v>2E-3</v>
      </c>
      <c r="E191">
        <f t="shared" si="77"/>
        <v>14143.954263451509</v>
      </c>
      <c r="F191">
        <f t="shared" si="92"/>
        <v>14144</v>
      </c>
      <c r="G191">
        <f t="shared" si="99"/>
        <v>-1.6397600003983825E-2</v>
      </c>
      <c r="K191">
        <f t="shared" si="100"/>
        <v>-1.6397600003983825E-2</v>
      </c>
      <c r="O191">
        <f t="shared" ca="1" si="101"/>
        <v>-1.5513639872576625E-2</v>
      </c>
      <c r="Q191" s="2">
        <f t="shared" si="78"/>
        <v>40891.757700000002</v>
      </c>
      <c r="S191" s="13">
        <v>1</v>
      </c>
      <c r="Z191">
        <f t="shared" si="79"/>
        <v>14144</v>
      </c>
      <c r="AA191" s="74">
        <f t="shared" si="80"/>
        <v>-1.6331599548973674E-2</v>
      </c>
      <c r="AB191" s="74">
        <f t="shared" si="93"/>
        <v>-1.3411341577251708E-2</v>
      </c>
      <c r="AC191" s="74">
        <f t="shared" si="94"/>
        <v>-1.6397600003983825E-2</v>
      </c>
      <c r="AD191" s="74">
        <f t="shared" si="95"/>
        <v>-6.6000455010151171E-5</v>
      </c>
      <c r="AE191" s="74">
        <f t="shared" si="96"/>
        <v>4.3560600615469884E-9</v>
      </c>
      <c r="AF191">
        <f t="shared" si="97"/>
        <v>-1.6397600003983825E-2</v>
      </c>
      <c r="AG191" s="101"/>
      <c r="AH191">
        <f t="shared" si="81"/>
        <v>-2.9862584267321161E-3</v>
      </c>
      <c r="AI191">
        <f t="shared" si="82"/>
        <v>0.38832728291106422</v>
      </c>
      <c r="AJ191">
        <f t="shared" si="83"/>
        <v>-0.67493575333187306</v>
      </c>
      <c r="AK191">
        <f t="shared" si="84"/>
        <v>0.35231926432165511</v>
      </c>
      <c r="AL191">
        <f t="shared" si="85"/>
        <v>2.6190123532812875</v>
      </c>
      <c r="AM191">
        <f t="shared" si="86"/>
        <v>3.739667286406624</v>
      </c>
      <c r="AN191" s="74">
        <f t="shared" ref="AN191:AT200" si="103">$AU191+$AB$7*SIN(AO191)</f>
        <v>-4.2858771520429944</v>
      </c>
      <c r="AO191" s="74">
        <f t="shared" si="103"/>
        <v>-4.2860104132247052</v>
      </c>
      <c r="AP191" s="74">
        <f t="shared" si="103"/>
        <v>-4.2855541698618591</v>
      </c>
      <c r="AQ191" s="74">
        <f t="shared" si="103"/>
        <v>-4.2871181062688581</v>
      </c>
      <c r="AR191" s="74">
        <f t="shared" si="103"/>
        <v>-4.2817793446559218</v>
      </c>
      <c r="AS191" s="74">
        <f t="shared" si="103"/>
        <v>-4.3002713708739764</v>
      </c>
      <c r="AT191" s="74">
        <f t="shared" si="103"/>
        <v>-4.2391082528452975</v>
      </c>
      <c r="AU191" s="74">
        <f t="shared" si="87"/>
        <v>-4.9285630734190118</v>
      </c>
      <c r="AV191" s="74"/>
    </row>
    <row r="192" spans="1:48">
      <c r="A192" s="16" t="s">
        <v>552</v>
      </c>
      <c r="B192" s="16" t="s">
        <v>79</v>
      </c>
      <c r="C192" s="50">
        <v>55956.327389999999</v>
      </c>
      <c r="D192" s="50" t="s">
        <v>111</v>
      </c>
      <c r="E192">
        <f t="shared" si="77"/>
        <v>14272.452861449006</v>
      </c>
      <c r="F192">
        <f t="shared" si="92"/>
        <v>14272.5</v>
      </c>
      <c r="G192">
        <f t="shared" si="99"/>
        <v>-1.6900250004255213E-2</v>
      </c>
      <c r="K192">
        <f t="shared" si="100"/>
        <v>-1.6900250004255213E-2</v>
      </c>
      <c r="O192">
        <f t="shared" ca="1" si="101"/>
        <v>-1.5826682281699735E-2</v>
      </c>
      <c r="Q192" s="2">
        <f t="shared" si="78"/>
        <v>40937.827389999999</v>
      </c>
      <c r="S192" s="13">
        <v>1</v>
      </c>
      <c r="Z192">
        <f t="shared" si="79"/>
        <v>14272.5</v>
      </c>
      <c r="AA192" s="74">
        <f t="shared" si="80"/>
        <v>-1.6609554622251523E-2</v>
      </c>
      <c r="AB192" s="74">
        <f t="shared" si="93"/>
        <v>-1.3930644155045281E-2</v>
      </c>
      <c r="AC192" s="74">
        <f t="shared" si="94"/>
        <v>-1.6900250004255213E-2</v>
      </c>
      <c r="AD192" s="74">
        <f t="shared" si="95"/>
        <v>-2.9069538200368963E-4</v>
      </c>
      <c r="AE192" s="74">
        <f t="shared" si="96"/>
        <v>8.4503805118271046E-8</v>
      </c>
      <c r="AF192">
        <f t="shared" si="97"/>
        <v>-1.6900250004255213E-2</v>
      </c>
      <c r="AG192" s="101"/>
      <c r="AH192">
        <f t="shared" si="81"/>
        <v>-2.9696058492099317E-3</v>
      </c>
      <c r="AI192">
        <f t="shared" si="82"/>
        <v>0.3810088132762961</v>
      </c>
      <c r="AJ192">
        <f t="shared" si="83"/>
        <v>-0.65917040259240811</v>
      </c>
      <c r="AK192">
        <f t="shared" si="84"/>
        <v>0.33929675448122742</v>
      </c>
      <c r="AL192">
        <f t="shared" si="85"/>
        <v>2.6401749530446015</v>
      </c>
      <c r="AM192">
        <f t="shared" si="86"/>
        <v>3.9047685522810198</v>
      </c>
      <c r="AN192" s="74">
        <f t="shared" si="103"/>
        <v>-4.2469048605561373</v>
      </c>
      <c r="AO192" s="74">
        <f t="shared" si="103"/>
        <v>-4.2471926171837486</v>
      </c>
      <c r="AP192" s="74">
        <f t="shared" si="103"/>
        <v>-4.2462847093582958</v>
      </c>
      <c r="AQ192" s="74">
        <f t="shared" si="103"/>
        <v>-4.2491548772717485</v>
      </c>
      <c r="AR192" s="74">
        <f t="shared" si="103"/>
        <v>-4.2401366518347468</v>
      </c>
      <c r="AS192" s="74">
        <f t="shared" si="103"/>
        <v>-4.2690438165778541</v>
      </c>
      <c r="AT192" s="74">
        <f t="shared" si="103"/>
        <v>-4.1815251462184682</v>
      </c>
      <c r="AU192" s="74">
        <f t="shared" si="87"/>
        <v>-4.8777771330547939</v>
      </c>
    </row>
    <row r="193" spans="1:48">
      <c r="A193" s="16" t="s">
        <v>552</v>
      </c>
      <c r="B193" s="16" t="s">
        <v>79</v>
      </c>
      <c r="C193" s="50">
        <v>55956.327490000003</v>
      </c>
      <c r="D193" s="50" t="s">
        <v>111</v>
      </c>
      <c r="E193">
        <f t="shared" si="77"/>
        <v>14272.45314037123</v>
      </c>
      <c r="F193">
        <f t="shared" si="92"/>
        <v>14272.5</v>
      </c>
      <c r="G193">
        <f t="shared" si="99"/>
        <v>-1.6800249999505468E-2</v>
      </c>
      <c r="K193">
        <f t="shared" si="100"/>
        <v>-1.6800249999505468E-2</v>
      </c>
      <c r="O193">
        <f t="shared" ca="1" si="101"/>
        <v>-1.5826682281699735E-2</v>
      </c>
      <c r="Q193" s="2">
        <f t="shared" si="78"/>
        <v>40937.827490000003</v>
      </c>
      <c r="S193" s="13">
        <v>1</v>
      </c>
      <c r="Z193">
        <f t="shared" si="79"/>
        <v>14272.5</v>
      </c>
      <c r="AA193" s="74">
        <f t="shared" si="80"/>
        <v>-1.6609554622251523E-2</v>
      </c>
      <c r="AB193" s="74">
        <f t="shared" si="93"/>
        <v>-1.3830644150295536E-2</v>
      </c>
      <c r="AC193" s="74">
        <f t="shared" si="94"/>
        <v>-1.6800249999505468E-2</v>
      </c>
      <c r="AD193" s="74">
        <f t="shared" si="95"/>
        <v>-1.906953772539445E-4</v>
      </c>
      <c r="AE193" s="74">
        <f t="shared" si="96"/>
        <v>3.6364726906024213E-8</v>
      </c>
      <c r="AF193">
        <f t="shared" si="97"/>
        <v>-1.6800249999505468E-2</v>
      </c>
      <c r="AG193" s="101"/>
      <c r="AH193">
        <f t="shared" si="81"/>
        <v>-2.9696058492099317E-3</v>
      </c>
      <c r="AI193">
        <f t="shared" si="82"/>
        <v>0.3810088132762961</v>
      </c>
      <c r="AJ193">
        <f t="shared" si="83"/>
        <v>-0.65917040259240811</v>
      </c>
      <c r="AK193">
        <f t="shared" si="84"/>
        <v>0.33929675448122742</v>
      </c>
      <c r="AL193">
        <f t="shared" si="85"/>
        <v>2.6401749530446015</v>
      </c>
      <c r="AM193">
        <f t="shared" si="86"/>
        <v>3.9047685522810198</v>
      </c>
      <c r="AN193" s="74">
        <f t="shared" si="103"/>
        <v>-4.2469048605561373</v>
      </c>
      <c r="AO193" s="74">
        <f t="shared" si="103"/>
        <v>-4.2471926171837486</v>
      </c>
      <c r="AP193" s="74">
        <f t="shared" si="103"/>
        <v>-4.2462847093582958</v>
      </c>
      <c r="AQ193" s="74">
        <f t="shared" si="103"/>
        <v>-4.2491548772717485</v>
      </c>
      <c r="AR193" s="74">
        <f t="shared" si="103"/>
        <v>-4.2401366518347468</v>
      </c>
      <c r="AS193" s="74">
        <f t="shared" si="103"/>
        <v>-4.2690438165778541</v>
      </c>
      <c r="AT193" s="74">
        <f t="shared" si="103"/>
        <v>-4.1815251462184682</v>
      </c>
      <c r="AU193" s="74">
        <f t="shared" si="87"/>
        <v>-4.8777771330547939</v>
      </c>
    </row>
    <row r="194" spans="1:48">
      <c r="A194" s="16" t="s">
        <v>552</v>
      </c>
      <c r="B194" s="16" t="s">
        <v>79</v>
      </c>
      <c r="C194" s="50">
        <v>55956.327790000003</v>
      </c>
      <c r="D194" s="50" t="s">
        <v>111</v>
      </c>
      <c r="E194">
        <f t="shared" si="77"/>
        <v>14272.453977137862</v>
      </c>
      <c r="F194">
        <f t="shared" si="92"/>
        <v>14272.5</v>
      </c>
      <c r="G194">
        <f t="shared" si="99"/>
        <v>-1.6500249999808148E-2</v>
      </c>
      <c r="K194">
        <f t="shared" si="100"/>
        <v>-1.6500249999808148E-2</v>
      </c>
      <c r="O194">
        <f t="shared" ca="1" si="101"/>
        <v>-1.5826682281699735E-2</v>
      </c>
      <c r="Q194" s="2">
        <f t="shared" si="78"/>
        <v>40937.827790000003</v>
      </c>
      <c r="S194" s="13">
        <v>1</v>
      </c>
      <c r="Z194">
        <f t="shared" si="79"/>
        <v>14272.5</v>
      </c>
      <c r="AA194" s="74">
        <f t="shared" si="80"/>
        <v>-1.6609554622251523E-2</v>
      </c>
      <c r="AB194" s="74">
        <f t="shared" si="93"/>
        <v>-1.3530644150598216E-2</v>
      </c>
      <c r="AC194" s="74">
        <f t="shared" si="94"/>
        <v>-1.6500249999808148E-2</v>
      </c>
      <c r="AD194" s="74">
        <f t="shared" si="95"/>
        <v>1.0930462244337566E-4</v>
      </c>
      <c r="AE194" s="74">
        <f t="shared" si="96"/>
        <v>1.1947500487488902E-8</v>
      </c>
      <c r="AF194">
        <f t="shared" si="97"/>
        <v>-1.6500249999808148E-2</v>
      </c>
      <c r="AG194" s="101"/>
      <c r="AH194">
        <f t="shared" si="81"/>
        <v>-2.9696058492099317E-3</v>
      </c>
      <c r="AI194">
        <f t="shared" si="82"/>
        <v>0.3810088132762961</v>
      </c>
      <c r="AJ194">
        <f t="shared" si="83"/>
        <v>-0.65917040259240811</v>
      </c>
      <c r="AK194">
        <f t="shared" si="84"/>
        <v>0.33929675448122742</v>
      </c>
      <c r="AL194">
        <f t="shared" si="85"/>
        <v>2.6401749530446015</v>
      </c>
      <c r="AM194">
        <f t="shared" si="86"/>
        <v>3.9047685522810198</v>
      </c>
      <c r="AN194" s="74">
        <f t="shared" si="103"/>
        <v>-4.2469048605561373</v>
      </c>
      <c r="AO194" s="74">
        <f t="shared" si="103"/>
        <v>-4.2471926171837486</v>
      </c>
      <c r="AP194" s="74">
        <f t="shared" si="103"/>
        <v>-4.2462847093582958</v>
      </c>
      <c r="AQ194" s="74">
        <f t="shared" si="103"/>
        <v>-4.2491548772717485</v>
      </c>
      <c r="AR194" s="74">
        <f t="shared" si="103"/>
        <v>-4.2401366518347468</v>
      </c>
      <c r="AS194" s="74">
        <f t="shared" si="103"/>
        <v>-4.2690438165778541</v>
      </c>
      <c r="AT194" s="74">
        <f t="shared" si="103"/>
        <v>-4.1815251462184682</v>
      </c>
      <c r="AU194" s="74">
        <f t="shared" si="87"/>
        <v>-4.8777771330547939</v>
      </c>
      <c r="AV194" s="74"/>
    </row>
    <row r="195" spans="1:48">
      <c r="A195" s="16" t="s">
        <v>562</v>
      </c>
      <c r="B195" s="16" t="s">
        <v>78</v>
      </c>
      <c r="C195" s="50">
        <v>56001.321300000003</v>
      </c>
      <c r="D195" s="50" t="s">
        <v>111</v>
      </c>
      <c r="E195">
        <f t="shared" si="77"/>
        <v>14397.950870083892</v>
      </c>
      <c r="F195">
        <f t="shared" si="92"/>
        <v>14398</v>
      </c>
      <c r="G195">
        <f t="shared" si="99"/>
        <v>-1.7614199998206459E-2</v>
      </c>
      <c r="K195">
        <f t="shared" si="100"/>
        <v>-1.7614199998206459E-2</v>
      </c>
      <c r="O195">
        <f t="shared" ca="1" si="101"/>
        <v>-1.6132416307730484E-2</v>
      </c>
      <c r="Q195" s="2">
        <f t="shared" si="78"/>
        <v>40982.821300000003</v>
      </c>
      <c r="S195" s="13">
        <v>1</v>
      </c>
      <c r="Z195">
        <f t="shared" si="79"/>
        <v>14398</v>
      </c>
      <c r="AA195" s="74">
        <f t="shared" si="80"/>
        <v>-1.6879683476412596E-2</v>
      </c>
      <c r="AB195" s="74">
        <f t="shared" si="93"/>
        <v>-1.4664816341445581E-2</v>
      </c>
      <c r="AC195" s="74">
        <f t="shared" si="94"/>
        <v>-1.7614199998206459E-2</v>
      </c>
      <c r="AD195" s="74">
        <f t="shared" si="95"/>
        <v>-7.3451652179386262E-4</v>
      </c>
      <c r="AE195" s="74">
        <f t="shared" si="96"/>
        <v>5.3951452078815381E-7</v>
      </c>
      <c r="AF195">
        <f t="shared" si="97"/>
        <v>-1.7614199998206459E-2</v>
      </c>
      <c r="AG195" s="101"/>
      <c r="AH195">
        <f t="shared" si="81"/>
        <v>-2.9493836567608782E-3</v>
      </c>
      <c r="AI195">
        <f t="shared" si="82"/>
        <v>0.37436643074986276</v>
      </c>
      <c r="AJ195">
        <f t="shared" si="83"/>
        <v>-0.64404488761694578</v>
      </c>
      <c r="AK195">
        <f t="shared" si="84"/>
        <v>0.32688685178582394</v>
      </c>
      <c r="AL195">
        <f t="shared" si="85"/>
        <v>2.6601158893136829</v>
      </c>
      <c r="AM195">
        <f t="shared" si="86"/>
        <v>4.0733289578381475</v>
      </c>
      <c r="AN195" s="74">
        <f t="shared" si="103"/>
        <v>-4.2095039902097682</v>
      </c>
      <c r="AO195" s="74">
        <f t="shared" si="103"/>
        <v>-4.2100339046282205</v>
      </c>
      <c r="AP195" s="74">
        <f t="shared" si="103"/>
        <v>-4.208476973587481</v>
      </c>
      <c r="AQ195" s="74">
        <f t="shared" si="103"/>
        <v>-4.2130639974706892</v>
      </c>
      <c r="AR195" s="74">
        <f t="shared" si="103"/>
        <v>-4.1996573119245841</v>
      </c>
      <c r="AS195" s="74">
        <f t="shared" si="103"/>
        <v>-4.2398168813847894</v>
      </c>
      <c r="AT195" s="74">
        <f t="shared" si="103"/>
        <v>-4.1270192973292517</v>
      </c>
      <c r="AU195" s="74">
        <f t="shared" si="87"/>
        <v>-4.8281768566679499</v>
      </c>
    </row>
    <row r="196" spans="1:48">
      <c r="A196" s="16" t="s">
        <v>562</v>
      </c>
      <c r="B196" s="16" t="s">
        <v>78</v>
      </c>
      <c r="C196" s="50">
        <v>56002.397400000002</v>
      </c>
      <c r="D196" s="50" t="s">
        <v>111</v>
      </c>
      <c r="E196">
        <f t="shared" si="77"/>
        <v>14400.952351997596</v>
      </c>
      <c r="F196">
        <f t="shared" si="92"/>
        <v>14401</v>
      </c>
      <c r="G196">
        <f t="shared" si="99"/>
        <v>-1.7082899998058565E-2</v>
      </c>
      <c r="K196">
        <f t="shared" si="100"/>
        <v>-1.7082899998058565E-2</v>
      </c>
      <c r="O196">
        <f t="shared" ca="1" si="101"/>
        <v>-1.6139724690822851E-2</v>
      </c>
      <c r="Q196" s="2">
        <f t="shared" si="78"/>
        <v>40983.897400000002</v>
      </c>
      <c r="S196" s="13">
        <v>1</v>
      </c>
      <c r="Z196">
        <f t="shared" si="79"/>
        <v>14401</v>
      </c>
      <c r="AA196" s="74">
        <f t="shared" si="80"/>
        <v>-1.6886126331547843E-2</v>
      </c>
      <c r="AB196" s="74">
        <f t="shared" si="93"/>
        <v>-1.4134045850106945E-2</v>
      </c>
      <c r="AC196" s="74">
        <f t="shared" si="94"/>
        <v>-1.7082899998058565E-2</v>
      </c>
      <c r="AD196" s="74">
        <f t="shared" si="95"/>
        <v>-1.9677366651072239E-4</v>
      </c>
      <c r="AE196" s="74">
        <f t="shared" si="96"/>
        <v>3.8719875832072991E-8</v>
      </c>
      <c r="AF196">
        <f t="shared" si="97"/>
        <v>-1.7082899998058565E-2</v>
      </c>
      <c r="AG196" s="101"/>
      <c r="AH196">
        <f t="shared" si="81"/>
        <v>-2.94885414795162E-3</v>
      </c>
      <c r="AI196">
        <f t="shared" si="82"/>
        <v>0.37421336771038294</v>
      </c>
      <c r="AJ196">
        <f t="shared" si="83"/>
        <v>-0.64368645485351983</v>
      </c>
      <c r="AK196">
        <f t="shared" si="84"/>
        <v>0.32659373492266064</v>
      </c>
      <c r="AL196">
        <f t="shared" si="85"/>
        <v>2.6605843440460619</v>
      </c>
      <c r="AM196">
        <f t="shared" si="86"/>
        <v>4.0774534228911987</v>
      </c>
      <c r="AN196" s="74">
        <f t="shared" si="103"/>
        <v>-4.2086174599806707</v>
      </c>
      <c r="AO196" s="74">
        <f t="shared" si="103"/>
        <v>-4.2091544844270921</v>
      </c>
      <c r="AP196" s="74">
        <f t="shared" si="103"/>
        <v>-4.2075792062381394</v>
      </c>
      <c r="AQ196" s="74">
        <f t="shared" si="103"/>
        <v>-4.2122128978463955</v>
      </c>
      <c r="AR196" s="74">
        <f t="shared" si="103"/>
        <v>-4.1986919671292302</v>
      </c>
      <c r="AS196" s="74">
        <f t="shared" si="103"/>
        <v>-4.2391316350669523</v>
      </c>
      <c r="AT196" s="74">
        <f t="shared" si="103"/>
        <v>-4.1257374349473288</v>
      </c>
      <c r="AU196" s="74">
        <f t="shared" si="87"/>
        <v>-4.8269911926905751</v>
      </c>
    </row>
    <row r="197" spans="1:48">
      <c r="A197" s="16" t="s">
        <v>552</v>
      </c>
      <c r="B197" s="16" t="s">
        <v>78</v>
      </c>
      <c r="C197" s="50">
        <v>56319.510269999999</v>
      </c>
      <c r="D197" s="50" t="s">
        <v>111</v>
      </c>
      <c r="E197">
        <f t="shared" si="77"/>
        <v>15285.450580702087</v>
      </c>
      <c r="F197">
        <f t="shared" si="92"/>
        <v>15285.5</v>
      </c>
      <c r="G197">
        <f t="shared" si="99"/>
        <v>-1.7717950002406724E-2</v>
      </c>
      <c r="K197">
        <f t="shared" si="100"/>
        <v>-1.7717950002406724E-2</v>
      </c>
      <c r="O197">
        <f t="shared" ca="1" si="101"/>
        <v>-1.8294479639222788E-2</v>
      </c>
      <c r="Q197" s="2">
        <f t="shared" si="78"/>
        <v>41301.010269999999</v>
      </c>
      <c r="S197" s="13">
        <v>1</v>
      </c>
      <c r="Z197">
        <f t="shared" si="79"/>
        <v>15285.5</v>
      </c>
      <c r="AA197" s="74">
        <f t="shared" si="80"/>
        <v>-1.8767330819162209E-2</v>
      </c>
      <c r="AB197" s="74">
        <f t="shared" si="93"/>
        <v>-1.5008130393073449E-2</v>
      </c>
      <c r="AC197" s="74">
        <f t="shared" si="94"/>
        <v>-1.7717950002406724E-2</v>
      </c>
      <c r="AD197" s="74">
        <f t="shared" si="95"/>
        <v>1.0493808167554852E-3</v>
      </c>
      <c r="AE197" s="74">
        <f t="shared" si="96"/>
        <v>1.1012000985744093E-6</v>
      </c>
      <c r="AF197">
        <f t="shared" si="97"/>
        <v>-1.7717950002406724E-2</v>
      </c>
      <c r="AG197" s="101"/>
      <c r="AH197">
        <f t="shared" si="81"/>
        <v>-2.7098196093332757E-3</v>
      </c>
      <c r="AI197">
        <f t="shared" si="82"/>
        <v>0.33836164378263256</v>
      </c>
      <c r="AJ197">
        <f t="shared" si="83"/>
        <v>-0.54319621483798963</v>
      </c>
      <c r="AK197">
        <f t="shared" si="84"/>
        <v>0.24598183352657058</v>
      </c>
      <c r="AL197">
        <f t="shared" si="85"/>
        <v>2.7856507359056151</v>
      </c>
      <c r="AM197">
        <f t="shared" si="86"/>
        <v>5.5594449666351329</v>
      </c>
      <c r="AN197" s="74">
        <f t="shared" si="103"/>
        <v>-3.9591764585067484</v>
      </c>
      <c r="AO197" s="74">
        <f t="shared" si="103"/>
        <v>-3.9660413657487306</v>
      </c>
      <c r="AP197" s="74">
        <f t="shared" si="103"/>
        <v>-3.9518264101885219</v>
      </c>
      <c r="AQ197" s="74">
        <f t="shared" si="103"/>
        <v>-3.9815072791180124</v>
      </c>
      <c r="AR197" s="74">
        <f t="shared" si="103"/>
        <v>-3.9205507580779524</v>
      </c>
      <c r="AS197" s="74">
        <f t="shared" si="103"/>
        <v>-4.0505985071626558</v>
      </c>
      <c r="AT197" s="74">
        <f t="shared" si="103"/>
        <v>-3.7909307517898552</v>
      </c>
      <c r="AU197" s="74">
        <f t="shared" si="87"/>
        <v>-4.4774179300279204</v>
      </c>
    </row>
    <row r="198" spans="1:48">
      <c r="A198" s="16" t="s">
        <v>552</v>
      </c>
      <c r="B198" s="16" t="s">
        <v>78</v>
      </c>
      <c r="C198" s="50">
        <v>56319.510779999997</v>
      </c>
      <c r="D198" s="50" t="s">
        <v>111</v>
      </c>
      <c r="E198">
        <f t="shared" si="77"/>
        <v>15285.452003205357</v>
      </c>
      <c r="F198">
        <f t="shared" si="92"/>
        <v>15285.5</v>
      </c>
      <c r="G198">
        <f t="shared" si="99"/>
        <v>-1.7207950004376471E-2</v>
      </c>
      <c r="K198">
        <f t="shared" si="100"/>
        <v>-1.7207950004376471E-2</v>
      </c>
      <c r="O198">
        <f t="shared" ca="1" si="101"/>
        <v>-1.8294479639222788E-2</v>
      </c>
      <c r="Q198" s="2">
        <f t="shared" si="78"/>
        <v>41301.010779999997</v>
      </c>
      <c r="S198" s="13">
        <v>1</v>
      </c>
      <c r="Z198">
        <f t="shared" si="79"/>
        <v>15285.5</v>
      </c>
      <c r="AA198" s="74">
        <f t="shared" si="80"/>
        <v>-1.8767330819162209E-2</v>
      </c>
      <c r="AB198" s="74">
        <f t="shared" si="93"/>
        <v>-1.4498130395043196E-2</v>
      </c>
      <c r="AC198" s="74">
        <f t="shared" si="94"/>
        <v>-1.7207950004376471E-2</v>
      </c>
      <c r="AD198" s="74">
        <f t="shared" si="95"/>
        <v>1.559380814785738E-3</v>
      </c>
      <c r="AE198" s="74">
        <f t="shared" si="96"/>
        <v>2.431668525521832E-6</v>
      </c>
      <c r="AF198">
        <f t="shared" si="97"/>
        <v>-1.7207950004376471E-2</v>
      </c>
      <c r="AG198" s="101"/>
      <c r="AH198">
        <f t="shared" si="81"/>
        <v>-2.7098196093332757E-3</v>
      </c>
      <c r="AI198">
        <f t="shared" si="82"/>
        <v>0.33836164378263256</v>
      </c>
      <c r="AJ198">
        <f t="shared" si="83"/>
        <v>-0.54319621483798963</v>
      </c>
      <c r="AK198">
        <f t="shared" si="84"/>
        <v>0.24598183352657058</v>
      </c>
      <c r="AL198">
        <f t="shared" si="85"/>
        <v>2.7856507359056151</v>
      </c>
      <c r="AM198">
        <f t="shared" si="86"/>
        <v>5.5594449666351329</v>
      </c>
      <c r="AN198" s="74">
        <f t="shared" si="103"/>
        <v>-3.9591764585067484</v>
      </c>
      <c r="AO198" s="74">
        <f t="shared" si="103"/>
        <v>-3.9660413657487306</v>
      </c>
      <c r="AP198" s="74">
        <f t="shared" si="103"/>
        <v>-3.9518264101885219</v>
      </c>
      <c r="AQ198" s="74">
        <f t="shared" si="103"/>
        <v>-3.9815072791180124</v>
      </c>
      <c r="AR198" s="74">
        <f t="shared" si="103"/>
        <v>-3.9205507580779524</v>
      </c>
      <c r="AS198" s="74">
        <f t="shared" si="103"/>
        <v>-4.0505985071626558</v>
      </c>
      <c r="AT198" s="74">
        <f t="shared" si="103"/>
        <v>-3.7909307517898552</v>
      </c>
      <c r="AU198" s="74">
        <f t="shared" si="87"/>
        <v>-4.4774179300279204</v>
      </c>
    </row>
    <row r="199" spans="1:48">
      <c r="A199" s="16" t="s">
        <v>552</v>
      </c>
      <c r="B199" s="16" t="s">
        <v>78</v>
      </c>
      <c r="C199" s="50">
        <v>56319.511639999997</v>
      </c>
      <c r="D199" s="50" t="s">
        <v>111</v>
      </c>
      <c r="E199">
        <f t="shared" si="77"/>
        <v>15285.454401936373</v>
      </c>
      <c r="F199">
        <f t="shared" si="92"/>
        <v>15285.5</v>
      </c>
      <c r="G199">
        <f t="shared" si="99"/>
        <v>-1.6347950004274026E-2</v>
      </c>
      <c r="K199">
        <f t="shared" si="100"/>
        <v>-1.6347950004274026E-2</v>
      </c>
      <c r="O199">
        <f t="shared" ca="1" si="101"/>
        <v>-1.8294479639222788E-2</v>
      </c>
      <c r="Q199" s="2">
        <f t="shared" si="78"/>
        <v>41301.011639999997</v>
      </c>
      <c r="S199" s="13">
        <v>1</v>
      </c>
      <c r="Z199">
        <f t="shared" si="79"/>
        <v>15285.5</v>
      </c>
      <c r="AA199" s="74">
        <f t="shared" si="80"/>
        <v>-1.8767330819162209E-2</v>
      </c>
      <c r="AB199" s="74">
        <f t="shared" si="93"/>
        <v>-1.363813039494075E-2</v>
      </c>
      <c r="AC199" s="74">
        <f t="shared" si="94"/>
        <v>-1.6347950004274026E-2</v>
      </c>
      <c r="AD199" s="74">
        <f t="shared" si="95"/>
        <v>2.4193808148881835E-3</v>
      </c>
      <c r="AE199" s="74">
        <f t="shared" si="96"/>
        <v>5.8534035274490108E-6</v>
      </c>
      <c r="AF199">
        <f t="shared" si="97"/>
        <v>-1.6347950004274026E-2</v>
      </c>
      <c r="AG199" s="101"/>
      <c r="AH199">
        <f t="shared" si="81"/>
        <v>-2.7098196093332757E-3</v>
      </c>
      <c r="AI199">
        <f t="shared" si="82"/>
        <v>0.33836164378263256</v>
      </c>
      <c r="AJ199">
        <f t="shared" si="83"/>
        <v>-0.54319621483798963</v>
      </c>
      <c r="AK199">
        <f t="shared" si="84"/>
        <v>0.24598183352657058</v>
      </c>
      <c r="AL199">
        <f t="shared" si="85"/>
        <v>2.7856507359056151</v>
      </c>
      <c r="AM199">
        <f t="shared" si="86"/>
        <v>5.5594449666351329</v>
      </c>
      <c r="AN199" s="74">
        <f t="shared" si="103"/>
        <v>-3.9591764585067484</v>
      </c>
      <c r="AO199" s="74">
        <f t="shared" si="103"/>
        <v>-3.9660413657487306</v>
      </c>
      <c r="AP199" s="74">
        <f t="shared" si="103"/>
        <v>-3.9518264101885219</v>
      </c>
      <c r="AQ199" s="74">
        <f t="shared" si="103"/>
        <v>-3.9815072791180124</v>
      </c>
      <c r="AR199" s="74">
        <f t="shared" si="103"/>
        <v>-3.9205507580779524</v>
      </c>
      <c r="AS199" s="74">
        <f t="shared" si="103"/>
        <v>-4.0505985071626558</v>
      </c>
      <c r="AT199" s="74">
        <f t="shared" si="103"/>
        <v>-3.7909307517898552</v>
      </c>
      <c r="AU199" s="74">
        <f t="shared" si="87"/>
        <v>-4.4774179300279204</v>
      </c>
    </row>
    <row r="200" spans="1:48">
      <c r="A200" s="26" t="s">
        <v>596</v>
      </c>
      <c r="B200" s="107" t="s">
        <v>79</v>
      </c>
      <c r="C200" s="108">
        <v>56583.557719999997</v>
      </c>
      <c r="D200" s="26">
        <v>1E-4</v>
      </c>
      <c r="E200">
        <f t="shared" si="77"/>
        <v>16021.937566610095</v>
      </c>
      <c r="F200">
        <f t="shared" si="92"/>
        <v>16022</v>
      </c>
      <c r="G200">
        <f t="shared" si="99"/>
        <v>-2.2383800009265542E-2</v>
      </c>
      <c r="K200">
        <f t="shared" si="100"/>
        <v>-2.2383800009265542E-2</v>
      </c>
      <c r="O200">
        <f t="shared" ca="1" si="101"/>
        <v>-2.008868768839922E-2</v>
      </c>
      <c r="Q200" s="2">
        <f t="shared" si="78"/>
        <v>41565.057719999997</v>
      </c>
      <c r="S200" s="13">
        <v>1</v>
      </c>
      <c r="Z200">
        <f t="shared" si="79"/>
        <v>16022</v>
      </c>
      <c r="AA200" s="74">
        <f t="shared" si="80"/>
        <v>-2.0325765110807997E-2</v>
      </c>
      <c r="AB200" s="74">
        <f t="shared" si="93"/>
        <v>-1.9979190902472035E-2</v>
      </c>
      <c r="AC200" s="74">
        <f t="shared" si="94"/>
        <v>-2.2383800009265542E-2</v>
      </c>
      <c r="AD200" s="74">
        <f t="shared" si="95"/>
        <v>-2.0580348984575447E-3</v>
      </c>
      <c r="AE200" s="74">
        <f t="shared" si="96"/>
        <v>4.2355076432691568E-6</v>
      </c>
      <c r="AF200">
        <f t="shared" si="97"/>
        <v>-2.2383800009265542E-2</v>
      </c>
      <c r="AG200" s="101"/>
      <c r="AH200">
        <f t="shared" si="81"/>
        <v>-2.4046091067935083E-3</v>
      </c>
      <c r="AI200">
        <f t="shared" si="82"/>
        <v>0.31885408017601813</v>
      </c>
      <c r="AJ200">
        <f t="shared" si="83"/>
        <v>-0.46516802803134333</v>
      </c>
      <c r="AK200">
        <f t="shared" si="84"/>
        <v>0.18523663986980329</v>
      </c>
      <c r="AL200">
        <f t="shared" si="85"/>
        <v>2.8760655661053303</v>
      </c>
      <c r="AM200">
        <f t="shared" si="86"/>
        <v>7.4878816138345279</v>
      </c>
      <c r="AN200" s="74">
        <f t="shared" si="103"/>
        <v>-3.763954323071895</v>
      </c>
      <c r="AO200" s="74">
        <f t="shared" si="103"/>
        <v>-3.7830635186301045</v>
      </c>
      <c r="AP200" s="74">
        <f t="shared" si="103"/>
        <v>-3.7496855633553343</v>
      </c>
      <c r="AQ200" s="74">
        <f t="shared" si="103"/>
        <v>-3.80853775255525</v>
      </c>
      <c r="AR200" s="74">
        <f t="shared" si="103"/>
        <v>-3.7063547477882435</v>
      </c>
      <c r="AS200" s="74">
        <f t="shared" si="103"/>
        <v>-3.8893195075793416</v>
      </c>
      <c r="AT200" s="74">
        <f t="shared" si="103"/>
        <v>-3.5758913797802503</v>
      </c>
      <c r="AU200" s="74">
        <f t="shared" si="87"/>
        <v>-4.1863374235824198</v>
      </c>
    </row>
    <row r="201" spans="1:48">
      <c r="A201" s="16" t="s">
        <v>578</v>
      </c>
      <c r="B201" s="16" t="s">
        <v>78</v>
      </c>
      <c r="C201" s="50">
        <v>56643.4323</v>
      </c>
      <c r="D201" s="50" t="s">
        <v>111</v>
      </c>
      <c r="E201">
        <f t="shared" si="77"/>
        <v>16188.941069036309</v>
      </c>
      <c r="F201">
        <f t="shared" si="92"/>
        <v>16189</v>
      </c>
      <c r="G201">
        <f t="shared" si="99"/>
        <v>-2.1128100001078565E-2</v>
      </c>
      <c r="K201">
        <f t="shared" si="100"/>
        <v>-2.1128100001078565E-2</v>
      </c>
      <c r="O201">
        <f t="shared" ca="1" si="101"/>
        <v>-2.049552101387439E-2</v>
      </c>
      <c r="Q201" s="2">
        <f t="shared" si="78"/>
        <v>41624.9323</v>
      </c>
      <c r="S201" s="13">
        <v>1</v>
      </c>
      <c r="Z201">
        <f t="shared" si="79"/>
        <v>16189</v>
      </c>
      <c r="AA201" s="74">
        <f t="shared" si="80"/>
        <v>-2.0680650212547322E-2</v>
      </c>
      <c r="AB201" s="74">
        <f t="shared" si="93"/>
        <v>-1.8803591711473198E-2</v>
      </c>
      <c r="AC201" s="74">
        <f t="shared" si="94"/>
        <v>-2.1128100001078565E-2</v>
      </c>
      <c r="AD201" s="74">
        <f t="shared" si="95"/>
        <v>-4.4744978853124284E-4</v>
      </c>
      <c r="AE201" s="74">
        <f t="shared" si="96"/>
        <v>2.0021131325665394E-7</v>
      </c>
      <c r="AF201">
        <f t="shared" si="97"/>
        <v>-2.1128100001078565E-2</v>
      </c>
      <c r="AG201" s="101"/>
      <c r="AH201">
        <f t="shared" si="81"/>
        <v>-2.3245082896053669E-3</v>
      </c>
      <c r="AI201">
        <f t="shared" si="82"/>
        <v>0.31540969993445944</v>
      </c>
      <c r="AJ201">
        <f t="shared" si="83"/>
        <v>-0.44801641516760821</v>
      </c>
      <c r="AK201">
        <f t="shared" si="84"/>
        <v>0.17207120008672785</v>
      </c>
      <c r="AL201">
        <f t="shared" si="85"/>
        <v>2.8953445920407144</v>
      </c>
      <c r="AM201">
        <f t="shared" si="86"/>
        <v>8.0808084643468217</v>
      </c>
      <c r="AN201" s="74">
        <f t="shared" ref="AN201:AT210" si="104">$AU201+$AB$7*SIN(AO201)</f>
        <v>-3.7208905166550048</v>
      </c>
      <c r="AO201" s="74">
        <f t="shared" si="104"/>
        <v>-3.7430915495554919</v>
      </c>
      <c r="AP201" s="74">
        <f t="shared" si="104"/>
        <v>-3.7054229668518106</v>
      </c>
      <c r="AQ201" s="74">
        <f t="shared" si="104"/>
        <v>-3.7699185837404494</v>
      </c>
      <c r="AR201" s="74">
        <f t="shared" si="104"/>
        <v>-3.6610655928037699</v>
      </c>
      <c r="AS201" s="74">
        <f t="shared" si="104"/>
        <v>-3.8500073193486077</v>
      </c>
      <c r="AT201" s="74">
        <f t="shared" si="104"/>
        <v>-3.5345953473667735</v>
      </c>
      <c r="AU201" s="74">
        <f t="shared" si="87"/>
        <v>-4.1203354621752259</v>
      </c>
    </row>
    <row r="202" spans="1:48">
      <c r="A202" s="16" t="s">
        <v>578</v>
      </c>
      <c r="B202" s="16" t="s">
        <v>78</v>
      </c>
      <c r="C202" s="50">
        <v>56643.6126</v>
      </c>
      <c r="D202" s="50" t="s">
        <v>111</v>
      </c>
      <c r="E202">
        <f t="shared" si="77"/>
        <v>16189.443965782932</v>
      </c>
      <c r="F202">
        <f t="shared" si="92"/>
        <v>16189.5</v>
      </c>
      <c r="G202">
        <f t="shared" si="99"/>
        <v>-2.0089550002012402E-2</v>
      </c>
      <c r="K202">
        <f t="shared" si="100"/>
        <v>-2.0089550002012402E-2</v>
      </c>
      <c r="O202">
        <f t="shared" ca="1" si="101"/>
        <v>-2.049673907772312E-2</v>
      </c>
      <c r="Q202" s="2">
        <f t="shared" si="78"/>
        <v>41625.1126</v>
      </c>
      <c r="S202" s="13">
        <v>1</v>
      </c>
      <c r="Z202">
        <f t="shared" si="79"/>
        <v>16189.5</v>
      </c>
      <c r="AA202" s="74">
        <f t="shared" si="80"/>
        <v>-2.0681714371376288E-2</v>
      </c>
      <c r="AB202" s="74">
        <f t="shared" si="93"/>
        <v>-1.7765286793784633E-2</v>
      </c>
      <c r="AC202" s="74">
        <f t="shared" si="94"/>
        <v>-2.0089550002012402E-2</v>
      </c>
      <c r="AD202" s="74">
        <f t="shared" si="95"/>
        <v>5.9216436936388589E-4</v>
      </c>
      <c r="AE202" s="74">
        <f t="shared" si="96"/>
        <v>3.5065864034412866E-7</v>
      </c>
      <c r="AF202">
        <f t="shared" si="97"/>
        <v>-2.0089550002012402E-2</v>
      </c>
      <c r="AG202" s="101"/>
      <c r="AH202">
        <f t="shared" si="81"/>
        <v>-2.3242632082277701E-3</v>
      </c>
      <c r="AI202">
        <f t="shared" si="82"/>
        <v>0.31539987384303292</v>
      </c>
      <c r="AJ202">
        <f t="shared" si="83"/>
        <v>-0.44796535549869254</v>
      </c>
      <c r="AK202">
        <f t="shared" si="84"/>
        <v>0.1720321019722143</v>
      </c>
      <c r="AL202">
        <f t="shared" si="85"/>
        <v>2.8954017033288948</v>
      </c>
      <c r="AM202">
        <f t="shared" si="86"/>
        <v>8.0827021252530962</v>
      </c>
      <c r="AN202" s="74">
        <f t="shared" si="104"/>
        <v>-3.7207622577044335</v>
      </c>
      <c r="AO202" s="74">
        <f t="shared" si="104"/>
        <v>-3.7429723920225331</v>
      </c>
      <c r="AP202" s="74">
        <f t="shared" si="104"/>
        <v>-3.7052914770759351</v>
      </c>
      <c r="AQ202" s="74">
        <f t="shared" si="104"/>
        <v>-3.7698028042349239</v>
      </c>
      <c r="AR202" s="74">
        <f t="shared" si="104"/>
        <v>-3.6609320536919139</v>
      </c>
      <c r="AS202" s="74">
        <f t="shared" si="104"/>
        <v>-3.8498877988859195</v>
      </c>
      <c r="AT202" s="74">
        <f t="shared" si="104"/>
        <v>-3.5344755929208764</v>
      </c>
      <c r="AU202" s="74">
        <f t="shared" si="87"/>
        <v>-4.1201378515123297</v>
      </c>
    </row>
    <row r="203" spans="1:48">
      <c r="A203" s="26" t="s">
        <v>596</v>
      </c>
      <c r="B203" s="107" t="s">
        <v>79</v>
      </c>
      <c r="C203" s="108">
        <v>56694.342479999999</v>
      </c>
      <c r="D203" s="26">
        <v>1E-4</v>
      </c>
      <c r="E203">
        <f t="shared" si="77"/>
        <v>16330.940868770158</v>
      </c>
      <c r="F203">
        <f t="shared" si="92"/>
        <v>16331</v>
      </c>
      <c r="G203">
        <f t="shared" si="99"/>
        <v>-2.1199900002102368E-2</v>
      </c>
      <c r="K203">
        <f t="shared" si="100"/>
        <v>-2.1199900002102368E-2</v>
      </c>
      <c r="O203">
        <f t="shared" ca="1" si="101"/>
        <v>-2.0841451146913159E-2</v>
      </c>
      <c r="Q203" s="2">
        <f t="shared" si="78"/>
        <v>41675.842479999999</v>
      </c>
      <c r="S203" s="13">
        <v>1</v>
      </c>
      <c r="Z203">
        <f t="shared" si="79"/>
        <v>16331</v>
      </c>
      <c r="AA203" s="74">
        <f t="shared" si="80"/>
        <v>-2.0983334346441056E-2</v>
      </c>
      <c r="AB203" s="74">
        <f t="shared" si="93"/>
        <v>-1.8946184139036325E-2</v>
      </c>
      <c r="AC203" s="74">
        <f t="shared" si="94"/>
        <v>-2.1199900002102368E-2</v>
      </c>
      <c r="AD203" s="74">
        <f t="shared" si="95"/>
        <v>-2.1656565566131186E-4</v>
      </c>
      <c r="AE203" s="74">
        <f t="shared" si="96"/>
        <v>4.6900683212013901E-8</v>
      </c>
      <c r="AF203">
        <f t="shared" si="97"/>
        <v>-2.1199900002102368E-2</v>
      </c>
      <c r="AG203" s="101"/>
      <c r="AH203">
        <f t="shared" si="81"/>
        <v>-2.2537158630660408E-3</v>
      </c>
      <c r="AI203">
        <f t="shared" si="82"/>
        <v>0.31273200295164871</v>
      </c>
      <c r="AJ203">
        <f t="shared" si="83"/>
        <v>-0.43358645852417627</v>
      </c>
      <c r="AK203">
        <f t="shared" si="84"/>
        <v>0.16104371169425066</v>
      </c>
      <c r="AL203">
        <f t="shared" si="85"/>
        <v>2.9114209621882998</v>
      </c>
      <c r="AM203">
        <f t="shared" si="86"/>
        <v>8.6507699832386145</v>
      </c>
      <c r="AN203" s="74">
        <f t="shared" si="104"/>
        <v>-3.6846313823116152</v>
      </c>
      <c r="AO203" s="74">
        <f t="shared" si="104"/>
        <v>-3.7093478059288016</v>
      </c>
      <c r="AP203" s="74">
        <f t="shared" si="104"/>
        <v>-3.668341903489357</v>
      </c>
      <c r="AQ203" s="74">
        <f t="shared" si="104"/>
        <v>-3.7369654609704628</v>
      </c>
      <c r="AR203" s="74">
        <f t="shared" si="104"/>
        <v>-3.6236476730084126</v>
      </c>
      <c r="AS203" s="74">
        <f t="shared" si="104"/>
        <v>-3.8156154697970024</v>
      </c>
      <c r="AT203" s="74">
        <f t="shared" si="104"/>
        <v>-3.5014924192395291</v>
      </c>
      <c r="AU203" s="74">
        <f t="shared" si="87"/>
        <v>-4.0642140339128208</v>
      </c>
    </row>
    <row r="204" spans="1:48">
      <c r="A204" s="26" t="s">
        <v>596</v>
      </c>
      <c r="B204" s="107" t="s">
        <v>79</v>
      </c>
      <c r="C204" s="108">
        <v>56703.304620000003</v>
      </c>
      <c r="D204" s="26">
        <v>5.0000000000000001E-4</v>
      </c>
      <c r="E204">
        <f t="shared" si="77"/>
        <v>16355.938267820549</v>
      </c>
      <c r="F204">
        <f t="shared" si="92"/>
        <v>16356</v>
      </c>
      <c r="G204">
        <f t="shared" si="99"/>
        <v>-2.2132400001282804E-2</v>
      </c>
      <c r="K204">
        <f t="shared" si="100"/>
        <v>-2.2132400001282804E-2</v>
      </c>
      <c r="O204">
        <f t="shared" ca="1" si="101"/>
        <v>-2.0902354339349567E-2</v>
      </c>
      <c r="Q204" s="2">
        <f t="shared" si="78"/>
        <v>41684.804620000003</v>
      </c>
      <c r="S204" s="13">
        <v>1</v>
      </c>
      <c r="Z204">
        <f t="shared" si="79"/>
        <v>16356</v>
      </c>
      <c r="AA204" s="74">
        <f t="shared" si="80"/>
        <v>-2.1036728351738292E-2</v>
      </c>
      <c r="AB204" s="74">
        <f t="shared" si="93"/>
        <v>-1.9891386378349148E-2</v>
      </c>
      <c r="AC204" s="74">
        <f t="shared" si="94"/>
        <v>-2.2132400001282804E-2</v>
      </c>
      <c r="AD204" s="74">
        <f t="shared" si="95"/>
        <v>-1.0956716495445114E-3</v>
      </c>
      <c r="AE204" s="74">
        <f t="shared" si="96"/>
        <v>1.2004963636155905E-6</v>
      </c>
      <c r="AF204">
        <f t="shared" si="97"/>
        <v>-2.2132400001282804E-2</v>
      </c>
      <c r="AG204" s="101"/>
      <c r="AH204">
        <f t="shared" si="81"/>
        <v>-2.2410136229336552E-3</v>
      </c>
      <c r="AI204">
        <f t="shared" si="82"/>
        <v>0.31228363429580019</v>
      </c>
      <c r="AJ204">
        <f t="shared" si="83"/>
        <v>-0.4310608494030842</v>
      </c>
      <c r="AK204">
        <f t="shared" si="84"/>
        <v>0.15911812337292355</v>
      </c>
      <c r="AL204">
        <f t="shared" si="85"/>
        <v>2.9142218479505568</v>
      </c>
      <c r="AM204">
        <f t="shared" si="86"/>
        <v>8.7582762178739308</v>
      </c>
      <c r="AN204" s="74">
        <f t="shared" si="104"/>
        <v>-3.6782829102347954</v>
      </c>
      <c r="AO204" s="74">
        <f t="shared" si="104"/>
        <v>-3.7034241022853531</v>
      </c>
      <c r="AP204" s="74">
        <f t="shared" si="104"/>
        <v>-3.6618695449068612</v>
      </c>
      <c r="AQ204" s="74">
        <f t="shared" si="104"/>
        <v>-3.7311452725412866</v>
      </c>
      <c r="AR204" s="74">
        <f t="shared" si="104"/>
        <v>-3.6171666810929359</v>
      </c>
      <c r="AS204" s="74">
        <f t="shared" si="104"/>
        <v>-3.8094665765613591</v>
      </c>
      <c r="AT204" s="74">
        <f t="shared" si="104"/>
        <v>-3.495850024382861</v>
      </c>
      <c r="AU204" s="74">
        <f t="shared" si="87"/>
        <v>-4.0543335007680312</v>
      </c>
    </row>
    <row r="205" spans="1:48">
      <c r="A205" s="26" t="s">
        <v>596</v>
      </c>
      <c r="B205" s="107" t="s">
        <v>79</v>
      </c>
      <c r="C205" s="108">
        <v>56703.304700000001</v>
      </c>
      <c r="D205" s="26">
        <v>2.0000000000000001E-4</v>
      </c>
      <c r="E205">
        <f t="shared" si="77"/>
        <v>16355.938490958311</v>
      </c>
      <c r="F205">
        <f t="shared" si="92"/>
        <v>16356</v>
      </c>
      <c r="G205">
        <f t="shared" si="99"/>
        <v>-2.2052400003303774E-2</v>
      </c>
      <c r="K205">
        <f t="shared" si="100"/>
        <v>-2.2052400003303774E-2</v>
      </c>
      <c r="O205">
        <f t="shared" ca="1" si="101"/>
        <v>-2.0902354339349567E-2</v>
      </c>
      <c r="Q205" s="2">
        <f t="shared" si="78"/>
        <v>41684.804700000001</v>
      </c>
      <c r="S205" s="13">
        <v>1</v>
      </c>
      <c r="Z205">
        <f t="shared" si="79"/>
        <v>16356</v>
      </c>
      <c r="AA205" s="74">
        <f t="shared" si="80"/>
        <v>-2.1036728351738292E-2</v>
      </c>
      <c r="AB205" s="74">
        <f t="shared" si="93"/>
        <v>-1.9811386380370118E-2</v>
      </c>
      <c r="AC205" s="74">
        <f t="shared" si="94"/>
        <v>-2.2052400003303774E-2</v>
      </c>
      <c r="AD205" s="74">
        <f t="shared" si="95"/>
        <v>-1.0156716515654814E-3</v>
      </c>
      <c r="AE205" s="74">
        <f t="shared" si="96"/>
        <v>1.0315889037937525E-6</v>
      </c>
      <c r="AF205">
        <f t="shared" si="97"/>
        <v>-2.2052400003303774E-2</v>
      </c>
      <c r="AG205" s="101"/>
      <c r="AH205">
        <f t="shared" si="81"/>
        <v>-2.2410136229336552E-3</v>
      </c>
      <c r="AI205">
        <f t="shared" si="82"/>
        <v>0.31228363429580019</v>
      </c>
      <c r="AJ205">
        <f t="shared" si="83"/>
        <v>-0.4310608494030842</v>
      </c>
      <c r="AK205">
        <f t="shared" si="84"/>
        <v>0.15911812337292355</v>
      </c>
      <c r="AL205">
        <f t="shared" si="85"/>
        <v>2.9142218479505568</v>
      </c>
      <c r="AM205">
        <f t="shared" si="86"/>
        <v>8.7582762178739308</v>
      </c>
      <c r="AN205" s="74">
        <f t="shared" si="104"/>
        <v>-3.6782829102347954</v>
      </c>
      <c r="AO205" s="74">
        <f t="shared" si="104"/>
        <v>-3.7034241022853531</v>
      </c>
      <c r="AP205" s="74">
        <f t="shared" si="104"/>
        <v>-3.6618695449068612</v>
      </c>
      <c r="AQ205" s="74">
        <f t="shared" si="104"/>
        <v>-3.7311452725412866</v>
      </c>
      <c r="AR205" s="74">
        <f t="shared" si="104"/>
        <v>-3.6171666810929359</v>
      </c>
      <c r="AS205" s="74">
        <f t="shared" si="104"/>
        <v>-3.8094665765613591</v>
      </c>
      <c r="AT205" s="74">
        <f t="shared" si="104"/>
        <v>-3.495850024382861</v>
      </c>
      <c r="AU205" s="74">
        <f t="shared" si="87"/>
        <v>-4.0543335007680312</v>
      </c>
    </row>
    <row r="206" spans="1:48">
      <c r="A206" s="26" t="s">
        <v>596</v>
      </c>
      <c r="B206" s="107" t="s">
        <v>78</v>
      </c>
      <c r="C206" s="108">
        <v>56703.484429999997</v>
      </c>
      <c r="D206" s="26">
        <v>2.9999999999999997E-4</v>
      </c>
      <c r="E206">
        <f t="shared" si="77"/>
        <v>16356.439797848321</v>
      </c>
      <c r="F206">
        <f t="shared" si="92"/>
        <v>16356.5</v>
      </c>
      <c r="G206">
        <f t="shared" ref="G206:G234" si="105">+C206-(C$7+F206*C$8)</f>
        <v>-2.1583850008028094E-2</v>
      </c>
      <c r="K206">
        <f t="shared" ref="K206:K234" si="106">G206</f>
        <v>-2.1583850008028094E-2</v>
      </c>
      <c r="O206">
        <f t="shared" ca="1" si="101"/>
        <v>-2.0903572403198296E-2</v>
      </c>
      <c r="Q206" s="2">
        <f t="shared" si="78"/>
        <v>41684.984429999997</v>
      </c>
      <c r="S206" s="13">
        <v>1</v>
      </c>
      <c r="Z206">
        <f t="shared" si="79"/>
        <v>16356.5</v>
      </c>
      <c r="AA206" s="74">
        <f t="shared" si="80"/>
        <v>-2.1037796577047706E-2</v>
      </c>
      <c r="AB206" s="74">
        <f t="shared" si="93"/>
        <v>-1.9343091133185997E-2</v>
      </c>
      <c r="AC206" s="74">
        <f t="shared" si="94"/>
        <v>-2.1583850008028094E-2</v>
      </c>
      <c r="AD206" s="74">
        <f t="shared" si="95"/>
        <v>-5.46053430980388E-4</v>
      </c>
      <c r="AE206" s="74">
        <f t="shared" si="96"/>
        <v>2.9817434948545335E-7</v>
      </c>
      <c r="AF206">
        <f t="shared" si="97"/>
        <v>-2.1583850008028094E-2</v>
      </c>
      <c r="AG206" s="101"/>
      <c r="AH206">
        <f t="shared" si="81"/>
        <v>-2.2407588748420953E-3</v>
      </c>
      <c r="AI206">
        <f t="shared" si="82"/>
        <v>0.31227473611820256</v>
      </c>
      <c r="AJ206">
        <f t="shared" si="83"/>
        <v>-0.43101038307847278</v>
      </c>
      <c r="AK206">
        <f t="shared" si="84"/>
        <v>0.15907966011349658</v>
      </c>
      <c r="AL206">
        <f t="shared" si="85"/>
        <v>2.9142777765462742</v>
      </c>
      <c r="AM206">
        <f t="shared" si="86"/>
        <v>8.7604497831660098</v>
      </c>
      <c r="AN206" s="74">
        <f t="shared" si="104"/>
        <v>-3.6781560501831567</v>
      </c>
      <c r="AO206" s="74">
        <f t="shared" si="104"/>
        <v>-3.7033056710964196</v>
      </c>
      <c r="AP206" s="74">
        <f t="shared" si="104"/>
        <v>-3.6617402734167297</v>
      </c>
      <c r="AQ206" s="74">
        <f t="shared" si="104"/>
        <v>-3.7310288011277368</v>
      </c>
      <c r="AR206" s="74">
        <f t="shared" si="104"/>
        <v>-3.6170373905730613</v>
      </c>
      <c r="AS206" s="74">
        <f t="shared" si="104"/>
        <v>-3.8093433094956186</v>
      </c>
      <c r="AT206" s="74">
        <f t="shared" si="104"/>
        <v>-3.4957377339922986</v>
      </c>
      <c r="AU206" s="74">
        <f t="shared" si="87"/>
        <v>-4.0541358901051359</v>
      </c>
      <c r="AV206" s="74"/>
    </row>
    <row r="207" spans="1:48">
      <c r="A207" s="26" t="s">
        <v>596</v>
      </c>
      <c r="B207" s="107" t="s">
        <v>78</v>
      </c>
      <c r="C207" s="108">
        <v>56703.484510000002</v>
      </c>
      <c r="D207" s="26">
        <v>2.0000000000000001E-4</v>
      </c>
      <c r="E207">
        <f t="shared" si="77"/>
        <v>16356.440020986105</v>
      </c>
      <c r="F207">
        <f t="shared" si="92"/>
        <v>16356.5</v>
      </c>
      <c r="G207">
        <f t="shared" si="105"/>
        <v>-2.1503850002773106E-2</v>
      </c>
      <c r="K207">
        <f t="shared" si="106"/>
        <v>-2.1503850002773106E-2</v>
      </c>
      <c r="O207">
        <f t="shared" ref="O207:O234" ca="1" si="107">+C$11+C$12*$F207</f>
        <v>-2.0903572403198296E-2</v>
      </c>
      <c r="Q207" s="2">
        <f t="shared" si="78"/>
        <v>41684.984510000002</v>
      </c>
      <c r="S207" s="13">
        <v>1</v>
      </c>
      <c r="Z207">
        <f t="shared" si="79"/>
        <v>16356.5</v>
      </c>
      <c r="AA207" s="74">
        <f t="shared" si="80"/>
        <v>-2.1037796577047706E-2</v>
      </c>
      <c r="AB207" s="74">
        <f t="shared" si="93"/>
        <v>-1.9263091127931009E-2</v>
      </c>
      <c r="AC207" s="74">
        <f t="shared" si="94"/>
        <v>-2.1503850002773106E-2</v>
      </c>
      <c r="AD207" s="74">
        <f t="shared" si="95"/>
        <v>-4.6605342572540037E-4</v>
      </c>
      <c r="AE207" s="74">
        <f t="shared" si="96"/>
        <v>2.1720579563038129E-7</v>
      </c>
      <c r="AF207">
        <f t="shared" si="97"/>
        <v>-2.1503850002773106E-2</v>
      </c>
      <c r="AG207" s="101"/>
      <c r="AH207">
        <f t="shared" si="81"/>
        <v>-2.2407588748420953E-3</v>
      </c>
      <c r="AI207">
        <f t="shared" si="82"/>
        <v>0.31227473611820256</v>
      </c>
      <c r="AJ207">
        <f t="shared" si="83"/>
        <v>-0.43101038307847278</v>
      </c>
      <c r="AK207">
        <f t="shared" si="84"/>
        <v>0.15907966011349658</v>
      </c>
      <c r="AL207">
        <f t="shared" si="85"/>
        <v>2.9142777765462742</v>
      </c>
      <c r="AM207">
        <f t="shared" si="86"/>
        <v>8.7604497831660098</v>
      </c>
      <c r="AN207" s="74">
        <f t="shared" si="104"/>
        <v>-3.6781560501831567</v>
      </c>
      <c r="AO207" s="74">
        <f t="shared" si="104"/>
        <v>-3.7033056710964196</v>
      </c>
      <c r="AP207" s="74">
        <f t="shared" si="104"/>
        <v>-3.6617402734167297</v>
      </c>
      <c r="AQ207" s="74">
        <f t="shared" si="104"/>
        <v>-3.7310288011277368</v>
      </c>
      <c r="AR207" s="74">
        <f t="shared" si="104"/>
        <v>-3.6170373905730613</v>
      </c>
      <c r="AS207" s="74">
        <f t="shared" si="104"/>
        <v>-3.8093433094956186</v>
      </c>
      <c r="AT207" s="74">
        <f t="shared" si="104"/>
        <v>-3.4957377339922986</v>
      </c>
      <c r="AU207" s="74">
        <f t="shared" si="87"/>
        <v>-4.0541358901051359</v>
      </c>
      <c r="AV207" s="74"/>
    </row>
    <row r="208" spans="1:48">
      <c r="A208" s="26" t="s">
        <v>596</v>
      </c>
      <c r="B208" s="107" t="s">
        <v>79</v>
      </c>
      <c r="C208" s="108">
        <v>56709.399530000002</v>
      </c>
      <c r="D208" s="26">
        <v>1E-4</v>
      </c>
      <c r="E208">
        <f t="shared" si="77"/>
        <v>16372.938325557447</v>
      </c>
      <c r="F208">
        <f t="shared" si="92"/>
        <v>16373</v>
      </c>
      <c r="G208">
        <f t="shared" si="105"/>
        <v>-2.2111699996457901E-2</v>
      </c>
      <c r="K208">
        <f t="shared" si="106"/>
        <v>-2.2111699996457901E-2</v>
      </c>
      <c r="O208">
        <f t="shared" ca="1" si="107"/>
        <v>-2.0943768510206316E-2</v>
      </c>
      <c r="Q208" s="2">
        <f t="shared" si="78"/>
        <v>41690.899530000002</v>
      </c>
      <c r="S208" s="13">
        <v>1</v>
      </c>
      <c r="Z208">
        <f t="shared" si="79"/>
        <v>16373</v>
      </c>
      <c r="AA208" s="74">
        <f t="shared" si="80"/>
        <v>-2.1073055751592327E-2</v>
      </c>
      <c r="AB208" s="74">
        <f t="shared" si="93"/>
        <v>-1.9879363136136086E-2</v>
      </c>
      <c r="AC208" s="74">
        <f t="shared" si="94"/>
        <v>-2.2111699996457901E-2</v>
      </c>
      <c r="AD208" s="74">
        <f t="shared" si="95"/>
        <v>-1.038644244865574E-3</v>
      </c>
      <c r="AE208" s="74">
        <f t="shared" si="96"/>
        <v>1.0787818673923784E-6</v>
      </c>
      <c r="AF208">
        <f t="shared" si="97"/>
        <v>-2.2111699996457901E-2</v>
      </c>
      <c r="AG208" s="101"/>
      <c r="AH208">
        <f t="shared" si="81"/>
        <v>-2.2323368603218148E-3</v>
      </c>
      <c r="AI208">
        <f t="shared" si="82"/>
        <v>0.31198261198233956</v>
      </c>
      <c r="AJ208">
        <f t="shared" si="83"/>
        <v>-0.42934600580911858</v>
      </c>
      <c r="AK208">
        <f t="shared" si="84"/>
        <v>0.15781144010644355</v>
      </c>
      <c r="AL208">
        <f t="shared" si="85"/>
        <v>2.9161214638755277</v>
      </c>
      <c r="AM208">
        <f t="shared" si="86"/>
        <v>8.8327024779894447</v>
      </c>
      <c r="AN208" s="74">
        <f t="shared" si="104"/>
        <v>-3.6739720864393406</v>
      </c>
      <c r="AO208" s="74">
        <f t="shared" si="104"/>
        <v>-3.699398334379719</v>
      </c>
      <c r="AP208" s="74">
        <f t="shared" si="104"/>
        <v>-3.6574782043054936</v>
      </c>
      <c r="AQ208" s="74">
        <f t="shared" si="104"/>
        <v>-3.727183698655602</v>
      </c>
      <c r="AR208" s="74">
        <f t="shared" si="104"/>
        <v>-3.6127780656652662</v>
      </c>
      <c r="AS208" s="74">
        <f t="shared" si="104"/>
        <v>-3.8052691254191497</v>
      </c>
      <c r="AT208" s="74">
        <f t="shared" si="104"/>
        <v>-3.4920443639701397</v>
      </c>
      <c r="AU208" s="74">
        <f t="shared" si="87"/>
        <v>-4.0476147382295746</v>
      </c>
      <c r="AV208" s="74"/>
    </row>
    <row r="209" spans="1:47">
      <c r="A209" s="26" t="s">
        <v>596</v>
      </c>
      <c r="B209" s="107" t="s">
        <v>79</v>
      </c>
      <c r="C209" s="108">
        <v>56709.399700000002</v>
      </c>
      <c r="D209" s="26">
        <v>1E-4</v>
      </c>
      <c r="E209">
        <f t="shared" si="77"/>
        <v>16372.938799725203</v>
      </c>
      <c r="F209">
        <f t="shared" si="92"/>
        <v>16373</v>
      </c>
      <c r="G209">
        <f t="shared" si="105"/>
        <v>-2.1941699997114483E-2</v>
      </c>
      <c r="K209">
        <f t="shared" si="106"/>
        <v>-2.1941699997114483E-2</v>
      </c>
      <c r="O209">
        <f t="shared" ca="1" si="107"/>
        <v>-2.0943768510206316E-2</v>
      </c>
      <c r="Q209" s="2">
        <f t="shared" si="78"/>
        <v>41690.899700000002</v>
      </c>
      <c r="S209" s="13">
        <v>1</v>
      </c>
      <c r="Z209">
        <f t="shared" si="79"/>
        <v>16373</v>
      </c>
      <c r="AA209" s="74">
        <f t="shared" si="80"/>
        <v>-2.1073055751592327E-2</v>
      </c>
      <c r="AB209" s="74">
        <f t="shared" si="93"/>
        <v>-1.9709363136792668E-2</v>
      </c>
      <c r="AC209" s="74">
        <f t="shared" si="94"/>
        <v>-2.1941699997114483E-2</v>
      </c>
      <c r="AD209" s="74">
        <f t="shared" si="95"/>
        <v>-8.6864424552215644E-4</v>
      </c>
      <c r="AE209" s="74">
        <f t="shared" si="96"/>
        <v>7.5454282527875638E-7</v>
      </c>
      <c r="AF209">
        <f t="shared" si="97"/>
        <v>-2.1941699997114483E-2</v>
      </c>
      <c r="AG209" s="101"/>
      <c r="AH209">
        <f t="shared" si="81"/>
        <v>-2.2323368603218148E-3</v>
      </c>
      <c r="AI209">
        <f t="shared" si="82"/>
        <v>0.31198261198233956</v>
      </c>
      <c r="AJ209">
        <f t="shared" si="83"/>
        <v>-0.42934600580911858</v>
      </c>
      <c r="AK209">
        <f t="shared" si="84"/>
        <v>0.15781144010644355</v>
      </c>
      <c r="AL209">
        <f t="shared" si="85"/>
        <v>2.9161214638755277</v>
      </c>
      <c r="AM209">
        <f t="shared" si="86"/>
        <v>8.8327024779894447</v>
      </c>
      <c r="AN209" s="74">
        <f t="shared" si="104"/>
        <v>-3.6739720864393406</v>
      </c>
      <c r="AO209" s="74">
        <f t="shared" si="104"/>
        <v>-3.699398334379719</v>
      </c>
      <c r="AP209" s="74">
        <f t="shared" si="104"/>
        <v>-3.6574782043054936</v>
      </c>
      <c r="AQ209" s="74">
        <f t="shared" si="104"/>
        <v>-3.727183698655602</v>
      </c>
      <c r="AR209" s="74">
        <f t="shared" si="104"/>
        <v>-3.6127780656652662</v>
      </c>
      <c r="AS209" s="74">
        <f t="shared" si="104"/>
        <v>-3.8052691254191497</v>
      </c>
      <c r="AT209" s="74">
        <f t="shared" si="104"/>
        <v>-3.4920443639701397</v>
      </c>
      <c r="AU209" s="74">
        <f t="shared" si="87"/>
        <v>-4.0476147382295746</v>
      </c>
    </row>
    <row r="210" spans="1:47">
      <c r="A210" s="26" t="s">
        <v>596</v>
      </c>
      <c r="B210" s="107" t="s">
        <v>78</v>
      </c>
      <c r="C210" s="108">
        <v>56729.298649999997</v>
      </c>
      <c r="D210" s="26">
        <v>2.0000000000000001E-4</v>
      </c>
      <c r="E210">
        <f t="shared" si="77"/>
        <v>16428.441391051991</v>
      </c>
      <c r="F210">
        <f t="shared" si="92"/>
        <v>16428.5</v>
      </c>
      <c r="G210">
        <f t="shared" si="105"/>
        <v>-2.1012650002376176E-2</v>
      </c>
      <c r="K210">
        <f t="shared" si="106"/>
        <v>-2.1012650002376176E-2</v>
      </c>
      <c r="O210">
        <f t="shared" ca="1" si="107"/>
        <v>-2.1078973597415132E-2</v>
      </c>
      <c r="Q210" s="2">
        <f t="shared" si="78"/>
        <v>41710.798649999997</v>
      </c>
      <c r="S210" s="13">
        <v>1</v>
      </c>
      <c r="Z210">
        <f t="shared" si="79"/>
        <v>16428.5</v>
      </c>
      <c r="AA210" s="74">
        <f t="shared" si="80"/>
        <v>-2.119176862994605E-2</v>
      </c>
      <c r="AB210" s="74">
        <f t="shared" si="93"/>
        <v>-1.8808856509495833E-2</v>
      </c>
      <c r="AC210" s="74">
        <f t="shared" si="94"/>
        <v>-2.1012650002376176E-2</v>
      </c>
      <c r="AD210" s="74">
        <f t="shared" si="95"/>
        <v>1.7911862756987348E-4</v>
      </c>
      <c r="AE210" s="74">
        <f t="shared" si="96"/>
        <v>3.2083482742515042E-8</v>
      </c>
      <c r="AF210">
        <f t="shared" si="97"/>
        <v>-2.1012650002376176E-2</v>
      </c>
      <c r="AG210" s="101"/>
      <c r="AH210">
        <f t="shared" si="81"/>
        <v>-2.2037934928803419E-3</v>
      </c>
      <c r="AI210">
        <f t="shared" si="82"/>
        <v>0.31102144550405253</v>
      </c>
      <c r="AJ210">
        <f t="shared" si="83"/>
        <v>-0.42376212026462218</v>
      </c>
      <c r="AK210">
        <f t="shared" si="84"/>
        <v>0.15356082927552922</v>
      </c>
      <c r="AL210">
        <f t="shared" si="85"/>
        <v>2.9222951891548994</v>
      </c>
      <c r="AM210">
        <f t="shared" si="86"/>
        <v>9.0834535808529431</v>
      </c>
      <c r="AN210" s="74">
        <f t="shared" si="104"/>
        <v>-3.6599334857800985</v>
      </c>
      <c r="AO210" s="74">
        <f t="shared" si="104"/>
        <v>-3.6862669454741845</v>
      </c>
      <c r="AP210" s="74">
        <f t="shared" si="104"/>
        <v>-3.6431981769677875</v>
      </c>
      <c r="AQ210" s="74">
        <f t="shared" si="104"/>
        <v>-3.7142267664775734</v>
      </c>
      <c r="AR210" s="74">
        <f t="shared" si="104"/>
        <v>-3.5985550955532526</v>
      </c>
      <c r="AS210" s="74">
        <f t="shared" si="104"/>
        <v>-3.791474126705848</v>
      </c>
      <c r="AT210" s="74">
        <f t="shared" si="104"/>
        <v>-3.479793893063281</v>
      </c>
      <c r="AU210" s="74">
        <f t="shared" si="87"/>
        <v>-4.0256799546481421</v>
      </c>
    </row>
    <row r="211" spans="1:47">
      <c r="A211" s="26" t="s">
        <v>596</v>
      </c>
      <c r="B211" s="107" t="s">
        <v>78</v>
      </c>
      <c r="C211" s="108">
        <v>56729.298970000003</v>
      </c>
      <c r="D211" s="26">
        <v>2.0000000000000001E-4</v>
      </c>
      <c r="E211">
        <f t="shared" si="77"/>
        <v>16428.442283603086</v>
      </c>
      <c r="F211">
        <f t="shared" si="92"/>
        <v>16428.5</v>
      </c>
      <c r="G211">
        <f t="shared" si="105"/>
        <v>-2.0692649995908141E-2</v>
      </c>
      <c r="K211">
        <f t="shared" si="106"/>
        <v>-2.0692649995908141E-2</v>
      </c>
      <c r="O211">
        <f t="shared" ca="1" si="107"/>
        <v>-2.1078973597415132E-2</v>
      </c>
      <c r="Q211" s="2">
        <f t="shared" si="78"/>
        <v>41710.798970000003</v>
      </c>
      <c r="S211" s="13">
        <v>1</v>
      </c>
      <c r="Z211">
        <f t="shared" si="79"/>
        <v>16428.5</v>
      </c>
      <c r="AA211" s="74">
        <f t="shared" si="80"/>
        <v>-2.119176862994605E-2</v>
      </c>
      <c r="AB211" s="74">
        <f t="shared" si="93"/>
        <v>-1.8488856503027798E-2</v>
      </c>
      <c r="AC211" s="74">
        <f t="shared" si="94"/>
        <v>-2.0692649995908141E-2</v>
      </c>
      <c r="AD211" s="74">
        <f t="shared" si="95"/>
        <v>4.9911863403790876E-4</v>
      </c>
      <c r="AE211" s="74">
        <f t="shared" si="96"/>
        <v>2.4911941084386788E-7</v>
      </c>
      <c r="AF211">
        <f t="shared" si="97"/>
        <v>-2.0692649995908141E-2</v>
      </c>
      <c r="AG211" s="101"/>
      <c r="AH211">
        <f t="shared" si="81"/>
        <v>-2.2037934928803419E-3</v>
      </c>
      <c r="AI211">
        <f t="shared" si="82"/>
        <v>0.31102144550405253</v>
      </c>
      <c r="AJ211">
        <f t="shared" si="83"/>
        <v>-0.42376212026462218</v>
      </c>
      <c r="AK211">
        <f t="shared" si="84"/>
        <v>0.15356082927552922</v>
      </c>
      <c r="AL211">
        <f t="shared" si="85"/>
        <v>2.9222951891548994</v>
      </c>
      <c r="AM211">
        <f t="shared" si="86"/>
        <v>9.0834535808529431</v>
      </c>
      <c r="AN211" s="74">
        <f t="shared" ref="AN211:AT220" si="108">$AU211+$AB$7*SIN(AO211)</f>
        <v>-3.6599334857800985</v>
      </c>
      <c r="AO211" s="74">
        <f t="shared" si="108"/>
        <v>-3.6862669454741845</v>
      </c>
      <c r="AP211" s="74">
        <f t="shared" si="108"/>
        <v>-3.6431981769677875</v>
      </c>
      <c r="AQ211" s="74">
        <f t="shared" si="108"/>
        <v>-3.7142267664775734</v>
      </c>
      <c r="AR211" s="74">
        <f t="shared" si="108"/>
        <v>-3.5985550955532526</v>
      </c>
      <c r="AS211" s="74">
        <f t="shared" si="108"/>
        <v>-3.791474126705848</v>
      </c>
      <c r="AT211" s="74">
        <f t="shared" si="108"/>
        <v>-3.479793893063281</v>
      </c>
      <c r="AU211" s="74">
        <f t="shared" si="87"/>
        <v>-4.0256799546481421</v>
      </c>
    </row>
    <row r="212" spans="1:47">
      <c r="A212" s="26" t="s">
        <v>596</v>
      </c>
      <c r="B212" s="107" t="s">
        <v>78</v>
      </c>
      <c r="C212" s="108">
        <v>56729.299079999997</v>
      </c>
      <c r="D212" s="26">
        <v>2.0000000000000001E-4</v>
      </c>
      <c r="E212">
        <f t="shared" si="77"/>
        <v>16428.4425904175</v>
      </c>
      <c r="F212">
        <f t="shared" si="92"/>
        <v>16428.5</v>
      </c>
      <c r="G212">
        <f t="shared" si="105"/>
        <v>-2.0582650002324954E-2</v>
      </c>
      <c r="K212">
        <f t="shared" si="106"/>
        <v>-2.0582650002324954E-2</v>
      </c>
      <c r="O212">
        <f t="shared" ca="1" si="107"/>
        <v>-2.1078973597415132E-2</v>
      </c>
      <c r="Q212" s="2">
        <f t="shared" si="78"/>
        <v>41710.799079999997</v>
      </c>
      <c r="S212" s="13">
        <v>1</v>
      </c>
      <c r="Z212">
        <f t="shared" si="79"/>
        <v>16428.5</v>
      </c>
      <c r="AA212" s="74">
        <f t="shared" si="80"/>
        <v>-2.119176862994605E-2</v>
      </c>
      <c r="AB212" s="74">
        <f t="shared" si="93"/>
        <v>-1.837885650944461E-2</v>
      </c>
      <c r="AC212" s="74">
        <f t="shared" si="94"/>
        <v>-2.0582650002324954E-2</v>
      </c>
      <c r="AD212" s="74">
        <f t="shared" si="95"/>
        <v>6.0911862762109623E-4</v>
      </c>
      <c r="AE212" s="74">
        <f t="shared" si="96"/>
        <v>3.7102550251500768E-7</v>
      </c>
      <c r="AF212">
        <f t="shared" si="97"/>
        <v>-2.0582650002324954E-2</v>
      </c>
      <c r="AG212" s="101"/>
      <c r="AH212">
        <f t="shared" si="81"/>
        <v>-2.2037934928803419E-3</v>
      </c>
      <c r="AI212">
        <f t="shared" si="82"/>
        <v>0.31102144550405253</v>
      </c>
      <c r="AJ212">
        <f t="shared" si="83"/>
        <v>-0.42376212026462218</v>
      </c>
      <c r="AK212">
        <f t="shared" si="84"/>
        <v>0.15356082927552922</v>
      </c>
      <c r="AL212">
        <f t="shared" si="85"/>
        <v>2.9222951891548994</v>
      </c>
      <c r="AM212">
        <f t="shared" si="86"/>
        <v>9.0834535808529431</v>
      </c>
      <c r="AN212" s="74">
        <f t="shared" si="108"/>
        <v>-3.6599334857800985</v>
      </c>
      <c r="AO212" s="74">
        <f t="shared" si="108"/>
        <v>-3.6862669454741845</v>
      </c>
      <c r="AP212" s="74">
        <f t="shared" si="108"/>
        <v>-3.6431981769677875</v>
      </c>
      <c r="AQ212" s="74">
        <f t="shared" si="108"/>
        <v>-3.7142267664775734</v>
      </c>
      <c r="AR212" s="74">
        <f t="shared" si="108"/>
        <v>-3.5985550955532526</v>
      </c>
      <c r="AS212" s="74">
        <f t="shared" si="108"/>
        <v>-3.791474126705848</v>
      </c>
      <c r="AT212" s="74">
        <f t="shared" si="108"/>
        <v>-3.479793893063281</v>
      </c>
      <c r="AU212" s="74">
        <f t="shared" si="87"/>
        <v>-4.0256799546481421</v>
      </c>
    </row>
    <row r="213" spans="1:47">
      <c r="A213" s="26" t="s">
        <v>596</v>
      </c>
      <c r="B213" s="107" t="s">
        <v>78</v>
      </c>
      <c r="C213" s="108">
        <v>56739.337619999998</v>
      </c>
      <c r="D213" s="26">
        <v>4.0000000000000002E-4</v>
      </c>
      <c r="E213">
        <f t="shared" ref="E213:E234" si="109">+(C213-C$7)/C$8</f>
        <v>16456.442308148227</v>
      </c>
      <c r="F213">
        <f t="shared" si="92"/>
        <v>16456.5</v>
      </c>
      <c r="G213">
        <f t="shared" si="105"/>
        <v>-2.0683850001660176E-2</v>
      </c>
      <c r="K213">
        <f t="shared" si="106"/>
        <v>-2.0683850001660176E-2</v>
      </c>
      <c r="O213">
        <f t="shared" ca="1" si="107"/>
        <v>-2.1147185172943908E-2</v>
      </c>
      <c r="Q213" s="2">
        <f t="shared" ref="Q213:Q234" si="110">+C213-15018.5</f>
        <v>41720.837619999998</v>
      </c>
      <c r="S213" s="13">
        <v>1</v>
      </c>
      <c r="Z213">
        <f t="shared" ref="Z213:Z234" si="111">F213</f>
        <v>16456.5</v>
      </c>
      <c r="AA213" s="74">
        <f t="shared" ref="AA213:AA234" si="112">AB$3+AB$4*Z213+AB$5*Z213^2+AH213</f>
        <v>-2.1251729321916185E-2</v>
      </c>
      <c r="AB213" s="74">
        <f t="shared" si="93"/>
        <v>-1.849457952085163E-2</v>
      </c>
      <c r="AC213" s="74">
        <f t="shared" si="94"/>
        <v>-2.0683850001660176E-2</v>
      </c>
      <c r="AD213" s="74">
        <f t="shared" si="95"/>
        <v>5.6787932025600951E-4</v>
      </c>
      <c r="AE213" s="74">
        <f t="shared" si="96"/>
        <v>3.224869223744274E-7</v>
      </c>
      <c r="AF213">
        <f t="shared" si="97"/>
        <v>-2.0683850001660176E-2</v>
      </c>
      <c r="AG213" s="101"/>
      <c r="AH213">
        <f t="shared" ref="AH213:AH234" si="113">$AB$6*($AB$11/AI213*AJ213+$AB$12)</f>
        <v>-2.1892704808085454E-3</v>
      </c>
      <c r="AI213">
        <f t="shared" ref="AI213:AI234" si="114">1+$AB$7*COS(AL213)</f>
        <v>0.31054894479105022</v>
      </c>
      <c r="AJ213">
        <f t="shared" ref="AJ213:AJ234" si="115">SIN(AL213+RADIANS($AB$9))</f>
        <v>-0.42095354782396555</v>
      </c>
      <c r="AK213">
        <f t="shared" ref="AK213:AK234" si="116">$AB$7*SIN(AL213)</f>
        <v>0.1514252928489134</v>
      </c>
      <c r="AL213">
        <f t="shared" ref="AL213:AL234" si="117">2*ATAN(AM213)</f>
        <v>2.9253936929929218</v>
      </c>
      <c r="AM213">
        <f t="shared" ref="AM213:AM234" si="118">SQRT((1+$AB$7)/(1-$AB$7))*TAN(AN213/2)</f>
        <v>9.2146770134813067</v>
      </c>
      <c r="AN213" s="74">
        <f t="shared" si="108"/>
        <v>-3.6528715042627065</v>
      </c>
      <c r="AO213" s="74">
        <f t="shared" si="108"/>
        <v>-3.6796478161998838</v>
      </c>
      <c r="AP213" s="74">
        <f t="shared" si="108"/>
        <v>-3.6360270959580623</v>
      </c>
      <c r="AQ213" s="74">
        <f t="shared" si="108"/>
        <v>-3.7076751530365217</v>
      </c>
      <c r="AR213" s="74">
        <f t="shared" si="108"/>
        <v>-3.591440593806805</v>
      </c>
      <c r="AS213" s="74">
        <f t="shared" si="108"/>
        <v>-3.784461191112126</v>
      </c>
      <c r="AT213" s="74">
        <f t="shared" si="108"/>
        <v>-3.4737134458809797</v>
      </c>
      <c r="AU213" s="74">
        <f t="shared" ref="AU213:AU234" si="119">RADIANS($AB$9)+$AB$18*(F213-AB$15)</f>
        <v>-4.0146137575259777</v>
      </c>
    </row>
    <row r="214" spans="1:47">
      <c r="A214" s="26" t="s">
        <v>596</v>
      </c>
      <c r="B214" s="107" t="s">
        <v>78</v>
      </c>
      <c r="C214" s="108">
        <v>56739.33898</v>
      </c>
      <c r="D214" s="26">
        <v>4.0000000000000002E-4</v>
      </c>
      <c r="E214">
        <f t="shared" si="109"/>
        <v>16456.446101490303</v>
      </c>
      <c r="F214">
        <f t="shared" si="92"/>
        <v>16456.5</v>
      </c>
      <c r="G214">
        <f t="shared" si="105"/>
        <v>-1.9323849999636877E-2</v>
      </c>
      <c r="K214">
        <f t="shared" si="106"/>
        <v>-1.9323849999636877E-2</v>
      </c>
      <c r="O214">
        <f t="shared" ca="1" si="107"/>
        <v>-2.1147185172943908E-2</v>
      </c>
      <c r="Q214" s="2">
        <f t="shared" si="110"/>
        <v>41720.83898</v>
      </c>
      <c r="S214" s="13">
        <v>1</v>
      </c>
      <c r="Z214">
        <f t="shared" si="111"/>
        <v>16456.5</v>
      </c>
      <c r="AA214" s="74">
        <f t="shared" si="112"/>
        <v>-2.1251729321916185E-2</v>
      </c>
      <c r="AB214" s="74">
        <f t="shared" si="93"/>
        <v>-1.7134579518828331E-2</v>
      </c>
      <c r="AC214" s="74">
        <f t="shared" si="94"/>
        <v>-1.9323849999636877E-2</v>
      </c>
      <c r="AD214" s="74">
        <f t="shared" si="95"/>
        <v>1.9278793222793078E-3</v>
      </c>
      <c r="AE214" s="74">
        <f t="shared" si="96"/>
        <v>3.7167186812721231E-6</v>
      </c>
      <c r="AF214">
        <f t="shared" si="97"/>
        <v>-1.9323849999636877E-2</v>
      </c>
      <c r="AG214" s="101"/>
      <c r="AH214">
        <f t="shared" si="113"/>
        <v>-2.1892704808085454E-3</v>
      </c>
      <c r="AI214">
        <f t="shared" si="114"/>
        <v>0.31054894479105022</v>
      </c>
      <c r="AJ214">
        <f t="shared" si="115"/>
        <v>-0.42095354782396555</v>
      </c>
      <c r="AK214">
        <f t="shared" si="116"/>
        <v>0.1514252928489134</v>
      </c>
      <c r="AL214">
        <f t="shared" si="117"/>
        <v>2.9253936929929218</v>
      </c>
      <c r="AM214">
        <f t="shared" si="118"/>
        <v>9.2146770134813067</v>
      </c>
      <c r="AN214" s="74">
        <f t="shared" si="108"/>
        <v>-3.6528715042627065</v>
      </c>
      <c r="AO214" s="74">
        <f t="shared" si="108"/>
        <v>-3.6796478161998838</v>
      </c>
      <c r="AP214" s="74">
        <f t="shared" si="108"/>
        <v>-3.6360270959580623</v>
      </c>
      <c r="AQ214" s="74">
        <f t="shared" si="108"/>
        <v>-3.7076751530365217</v>
      </c>
      <c r="AR214" s="74">
        <f t="shared" si="108"/>
        <v>-3.591440593806805</v>
      </c>
      <c r="AS214" s="74">
        <f t="shared" si="108"/>
        <v>-3.784461191112126</v>
      </c>
      <c r="AT214" s="74">
        <f t="shared" si="108"/>
        <v>-3.4737134458809797</v>
      </c>
      <c r="AU214" s="74">
        <f t="shared" si="119"/>
        <v>-4.0146137575259777</v>
      </c>
    </row>
    <row r="215" spans="1:47">
      <c r="A215" s="26" t="s">
        <v>596</v>
      </c>
      <c r="B215" s="107" t="s">
        <v>78</v>
      </c>
      <c r="C215" s="108">
        <v>56739.339110000001</v>
      </c>
      <c r="D215" s="26">
        <v>4.0000000000000002E-4</v>
      </c>
      <c r="E215">
        <f t="shared" si="109"/>
        <v>16456.446464089178</v>
      </c>
      <c r="F215">
        <f t="shared" si="92"/>
        <v>16456.5</v>
      </c>
      <c r="G215">
        <f t="shared" si="105"/>
        <v>-1.9193849999282975E-2</v>
      </c>
      <c r="K215">
        <f t="shared" si="106"/>
        <v>-1.9193849999282975E-2</v>
      </c>
      <c r="O215">
        <f t="shared" ca="1" si="107"/>
        <v>-2.1147185172943908E-2</v>
      </c>
      <c r="Q215" s="2">
        <f t="shared" si="110"/>
        <v>41720.839110000001</v>
      </c>
      <c r="S215" s="13">
        <v>1</v>
      </c>
      <c r="Z215">
        <f t="shared" si="111"/>
        <v>16456.5</v>
      </c>
      <c r="AA215" s="74">
        <f t="shared" si="112"/>
        <v>-2.1251729321916185E-2</v>
      </c>
      <c r="AB215" s="74">
        <f t="shared" si="93"/>
        <v>-1.7004579518474429E-2</v>
      </c>
      <c r="AC215" s="74">
        <f t="shared" si="94"/>
        <v>-1.9193849999282975E-2</v>
      </c>
      <c r="AD215" s="74">
        <f t="shared" si="95"/>
        <v>2.0578793226332104E-3</v>
      </c>
      <c r="AE215" s="74">
        <f t="shared" si="96"/>
        <v>4.2348673065213205E-6</v>
      </c>
      <c r="AF215">
        <f t="shared" si="97"/>
        <v>-1.9193849999282975E-2</v>
      </c>
      <c r="AG215" s="101"/>
      <c r="AH215">
        <f t="shared" si="113"/>
        <v>-2.1892704808085454E-3</v>
      </c>
      <c r="AI215">
        <f t="shared" si="114"/>
        <v>0.31054894479105022</v>
      </c>
      <c r="AJ215">
        <f t="shared" si="115"/>
        <v>-0.42095354782396555</v>
      </c>
      <c r="AK215">
        <f t="shared" si="116"/>
        <v>0.1514252928489134</v>
      </c>
      <c r="AL215">
        <f t="shared" si="117"/>
        <v>2.9253936929929218</v>
      </c>
      <c r="AM215">
        <f t="shared" si="118"/>
        <v>9.2146770134813067</v>
      </c>
      <c r="AN215" s="74">
        <f t="shared" si="108"/>
        <v>-3.6528715042627065</v>
      </c>
      <c r="AO215" s="74">
        <f t="shared" si="108"/>
        <v>-3.6796478161998838</v>
      </c>
      <c r="AP215" s="74">
        <f t="shared" si="108"/>
        <v>-3.6360270959580623</v>
      </c>
      <c r="AQ215" s="74">
        <f t="shared" si="108"/>
        <v>-3.7076751530365217</v>
      </c>
      <c r="AR215" s="74">
        <f t="shared" si="108"/>
        <v>-3.591440593806805</v>
      </c>
      <c r="AS215" s="74">
        <f t="shared" si="108"/>
        <v>-3.784461191112126</v>
      </c>
      <c r="AT215" s="74">
        <f t="shared" si="108"/>
        <v>-3.4737134458809797</v>
      </c>
      <c r="AU215" s="74">
        <f t="shared" si="119"/>
        <v>-4.0146137575259777</v>
      </c>
    </row>
    <row r="216" spans="1:47">
      <c r="A216" s="115" t="s">
        <v>600</v>
      </c>
      <c r="B216" s="116" t="s">
        <v>78</v>
      </c>
      <c r="C216" s="117">
        <v>57085.309029999997</v>
      </c>
      <c r="D216" s="117">
        <v>2.0000000000000001E-4</v>
      </c>
      <c r="E216">
        <f t="shared" si="109"/>
        <v>17421.43341471352</v>
      </c>
      <c r="F216">
        <f t="shared" si="92"/>
        <v>17421.5</v>
      </c>
      <c r="G216">
        <f t="shared" si="105"/>
        <v>-2.3872350007877685E-2</v>
      </c>
      <c r="K216">
        <f t="shared" si="106"/>
        <v>-2.3872350007877685E-2</v>
      </c>
      <c r="O216">
        <f t="shared" ca="1" si="107"/>
        <v>-2.3498048400989062E-2</v>
      </c>
      <c r="Q216" s="2">
        <f t="shared" si="110"/>
        <v>42066.809029999997</v>
      </c>
      <c r="S216" s="13">
        <v>1</v>
      </c>
      <c r="Z216">
        <f t="shared" si="111"/>
        <v>17421.5</v>
      </c>
      <c r="AA216" s="74">
        <f t="shared" si="112"/>
        <v>-2.3359101389183668E-2</v>
      </c>
      <c r="AB216" s="74">
        <f t="shared" si="93"/>
        <v>-2.2221536104290139E-2</v>
      </c>
      <c r="AC216" s="74">
        <f t="shared" si="94"/>
        <v>-2.3872350007877685E-2</v>
      </c>
      <c r="AD216" s="74">
        <f t="shared" si="95"/>
        <v>-5.1324861869401703E-4</v>
      </c>
      <c r="AE216" s="74">
        <f t="shared" si="96"/>
        <v>2.6342414459131646E-7</v>
      </c>
      <c r="AF216">
        <f t="shared" si="97"/>
        <v>-2.3872350007877685E-2</v>
      </c>
      <c r="AG216" s="101"/>
      <c r="AH216">
        <f t="shared" si="113"/>
        <v>-1.6508139035875467E-3</v>
      </c>
      <c r="AI216">
        <f t="shared" si="114"/>
        <v>0.29883705248153869</v>
      </c>
      <c r="AJ216">
        <f t="shared" si="115"/>
        <v>-0.32784265339912638</v>
      </c>
      <c r="AK216">
        <f t="shared" si="116"/>
        <v>8.1503974567728593E-2</v>
      </c>
      <c r="AL216">
        <f t="shared" si="117"/>
        <v>3.0258708679292998</v>
      </c>
      <c r="AM216">
        <f t="shared" si="118"/>
        <v>17.263539171514072</v>
      </c>
      <c r="AN216" s="74">
        <f t="shared" si="108"/>
        <v>-3.4188109240431808</v>
      </c>
      <c r="AO216" s="74">
        <f t="shared" si="108"/>
        <v>-3.4502217267313768</v>
      </c>
      <c r="AP216" s="74">
        <f t="shared" si="108"/>
        <v>-3.4038426198014058</v>
      </c>
      <c r="AQ216" s="74">
        <f t="shared" si="108"/>
        <v>-3.4725597759405193</v>
      </c>
      <c r="AR216" s="74">
        <f t="shared" si="108"/>
        <v>-3.3712139263431915</v>
      </c>
      <c r="AS216" s="74">
        <f t="shared" si="108"/>
        <v>-3.5218739478221028</v>
      </c>
      <c r="AT216" s="74">
        <f t="shared" si="108"/>
        <v>-3.3000015083476781</v>
      </c>
      <c r="AU216" s="74">
        <f t="shared" si="119"/>
        <v>-3.6332251781371001</v>
      </c>
    </row>
    <row r="217" spans="1:47">
      <c r="A217" s="115" t="s">
        <v>600</v>
      </c>
      <c r="B217" s="116" t="s">
        <v>78</v>
      </c>
      <c r="C217" s="117">
        <v>57085.309289999997</v>
      </c>
      <c r="D217" s="117">
        <v>2.0000000000000001E-4</v>
      </c>
      <c r="E217">
        <f t="shared" si="109"/>
        <v>17421.434139911271</v>
      </c>
      <c r="F217">
        <f t="shared" si="92"/>
        <v>17421.5</v>
      </c>
      <c r="G217">
        <f t="shared" si="105"/>
        <v>-2.361235000716988E-2</v>
      </c>
      <c r="K217">
        <f t="shared" si="106"/>
        <v>-2.361235000716988E-2</v>
      </c>
      <c r="O217">
        <f t="shared" ca="1" si="107"/>
        <v>-2.3498048400989062E-2</v>
      </c>
      <c r="Q217" s="2">
        <f t="shared" si="110"/>
        <v>42066.809289999997</v>
      </c>
      <c r="S217" s="13">
        <v>1</v>
      </c>
      <c r="Z217">
        <f t="shared" si="111"/>
        <v>17421.5</v>
      </c>
      <c r="AA217" s="74">
        <f t="shared" si="112"/>
        <v>-2.3359101389183668E-2</v>
      </c>
      <c r="AB217" s="74">
        <f t="shared" si="93"/>
        <v>-2.1961536103582334E-2</v>
      </c>
      <c r="AC217" s="74">
        <f t="shared" si="94"/>
        <v>-2.361235000716988E-2</v>
      </c>
      <c r="AD217" s="74">
        <f t="shared" si="95"/>
        <v>-2.5324861798621187E-4</v>
      </c>
      <c r="AE217" s="74">
        <f t="shared" si="96"/>
        <v>6.4134862511926279E-8</v>
      </c>
      <c r="AF217">
        <f t="shared" si="97"/>
        <v>-2.361235000716988E-2</v>
      </c>
      <c r="AG217" s="101"/>
      <c r="AH217">
        <f t="shared" si="113"/>
        <v>-1.6508139035875467E-3</v>
      </c>
      <c r="AI217">
        <f t="shared" si="114"/>
        <v>0.29883705248153869</v>
      </c>
      <c r="AJ217">
        <f t="shared" si="115"/>
        <v>-0.32784265339912638</v>
      </c>
      <c r="AK217">
        <f t="shared" si="116"/>
        <v>8.1503974567728593E-2</v>
      </c>
      <c r="AL217">
        <f t="shared" si="117"/>
        <v>3.0258708679292998</v>
      </c>
      <c r="AM217">
        <f t="shared" si="118"/>
        <v>17.263539171514072</v>
      </c>
      <c r="AN217" s="74">
        <f t="shared" si="108"/>
        <v>-3.4188109240431808</v>
      </c>
      <c r="AO217" s="74">
        <f t="shared" si="108"/>
        <v>-3.4502217267313768</v>
      </c>
      <c r="AP217" s="74">
        <f t="shared" si="108"/>
        <v>-3.4038426198014058</v>
      </c>
      <c r="AQ217" s="74">
        <f t="shared" si="108"/>
        <v>-3.4725597759405193</v>
      </c>
      <c r="AR217" s="74">
        <f t="shared" si="108"/>
        <v>-3.3712139263431915</v>
      </c>
      <c r="AS217" s="74">
        <f t="shared" si="108"/>
        <v>-3.5218739478221028</v>
      </c>
      <c r="AT217" s="74">
        <f t="shared" si="108"/>
        <v>-3.3000015083476781</v>
      </c>
      <c r="AU217" s="74">
        <f t="shared" si="119"/>
        <v>-3.6332251781371001</v>
      </c>
    </row>
    <row r="218" spans="1:47">
      <c r="A218" s="115" t="s">
        <v>600</v>
      </c>
      <c r="B218" s="116" t="s">
        <v>78</v>
      </c>
      <c r="C218" s="117">
        <v>57089.252740000004</v>
      </c>
      <c r="D218" s="117">
        <v>2.9999999999999997E-4</v>
      </c>
      <c r="E218">
        <f t="shared" si="109"/>
        <v>17432.433297845131</v>
      </c>
      <c r="F218">
        <f t="shared" si="92"/>
        <v>17432.5</v>
      </c>
      <c r="G218">
        <f t="shared" si="105"/>
        <v>-2.3914249999506865E-2</v>
      </c>
      <c r="K218">
        <f t="shared" si="106"/>
        <v>-2.3914249999506865E-2</v>
      </c>
      <c r="O218">
        <f t="shared" ca="1" si="107"/>
        <v>-2.3524845805661082E-2</v>
      </c>
      <c r="Q218" s="2">
        <f t="shared" si="110"/>
        <v>42070.752740000004</v>
      </c>
      <c r="S218" s="13">
        <v>1</v>
      </c>
      <c r="Z218">
        <f t="shared" si="111"/>
        <v>17432.5</v>
      </c>
      <c r="AA218" s="74">
        <f t="shared" si="112"/>
        <v>-2.3383703319248609E-2</v>
      </c>
      <c r="AB218" s="74">
        <f t="shared" si="93"/>
        <v>-2.2269876742318343E-2</v>
      </c>
      <c r="AC218" s="74">
        <f t="shared" si="94"/>
        <v>-2.3914249999506865E-2</v>
      </c>
      <c r="AD218" s="74">
        <f t="shared" si="95"/>
        <v>-5.3054668025825577E-4</v>
      </c>
      <c r="AE218" s="74">
        <f t="shared" si="96"/>
        <v>2.8147977993305586E-7</v>
      </c>
      <c r="AF218">
        <f t="shared" si="97"/>
        <v>-2.3914249999506865E-2</v>
      </c>
      <c r="AG218" s="101"/>
      <c r="AH218">
        <f t="shared" si="113"/>
        <v>-1.6443732571885228E-3</v>
      </c>
      <c r="AI218">
        <f t="shared" si="114"/>
        <v>0.29874951426094642</v>
      </c>
      <c r="AJ218">
        <f t="shared" si="115"/>
        <v>-0.32682305430118158</v>
      </c>
      <c r="AK218">
        <f t="shared" si="116"/>
        <v>8.0747341094645306E-2</v>
      </c>
      <c r="AL218">
        <f t="shared" si="117"/>
        <v>3.0269499126414017</v>
      </c>
      <c r="AM218">
        <f t="shared" si="118"/>
        <v>17.426389237452849</v>
      </c>
      <c r="AN218" s="74">
        <f t="shared" si="108"/>
        <v>-3.4162529112140421</v>
      </c>
      <c r="AO218" s="74">
        <f t="shared" si="108"/>
        <v>-3.4475621264429037</v>
      </c>
      <c r="AP218" s="74">
        <f t="shared" si="108"/>
        <v>-3.4013676989785879</v>
      </c>
      <c r="AQ218" s="74">
        <f t="shared" si="108"/>
        <v>-3.4697561726333785</v>
      </c>
      <c r="AR218" s="74">
        <f t="shared" si="108"/>
        <v>-3.3689684722682163</v>
      </c>
      <c r="AS218" s="74">
        <f t="shared" si="108"/>
        <v>-3.518669096922773</v>
      </c>
      <c r="AT218" s="74">
        <f t="shared" si="108"/>
        <v>-3.2983625426865206</v>
      </c>
      <c r="AU218" s="74">
        <f t="shared" si="119"/>
        <v>-3.6288777435533932</v>
      </c>
    </row>
    <row r="219" spans="1:47">
      <c r="A219" s="115" t="s">
        <v>600</v>
      </c>
      <c r="B219" s="116" t="s">
        <v>78</v>
      </c>
      <c r="C219" s="117">
        <v>57089.253109999998</v>
      </c>
      <c r="D219" s="117">
        <v>5.0000000000000001E-4</v>
      </c>
      <c r="E219">
        <f t="shared" si="109"/>
        <v>17432.434329857297</v>
      </c>
      <c r="F219">
        <f t="shared" si="92"/>
        <v>17432.5</v>
      </c>
      <c r="G219">
        <f t="shared" si="105"/>
        <v>-2.3544250005215872E-2</v>
      </c>
      <c r="K219">
        <f t="shared" si="106"/>
        <v>-2.3544250005215872E-2</v>
      </c>
      <c r="O219">
        <f t="shared" ca="1" si="107"/>
        <v>-2.3524845805661082E-2</v>
      </c>
      <c r="Q219" s="2">
        <f t="shared" si="110"/>
        <v>42070.753109999998</v>
      </c>
      <c r="S219" s="13">
        <v>1</v>
      </c>
      <c r="Z219">
        <f t="shared" si="111"/>
        <v>17432.5</v>
      </c>
      <c r="AA219" s="74">
        <f t="shared" si="112"/>
        <v>-2.3383703319248609E-2</v>
      </c>
      <c r="AB219" s="74">
        <f t="shared" si="93"/>
        <v>-2.1899876748027351E-2</v>
      </c>
      <c r="AC219" s="74">
        <f t="shared" si="94"/>
        <v>-2.3544250005215872E-2</v>
      </c>
      <c r="AD219" s="74">
        <f t="shared" si="95"/>
        <v>-1.6054668596726315E-4</v>
      </c>
      <c r="AE219" s="74">
        <f t="shared" si="96"/>
        <v>2.577523837507101E-8</v>
      </c>
      <c r="AF219">
        <f t="shared" si="97"/>
        <v>-2.3544250005215872E-2</v>
      </c>
      <c r="AG219" s="101"/>
      <c r="AH219">
        <f t="shared" si="113"/>
        <v>-1.6443732571885228E-3</v>
      </c>
      <c r="AI219">
        <f t="shared" si="114"/>
        <v>0.29874951426094642</v>
      </c>
      <c r="AJ219">
        <f t="shared" si="115"/>
        <v>-0.32682305430118158</v>
      </c>
      <c r="AK219">
        <f t="shared" si="116"/>
        <v>8.0747341094645306E-2</v>
      </c>
      <c r="AL219">
        <f t="shared" si="117"/>
        <v>3.0269499126414017</v>
      </c>
      <c r="AM219">
        <f t="shared" si="118"/>
        <v>17.426389237452849</v>
      </c>
      <c r="AN219" s="74">
        <f t="shared" si="108"/>
        <v>-3.4162529112140421</v>
      </c>
      <c r="AO219" s="74">
        <f t="shared" si="108"/>
        <v>-3.4475621264429037</v>
      </c>
      <c r="AP219" s="74">
        <f t="shared" si="108"/>
        <v>-3.4013676989785879</v>
      </c>
      <c r="AQ219" s="74">
        <f t="shared" si="108"/>
        <v>-3.4697561726333785</v>
      </c>
      <c r="AR219" s="74">
        <f t="shared" si="108"/>
        <v>-3.3689684722682163</v>
      </c>
      <c r="AS219" s="74">
        <f t="shared" si="108"/>
        <v>-3.518669096922773</v>
      </c>
      <c r="AT219" s="74">
        <f t="shared" si="108"/>
        <v>-3.2983625426865206</v>
      </c>
      <c r="AU219" s="74">
        <f t="shared" si="119"/>
        <v>-3.6288777435533932</v>
      </c>
    </row>
    <row r="220" spans="1:47">
      <c r="A220" s="115" t="s">
        <v>600</v>
      </c>
      <c r="B220" s="116" t="s">
        <v>79</v>
      </c>
      <c r="C220" s="117">
        <v>57089.432130000001</v>
      </c>
      <c r="D220" s="117">
        <v>2.0000000000000001E-4</v>
      </c>
      <c r="E220">
        <f t="shared" si="109"/>
        <v>17432.933656399629</v>
      </c>
      <c r="F220">
        <f t="shared" si="92"/>
        <v>17433</v>
      </c>
      <c r="G220">
        <f t="shared" si="105"/>
        <v>-2.378570000291802E-2</v>
      </c>
      <c r="K220">
        <f t="shared" si="106"/>
        <v>-2.378570000291802E-2</v>
      </c>
      <c r="O220">
        <f t="shared" ca="1" si="107"/>
        <v>-2.3526063869509804E-2</v>
      </c>
      <c r="Q220" s="2">
        <f t="shared" si="110"/>
        <v>42070.932130000001</v>
      </c>
      <c r="S220" s="13">
        <v>1</v>
      </c>
      <c r="Z220">
        <f t="shared" si="111"/>
        <v>17433</v>
      </c>
      <c r="AA220" s="74">
        <f t="shared" si="112"/>
        <v>-2.338482195316539E-2</v>
      </c>
      <c r="AB220" s="74">
        <f t="shared" si="93"/>
        <v>-2.2141619610865131E-2</v>
      </c>
      <c r="AC220" s="74">
        <f t="shared" si="94"/>
        <v>-2.378570000291802E-2</v>
      </c>
      <c r="AD220" s="74">
        <f t="shared" si="95"/>
        <v>-4.0087804975262945E-4</v>
      </c>
      <c r="AE220" s="74">
        <f t="shared" si="96"/>
        <v>1.6070321077347166E-7</v>
      </c>
      <c r="AF220">
        <f t="shared" si="97"/>
        <v>-2.378570000291802E-2</v>
      </c>
      <c r="AG220" s="101"/>
      <c r="AH220">
        <f t="shared" si="113"/>
        <v>-1.6440803920528878E-3</v>
      </c>
      <c r="AI220">
        <f t="shared" si="114"/>
        <v>0.29874555724782825</v>
      </c>
      <c r="AJ220">
        <f t="shared" si="115"/>
        <v>-0.32677673025290666</v>
      </c>
      <c r="AK220">
        <f t="shared" si="116"/>
        <v>8.0712968991697193E-2</v>
      </c>
      <c r="AL220">
        <f t="shared" si="117"/>
        <v>3.0269989279457232</v>
      </c>
      <c r="AM220">
        <f t="shared" si="118"/>
        <v>17.433859395787199</v>
      </c>
      <c r="AN220" s="74">
        <f t="shared" si="108"/>
        <v>-3.4161366964303874</v>
      </c>
      <c r="AO220" s="74">
        <f t="shared" si="108"/>
        <v>-3.4474412018039406</v>
      </c>
      <c r="AP220" s="74">
        <f t="shared" si="108"/>
        <v>-3.4012552907941358</v>
      </c>
      <c r="AQ220" s="74">
        <f t="shared" si="108"/>
        <v>-3.4696286678579336</v>
      </c>
      <c r="AR220" s="74">
        <f t="shared" si="108"/>
        <v>-3.3688665332340131</v>
      </c>
      <c r="AS220" s="74">
        <f t="shared" si="108"/>
        <v>-3.5185233251812549</v>
      </c>
      <c r="AT220" s="74">
        <f t="shared" si="108"/>
        <v>-3.298288193060622</v>
      </c>
      <c r="AU220" s="74">
        <f t="shared" si="119"/>
        <v>-3.628680132890497</v>
      </c>
    </row>
    <row r="221" spans="1:47">
      <c r="A221" s="115" t="s">
        <v>600</v>
      </c>
      <c r="B221" s="116" t="s">
        <v>79</v>
      </c>
      <c r="C221" s="117">
        <v>57089.432419999997</v>
      </c>
      <c r="D221" s="117">
        <v>2.0000000000000001E-4</v>
      </c>
      <c r="E221">
        <f t="shared" si="109"/>
        <v>17432.934465274029</v>
      </c>
      <c r="F221">
        <f t="shared" si="92"/>
        <v>17433</v>
      </c>
      <c r="G221">
        <f t="shared" si="105"/>
        <v>-2.3495700006606057E-2</v>
      </c>
      <c r="K221">
        <f t="shared" si="106"/>
        <v>-2.3495700006606057E-2</v>
      </c>
      <c r="O221">
        <f t="shared" ca="1" si="107"/>
        <v>-2.3526063869509804E-2</v>
      </c>
      <c r="Q221" s="2">
        <f t="shared" si="110"/>
        <v>42070.932419999997</v>
      </c>
      <c r="S221" s="13">
        <v>1</v>
      </c>
      <c r="Z221">
        <f t="shared" si="111"/>
        <v>17433</v>
      </c>
      <c r="AA221" s="74">
        <f t="shared" si="112"/>
        <v>-2.338482195316539E-2</v>
      </c>
      <c r="AB221" s="74">
        <f t="shared" si="93"/>
        <v>-2.1851619614553168E-2</v>
      </c>
      <c r="AC221" s="74">
        <f t="shared" si="94"/>
        <v>-2.3495700006606057E-2</v>
      </c>
      <c r="AD221" s="74">
        <f t="shared" si="95"/>
        <v>-1.1087805344066684E-4</v>
      </c>
      <c r="AE221" s="74">
        <f t="shared" si="96"/>
        <v>1.2293942734791371E-8</v>
      </c>
      <c r="AF221">
        <f t="shared" si="97"/>
        <v>-2.3495700006606057E-2</v>
      </c>
      <c r="AG221" s="101"/>
      <c r="AH221">
        <f t="shared" si="113"/>
        <v>-1.6440803920528878E-3</v>
      </c>
      <c r="AI221">
        <f t="shared" si="114"/>
        <v>0.29874555724782825</v>
      </c>
      <c r="AJ221">
        <f t="shared" si="115"/>
        <v>-0.32677673025290666</v>
      </c>
      <c r="AK221">
        <f t="shared" si="116"/>
        <v>8.0712968991697193E-2</v>
      </c>
      <c r="AL221">
        <f t="shared" si="117"/>
        <v>3.0269989279457232</v>
      </c>
      <c r="AM221">
        <f t="shared" si="118"/>
        <v>17.433859395787199</v>
      </c>
      <c r="AN221" s="74">
        <f t="shared" ref="AN221:AT230" si="120">$AU221+$AB$7*SIN(AO221)</f>
        <v>-3.4161366964303874</v>
      </c>
      <c r="AO221" s="74">
        <f t="shared" si="120"/>
        <v>-3.4474412018039406</v>
      </c>
      <c r="AP221" s="74">
        <f t="shared" si="120"/>
        <v>-3.4012552907941358</v>
      </c>
      <c r="AQ221" s="74">
        <f t="shared" si="120"/>
        <v>-3.4696286678579336</v>
      </c>
      <c r="AR221" s="74">
        <f t="shared" si="120"/>
        <v>-3.3688665332340131</v>
      </c>
      <c r="AS221" s="74">
        <f t="shared" si="120"/>
        <v>-3.5185233251812549</v>
      </c>
      <c r="AT221" s="74">
        <f t="shared" si="120"/>
        <v>-3.298288193060622</v>
      </c>
      <c r="AU221" s="74">
        <f t="shared" si="119"/>
        <v>-3.628680132890497</v>
      </c>
    </row>
    <row r="222" spans="1:47">
      <c r="A222" s="115" t="s">
        <v>600</v>
      </c>
      <c r="B222" s="116" t="s">
        <v>78</v>
      </c>
      <c r="C222" s="117">
        <v>57090.329160000001</v>
      </c>
      <c r="D222" s="117">
        <v>2.9999999999999997E-4</v>
      </c>
      <c r="E222">
        <f t="shared" si="109"/>
        <v>17435.435672309908</v>
      </c>
      <c r="F222">
        <f t="shared" si="92"/>
        <v>17435.5</v>
      </c>
      <c r="G222">
        <f t="shared" si="105"/>
        <v>-2.3062950000166893E-2</v>
      </c>
      <c r="K222">
        <f t="shared" si="106"/>
        <v>-2.3062950000166893E-2</v>
      </c>
      <c r="O222">
        <f t="shared" ca="1" si="107"/>
        <v>-2.353215418875345E-2</v>
      </c>
      <c r="Q222" s="2">
        <f t="shared" si="110"/>
        <v>42071.829160000001</v>
      </c>
      <c r="S222" s="13">
        <v>1</v>
      </c>
      <c r="Z222">
        <f t="shared" si="111"/>
        <v>17435.5</v>
      </c>
      <c r="AA222" s="74">
        <f t="shared" si="112"/>
        <v>-2.339041559875955E-2</v>
      </c>
      <c r="AB222" s="74">
        <f t="shared" si="93"/>
        <v>-2.1420334074542153E-2</v>
      </c>
      <c r="AC222" s="74">
        <f t="shared" si="94"/>
        <v>-2.3062950000166893E-2</v>
      </c>
      <c r="AD222" s="74">
        <f t="shared" si="95"/>
        <v>3.2746559859265709E-4</v>
      </c>
      <c r="AE222" s="74">
        <f t="shared" si="96"/>
        <v>1.0723371826164722E-7</v>
      </c>
      <c r="AF222">
        <f t="shared" si="97"/>
        <v>-2.3062950000166893E-2</v>
      </c>
      <c r="AG222" s="101"/>
      <c r="AH222">
        <f t="shared" si="113"/>
        <v>-1.6426159256247388E-3</v>
      </c>
      <c r="AI222">
        <f t="shared" si="114"/>
        <v>0.29872580082769895</v>
      </c>
      <c r="AJ222">
        <f t="shared" si="115"/>
        <v>-0.32654513783057193</v>
      </c>
      <c r="AK222">
        <f t="shared" si="116"/>
        <v>8.0541134945823892E-2</v>
      </c>
      <c r="AL222">
        <f t="shared" si="117"/>
        <v>3.0272439625779968</v>
      </c>
      <c r="AM222">
        <f t="shared" si="118"/>
        <v>17.471299730062569</v>
      </c>
      <c r="AN222" s="74">
        <f t="shared" si="120"/>
        <v>-3.4155556987658615</v>
      </c>
      <c r="AO222" s="74">
        <f t="shared" si="120"/>
        <v>-3.446836534557455</v>
      </c>
      <c r="AP222" s="74">
        <f t="shared" si="120"/>
        <v>-3.4006933647490181</v>
      </c>
      <c r="AQ222" s="74">
        <f t="shared" si="120"/>
        <v>-3.4689910550436385</v>
      </c>
      <c r="AR222" s="74">
        <f t="shared" si="120"/>
        <v>-3.368357003390567</v>
      </c>
      <c r="AS222" s="74">
        <f t="shared" si="120"/>
        <v>-3.5177943407272108</v>
      </c>
      <c r="AT222" s="74">
        <f t="shared" si="120"/>
        <v>-3.2979166383617944</v>
      </c>
      <c r="AU222" s="74">
        <f t="shared" si="119"/>
        <v>-3.6276920795760184</v>
      </c>
    </row>
    <row r="223" spans="1:47">
      <c r="A223" s="115" t="s">
        <v>600</v>
      </c>
      <c r="B223" s="116" t="s">
        <v>78</v>
      </c>
      <c r="C223" s="117">
        <v>57090.330110000003</v>
      </c>
      <c r="D223" s="117">
        <v>2.9999999999999997E-4</v>
      </c>
      <c r="E223">
        <f t="shared" si="109"/>
        <v>17435.438322070921</v>
      </c>
      <c r="F223">
        <f t="shared" si="92"/>
        <v>17435.5</v>
      </c>
      <c r="G223">
        <f t="shared" si="105"/>
        <v>-2.211294999870006E-2</v>
      </c>
      <c r="K223">
        <f t="shared" si="106"/>
        <v>-2.211294999870006E-2</v>
      </c>
      <c r="O223">
        <f t="shared" ca="1" si="107"/>
        <v>-2.353215418875345E-2</v>
      </c>
      <c r="Q223" s="2">
        <f t="shared" si="110"/>
        <v>42071.830110000003</v>
      </c>
      <c r="S223" s="13">
        <v>1</v>
      </c>
      <c r="Z223">
        <f t="shared" si="111"/>
        <v>17435.5</v>
      </c>
      <c r="AA223" s="74">
        <f t="shared" si="112"/>
        <v>-2.339041559875955E-2</v>
      </c>
      <c r="AB223" s="74">
        <f t="shared" si="93"/>
        <v>-2.047033407307532E-2</v>
      </c>
      <c r="AC223" s="74">
        <f t="shared" si="94"/>
        <v>-2.211294999870006E-2</v>
      </c>
      <c r="AD223" s="74">
        <f t="shared" si="95"/>
        <v>1.2774656000594901E-3</v>
      </c>
      <c r="AE223" s="74">
        <f t="shared" si="96"/>
        <v>1.6319183593353533E-6</v>
      </c>
      <c r="AF223">
        <f t="shared" si="97"/>
        <v>-2.211294999870006E-2</v>
      </c>
      <c r="AG223" s="101"/>
      <c r="AH223">
        <f t="shared" si="113"/>
        <v>-1.6426159256247388E-3</v>
      </c>
      <c r="AI223">
        <f t="shared" si="114"/>
        <v>0.29872580082769895</v>
      </c>
      <c r="AJ223">
        <f t="shared" si="115"/>
        <v>-0.32654513783057193</v>
      </c>
      <c r="AK223">
        <f t="shared" si="116"/>
        <v>8.0541134945823892E-2</v>
      </c>
      <c r="AL223">
        <f t="shared" si="117"/>
        <v>3.0272439625779968</v>
      </c>
      <c r="AM223">
        <f t="shared" si="118"/>
        <v>17.471299730062569</v>
      </c>
      <c r="AN223" s="74">
        <f t="shared" si="120"/>
        <v>-3.4155556987658615</v>
      </c>
      <c r="AO223" s="74">
        <f t="shared" si="120"/>
        <v>-3.446836534557455</v>
      </c>
      <c r="AP223" s="74">
        <f t="shared" si="120"/>
        <v>-3.4006933647490181</v>
      </c>
      <c r="AQ223" s="74">
        <f t="shared" si="120"/>
        <v>-3.4689910550436385</v>
      </c>
      <c r="AR223" s="74">
        <f t="shared" si="120"/>
        <v>-3.368357003390567</v>
      </c>
      <c r="AS223" s="74">
        <f t="shared" si="120"/>
        <v>-3.5177943407272108</v>
      </c>
      <c r="AT223" s="74">
        <f t="shared" si="120"/>
        <v>-3.2979166383617944</v>
      </c>
      <c r="AU223" s="74">
        <f t="shared" si="119"/>
        <v>-3.6276920795760184</v>
      </c>
    </row>
    <row r="224" spans="1:47">
      <c r="A224" s="115" t="s">
        <v>600</v>
      </c>
      <c r="B224" s="116" t="s">
        <v>78</v>
      </c>
      <c r="C224" s="117">
        <v>57099.291830000002</v>
      </c>
      <c r="D224" s="117">
        <v>2.0000000000000001E-4</v>
      </c>
      <c r="E224">
        <f t="shared" si="109"/>
        <v>17460.434549648013</v>
      </c>
      <c r="F224">
        <f t="shared" si="92"/>
        <v>17460.5</v>
      </c>
      <c r="G224">
        <f t="shared" si="105"/>
        <v>-2.3465450001822319E-2</v>
      </c>
      <c r="K224">
        <f t="shared" si="106"/>
        <v>-2.3465450001822319E-2</v>
      </c>
      <c r="O224">
        <f t="shared" ca="1" si="107"/>
        <v>-2.3593057381189851E-2</v>
      </c>
      <c r="Q224" s="2">
        <f t="shared" si="110"/>
        <v>42080.791830000002</v>
      </c>
      <c r="S224" s="13">
        <v>1</v>
      </c>
      <c r="Z224">
        <f t="shared" si="111"/>
        <v>17460.5</v>
      </c>
      <c r="AA224" s="74">
        <f t="shared" si="112"/>
        <v>-2.3446395823609516E-2</v>
      </c>
      <c r="AB224" s="74">
        <f t="shared" si="93"/>
        <v>-2.1837491507924946E-2</v>
      </c>
      <c r="AC224" s="74">
        <f t="shared" si="94"/>
        <v>-2.3465450001822319E-2</v>
      </c>
      <c r="AD224" s="74">
        <f t="shared" si="95"/>
        <v>-1.9054178212803141E-5</v>
      </c>
      <c r="AE224" s="74">
        <f t="shared" si="96"/>
        <v>3.6306170736526189E-10</v>
      </c>
      <c r="AF224">
        <f t="shared" si="97"/>
        <v>-2.3465450001822319E-2</v>
      </c>
      <c r="AG224" s="101"/>
      <c r="AH224">
        <f t="shared" si="113"/>
        <v>-1.6279584938973714E-3</v>
      </c>
      <c r="AI224">
        <f t="shared" si="114"/>
        <v>0.29853085402791601</v>
      </c>
      <c r="AJ224">
        <f t="shared" si="115"/>
        <v>-0.32423175450097563</v>
      </c>
      <c r="AK224">
        <f t="shared" si="116"/>
        <v>7.8825212288382782E-2</v>
      </c>
      <c r="AL224">
        <f t="shared" si="117"/>
        <v>3.0296904853970092</v>
      </c>
      <c r="AM224">
        <f t="shared" si="118"/>
        <v>17.854100422703294</v>
      </c>
      <c r="AN224" s="74">
        <f t="shared" si="120"/>
        <v>-3.4097526957097033</v>
      </c>
      <c r="AO224" s="74">
        <f t="shared" si="120"/>
        <v>-3.4407858114476246</v>
      </c>
      <c r="AP224" s="74">
        <f t="shared" si="120"/>
        <v>-3.3950845993524008</v>
      </c>
      <c r="AQ224" s="74">
        <f t="shared" si="120"/>
        <v>-3.4626067935539169</v>
      </c>
      <c r="AR224" s="74">
        <f t="shared" si="120"/>
        <v>-3.363276785225036</v>
      </c>
      <c r="AS224" s="74">
        <f t="shared" si="120"/>
        <v>-3.5104930404053185</v>
      </c>
      <c r="AT224" s="74">
        <f t="shared" si="120"/>
        <v>-3.2942186987790216</v>
      </c>
      <c r="AU224" s="74">
        <f t="shared" si="119"/>
        <v>-3.6178115464312288</v>
      </c>
    </row>
    <row r="225" spans="1:48">
      <c r="A225" s="115" t="s">
        <v>600</v>
      </c>
      <c r="B225" s="116" t="s">
        <v>78</v>
      </c>
      <c r="C225" s="117">
        <v>57099.292170000001</v>
      </c>
      <c r="D225" s="117">
        <v>2.0000000000000001E-4</v>
      </c>
      <c r="E225">
        <f t="shared" si="109"/>
        <v>17460.435497983526</v>
      </c>
      <c r="F225">
        <f t="shared" si="92"/>
        <v>17460.5</v>
      </c>
      <c r="G225">
        <f t="shared" si="105"/>
        <v>-2.3125450003135484E-2</v>
      </c>
      <c r="K225">
        <f t="shared" si="106"/>
        <v>-2.3125450003135484E-2</v>
      </c>
      <c r="O225">
        <f t="shared" ca="1" si="107"/>
        <v>-2.3593057381189851E-2</v>
      </c>
      <c r="Q225" s="2">
        <f t="shared" si="110"/>
        <v>42080.792170000001</v>
      </c>
      <c r="S225" s="13">
        <v>1</v>
      </c>
      <c r="Z225">
        <f t="shared" si="111"/>
        <v>17460.5</v>
      </c>
      <c r="AA225" s="74">
        <f t="shared" si="112"/>
        <v>-2.3446395823609516E-2</v>
      </c>
      <c r="AB225" s="74">
        <f t="shared" si="93"/>
        <v>-2.1497491509238111E-2</v>
      </c>
      <c r="AC225" s="74">
        <f t="shared" si="94"/>
        <v>-2.3125450003135484E-2</v>
      </c>
      <c r="AD225" s="74">
        <f t="shared" si="95"/>
        <v>3.2094582047403203E-4</v>
      </c>
      <c r="AE225" s="74">
        <f t="shared" si="96"/>
        <v>1.0300621967974959E-7</v>
      </c>
      <c r="AF225">
        <f t="shared" si="97"/>
        <v>-2.3125450003135484E-2</v>
      </c>
      <c r="AG225" s="101"/>
      <c r="AH225">
        <f t="shared" si="113"/>
        <v>-1.6279584938973714E-3</v>
      </c>
      <c r="AI225">
        <f t="shared" si="114"/>
        <v>0.29853085402791601</v>
      </c>
      <c r="AJ225">
        <f t="shared" si="115"/>
        <v>-0.32423175450097563</v>
      </c>
      <c r="AK225">
        <f t="shared" si="116"/>
        <v>7.8825212288382782E-2</v>
      </c>
      <c r="AL225">
        <f t="shared" si="117"/>
        <v>3.0296904853970092</v>
      </c>
      <c r="AM225">
        <f t="shared" si="118"/>
        <v>17.854100422703294</v>
      </c>
      <c r="AN225" s="74">
        <f t="shared" si="120"/>
        <v>-3.4097526957097033</v>
      </c>
      <c r="AO225" s="74">
        <f t="shared" si="120"/>
        <v>-3.4407858114476246</v>
      </c>
      <c r="AP225" s="74">
        <f t="shared" si="120"/>
        <v>-3.3950845993524008</v>
      </c>
      <c r="AQ225" s="74">
        <f t="shared" si="120"/>
        <v>-3.4626067935539169</v>
      </c>
      <c r="AR225" s="74">
        <f t="shared" si="120"/>
        <v>-3.363276785225036</v>
      </c>
      <c r="AS225" s="74">
        <f t="shared" si="120"/>
        <v>-3.5104930404053185</v>
      </c>
      <c r="AT225" s="74">
        <f t="shared" si="120"/>
        <v>-3.2942186987790216</v>
      </c>
      <c r="AU225" s="74">
        <f t="shared" si="119"/>
        <v>-3.6178115464312288</v>
      </c>
    </row>
    <row r="226" spans="1:48">
      <c r="A226" s="115" t="s">
        <v>600</v>
      </c>
      <c r="B226" s="116" t="s">
        <v>78</v>
      </c>
      <c r="C226" s="117">
        <v>57100.367019999998</v>
      </c>
      <c r="D226" s="117">
        <v>2.9999999999999997E-4</v>
      </c>
      <c r="E226">
        <f t="shared" si="109"/>
        <v>17463.433493369586</v>
      </c>
      <c r="F226">
        <f t="shared" ref="F226:F234" si="121">ROUND(2*E226,0)/2</f>
        <v>17463.5</v>
      </c>
      <c r="G226">
        <f t="shared" si="105"/>
        <v>-2.3844150004151743E-2</v>
      </c>
      <c r="K226">
        <f t="shared" si="106"/>
        <v>-2.3844150004151743E-2</v>
      </c>
      <c r="O226">
        <f t="shared" ca="1" si="107"/>
        <v>-2.3600365764282219E-2</v>
      </c>
      <c r="Q226" s="2">
        <f t="shared" si="110"/>
        <v>42081.867019999998</v>
      </c>
      <c r="S226" s="13">
        <v>1</v>
      </c>
      <c r="Z226">
        <f t="shared" si="111"/>
        <v>17463.5</v>
      </c>
      <c r="AA226" s="74">
        <f t="shared" si="112"/>
        <v>-2.3453118816026221E-2</v>
      </c>
      <c r="AB226" s="74">
        <f t="shared" ref="AB226:AB234" si="122">IF(S226&lt;&gt;0,G226-AH226, -9999)</f>
        <v>-2.2217951944341501E-2</v>
      </c>
      <c r="AC226" s="74">
        <f t="shared" ref="AC226:AC234" si="123">+G226-P226</f>
        <v>-2.3844150004151743E-2</v>
      </c>
      <c r="AD226" s="74">
        <f t="shared" ref="AD226:AD234" si="124">IF(S226&lt;&gt;0,G226-AA226, -9999)</f>
        <v>-3.9103118812552212E-4</v>
      </c>
      <c r="AE226" s="74">
        <f t="shared" ref="AE226:AE234" si="125">+(G226-AA226)^2*S226</f>
        <v>1.5290539008685748E-7</v>
      </c>
      <c r="AF226">
        <f t="shared" ref="AF226:AF234" si="126">IF(S226&lt;&gt;0,G226-P226, -9999)</f>
        <v>-2.3844150004151743E-2</v>
      </c>
      <c r="AG226" s="101"/>
      <c r="AH226">
        <f t="shared" si="113"/>
        <v>-1.6261980598102433E-3</v>
      </c>
      <c r="AI226">
        <f t="shared" si="114"/>
        <v>0.2985077790917563</v>
      </c>
      <c r="AJ226">
        <f t="shared" si="115"/>
        <v>-0.32395445770287895</v>
      </c>
      <c r="AK226">
        <f t="shared" si="116"/>
        <v>7.861959582911468E-2</v>
      </c>
      <c r="AL226">
        <f t="shared" si="117"/>
        <v>3.0299836031729508</v>
      </c>
      <c r="AM226">
        <f t="shared" si="118"/>
        <v>17.901088349943716</v>
      </c>
      <c r="AN226" s="74">
        <f t="shared" si="120"/>
        <v>-3.4090571851442255</v>
      </c>
      <c r="AO226" s="74">
        <f t="shared" si="120"/>
        <v>-3.4400592281767457</v>
      </c>
      <c r="AP226" s="74">
        <f t="shared" si="120"/>
        <v>-3.3944128250108898</v>
      </c>
      <c r="AQ226" s="74">
        <f t="shared" si="120"/>
        <v>-3.4618396910858755</v>
      </c>
      <c r="AR226" s="74">
        <f t="shared" si="120"/>
        <v>-3.3626689915382695</v>
      </c>
      <c r="AS226" s="74">
        <f t="shared" si="120"/>
        <v>-3.5096154941697462</v>
      </c>
      <c r="AT226" s="74">
        <f t="shared" si="120"/>
        <v>-3.2937770808389581</v>
      </c>
      <c r="AU226" s="74">
        <f t="shared" si="119"/>
        <v>-3.616625882453854</v>
      </c>
    </row>
    <row r="227" spans="1:48">
      <c r="A227" s="115" t="s">
        <v>600</v>
      </c>
      <c r="B227" s="116" t="s">
        <v>78</v>
      </c>
      <c r="C227" s="117">
        <v>57100.367899999997</v>
      </c>
      <c r="D227" s="117">
        <v>2.9999999999999997E-4</v>
      </c>
      <c r="E227">
        <f t="shared" si="109"/>
        <v>17463.435947885042</v>
      </c>
      <c r="F227">
        <f t="shared" si="121"/>
        <v>17463.5</v>
      </c>
      <c r="G227">
        <f t="shared" si="105"/>
        <v>-2.296415000455454E-2</v>
      </c>
      <c r="K227">
        <f t="shared" si="106"/>
        <v>-2.296415000455454E-2</v>
      </c>
      <c r="O227">
        <f t="shared" ca="1" si="107"/>
        <v>-2.3600365764282219E-2</v>
      </c>
      <c r="Q227" s="2">
        <f t="shared" si="110"/>
        <v>42081.867899999997</v>
      </c>
      <c r="S227" s="13">
        <v>1</v>
      </c>
      <c r="Z227">
        <f t="shared" si="111"/>
        <v>17463.5</v>
      </c>
      <c r="AA227" s="74">
        <f t="shared" si="112"/>
        <v>-2.3453118816026221E-2</v>
      </c>
      <c r="AB227" s="74">
        <f t="shared" si="122"/>
        <v>-2.1337951944744298E-2</v>
      </c>
      <c r="AC227" s="74">
        <f t="shared" si="123"/>
        <v>-2.296415000455454E-2</v>
      </c>
      <c r="AD227" s="74">
        <f t="shared" si="124"/>
        <v>4.8896881147168086E-4</v>
      </c>
      <c r="AE227" s="74">
        <f t="shared" si="125"/>
        <v>2.3909049859202818E-7</v>
      </c>
      <c r="AF227">
        <f t="shared" si="126"/>
        <v>-2.296415000455454E-2</v>
      </c>
      <c r="AG227" s="101"/>
      <c r="AH227">
        <f t="shared" si="113"/>
        <v>-1.6261980598102433E-3</v>
      </c>
      <c r="AI227">
        <f t="shared" si="114"/>
        <v>0.2985077790917563</v>
      </c>
      <c r="AJ227">
        <f t="shared" si="115"/>
        <v>-0.32395445770287895</v>
      </c>
      <c r="AK227">
        <f t="shared" si="116"/>
        <v>7.861959582911468E-2</v>
      </c>
      <c r="AL227">
        <f t="shared" si="117"/>
        <v>3.0299836031729508</v>
      </c>
      <c r="AM227">
        <f t="shared" si="118"/>
        <v>17.901088349943716</v>
      </c>
      <c r="AN227" s="74">
        <f t="shared" si="120"/>
        <v>-3.4090571851442255</v>
      </c>
      <c r="AO227" s="74">
        <f t="shared" si="120"/>
        <v>-3.4400592281767457</v>
      </c>
      <c r="AP227" s="74">
        <f t="shared" si="120"/>
        <v>-3.3944128250108898</v>
      </c>
      <c r="AQ227" s="74">
        <f t="shared" si="120"/>
        <v>-3.4618396910858755</v>
      </c>
      <c r="AR227" s="74">
        <f t="shared" si="120"/>
        <v>-3.3626689915382695</v>
      </c>
      <c r="AS227" s="74">
        <f t="shared" si="120"/>
        <v>-3.5096154941697462</v>
      </c>
      <c r="AT227" s="74">
        <f t="shared" si="120"/>
        <v>-3.2937770808389581</v>
      </c>
      <c r="AU227" s="74">
        <f t="shared" si="119"/>
        <v>-3.616625882453854</v>
      </c>
    </row>
    <row r="228" spans="1:48">
      <c r="A228" s="115" t="s">
        <v>600</v>
      </c>
      <c r="B228" s="116" t="s">
        <v>79</v>
      </c>
      <c r="C228" s="117">
        <v>57102.338470000002</v>
      </c>
      <c r="D228" s="117">
        <v>2.0000000000000001E-4</v>
      </c>
      <c r="E228">
        <f t="shared" si="109"/>
        <v>17468.932305300441</v>
      </c>
      <c r="F228">
        <f t="shared" si="121"/>
        <v>17469</v>
      </c>
      <c r="G228">
        <f t="shared" si="105"/>
        <v>-2.4270100002468098E-2</v>
      </c>
      <c r="K228">
        <f t="shared" si="106"/>
        <v>-2.4270100002468098E-2</v>
      </c>
      <c r="O228">
        <f t="shared" ca="1" si="107"/>
        <v>-2.3613764466618226E-2</v>
      </c>
      <c r="Q228" s="2">
        <f t="shared" si="110"/>
        <v>42083.838470000002</v>
      </c>
      <c r="S228" s="13">
        <v>1</v>
      </c>
      <c r="Z228">
        <f t="shared" si="111"/>
        <v>17469</v>
      </c>
      <c r="AA228" s="74">
        <f t="shared" si="112"/>
        <v>-2.3465447298867247E-2</v>
      </c>
      <c r="AB228" s="74">
        <f t="shared" si="122"/>
        <v>-2.2647130252879292E-2</v>
      </c>
      <c r="AC228" s="74">
        <f t="shared" si="123"/>
        <v>-2.4270100002468098E-2</v>
      </c>
      <c r="AD228" s="74">
        <f t="shared" si="124"/>
        <v>-8.0465270360085064E-4</v>
      </c>
      <c r="AE228" s="74">
        <f t="shared" si="125"/>
        <v>6.4746597341215836E-7</v>
      </c>
      <c r="AF228">
        <f t="shared" si="126"/>
        <v>-2.4270100002468098E-2</v>
      </c>
      <c r="AG228" s="101"/>
      <c r="AH228">
        <f t="shared" si="113"/>
        <v>-1.6229697495888068E-3</v>
      </c>
      <c r="AI228">
        <f t="shared" si="114"/>
        <v>0.29846565172087292</v>
      </c>
      <c r="AJ228">
        <f t="shared" si="115"/>
        <v>-0.32344625154185402</v>
      </c>
      <c r="AK228">
        <f t="shared" si="116"/>
        <v>7.8242795372442858E-2</v>
      </c>
      <c r="AL228">
        <f t="shared" si="117"/>
        <v>3.030520728350603</v>
      </c>
      <c r="AM228">
        <f t="shared" si="118"/>
        <v>17.987834555824513</v>
      </c>
      <c r="AN228" s="74">
        <f t="shared" si="120"/>
        <v>-3.407782553973731</v>
      </c>
      <c r="AO228" s="74">
        <f t="shared" si="120"/>
        <v>-3.4387268816194418</v>
      </c>
      <c r="AP228" s="74">
        <f t="shared" si="120"/>
        <v>-3.3931819467109703</v>
      </c>
      <c r="AQ228" s="74">
        <f t="shared" si="120"/>
        <v>-3.4604327866682256</v>
      </c>
      <c r="AR228" s="74">
        <f t="shared" si="120"/>
        <v>-3.3615557167788173</v>
      </c>
      <c r="AS228" s="74">
        <f t="shared" si="120"/>
        <v>-3.5080058915272265</v>
      </c>
      <c r="AT228" s="74">
        <f t="shared" si="120"/>
        <v>-3.2929686259703326</v>
      </c>
      <c r="AU228" s="74">
        <f t="shared" si="119"/>
        <v>-3.6144521651620005</v>
      </c>
    </row>
    <row r="229" spans="1:48">
      <c r="A229" s="115" t="s">
        <v>600</v>
      </c>
      <c r="B229" s="116" t="s">
        <v>79</v>
      </c>
      <c r="C229" s="117">
        <v>57102.339189999999</v>
      </c>
      <c r="D229" s="117">
        <v>1E-4</v>
      </c>
      <c r="E229">
        <f t="shared" si="109"/>
        <v>17468.934313540351</v>
      </c>
      <c r="F229">
        <f t="shared" si="121"/>
        <v>17469</v>
      </c>
      <c r="G229">
        <f t="shared" si="105"/>
        <v>-2.3550100006104913E-2</v>
      </c>
      <c r="K229">
        <f t="shared" si="106"/>
        <v>-2.3550100006104913E-2</v>
      </c>
      <c r="O229">
        <f t="shared" ca="1" si="107"/>
        <v>-2.3613764466618226E-2</v>
      </c>
      <c r="Q229" s="2">
        <f t="shared" si="110"/>
        <v>42083.839189999999</v>
      </c>
      <c r="S229" s="13">
        <v>1</v>
      </c>
      <c r="Z229">
        <f t="shared" si="111"/>
        <v>17469</v>
      </c>
      <c r="AA229" s="74">
        <f t="shared" si="112"/>
        <v>-2.3465447298867247E-2</v>
      </c>
      <c r="AB229" s="74">
        <f t="shared" si="122"/>
        <v>-2.1927130256516107E-2</v>
      </c>
      <c r="AC229" s="74">
        <f t="shared" si="123"/>
        <v>-2.3550100006104913E-2</v>
      </c>
      <c r="AD229" s="74">
        <f t="shared" si="124"/>
        <v>-8.4652707237665298E-5</v>
      </c>
      <c r="AE229" s="74">
        <f t="shared" si="125"/>
        <v>7.1660808426658705E-9</v>
      </c>
      <c r="AF229">
        <f t="shared" si="126"/>
        <v>-2.3550100006104913E-2</v>
      </c>
      <c r="AG229" s="101"/>
      <c r="AH229">
        <f t="shared" si="113"/>
        <v>-1.6229697495888068E-3</v>
      </c>
      <c r="AI229">
        <f t="shared" si="114"/>
        <v>0.29846565172087292</v>
      </c>
      <c r="AJ229">
        <f t="shared" si="115"/>
        <v>-0.32344625154185402</v>
      </c>
      <c r="AK229">
        <f t="shared" si="116"/>
        <v>7.8242795372442858E-2</v>
      </c>
      <c r="AL229">
        <f t="shared" si="117"/>
        <v>3.030520728350603</v>
      </c>
      <c r="AM229">
        <f t="shared" si="118"/>
        <v>17.987834555824513</v>
      </c>
      <c r="AN229" s="74">
        <f t="shared" si="120"/>
        <v>-3.407782553973731</v>
      </c>
      <c r="AO229" s="74">
        <f t="shared" si="120"/>
        <v>-3.4387268816194418</v>
      </c>
      <c r="AP229" s="74">
        <f t="shared" si="120"/>
        <v>-3.3931819467109703</v>
      </c>
      <c r="AQ229" s="74">
        <f t="shared" si="120"/>
        <v>-3.4604327866682256</v>
      </c>
      <c r="AR229" s="74">
        <f t="shared" si="120"/>
        <v>-3.3615557167788173</v>
      </c>
      <c r="AS229" s="74">
        <f t="shared" si="120"/>
        <v>-3.5080058915272265</v>
      </c>
      <c r="AT229" s="74">
        <f t="shared" si="120"/>
        <v>-3.2929686259703326</v>
      </c>
      <c r="AU229" s="74">
        <f t="shared" si="119"/>
        <v>-3.6144521651620005</v>
      </c>
    </row>
    <row r="230" spans="1:48">
      <c r="A230" s="115" t="s">
        <v>600</v>
      </c>
      <c r="B230" s="116" t="s">
        <v>78</v>
      </c>
      <c r="C230" s="117">
        <v>57105.386359999997</v>
      </c>
      <c r="D230" s="117">
        <v>2.9999999999999997E-4</v>
      </c>
      <c r="E230">
        <f t="shared" si="109"/>
        <v>17477.433547480494</v>
      </c>
      <c r="F230">
        <f t="shared" si="121"/>
        <v>17477.5</v>
      </c>
      <c r="G230">
        <f t="shared" si="105"/>
        <v>-2.3824750001949724E-2</v>
      </c>
      <c r="K230">
        <f t="shared" si="106"/>
        <v>-2.3824750001949724E-2</v>
      </c>
      <c r="O230">
        <f t="shared" ca="1" si="107"/>
        <v>-2.3634471552046607E-2</v>
      </c>
      <c r="Q230" s="2">
        <f t="shared" si="110"/>
        <v>42086.886359999997</v>
      </c>
      <c r="S230" s="13">
        <v>1</v>
      </c>
      <c r="Z230">
        <f t="shared" si="111"/>
        <v>17477.5</v>
      </c>
      <c r="AA230" s="74">
        <f t="shared" si="112"/>
        <v>-2.3484508050241111E-2</v>
      </c>
      <c r="AB230" s="74">
        <f t="shared" si="122"/>
        <v>-2.2206771603467079E-2</v>
      </c>
      <c r="AC230" s="74">
        <f t="shared" si="123"/>
        <v>-2.3824750001949724E-2</v>
      </c>
      <c r="AD230" s="74">
        <f t="shared" si="124"/>
        <v>-3.4024195170861277E-4</v>
      </c>
      <c r="AE230" s="74">
        <f t="shared" si="125"/>
        <v>1.1576458570248598E-7</v>
      </c>
      <c r="AF230">
        <f t="shared" si="126"/>
        <v>-2.3824750001949724E-2</v>
      </c>
      <c r="AG230" s="101"/>
      <c r="AH230">
        <f t="shared" si="113"/>
        <v>-1.6179783984826466E-3</v>
      </c>
      <c r="AI230">
        <f t="shared" si="114"/>
        <v>0.29840099463469127</v>
      </c>
      <c r="AJ230">
        <f t="shared" si="115"/>
        <v>-0.32266127702121761</v>
      </c>
      <c r="AK230">
        <f t="shared" si="116"/>
        <v>7.7660881488192099E-2</v>
      </c>
      <c r="AL230">
        <f t="shared" si="117"/>
        <v>3.0313501774537506</v>
      </c>
      <c r="AM230">
        <f t="shared" si="118"/>
        <v>18.123450165124851</v>
      </c>
      <c r="AN230" s="74">
        <f t="shared" si="120"/>
        <v>-3.405813867790743</v>
      </c>
      <c r="AO230" s="74">
        <f t="shared" si="120"/>
        <v>-3.4366670938379555</v>
      </c>
      <c r="AP230" s="74">
        <f t="shared" si="120"/>
        <v>-3.3912814784353409</v>
      </c>
      <c r="AQ230" s="74">
        <f t="shared" si="120"/>
        <v>-3.4582570824097916</v>
      </c>
      <c r="AR230" s="74">
        <f t="shared" si="120"/>
        <v>-3.3598377733722025</v>
      </c>
      <c r="AS230" s="74">
        <f t="shared" si="120"/>
        <v>-3.5055163767925719</v>
      </c>
      <c r="AT230" s="74">
        <f t="shared" si="120"/>
        <v>-3.2917221812422315</v>
      </c>
      <c r="AU230" s="74">
        <f t="shared" si="119"/>
        <v>-3.6110927838927722</v>
      </c>
    </row>
    <row r="231" spans="1:48">
      <c r="A231" s="115" t="s">
        <v>600</v>
      </c>
      <c r="B231" s="116" t="s">
        <v>78</v>
      </c>
      <c r="C231" s="117">
        <v>57105.386659999996</v>
      </c>
      <c r="D231" s="117">
        <v>2.0000000000000001E-4</v>
      </c>
      <c r="E231">
        <f t="shared" si="109"/>
        <v>17477.434384247124</v>
      </c>
      <c r="F231">
        <f t="shared" si="121"/>
        <v>17477.5</v>
      </c>
      <c r="G231">
        <f t="shared" si="105"/>
        <v>-2.3524750002252404E-2</v>
      </c>
      <c r="K231">
        <f t="shared" si="106"/>
        <v>-2.3524750002252404E-2</v>
      </c>
      <c r="O231">
        <f t="shared" ca="1" si="107"/>
        <v>-2.3634471552046607E-2</v>
      </c>
      <c r="Q231" s="2">
        <f t="shared" si="110"/>
        <v>42086.886659999996</v>
      </c>
      <c r="S231" s="13">
        <v>1</v>
      </c>
      <c r="Z231">
        <f t="shared" si="111"/>
        <v>17477.5</v>
      </c>
      <c r="AA231" s="74">
        <f t="shared" si="112"/>
        <v>-2.3484508050241111E-2</v>
      </c>
      <c r="AB231" s="74">
        <f t="shared" si="122"/>
        <v>-2.1906771603769758E-2</v>
      </c>
      <c r="AC231" s="74">
        <f t="shared" si="123"/>
        <v>-2.3524750002252404E-2</v>
      </c>
      <c r="AD231" s="74">
        <f t="shared" si="124"/>
        <v>-4.0241952011292603E-5</v>
      </c>
      <c r="AE231" s="74">
        <f t="shared" si="125"/>
        <v>1.6194147016791768E-9</v>
      </c>
      <c r="AF231">
        <f t="shared" si="126"/>
        <v>-2.3524750002252404E-2</v>
      </c>
      <c r="AG231" s="101"/>
      <c r="AH231">
        <f t="shared" si="113"/>
        <v>-1.6179783984826466E-3</v>
      </c>
      <c r="AI231">
        <f t="shared" si="114"/>
        <v>0.29840099463469127</v>
      </c>
      <c r="AJ231">
        <f t="shared" si="115"/>
        <v>-0.32266127702121761</v>
      </c>
      <c r="AK231">
        <f t="shared" si="116"/>
        <v>7.7660881488192099E-2</v>
      </c>
      <c r="AL231">
        <f t="shared" si="117"/>
        <v>3.0313501774537506</v>
      </c>
      <c r="AM231">
        <f t="shared" si="118"/>
        <v>18.123450165124851</v>
      </c>
      <c r="AN231" s="74">
        <f t="shared" ref="AN231:AT234" si="127">$AU231+$AB$7*SIN(AO231)</f>
        <v>-3.405813867790743</v>
      </c>
      <c r="AO231" s="74">
        <f t="shared" si="127"/>
        <v>-3.4366670938379555</v>
      </c>
      <c r="AP231" s="74">
        <f t="shared" si="127"/>
        <v>-3.3912814784353409</v>
      </c>
      <c r="AQ231" s="74">
        <f t="shared" si="127"/>
        <v>-3.4582570824097916</v>
      </c>
      <c r="AR231" s="74">
        <f t="shared" si="127"/>
        <v>-3.3598377733722025</v>
      </c>
      <c r="AS231" s="74">
        <f t="shared" si="127"/>
        <v>-3.5055163767925719</v>
      </c>
      <c r="AT231" s="74">
        <f t="shared" si="127"/>
        <v>-3.2917221812422315</v>
      </c>
      <c r="AU231" s="74">
        <f t="shared" si="119"/>
        <v>-3.6110927838927722</v>
      </c>
      <c r="AV231" s="74"/>
    </row>
    <row r="232" spans="1:48">
      <c r="A232" s="115" t="s">
        <v>600</v>
      </c>
      <c r="B232" s="116" t="s">
        <v>79</v>
      </c>
      <c r="C232" s="117">
        <v>57106.283629999998</v>
      </c>
      <c r="D232" s="117">
        <v>2.9999999999999997E-4</v>
      </c>
      <c r="E232">
        <f t="shared" si="109"/>
        <v>17479.936232804084</v>
      </c>
      <c r="F232">
        <f t="shared" si="121"/>
        <v>17480</v>
      </c>
      <c r="G232">
        <f t="shared" si="105"/>
        <v>-2.2862000005261507E-2</v>
      </c>
      <c r="K232">
        <f t="shared" si="106"/>
        <v>-2.2862000005261507E-2</v>
      </c>
      <c r="O232">
        <f t="shared" ca="1" si="107"/>
        <v>-2.3640561871290246E-2</v>
      </c>
      <c r="Q232" s="2">
        <f t="shared" si="110"/>
        <v>42087.783629999998</v>
      </c>
      <c r="S232" s="13">
        <v>1</v>
      </c>
      <c r="Z232">
        <f t="shared" si="111"/>
        <v>17480</v>
      </c>
      <c r="AA232" s="74">
        <f t="shared" si="112"/>
        <v>-2.3490115922475234E-2</v>
      </c>
      <c r="AB232" s="74">
        <f t="shared" si="122"/>
        <v>-2.1245490143787151E-2</v>
      </c>
      <c r="AC232" s="74">
        <f t="shared" si="123"/>
        <v>-2.2862000005261507E-2</v>
      </c>
      <c r="AD232" s="74">
        <f t="shared" si="124"/>
        <v>6.2811591721372712E-4</v>
      </c>
      <c r="AE232" s="74">
        <f t="shared" si="125"/>
        <v>3.945296054572417E-7</v>
      </c>
      <c r="AF232">
        <f t="shared" si="126"/>
        <v>-2.2862000005261507E-2</v>
      </c>
      <c r="AG232" s="101"/>
      <c r="AH232">
        <f t="shared" si="113"/>
        <v>-1.6165098614743557E-3</v>
      </c>
      <c r="AI232">
        <f t="shared" si="114"/>
        <v>0.29838208137427991</v>
      </c>
      <c r="AJ232">
        <f t="shared" si="115"/>
        <v>-0.32243050245111066</v>
      </c>
      <c r="AK232">
        <f t="shared" si="116"/>
        <v>7.7489825825239569E-2</v>
      </c>
      <c r="AL232">
        <f t="shared" si="117"/>
        <v>3.0315939824694693</v>
      </c>
      <c r="AM232">
        <f t="shared" si="118"/>
        <v>18.163701023997938</v>
      </c>
      <c r="AN232" s="74">
        <f t="shared" si="127"/>
        <v>-3.4052351189363748</v>
      </c>
      <c r="AO232" s="74">
        <f t="shared" si="127"/>
        <v>-3.4360611103507477</v>
      </c>
      <c r="AP232" s="74">
        <f t="shared" si="127"/>
        <v>-3.3907229318232357</v>
      </c>
      <c r="AQ232" s="74">
        <f t="shared" si="127"/>
        <v>-3.4576168469828761</v>
      </c>
      <c r="AR232" s="74">
        <f t="shared" si="127"/>
        <v>-3.3593330884702897</v>
      </c>
      <c r="AS232" s="74">
        <f t="shared" si="127"/>
        <v>-3.5047837183417445</v>
      </c>
      <c r="AT232" s="74">
        <f t="shared" si="127"/>
        <v>-3.2913562668475489</v>
      </c>
      <c r="AU232" s="74">
        <f t="shared" si="119"/>
        <v>-3.6101047305782927</v>
      </c>
    </row>
    <row r="233" spans="1:48">
      <c r="A233" s="115" t="s">
        <v>600</v>
      </c>
      <c r="B233" s="116" t="s">
        <v>79</v>
      </c>
      <c r="C233" s="117">
        <v>57106.283669999997</v>
      </c>
      <c r="D233" s="117">
        <v>2.9999999999999997E-4</v>
      </c>
      <c r="E233">
        <f t="shared" si="109"/>
        <v>17479.936344372967</v>
      </c>
      <c r="F233">
        <f t="shared" si="121"/>
        <v>17480</v>
      </c>
      <c r="G233">
        <f t="shared" si="105"/>
        <v>-2.2822000006271992E-2</v>
      </c>
      <c r="K233">
        <f t="shared" si="106"/>
        <v>-2.2822000006271992E-2</v>
      </c>
      <c r="O233">
        <f t="shared" ca="1" si="107"/>
        <v>-2.3640561871290246E-2</v>
      </c>
      <c r="Q233" s="2">
        <f t="shared" si="110"/>
        <v>42087.783669999997</v>
      </c>
      <c r="S233" s="13">
        <v>1</v>
      </c>
      <c r="Z233">
        <f t="shared" si="111"/>
        <v>17480</v>
      </c>
      <c r="AA233" s="74">
        <f t="shared" si="112"/>
        <v>-2.3490115922475234E-2</v>
      </c>
      <c r="AB233" s="74">
        <f t="shared" si="122"/>
        <v>-2.1205490144797636E-2</v>
      </c>
      <c r="AC233" s="74">
        <f t="shared" si="123"/>
        <v>-2.2822000006271992E-2</v>
      </c>
      <c r="AD233" s="74">
        <f t="shared" si="124"/>
        <v>6.6811591620324212E-4</v>
      </c>
      <c r="AE233" s="74">
        <f t="shared" si="125"/>
        <v>4.4637887748409765E-7</v>
      </c>
      <c r="AF233">
        <f t="shared" si="126"/>
        <v>-2.2822000006271992E-2</v>
      </c>
      <c r="AG233" s="101"/>
      <c r="AH233">
        <f t="shared" si="113"/>
        <v>-1.6165098614743557E-3</v>
      </c>
      <c r="AI233">
        <f t="shared" si="114"/>
        <v>0.29838208137427991</v>
      </c>
      <c r="AJ233">
        <f t="shared" si="115"/>
        <v>-0.32243050245111066</v>
      </c>
      <c r="AK233">
        <f t="shared" si="116"/>
        <v>7.7489825825239569E-2</v>
      </c>
      <c r="AL233">
        <f t="shared" si="117"/>
        <v>3.0315939824694693</v>
      </c>
      <c r="AM233">
        <f t="shared" si="118"/>
        <v>18.163701023997938</v>
      </c>
      <c r="AN233" s="74">
        <f t="shared" si="127"/>
        <v>-3.4052351189363748</v>
      </c>
      <c r="AO233" s="74">
        <f t="shared" si="127"/>
        <v>-3.4360611103507477</v>
      </c>
      <c r="AP233" s="74">
        <f t="shared" si="127"/>
        <v>-3.3907229318232357</v>
      </c>
      <c r="AQ233" s="74">
        <f t="shared" si="127"/>
        <v>-3.4576168469828761</v>
      </c>
      <c r="AR233" s="74">
        <f t="shared" si="127"/>
        <v>-3.3593330884702897</v>
      </c>
      <c r="AS233" s="74">
        <f t="shared" si="127"/>
        <v>-3.5047837183417445</v>
      </c>
      <c r="AT233" s="74">
        <f t="shared" si="127"/>
        <v>-3.2913562668475489</v>
      </c>
      <c r="AU233" s="74">
        <f t="shared" si="119"/>
        <v>-3.6101047305782927</v>
      </c>
    </row>
    <row r="234" spans="1:48">
      <c r="A234" s="112" t="s">
        <v>0</v>
      </c>
      <c r="B234" s="113" t="s">
        <v>79</v>
      </c>
      <c r="C234" s="114">
        <v>57384.493799999997</v>
      </c>
      <c r="D234" s="114" t="s">
        <v>1</v>
      </c>
      <c r="E234">
        <f t="shared" si="109"/>
        <v>18255.92619048879</v>
      </c>
      <c r="F234">
        <f t="shared" si="121"/>
        <v>18256</v>
      </c>
      <c r="G234">
        <f t="shared" si="105"/>
        <v>-2.6462400004675146E-2</v>
      </c>
      <c r="K234">
        <f t="shared" si="106"/>
        <v>-2.6462400004675146E-2</v>
      </c>
      <c r="O234">
        <f t="shared" ca="1" si="107"/>
        <v>-2.5530996964516196E-2</v>
      </c>
      <c r="Q234" s="2">
        <f t="shared" si="110"/>
        <v>42365.993799999997</v>
      </c>
      <c r="S234" s="13">
        <v>1</v>
      </c>
      <c r="Z234">
        <f t="shared" si="111"/>
        <v>18256</v>
      </c>
      <c r="AA234" s="74">
        <f t="shared" si="112"/>
        <v>-2.5271521572005729E-2</v>
      </c>
      <c r="AB234" s="74">
        <f t="shared" si="122"/>
        <v>-2.531068121879277E-2</v>
      </c>
      <c r="AC234" s="74">
        <f t="shared" si="123"/>
        <v>-2.6462400004675146E-2</v>
      </c>
      <c r="AD234" s="74">
        <f t="shared" si="124"/>
        <v>-1.190878432669417E-3</v>
      </c>
      <c r="AE234" s="74">
        <f t="shared" si="125"/>
        <v>1.4181914413971672E-6</v>
      </c>
      <c r="AF234">
        <f t="shared" si="126"/>
        <v>-2.6462400004675146E-2</v>
      </c>
      <c r="AG234" s="101"/>
      <c r="AH234">
        <f t="shared" si="113"/>
        <v>-1.1517187858823769E-3</v>
      </c>
      <c r="AI234">
        <f t="shared" si="114"/>
        <v>0.29460139397666063</v>
      </c>
      <c r="AJ234">
        <f t="shared" si="115"/>
        <v>-0.25262124974836658</v>
      </c>
      <c r="AK234">
        <f t="shared" si="116"/>
        <v>2.6176009310876821E-2</v>
      </c>
      <c r="AL234">
        <f t="shared" si="117"/>
        <v>3.1045015619533758</v>
      </c>
      <c r="AM234">
        <f t="shared" si="118"/>
        <v>53.915121259622836</v>
      </c>
      <c r="AN234" s="74">
        <f t="shared" si="127"/>
        <v>-3.2308710387282193</v>
      </c>
      <c r="AO234" s="74">
        <f t="shared" si="127"/>
        <v>-3.2445419061743728</v>
      </c>
      <c r="AP234" s="74">
        <f t="shared" si="127"/>
        <v>-3.2250901242495491</v>
      </c>
      <c r="AQ234" s="74">
        <f t="shared" si="127"/>
        <v>-3.252778703892055</v>
      </c>
      <c r="AR234" s="74">
        <f t="shared" si="127"/>
        <v>-3.2133860267493377</v>
      </c>
      <c r="AS234" s="74">
        <f t="shared" si="127"/>
        <v>-3.26947883116532</v>
      </c>
      <c r="AT234" s="74">
        <f t="shared" si="127"/>
        <v>-3.1896844497457066</v>
      </c>
      <c r="AU234" s="74">
        <f t="shared" si="119"/>
        <v>-3.3034129817640245</v>
      </c>
    </row>
    <row r="235" spans="1:48">
      <c r="A235" s="163" t="s">
        <v>886</v>
      </c>
      <c r="B235" s="164" t="s">
        <v>78</v>
      </c>
      <c r="C235" s="165">
        <v>57777.255909999833</v>
      </c>
      <c r="D235" s="165">
        <v>2.0000000000000001E-4</v>
      </c>
      <c r="E235">
        <f>+(C235-C$7)/C$8</f>
        <v>19351.426952085432</v>
      </c>
      <c r="F235">
        <f>ROUND(2*E235,0)/2</f>
        <v>19351.5</v>
      </c>
      <c r="G235">
        <f>+C235-(C$7+F235*C$8)</f>
        <v>-2.6189350173808634E-2</v>
      </c>
      <c r="K235">
        <f>G235</f>
        <v>-2.6189350173808634E-2</v>
      </c>
      <c r="O235">
        <f ca="1">+C$11+C$12*$F235</f>
        <v>-2.8199774857079377E-2</v>
      </c>
      <c r="Q235" s="2">
        <f>+C235-15018.5</f>
        <v>42758.755909999833</v>
      </c>
      <c r="S235" s="13">
        <v>1</v>
      </c>
      <c r="Z235">
        <f>F235</f>
        <v>19351.5</v>
      </c>
      <c r="AA235" s="74">
        <f>AB$3+AB$4*Z235+AB$5*Z235^2+AH235</f>
        <v>-2.7918386543606472E-2</v>
      </c>
      <c r="AB235" s="74">
        <f>IF(S235&lt;&gt;0,G235-AH235, -9999)</f>
        <v>-2.5730382439654042E-2</v>
      </c>
      <c r="AC235" s="74">
        <f>+G235-P235</f>
        <v>-2.6189350173808634E-2</v>
      </c>
      <c r="AD235" s="74">
        <f>IF(S235&lt;&gt;0,G235-AA235, -9999)</f>
        <v>1.729036369797838E-3</v>
      </c>
      <c r="AE235" s="74">
        <f>+(G235-AA235)^2*S235</f>
        <v>2.9895667680836859E-6</v>
      </c>
      <c r="AF235">
        <f>IF(S235&lt;&gt;0,G235-P235, -9999)</f>
        <v>-2.6189350173808634E-2</v>
      </c>
      <c r="AG235" s="101"/>
      <c r="AH235">
        <f>$AB$6*($AB$11/AI235*AJ235+$AB$12)</f>
        <v>-4.5896773415459379E-4</v>
      </c>
      <c r="AI235">
        <f>1+$AB$7*COS(AL235)</f>
        <v>0.29549571200538038</v>
      </c>
      <c r="AJ235">
        <f>SIN(AL235+RADIANS($AB$9))</f>
        <v>-0.1551321835690849</v>
      </c>
      <c r="AK235">
        <f>$AB$7*SIN(AL235)</f>
        <v>-4.4114453870670541E-2</v>
      </c>
      <c r="AL235">
        <f>2*ATAN(AM235)</f>
        <v>-3.0790565802089311</v>
      </c>
      <c r="AM235">
        <f>SQRT((1+$AB$7)/(1-$AB$7))*TAN(AN235/2)</f>
        <v>-31.971117724703777</v>
      </c>
      <c r="AN235" s="74">
        <f t="shared" ref="AN235:AT238" si="128">$AU235+$AB$7*SIN(AO235)</f>
        <v>-2.9912202084524653</v>
      </c>
      <c r="AO235" s="74">
        <f t="shared" si="128"/>
        <v>-2.969653217196087</v>
      </c>
      <c r="AP235" s="74">
        <f t="shared" si="128"/>
        <v>-3.0005854961655034</v>
      </c>
      <c r="AQ235" s="74">
        <f t="shared" si="128"/>
        <v>-2.956171009369819</v>
      </c>
      <c r="AR235" s="74">
        <f t="shared" si="128"/>
        <v>-3.0198515574829181</v>
      </c>
      <c r="AS235" s="74">
        <f t="shared" si="128"/>
        <v>-2.9283251657438751</v>
      </c>
      <c r="AT235" s="74">
        <f t="shared" si="128"/>
        <v>-3.0595080854169239</v>
      </c>
      <c r="AU235" s="74">
        <f>RADIANS($AB$9)+$AB$18*(F235-AB$15)</f>
        <v>-2.8704480193593467</v>
      </c>
    </row>
    <row r="236" spans="1:48">
      <c r="A236" s="163" t="s">
        <v>886</v>
      </c>
      <c r="B236" s="164" t="s">
        <v>79</v>
      </c>
      <c r="C236" s="165">
        <v>57780.302370000165</v>
      </c>
      <c r="D236" s="165">
        <v>1E-4</v>
      </c>
      <c r="E236">
        <f>+(C236-C$7)/C$8</f>
        <v>19359.924205678806</v>
      </c>
      <c r="F236">
        <f>ROUND(2*E236,0)/2</f>
        <v>19360</v>
      </c>
      <c r="G236">
        <f>+C236-(C$7+F236*C$8)</f>
        <v>-2.7173999835213181E-2</v>
      </c>
      <c r="K236">
        <f>G236</f>
        <v>-2.7173999835213181E-2</v>
      </c>
      <c r="O236">
        <f ca="1">+C$11+C$12*$F236</f>
        <v>-2.8220481942507751E-2</v>
      </c>
      <c r="Q236" s="2">
        <f>+C236-15018.5</f>
        <v>42761.802370000165</v>
      </c>
      <c r="S236" s="13">
        <v>1</v>
      </c>
      <c r="Z236">
        <f>F236</f>
        <v>19360</v>
      </c>
      <c r="AA236" s="74">
        <f>AB$3+AB$4*Z236+AB$5*Z236^2+AH236</f>
        <v>-2.7939440411679138E-2</v>
      </c>
      <c r="AB236" s="74">
        <f>IF(S236&lt;&gt;0,G236-AH236, -9999)</f>
        <v>-2.6720662051360106E-2</v>
      </c>
      <c r="AC236" s="74">
        <f>+G236-P236</f>
        <v>-2.7173999835213181E-2</v>
      </c>
      <c r="AD236" s="74">
        <f>IF(S236&lt;&gt;0,G236-AA236, -9999)</f>
        <v>7.6544057646595748E-4</v>
      </c>
      <c r="AE236" s="74">
        <f>+(G236-AA236)^2*S236</f>
        <v>5.858992761005373E-7</v>
      </c>
      <c r="AF236">
        <f>IF(S236&lt;&gt;0,G236-P236, -9999)</f>
        <v>-2.7173999835213181E-2</v>
      </c>
      <c r="AG236" s="101"/>
      <c r="AH236">
        <f>$AB$6*($AB$11/AI236*AJ236+$AB$12)</f>
        <v>-4.5333778385307365E-4</v>
      </c>
      <c r="AI236">
        <f>1+$AB$7*COS(AL236)</f>
        <v>0.29553076987716864</v>
      </c>
      <c r="AJ236">
        <f>SIN(AL236+RADIANS($AB$9))</f>
        <v>-0.15435197309944795</v>
      </c>
      <c r="AK236">
        <f>$AB$7*SIN(AL236)</f>
        <v>-4.4670803140964999E-2</v>
      </c>
      <c r="AL236">
        <f>2*ATAN(AM236)</f>
        <v>-3.07826685742958</v>
      </c>
      <c r="AM236">
        <f>SQRT((1+$AB$7)/(1-$AB$7))*TAN(AN236/2)</f>
        <v>-31.572150958151919</v>
      </c>
      <c r="AN236" s="74">
        <f t="shared" si="128"/>
        <v>-2.9893272905404085</v>
      </c>
      <c r="AO236" s="74">
        <f t="shared" si="128"/>
        <v>-2.9675442534805643</v>
      </c>
      <c r="AP236" s="74">
        <f t="shared" si="128"/>
        <v>-2.9987960898148458</v>
      </c>
      <c r="AQ236" s="74">
        <f t="shared" si="128"/>
        <v>-2.9539076118396435</v>
      </c>
      <c r="AR236" s="74">
        <f t="shared" si="128"/>
        <v>-3.0182871901357791</v>
      </c>
      <c r="AS236" s="74">
        <f t="shared" si="128"/>
        <v>-2.9257225526232098</v>
      </c>
      <c r="AT236" s="74">
        <f t="shared" si="128"/>
        <v>-3.0584323301068781</v>
      </c>
      <c r="AU236" s="74">
        <f>RADIANS($AB$9)+$AB$18*(F236-AB$15)</f>
        <v>-2.8670886380901175</v>
      </c>
    </row>
    <row r="237" spans="1:48">
      <c r="A237" s="163" t="s">
        <v>886</v>
      </c>
      <c r="B237" s="164" t="s">
        <v>78</v>
      </c>
      <c r="C237" s="165">
        <v>57780.482809999958</v>
      </c>
      <c r="D237" s="165">
        <v>1E-4</v>
      </c>
      <c r="E237">
        <f>+(C237-C$7)/C$8</f>
        <v>19360.427492915947</v>
      </c>
      <c r="F237">
        <f>ROUND(2*E237,0)/2</f>
        <v>19360.5</v>
      </c>
      <c r="G237">
        <f>+C237-(C$7+F237*C$8)</f>
        <v>-2.5995450043410528E-2</v>
      </c>
      <c r="K237">
        <f>G237</f>
        <v>-2.5995450043410528E-2</v>
      </c>
      <c r="O237">
        <f ca="1">+C$11+C$12*$F237</f>
        <v>-2.822170000635648E-2</v>
      </c>
      <c r="Q237" s="2">
        <f>+C237-15018.5</f>
        <v>42761.982809999958</v>
      </c>
      <c r="S237" s="13">
        <v>1</v>
      </c>
      <c r="Z237">
        <f>F237</f>
        <v>19360.5</v>
      </c>
      <c r="AA237" s="74">
        <f>AB$3+AB$4*Z237+AB$5*Z237^2+AH237</f>
        <v>-2.7940679096501532E-2</v>
      </c>
      <c r="AB237" s="74">
        <f>IF(S237&lt;&gt;0,G237-AH237, -9999)</f>
        <v>-2.5542443581166148E-2</v>
      </c>
      <c r="AC237" s="74">
        <f>+G237-P237</f>
        <v>-2.5995450043410528E-2</v>
      </c>
      <c r="AD237" s="74">
        <f>IF(S237&lt;&gt;0,G237-AA237, -9999)</f>
        <v>1.9452290530910035E-3</v>
      </c>
      <c r="AE237" s="74">
        <f>+(G237-AA237)^2*S237</f>
        <v>3.7839160689893224E-6</v>
      </c>
      <c r="AF237">
        <f>IF(S237&lt;&gt;0,G237-P237, -9999)</f>
        <v>-2.5995450043410528E-2</v>
      </c>
      <c r="AG237" s="101"/>
      <c r="AH237">
        <f>$AB$6*($AB$11/AI237*AJ237+$AB$12)</f>
        <v>-4.5300646224438192E-4</v>
      </c>
      <c r="AI237">
        <f>1+$AB$7*COS(AL237)</f>
        <v>0.29553284652801337</v>
      </c>
      <c r="AJ237">
        <f>SIN(AL237+RADIANS($AB$9))</f>
        <v>-0.15430605899319563</v>
      </c>
      <c r="AK237">
        <f>$AB$7*SIN(AL237)</f>
        <v>-4.4703540376461862E-2</v>
      </c>
      <c r="AL237">
        <f>2*ATAN(AM237)</f>
        <v>-3.0782203865798352</v>
      </c>
      <c r="AM237">
        <f>SQRT((1+$AB$7)/(1-$AB$7))*TAN(AN237/2)</f>
        <v>-31.548983629945273</v>
      </c>
      <c r="AN237" s="74">
        <f t="shared" si="128"/>
        <v>-2.9892159097259854</v>
      </c>
      <c r="AO237" s="74">
        <f t="shared" si="128"/>
        <v>-2.9674202195679205</v>
      </c>
      <c r="AP237" s="74">
        <f t="shared" si="128"/>
        <v>-2.9986907837379895</v>
      </c>
      <c r="AQ237" s="74">
        <f t="shared" si="128"/>
        <v>-2.9537745082230025</v>
      </c>
      <c r="AR237" s="74">
        <f t="shared" si="128"/>
        <v>-3.0181951057092475</v>
      </c>
      <c r="AS237" s="74">
        <f t="shared" si="128"/>
        <v>-2.92556950275692</v>
      </c>
      <c r="AT237" s="74">
        <f t="shared" si="128"/>
        <v>-3.0583689833867931</v>
      </c>
      <c r="AU237" s="74">
        <f>RADIANS($AB$9)+$AB$18*(F237-AB$15)</f>
        <v>-2.8668910274272221</v>
      </c>
    </row>
    <row r="238" spans="1:48">
      <c r="A238" s="163" t="s">
        <v>886</v>
      </c>
      <c r="B238" s="164" t="s">
        <v>79</v>
      </c>
      <c r="C238" s="165">
        <v>57781.378560000099</v>
      </c>
      <c r="D238" s="165">
        <v>1E-4</v>
      </c>
      <c r="E238">
        <f>+(C238-C$7)/C$8</f>
        <v>19362.92593862232</v>
      </c>
      <c r="F238">
        <f>ROUND(2*E238,0)/2</f>
        <v>19363</v>
      </c>
      <c r="G238">
        <f>+C238-(C$7+F238*C$8)</f>
        <v>-2.6552699906460475E-2</v>
      </c>
      <c r="K238">
        <f>G238</f>
        <v>-2.6552699906460475E-2</v>
      </c>
      <c r="O238">
        <f ca="1">+C$11+C$12*$F238</f>
        <v>-2.8227790325600119E-2</v>
      </c>
      <c r="Q238" s="2">
        <f>+C238-15018.5</f>
        <v>42762.878560000099</v>
      </c>
      <c r="S238" s="13">
        <v>1</v>
      </c>
      <c r="Z238">
        <f>F238</f>
        <v>19363</v>
      </c>
      <c r="AA238" s="74">
        <f>AB$3+AB$4*Z238+AB$5*Z238^2+AH238</f>
        <v>-2.7946872890316631E-2</v>
      </c>
      <c r="AB238" s="74">
        <f>IF(S238&lt;&gt;0,G238-AH238, -9999)</f>
        <v>-2.6101350299316668E-2</v>
      </c>
      <c r="AC238" s="74">
        <f>+G238-P238</f>
        <v>-2.6552699906460475E-2</v>
      </c>
      <c r="AD238" s="74">
        <f>IF(S238&lt;&gt;0,G238-AA238, -9999)</f>
        <v>1.3941729838561553E-3</v>
      </c>
      <c r="AE238" s="74">
        <f>+(G238-AA238)^2*S238</f>
        <v>1.9437183089143755E-6</v>
      </c>
      <c r="AF238">
        <f>IF(S238&lt;&gt;0,G238-P238, -9999)</f>
        <v>-2.6552699906460475E-2</v>
      </c>
      <c r="AG238" s="101"/>
      <c r="AH238">
        <f>$AB$6*($AB$11/AI238*AJ238+$AB$12)</f>
        <v>-4.5134960714380786E-4</v>
      </c>
      <c r="AI238">
        <f>1+$AB$7*COS(AL238)</f>
        <v>0.29554325384679603</v>
      </c>
      <c r="AJ238">
        <f>SIN(AL238+RADIANS($AB$9))</f>
        <v>-0.1540764560532249</v>
      </c>
      <c r="AK238">
        <f>$AB$7*SIN(AL238)</f>
        <v>-4.4867244648561774E-2</v>
      </c>
      <c r="AL238">
        <f>2*ATAN(AM238)</f>
        <v>-3.0779880045875831</v>
      </c>
      <c r="AM238">
        <f>SQRT((1+$AB$7)/(1-$AB$7))*TAN(AN238/2)</f>
        <v>-31.433640894728189</v>
      </c>
      <c r="AN238" s="74">
        <f t="shared" si="128"/>
        <v>-2.9886589509163328</v>
      </c>
      <c r="AO238" s="74">
        <f t="shared" si="128"/>
        <v>-2.966800088102072</v>
      </c>
      <c r="AP238" s="74">
        <f t="shared" si="128"/>
        <v>-2.9981641748639376</v>
      </c>
      <c r="AQ238" s="74">
        <f t="shared" si="128"/>
        <v>-2.9531090527768886</v>
      </c>
      <c r="AR238" s="74">
        <f t="shared" si="128"/>
        <v>-3.0177345783639189</v>
      </c>
      <c r="AS238" s="74">
        <f t="shared" si="128"/>
        <v>-2.9248043288582095</v>
      </c>
      <c r="AT238" s="74">
        <f t="shared" si="128"/>
        <v>-3.0580521375233776</v>
      </c>
      <c r="AU238" s="74">
        <f>RADIANS($AB$9)+$AB$18*(F238-AB$15)</f>
        <v>-2.8659029741127426</v>
      </c>
    </row>
    <row r="239" spans="1:48">
      <c r="AA239" s="74"/>
      <c r="AB239" s="74"/>
      <c r="AC239" s="74"/>
      <c r="AD239" s="74"/>
      <c r="AE239" s="74"/>
      <c r="AG239" s="101"/>
      <c r="AN239" s="74"/>
      <c r="AO239" s="74"/>
      <c r="AP239" s="74"/>
      <c r="AQ239" s="74"/>
      <c r="AR239" s="74"/>
      <c r="AS239" s="74"/>
      <c r="AT239" s="74"/>
      <c r="AU239" s="74"/>
    </row>
    <row r="240" spans="1:48">
      <c r="AA240" s="74"/>
      <c r="AB240" s="74"/>
      <c r="AC240" s="74"/>
      <c r="AD240" s="74"/>
      <c r="AE240" s="74"/>
      <c r="AG240" s="101"/>
      <c r="AN240" s="74"/>
      <c r="AO240" s="74"/>
      <c r="AP240" s="74"/>
      <c r="AQ240" s="74"/>
      <c r="AR240" s="74"/>
      <c r="AS240" s="74"/>
      <c r="AT240" s="74"/>
      <c r="AU240" s="74"/>
    </row>
    <row r="241" spans="27:48">
      <c r="AA241" s="74"/>
      <c r="AB241" s="74"/>
      <c r="AC241" s="74"/>
      <c r="AD241" s="74"/>
      <c r="AE241" s="74"/>
      <c r="AG241" s="101"/>
      <c r="AN241" s="74"/>
      <c r="AO241" s="74"/>
      <c r="AP241" s="74"/>
      <c r="AQ241" s="74"/>
      <c r="AR241" s="74"/>
      <c r="AS241" s="74"/>
      <c r="AT241" s="74"/>
      <c r="AU241" s="74"/>
    </row>
    <row r="242" spans="27:48">
      <c r="AA242" s="74"/>
      <c r="AB242" s="74"/>
      <c r="AC242" s="74"/>
      <c r="AD242" s="74"/>
      <c r="AE242" s="74"/>
      <c r="AG242" s="101"/>
      <c r="AN242" s="74"/>
      <c r="AO242" s="74"/>
      <c r="AP242" s="74"/>
      <c r="AQ242" s="74"/>
      <c r="AR242" s="74"/>
      <c r="AS242" s="74"/>
      <c r="AT242" s="74"/>
      <c r="AU242" s="74"/>
    </row>
    <row r="243" spans="27:48">
      <c r="AA243" s="74"/>
      <c r="AB243" s="74"/>
      <c r="AC243" s="74"/>
      <c r="AD243" s="74"/>
      <c r="AE243" s="74"/>
      <c r="AG243" s="101"/>
      <c r="AN243" s="74"/>
      <c r="AO243" s="74"/>
      <c r="AP243" s="74"/>
      <c r="AQ243" s="74"/>
      <c r="AR243" s="74"/>
      <c r="AS243" s="74"/>
      <c r="AT243" s="74"/>
      <c r="AU243" s="74"/>
    </row>
    <row r="244" spans="27:48">
      <c r="AA244" s="74"/>
      <c r="AB244" s="74"/>
      <c r="AC244" s="74"/>
      <c r="AD244" s="74"/>
      <c r="AE244" s="74"/>
      <c r="AG244" s="101"/>
      <c r="AN244" s="74"/>
      <c r="AO244" s="74"/>
      <c r="AP244" s="74"/>
      <c r="AQ244" s="74"/>
      <c r="AR244" s="74"/>
      <c r="AS244" s="74"/>
      <c r="AT244" s="74"/>
      <c r="AU244" s="74"/>
    </row>
    <row r="245" spans="27:48">
      <c r="AA245" s="74"/>
      <c r="AB245" s="74"/>
      <c r="AC245" s="74"/>
      <c r="AD245" s="74"/>
      <c r="AE245" s="74"/>
      <c r="AG245" s="101"/>
      <c r="AN245" s="74"/>
      <c r="AO245" s="74"/>
      <c r="AP245" s="74"/>
      <c r="AQ245" s="74"/>
      <c r="AR245" s="74"/>
      <c r="AS245" s="74"/>
      <c r="AT245" s="74"/>
      <c r="AU245" s="74"/>
    </row>
    <row r="246" spans="27:48">
      <c r="AA246" s="74"/>
      <c r="AB246" s="74"/>
      <c r="AC246" s="74"/>
      <c r="AD246" s="74"/>
      <c r="AE246" s="74"/>
      <c r="AG246" s="101"/>
      <c r="AN246" s="74"/>
      <c r="AO246" s="74"/>
      <c r="AP246" s="74"/>
      <c r="AQ246" s="74"/>
      <c r="AR246" s="74"/>
      <c r="AS246" s="74"/>
      <c r="AT246" s="74"/>
      <c r="AU246" s="74"/>
    </row>
    <row r="247" spans="27:48">
      <c r="AA247" s="74"/>
      <c r="AB247" s="74"/>
      <c r="AC247" s="74"/>
      <c r="AD247" s="74"/>
      <c r="AE247" s="74"/>
      <c r="AG247" s="101"/>
      <c r="AN247" s="74"/>
      <c r="AO247" s="74"/>
      <c r="AP247" s="74"/>
      <c r="AQ247" s="74"/>
      <c r="AR247" s="74"/>
      <c r="AS247" s="74"/>
      <c r="AT247" s="74"/>
      <c r="AU247" s="74"/>
    </row>
    <row r="248" spans="27:48">
      <c r="AA248" s="74"/>
      <c r="AB248" s="74"/>
      <c r="AC248" s="74"/>
      <c r="AD248" s="74"/>
      <c r="AE248" s="74"/>
      <c r="AG248" s="101"/>
      <c r="AN248" s="74"/>
      <c r="AO248" s="74"/>
      <c r="AP248" s="74"/>
      <c r="AQ248" s="74"/>
      <c r="AR248" s="74"/>
      <c r="AS248" s="74"/>
      <c r="AT248" s="74"/>
      <c r="AU248" s="74"/>
    </row>
    <row r="249" spans="27:48">
      <c r="AA249" s="74"/>
      <c r="AB249" s="74"/>
      <c r="AC249" s="74"/>
      <c r="AD249" s="74"/>
      <c r="AE249" s="74"/>
      <c r="AG249" s="101"/>
      <c r="AN249" s="74"/>
      <c r="AO249" s="74"/>
      <c r="AP249" s="74"/>
      <c r="AQ249" s="74"/>
      <c r="AR249" s="74"/>
      <c r="AS249" s="74"/>
      <c r="AT249" s="74"/>
      <c r="AU249" s="74"/>
    </row>
    <row r="250" spans="27:48">
      <c r="AA250" s="74"/>
      <c r="AB250" s="74"/>
      <c r="AC250" s="74"/>
      <c r="AD250" s="74"/>
      <c r="AE250" s="74"/>
      <c r="AG250" s="101"/>
      <c r="AN250" s="74"/>
      <c r="AO250" s="74"/>
      <c r="AP250" s="74"/>
      <c r="AQ250" s="74"/>
      <c r="AR250" s="74"/>
      <c r="AS250" s="74"/>
      <c r="AT250" s="74"/>
      <c r="AU250" s="74"/>
    </row>
    <row r="251" spans="27:48">
      <c r="AA251" s="74"/>
      <c r="AB251" s="74"/>
      <c r="AC251" s="74"/>
      <c r="AD251" s="74"/>
      <c r="AE251" s="74"/>
      <c r="AG251" s="101"/>
      <c r="AN251" s="74"/>
      <c r="AO251" s="74"/>
      <c r="AP251" s="74"/>
      <c r="AQ251" s="74"/>
      <c r="AR251" s="74"/>
      <c r="AS251" s="74"/>
      <c r="AT251" s="74"/>
      <c r="AU251" s="74"/>
    </row>
    <row r="252" spans="27:48">
      <c r="AA252" s="74"/>
      <c r="AB252" s="74"/>
      <c r="AC252" s="74"/>
      <c r="AD252" s="74"/>
      <c r="AE252" s="74"/>
      <c r="AG252" s="101"/>
      <c r="AN252" s="74"/>
      <c r="AO252" s="74"/>
      <c r="AP252" s="74"/>
      <c r="AQ252" s="74"/>
      <c r="AR252" s="74"/>
      <c r="AS252" s="74"/>
      <c r="AT252" s="74"/>
      <c r="AU252" s="74"/>
      <c r="AV252" s="74"/>
    </row>
    <row r="253" spans="27:48">
      <c r="AA253" s="74"/>
      <c r="AB253" s="74"/>
      <c r="AC253" s="74"/>
      <c r="AD253" s="74"/>
      <c r="AE253" s="74"/>
      <c r="AG253" s="101"/>
      <c r="AN253" s="74"/>
      <c r="AO253" s="74"/>
      <c r="AP253" s="74"/>
      <c r="AQ253" s="74"/>
      <c r="AR253" s="74"/>
      <c r="AS253" s="74"/>
      <c r="AT253" s="74"/>
      <c r="AU253" s="74"/>
    </row>
    <row r="254" spans="27:48">
      <c r="AA254" s="74"/>
      <c r="AB254" s="74"/>
      <c r="AC254" s="74"/>
      <c r="AD254" s="74"/>
      <c r="AE254" s="74"/>
      <c r="AG254" s="101"/>
      <c r="AN254" s="74"/>
      <c r="AO254" s="74"/>
      <c r="AP254" s="74"/>
      <c r="AQ254" s="74"/>
      <c r="AR254" s="74"/>
      <c r="AS254" s="74"/>
      <c r="AT254" s="74"/>
      <c r="AU254" s="74"/>
      <c r="AV254" s="74"/>
    </row>
    <row r="255" spans="27:48">
      <c r="AA255" s="74"/>
      <c r="AB255" s="74"/>
      <c r="AC255" s="74"/>
      <c r="AD255" s="74"/>
      <c r="AE255" s="74"/>
      <c r="AG255" s="101"/>
      <c r="AN255" s="74"/>
      <c r="AO255" s="74"/>
      <c r="AP255" s="74"/>
      <c r="AQ255" s="74"/>
      <c r="AR255" s="74"/>
      <c r="AS255" s="74"/>
      <c r="AT255" s="74"/>
      <c r="AU255" s="74"/>
    </row>
    <row r="256" spans="27:48">
      <c r="AA256" s="74"/>
      <c r="AB256" s="74"/>
      <c r="AC256" s="74"/>
      <c r="AD256" s="74"/>
      <c r="AE256" s="74"/>
      <c r="AG256" s="101"/>
      <c r="AN256" s="74"/>
      <c r="AO256" s="74"/>
      <c r="AP256" s="74"/>
      <c r="AQ256" s="74"/>
      <c r="AR256" s="74"/>
      <c r="AS256" s="74"/>
      <c r="AT256" s="74"/>
      <c r="AU256" s="74"/>
      <c r="AV256" s="74"/>
    </row>
    <row r="257" spans="27:48">
      <c r="AA257" s="74"/>
      <c r="AB257" s="74"/>
      <c r="AC257" s="74"/>
      <c r="AD257" s="74"/>
      <c r="AE257" s="74"/>
      <c r="AG257" s="101"/>
      <c r="AN257" s="74"/>
      <c r="AO257" s="74"/>
      <c r="AP257" s="74"/>
      <c r="AQ257" s="74"/>
      <c r="AR257" s="74"/>
      <c r="AS257" s="74"/>
      <c r="AT257" s="74"/>
      <c r="AU257" s="74"/>
      <c r="AV257" s="74"/>
    </row>
    <row r="258" spans="27:48">
      <c r="AA258" s="74"/>
      <c r="AB258" s="74"/>
      <c r="AC258" s="74"/>
      <c r="AD258" s="74"/>
      <c r="AE258" s="74"/>
      <c r="AG258" s="101"/>
      <c r="AN258" s="74"/>
      <c r="AO258" s="74"/>
      <c r="AP258" s="74"/>
      <c r="AQ258" s="74"/>
      <c r="AR258" s="74"/>
      <c r="AS258" s="74"/>
      <c r="AT258" s="74"/>
      <c r="AU258" s="74"/>
    </row>
    <row r="259" spans="27:48">
      <c r="AA259" s="74"/>
      <c r="AB259" s="74"/>
      <c r="AC259" s="74"/>
      <c r="AD259" s="74"/>
      <c r="AE259" s="74"/>
      <c r="AG259" s="101"/>
      <c r="AN259" s="74"/>
      <c r="AO259" s="74"/>
      <c r="AP259" s="74"/>
      <c r="AQ259" s="74"/>
      <c r="AR259" s="74"/>
      <c r="AS259" s="74"/>
      <c r="AT259" s="74"/>
      <c r="AU259" s="74"/>
      <c r="AV259" s="74"/>
    </row>
    <row r="260" spans="27:48">
      <c r="AA260" s="74"/>
      <c r="AB260" s="74"/>
      <c r="AC260" s="74"/>
      <c r="AD260" s="74"/>
      <c r="AE260" s="74"/>
      <c r="AG260" s="101"/>
      <c r="AN260" s="74"/>
      <c r="AO260" s="74"/>
      <c r="AP260" s="74"/>
      <c r="AQ260" s="74"/>
      <c r="AR260" s="74"/>
      <c r="AS260" s="74"/>
      <c r="AT260" s="74"/>
      <c r="AU260" s="74"/>
      <c r="AV260" s="74"/>
    </row>
    <row r="261" spans="27:48">
      <c r="AA261" s="74"/>
      <c r="AB261" s="74"/>
      <c r="AC261" s="74"/>
      <c r="AD261" s="74"/>
      <c r="AE261" s="74"/>
      <c r="AG261" s="101"/>
      <c r="AN261" s="74"/>
      <c r="AO261" s="74"/>
      <c r="AP261" s="74"/>
      <c r="AQ261" s="74"/>
      <c r="AR261" s="74"/>
      <c r="AS261" s="74"/>
      <c r="AT261" s="74"/>
      <c r="AU261" s="74"/>
    </row>
    <row r="262" spans="27:48">
      <c r="AA262" s="74"/>
      <c r="AB262" s="74"/>
      <c r="AC262" s="74"/>
      <c r="AD262" s="74"/>
      <c r="AE262" s="74"/>
      <c r="AG262" s="101"/>
      <c r="AN262" s="74"/>
      <c r="AO262" s="74"/>
      <c r="AP262" s="74"/>
      <c r="AQ262" s="74"/>
      <c r="AR262" s="74"/>
      <c r="AS262" s="74"/>
      <c r="AT262" s="74"/>
      <c r="AU262" s="74"/>
      <c r="AV262" s="74"/>
    </row>
    <row r="263" spans="27:48">
      <c r="AA263" s="74"/>
      <c r="AB263" s="74"/>
      <c r="AC263" s="74"/>
      <c r="AD263" s="74"/>
      <c r="AE263" s="74"/>
      <c r="AG263" s="101"/>
      <c r="AN263" s="74"/>
      <c r="AO263" s="74"/>
      <c r="AP263" s="74"/>
      <c r="AQ263" s="74"/>
      <c r="AR263" s="74"/>
      <c r="AS263" s="74"/>
      <c r="AT263" s="74"/>
      <c r="AU263" s="74"/>
      <c r="AV263" s="74"/>
    </row>
    <row r="264" spans="27:48">
      <c r="AA264" s="74"/>
      <c r="AB264" s="74"/>
      <c r="AC264" s="74"/>
      <c r="AD264" s="74"/>
      <c r="AE264" s="74"/>
      <c r="AG264" s="101"/>
      <c r="AN264" s="74"/>
      <c r="AO264" s="74"/>
      <c r="AP264" s="74"/>
      <c r="AQ264" s="74"/>
      <c r="AR264" s="74"/>
      <c r="AS264" s="74"/>
      <c r="AT264" s="74"/>
      <c r="AU264" s="74"/>
      <c r="AV264" s="74"/>
    </row>
    <row r="265" spans="27:48">
      <c r="AA265" s="74"/>
      <c r="AB265" s="74"/>
      <c r="AC265" s="74"/>
      <c r="AD265" s="74"/>
      <c r="AE265" s="74"/>
      <c r="AG265" s="101"/>
      <c r="AN265" s="74"/>
      <c r="AO265" s="74"/>
      <c r="AP265" s="74"/>
      <c r="AQ265" s="74"/>
      <c r="AR265" s="74"/>
      <c r="AS265" s="74"/>
      <c r="AT265" s="74"/>
      <c r="AU265" s="74"/>
      <c r="AV265" s="74"/>
    </row>
    <row r="266" spans="27:48">
      <c r="AA266" s="74"/>
      <c r="AB266" s="74"/>
      <c r="AC266" s="74"/>
      <c r="AD266" s="74"/>
      <c r="AE266" s="74"/>
      <c r="AG266" s="101"/>
      <c r="AN266" s="74"/>
      <c r="AO266" s="74"/>
      <c r="AP266" s="74"/>
      <c r="AQ266" s="74"/>
      <c r="AR266" s="74"/>
      <c r="AS266" s="74"/>
      <c r="AT266" s="74"/>
      <c r="AU266" s="74"/>
    </row>
    <row r="267" spans="27:48">
      <c r="AA267" s="74"/>
      <c r="AB267" s="74"/>
      <c r="AC267" s="74"/>
      <c r="AD267" s="74"/>
      <c r="AE267" s="74"/>
      <c r="AG267" s="101"/>
      <c r="AN267" s="74"/>
      <c r="AO267" s="74"/>
      <c r="AP267" s="74"/>
      <c r="AQ267" s="74"/>
      <c r="AR267" s="74"/>
      <c r="AS267" s="74"/>
      <c r="AT267" s="74"/>
      <c r="AU267" s="74"/>
      <c r="AV267" s="74"/>
    </row>
    <row r="268" spans="27:48">
      <c r="AA268" s="74"/>
      <c r="AB268" s="74"/>
      <c r="AC268" s="74"/>
      <c r="AD268" s="74"/>
      <c r="AE268" s="74"/>
      <c r="AG268" s="101"/>
      <c r="AN268" s="74"/>
      <c r="AO268" s="74"/>
      <c r="AP268" s="74"/>
      <c r="AQ268" s="74"/>
      <c r="AR268" s="74"/>
      <c r="AS268" s="74"/>
      <c r="AT268" s="74"/>
      <c r="AU268" s="74"/>
    </row>
    <row r="269" spans="27:48">
      <c r="AA269" s="74"/>
      <c r="AB269" s="74"/>
      <c r="AC269" s="74"/>
      <c r="AD269" s="74"/>
      <c r="AE269" s="74"/>
      <c r="AG269" s="101"/>
      <c r="AN269" s="74"/>
      <c r="AO269" s="74"/>
      <c r="AP269" s="74"/>
      <c r="AQ269" s="74"/>
      <c r="AR269" s="74"/>
      <c r="AS269" s="74"/>
      <c r="AT269" s="74"/>
      <c r="AU269" s="74"/>
    </row>
    <row r="270" spans="27:48">
      <c r="AA270" s="74"/>
      <c r="AB270" s="74"/>
      <c r="AC270" s="74"/>
      <c r="AD270" s="74"/>
      <c r="AE270" s="74"/>
      <c r="AG270" s="101"/>
      <c r="AN270" s="74"/>
      <c r="AO270" s="74"/>
      <c r="AP270" s="74"/>
      <c r="AQ270" s="74"/>
      <c r="AR270" s="74"/>
      <c r="AS270" s="74"/>
      <c r="AT270" s="74"/>
      <c r="AU270" s="74"/>
    </row>
    <row r="271" spans="27:48">
      <c r="AA271" s="74"/>
      <c r="AB271" s="74"/>
      <c r="AC271" s="74"/>
      <c r="AD271" s="74"/>
      <c r="AE271" s="74"/>
      <c r="AG271" s="101"/>
      <c r="AN271" s="74"/>
      <c r="AO271" s="74"/>
      <c r="AP271" s="74"/>
      <c r="AQ271" s="74"/>
      <c r="AR271" s="74"/>
      <c r="AS271" s="74"/>
      <c r="AT271" s="74"/>
      <c r="AU271" s="74"/>
    </row>
    <row r="272" spans="27:48">
      <c r="AA272" s="74"/>
      <c r="AB272" s="74"/>
      <c r="AC272" s="74"/>
      <c r="AD272" s="74"/>
      <c r="AE272" s="74"/>
      <c r="AG272" s="101"/>
      <c r="AN272" s="74"/>
      <c r="AO272" s="74"/>
      <c r="AP272" s="74"/>
      <c r="AQ272" s="74"/>
      <c r="AR272" s="74"/>
      <c r="AS272" s="74"/>
      <c r="AT272" s="74"/>
      <c r="AU272" s="74"/>
    </row>
    <row r="273" spans="27:48">
      <c r="AA273" s="74"/>
      <c r="AB273" s="74"/>
      <c r="AC273" s="74"/>
      <c r="AD273" s="74"/>
      <c r="AE273" s="74"/>
      <c r="AG273" s="101"/>
      <c r="AN273" s="74"/>
      <c r="AO273" s="74"/>
      <c r="AP273" s="74"/>
      <c r="AQ273" s="74"/>
      <c r="AR273" s="74"/>
      <c r="AS273" s="74"/>
      <c r="AT273" s="74"/>
      <c r="AU273" s="74"/>
    </row>
    <row r="274" spans="27:48">
      <c r="AA274" s="74"/>
      <c r="AB274" s="74"/>
      <c r="AC274" s="74"/>
      <c r="AD274" s="74"/>
      <c r="AE274" s="74"/>
      <c r="AG274" s="101"/>
      <c r="AN274" s="74"/>
      <c r="AO274" s="74"/>
      <c r="AP274" s="74"/>
      <c r="AQ274" s="74"/>
      <c r="AR274" s="74"/>
      <c r="AS274" s="74"/>
      <c r="AT274" s="74"/>
      <c r="AU274" s="74"/>
    </row>
    <row r="275" spans="27:48">
      <c r="AA275" s="74"/>
      <c r="AB275" s="74"/>
      <c r="AC275" s="74"/>
      <c r="AD275" s="74"/>
      <c r="AE275" s="74"/>
      <c r="AG275" s="101"/>
      <c r="AN275" s="74"/>
      <c r="AO275" s="74"/>
      <c r="AP275" s="74"/>
      <c r="AQ275" s="74"/>
      <c r="AR275" s="74"/>
      <c r="AS275" s="74"/>
      <c r="AT275" s="74"/>
      <c r="AU275" s="74"/>
      <c r="AV275" s="74"/>
    </row>
    <row r="276" spans="27:48">
      <c r="AA276" s="74"/>
      <c r="AB276" s="74"/>
      <c r="AC276" s="74"/>
      <c r="AD276" s="74"/>
      <c r="AE276" s="74"/>
      <c r="AG276" s="101"/>
      <c r="AN276" s="74"/>
      <c r="AO276" s="74"/>
      <c r="AP276" s="74"/>
      <c r="AQ276" s="74"/>
      <c r="AR276" s="74"/>
      <c r="AS276" s="74"/>
      <c r="AT276" s="74"/>
      <c r="AU276" s="74"/>
    </row>
    <row r="277" spans="27:48">
      <c r="AA277" s="74"/>
      <c r="AB277" s="74"/>
      <c r="AC277" s="74"/>
      <c r="AD277" s="74"/>
      <c r="AE277" s="74"/>
      <c r="AG277" s="101"/>
      <c r="AN277" s="74"/>
      <c r="AO277" s="74"/>
      <c r="AP277" s="74"/>
      <c r="AQ277" s="74"/>
      <c r="AR277" s="74"/>
      <c r="AS277" s="74"/>
      <c r="AT277" s="74"/>
      <c r="AU277" s="74"/>
    </row>
    <row r="278" spans="27:48">
      <c r="AA278" s="74"/>
      <c r="AB278" s="74"/>
      <c r="AC278" s="74"/>
      <c r="AD278" s="74"/>
      <c r="AE278" s="74"/>
      <c r="AG278" s="101"/>
      <c r="AN278" s="74"/>
      <c r="AO278" s="74"/>
      <c r="AP278" s="74"/>
      <c r="AQ278" s="74"/>
      <c r="AR278" s="74"/>
      <c r="AS278" s="74"/>
      <c r="AT278" s="74"/>
      <c r="AU278" s="74"/>
    </row>
    <row r="279" spans="27:48">
      <c r="AA279" s="74"/>
      <c r="AB279" s="74"/>
      <c r="AC279" s="74"/>
      <c r="AD279" s="74"/>
      <c r="AE279" s="74"/>
      <c r="AG279" s="101"/>
      <c r="AN279" s="74"/>
      <c r="AO279" s="74"/>
      <c r="AP279" s="74"/>
      <c r="AQ279" s="74"/>
      <c r="AR279" s="74"/>
      <c r="AS279" s="74"/>
      <c r="AT279" s="74"/>
      <c r="AU279" s="74"/>
    </row>
    <row r="280" spans="27:48">
      <c r="AA280" s="74"/>
      <c r="AB280" s="74"/>
      <c r="AC280" s="74"/>
      <c r="AD280" s="74"/>
      <c r="AE280" s="74"/>
      <c r="AG280" s="101"/>
      <c r="AN280" s="74"/>
      <c r="AO280" s="74"/>
      <c r="AP280" s="74"/>
      <c r="AQ280" s="74"/>
      <c r="AR280" s="74"/>
      <c r="AS280" s="74"/>
      <c r="AT280" s="74"/>
      <c r="AU280" s="74"/>
      <c r="AV280" s="74"/>
    </row>
    <row r="281" spans="27:48">
      <c r="AA281" s="74"/>
      <c r="AB281" s="74"/>
      <c r="AC281" s="74"/>
      <c r="AD281" s="74"/>
      <c r="AE281" s="74"/>
      <c r="AG281" s="101"/>
      <c r="AN281" s="74"/>
      <c r="AO281" s="74"/>
      <c r="AP281" s="74"/>
      <c r="AQ281" s="74"/>
      <c r="AR281" s="74"/>
      <c r="AS281" s="74"/>
      <c r="AT281" s="74"/>
      <c r="AU281" s="74"/>
      <c r="AV281" s="74"/>
    </row>
    <row r="282" spans="27:48">
      <c r="AA282" s="74"/>
      <c r="AB282" s="74"/>
      <c r="AC282" s="74"/>
      <c r="AD282" s="74"/>
      <c r="AE282" s="74"/>
      <c r="AG282" s="101"/>
      <c r="AN282" s="74"/>
      <c r="AO282" s="74"/>
      <c r="AP282" s="74"/>
      <c r="AQ282" s="74"/>
      <c r="AR282" s="74"/>
      <c r="AS282" s="74"/>
      <c r="AT282" s="74"/>
      <c r="AU282" s="74"/>
    </row>
    <row r="283" spans="27:48">
      <c r="AA283" s="74"/>
      <c r="AB283" s="74"/>
      <c r="AC283" s="74"/>
      <c r="AD283" s="74"/>
      <c r="AE283" s="74"/>
      <c r="AG283" s="101"/>
      <c r="AN283" s="74"/>
      <c r="AO283" s="74"/>
      <c r="AP283" s="74"/>
      <c r="AQ283" s="74"/>
      <c r="AR283" s="74"/>
      <c r="AS283" s="74"/>
      <c r="AT283" s="74"/>
      <c r="AU283" s="74"/>
    </row>
    <row r="284" spans="27:48">
      <c r="AA284" s="74"/>
      <c r="AB284" s="74"/>
      <c r="AC284" s="74"/>
      <c r="AD284" s="74"/>
      <c r="AE284" s="74"/>
      <c r="AG284" s="101"/>
      <c r="AN284" s="74"/>
      <c r="AO284" s="74"/>
      <c r="AP284" s="74"/>
      <c r="AQ284" s="74"/>
      <c r="AR284" s="74"/>
      <c r="AS284" s="74"/>
      <c r="AT284" s="74"/>
      <c r="AU284" s="74"/>
    </row>
    <row r="285" spans="27:48">
      <c r="AA285" s="74"/>
      <c r="AB285" s="74"/>
      <c r="AC285" s="74"/>
      <c r="AD285" s="74"/>
      <c r="AE285" s="74"/>
      <c r="AG285" s="101"/>
      <c r="AN285" s="74"/>
      <c r="AO285" s="74"/>
      <c r="AP285" s="74"/>
      <c r="AQ285" s="74"/>
      <c r="AR285" s="74"/>
      <c r="AS285" s="74"/>
      <c r="AT285" s="74"/>
      <c r="AU285" s="74"/>
    </row>
    <row r="286" spans="27:48">
      <c r="AA286" s="74"/>
      <c r="AB286" s="74"/>
      <c r="AC286" s="74"/>
      <c r="AD286" s="74"/>
      <c r="AE286" s="74"/>
      <c r="AG286" s="101"/>
      <c r="AN286" s="74"/>
      <c r="AO286" s="74"/>
      <c r="AP286" s="74"/>
      <c r="AQ286" s="74"/>
      <c r="AR286" s="74"/>
      <c r="AS286" s="74"/>
      <c r="AT286" s="74"/>
      <c r="AU286" s="74"/>
      <c r="AV286" s="74"/>
    </row>
    <row r="287" spans="27:48">
      <c r="AA287" s="74"/>
      <c r="AB287" s="74"/>
      <c r="AC287" s="74"/>
      <c r="AD287" s="74"/>
      <c r="AE287" s="74"/>
      <c r="AG287" s="101"/>
      <c r="AN287" s="74"/>
      <c r="AO287" s="74"/>
      <c r="AP287" s="74"/>
      <c r="AQ287" s="74"/>
      <c r="AR287" s="74"/>
      <c r="AS287" s="74"/>
      <c r="AT287" s="74"/>
      <c r="AU287" s="74"/>
      <c r="AV287" s="74"/>
    </row>
    <row r="288" spans="27:48">
      <c r="AA288" s="74"/>
      <c r="AB288" s="74"/>
      <c r="AC288" s="74"/>
      <c r="AD288" s="74"/>
      <c r="AE288" s="74"/>
      <c r="AG288" s="101"/>
      <c r="AN288" s="74"/>
      <c r="AO288" s="74"/>
      <c r="AP288" s="74"/>
      <c r="AQ288" s="74"/>
      <c r="AR288" s="74"/>
      <c r="AS288" s="74"/>
      <c r="AT288" s="74"/>
      <c r="AU288" s="74"/>
    </row>
    <row r="289" spans="27:48">
      <c r="AA289" s="74"/>
      <c r="AB289" s="74"/>
      <c r="AC289" s="74"/>
      <c r="AD289" s="74"/>
      <c r="AE289" s="74"/>
      <c r="AG289" s="101"/>
      <c r="AN289" s="74"/>
      <c r="AO289" s="74"/>
      <c r="AP289" s="74"/>
      <c r="AQ289" s="74"/>
      <c r="AR289" s="74"/>
      <c r="AS289" s="74"/>
      <c r="AT289" s="74"/>
      <c r="AU289" s="74"/>
    </row>
    <row r="290" spans="27:48">
      <c r="AA290" s="74"/>
      <c r="AB290" s="74"/>
      <c r="AC290" s="74"/>
      <c r="AD290" s="74"/>
      <c r="AE290" s="74"/>
      <c r="AG290" s="101"/>
      <c r="AN290" s="74"/>
      <c r="AO290" s="74"/>
      <c r="AP290" s="74"/>
      <c r="AQ290" s="74"/>
      <c r="AR290" s="74"/>
      <c r="AS290" s="74"/>
      <c r="AT290" s="74"/>
      <c r="AU290" s="74"/>
    </row>
    <row r="291" spans="27:48">
      <c r="AA291" s="74"/>
      <c r="AB291" s="74"/>
      <c r="AC291" s="74"/>
      <c r="AD291" s="74"/>
      <c r="AE291" s="74"/>
      <c r="AG291" s="101"/>
      <c r="AN291" s="74"/>
      <c r="AO291" s="74"/>
      <c r="AP291" s="74"/>
      <c r="AQ291" s="74"/>
      <c r="AR291" s="74"/>
      <c r="AS291" s="74"/>
      <c r="AT291" s="74"/>
      <c r="AU291" s="74"/>
    </row>
    <row r="292" spans="27:48">
      <c r="AA292" s="74"/>
      <c r="AB292" s="74"/>
      <c r="AC292" s="74"/>
      <c r="AD292" s="74"/>
      <c r="AE292" s="74"/>
      <c r="AG292" s="101"/>
      <c r="AN292" s="74"/>
      <c r="AO292" s="74"/>
      <c r="AP292" s="74"/>
      <c r="AQ292" s="74"/>
      <c r="AR292" s="74"/>
      <c r="AS292" s="74"/>
      <c r="AT292" s="74"/>
      <c r="AU292" s="74"/>
    </row>
    <row r="293" spans="27:48">
      <c r="AA293" s="74"/>
      <c r="AB293" s="74"/>
      <c r="AC293" s="74"/>
      <c r="AD293" s="74"/>
      <c r="AE293" s="74"/>
      <c r="AG293" s="101"/>
      <c r="AN293" s="74"/>
      <c r="AO293" s="74"/>
      <c r="AP293" s="74"/>
      <c r="AQ293" s="74"/>
      <c r="AR293" s="74"/>
      <c r="AS293" s="74"/>
      <c r="AT293" s="74"/>
      <c r="AU293" s="74"/>
    </row>
    <row r="294" spans="27:48">
      <c r="AA294" s="74"/>
      <c r="AB294" s="74"/>
      <c r="AC294" s="74"/>
      <c r="AD294" s="74"/>
      <c r="AE294" s="74"/>
      <c r="AG294" s="101"/>
      <c r="AN294" s="74"/>
      <c r="AO294" s="74"/>
      <c r="AP294" s="74"/>
      <c r="AQ294" s="74"/>
      <c r="AR294" s="74"/>
      <c r="AS294" s="74"/>
      <c r="AT294" s="74"/>
      <c r="AU294" s="74"/>
      <c r="AV294" s="74"/>
    </row>
    <row r="295" spans="27:48">
      <c r="AA295" s="74"/>
      <c r="AB295" s="74"/>
      <c r="AC295" s="74"/>
      <c r="AD295" s="74"/>
      <c r="AE295" s="74"/>
      <c r="AG295" s="101"/>
      <c r="AN295" s="74"/>
      <c r="AO295" s="74"/>
      <c r="AP295" s="74"/>
      <c r="AQ295" s="74"/>
      <c r="AR295" s="74"/>
      <c r="AS295" s="74"/>
      <c r="AT295" s="74"/>
      <c r="AU295" s="74"/>
      <c r="AV295" s="74"/>
    </row>
    <row r="296" spans="27:48">
      <c r="AA296" s="74"/>
      <c r="AB296" s="74"/>
      <c r="AC296" s="74"/>
      <c r="AD296" s="74"/>
      <c r="AE296" s="74"/>
      <c r="AG296" s="101"/>
      <c r="AN296" s="74"/>
      <c r="AO296" s="74"/>
      <c r="AP296" s="74"/>
      <c r="AQ296" s="74"/>
      <c r="AR296" s="74"/>
      <c r="AS296" s="74"/>
      <c r="AT296" s="74"/>
      <c r="AU296" s="74"/>
      <c r="AV296" s="74"/>
    </row>
    <row r="297" spans="27:48">
      <c r="AA297" s="74"/>
      <c r="AB297" s="74"/>
      <c r="AC297" s="74"/>
      <c r="AD297" s="74"/>
      <c r="AE297" s="74"/>
      <c r="AG297" s="101"/>
      <c r="AN297" s="74"/>
      <c r="AO297" s="74"/>
      <c r="AP297" s="74"/>
      <c r="AQ297" s="74"/>
      <c r="AR297" s="74"/>
      <c r="AS297" s="74"/>
      <c r="AT297" s="74"/>
      <c r="AU297" s="74"/>
    </row>
    <row r="298" spans="27:48">
      <c r="AA298" s="74"/>
      <c r="AB298" s="74"/>
      <c r="AC298" s="74"/>
      <c r="AD298" s="74"/>
      <c r="AE298" s="74"/>
      <c r="AG298" s="101"/>
      <c r="AN298" s="74"/>
      <c r="AO298" s="74"/>
      <c r="AP298" s="74"/>
      <c r="AQ298" s="74"/>
      <c r="AR298" s="74"/>
      <c r="AS298" s="74"/>
      <c r="AT298" s="74"/>
      <c r="AU298" s="74"/>
    </row>
    <row r="299" spans="27:48">
      <c r="AA299" s="74"/>
      <c r="AB299" s="74"/>
      <c r="AC299" s="74"/>
      <c r="AD299" s="74"/>
      <c r="AE299" s="74"/>
      <c r="AG299" s="101"/>
      <c r="AN299" s="74"/>
      <c r="AO299" s="74"/>
      <c r="AP299" s="74"/>
      <c r="AQ299" s="74"/>
      <c r="AR299" s="74"/>
      <c r="AS299" s="74"/>
      <c r="AT299" s="74"/>
      <c r="AU299" s="74"/>
    </row>
    <row r="300" spans="27:48">
      <c r="AA300" s="74"/>
      <c r="AB300" s="74"/>
      <c r="AC300" s="74"/>
      <c r="AD300" s="74"/>
      <c r="AE300" s="74"/>
      <c r="AG300" s="101"/>
      <c r="AN300" s="74"/>
      <c r="AO300" s="74"/>
      <c r="AP300" s="74"/>
      <c r="AQ300" s="74"/>
      <c r="AR300" s="74"/>
      <c r="AS300" s="74"/>
      <c r="AT300" s="74"/>
      <c r="AU300" s="74"/>
    </row>
    <row r="301" spans="27:48">
      <c r="AA301" s="74"/>
      <c r="AB301" s="74"/>
      <c r="AC301" s="74"/>
      <c r="AD301" s="74"/>
      <c r="AE301" s="74"/>
      <c r="AG301" s="101"/>
      <c r="AN301" s="74"/>
      <c r="AO301" s="74"/>
      <c r="AP301" s="74"/>
      <c r="AQ301" s="74"/>
      <c r="AR301" s="74"/>
      <c r="AS301" s="74"/>
      <c r="AT301" s="74"/>
      <c r="AU301" s="74"/>
    </row>
    <row r="302" spans="27:48">
      <c r="AA302" s="74"/>
      <c r="AB302" s="74"/>
      <c r="AC302" s="74"/>
      <c r="AD302" s="74"/>
      <c r="AE302" s="74"/>
      <c r="AG302" s="101"/>
      <c r="AN302" s="74"/>
      <c r="AO302" s="74"/>
      <c r="AP302" s="74"/>
      <c r="AQ302" s="74"/>
      <c r="AR302" s="74"/>
      <c r="AS302" s="74"/>
      <c r="AT302" s="74"/>
      <c r="AU302" s="74"/>
    </row>
    <row r="303" spans="27:48">
      <c r="AA303" s="74"/>
      <c r="AB303" s="74"/>
      <c r="AC303" s="74"/>
      <c r="AD303" s="74"/>
      <c r="AE303" s="74"/>
      <c r="AG303" s="101"/>
      <c r="AN303" s="74"/>
      <c r="AO303" s="74"/>
      <c r="AP303" s="74"/>
      <c r="AQ303" s="74"/>
      <c r="AR303" s="74"/>
      <c r="AS303" s="74"/>
      <c r="AT303" s="74"/>
      <c r="AU303" s="74"/>
    </row>
    <row r="304" spans="27:48">
      <c r="AA304" s="74"/>
      <c r="AB304" s="74"/>
      <c r="AC304" s="74"/>
      <c r="AD304" s="74"/>
      <c r="AE304" s="74"/>
      <c r="AG304" s="101"/>
      <c r="AN304" s="74"/>
      <c r="AO304" s="74"/>
      <c r="AP304" s="74"/>
      <c r="AQ304" s="74"/>
      <c r="AR304" s="74"/>
      <c r="AS304" s="74"/>
      <c r="AT304" s="74"/>
      <c r="AU304" s="74"/>
      <c r="AV304" s="74"/>
    </row>
    <row r="305" spans="27:48">
      <c r="AA305" s="74"/>
      <c r="AB305" s="74"/>
      <c r="AC305" s="74"/>
      <c r="AD305" s="74"/>
      <c r="AE305" s="74"/>
      <c r="AG305" s="101"/>
      <c r="AN305" s="74"/>
      <c r="AO305" s="74"/>
      <c r="AP305" s="74"/>
      <c r="AQ305" s="74"/>
      <c r="AR305" s="74"/>
      <c r="AS305" s="74"/>
      <c r="AT305" s="74"/>
      <c r="AU305" s="74"/>
      <c r="AV305" s="74"/>
    </row>
    <row r="306" spans="27:48">
      <c r="AA306" s="74"/>
      <c r="AB306" s="74"/>
      <c r="AC306" s="74"/>
      <c r="AD306" s="74"/>
      <c r="AE306" s="74"/>
      <c r="AG306" s="101"/>
      <c r="AN306" s="74"/>
      <c r="AO306" s="74"/>
      <c r="AP306" s="74"/>
      <c r="AQ306" s="74"/>
      <c r="AR306" s="74"/>
      <c r="AS306" s="74"/>
      <c r="AT306" s="74"/>
      <c r="AU306" s="74"/>
      <c r="AV306" s="74"/>
    </row>
    <row r="307" spans="27:48">
      <c r="AA307" s="74"/>
      <c r="AB307" s="74"/>
      <c r="AC307" s="74"/>
      <c r="AD307" s="74"/>
      <c r="AE307" s="74"/>
      <c r="AG307" s="101"/>
      <c r="AN307" s="74"/>
      <c r="AO307" s="74"/>
      <c r="AP307" s="74"/>
      <c r="AQ307" s="74"/>
      <c r="AR307" s="74"/>
      <c r="AS307" s="74"/>
      <c r="AT307" s="74"/>
      <c r="AU307" s="74"/>
    </row>
    <row r="308" spans="27:48">
      <c r="AA308" s="74"/>
      <c r="AB308" s="74"/>
      <c r="AC308" s="74"/>
      <c r="AD308" s="74"/>
      <c r="AE308" s="74"/>
      <c r="AG308" s="101"/>
      <c r="AN308" s="74"/>
      <c r="AO308" s="74"/>
      <c r="AP308" s="74"/>
      <c r="AQ308" s="74"/>
      <c r="AR308" s="74"/>
      <c r="AS308" s="74"/>
      <c r="AT308" s="74"/>
      <c r="AU308" s="74"/>
    </row>
    <row r="309" spans="27:48">
      <c r="AA309" s="74"/>
      <c r="AB309" s="74"/>
      <c r="AC309" s="74"/>
      <c r="AD309" s="74"/>
      <c r="AE309" s="74"/>
      <c r="AG309" s="101"/>
      <c r="AN309" s="74"/>
      <c r="AO309" s="74"/>
      <c r="AP309" s="74"/>
      <c r="AQ309" s="74"/>
      <c r="AR309" s="74"/>
      <c r="AS309" s="74"/>
      <c r="AT309" s="74"/>
      <c r="AU309" s="74"/>
    </row>
    <row r="310" spans="27:48">
      <c r="AA310" s="74"/>
      <c r="AB310" s="74"/>
      <c r="AC310" s="74"/>
      <c r="AD310" s="74"/>
      <c r="AE310" s="74"/>
      <c r="AG310" s="101"/>
      <c r="AN310" s="74"/>
      <c r="AO310" s="74"/>
      <c r="AP310" s="74"/>
      <c r="AQ310" s="74"/>
      <c r="AR310" s="74"/>
      <c r="AS310" s="74"/>
      <c r="AT310" s="74"/>
      <c r="AU310" s="74"/>
    </row>
    <row r="311" spans="27:48">
      <c r="AA311" s="74"/>
      <c r="AB311" s="74"/>
      <c r="AC311" s="74"/>
      <c r="AD311" s="74"/>
      <c r="AE311" s="74"/>
      <c r="AG311" s="101"/>
      <c r="AN311" s="74"/>
      <c r="AO311" s="74"/>
      <c r="AP311" s="74"/>
      <c r="AQ311" s="74"/>
      <c r="AR311" s="74"/>
      <c r="AS311" s="74"/>
      <c r="AT311" s="74"/>
      <c r="AU311" s="74"/>
    </row>
    <row r="312" spans="27:48">
      <c r="AA312" s="74"/>
      <c r="AB312" s="74"/>
      <c r="AC312" s="74"/>
      <c r="AD312" s="74"/>
      <c r="AE312" s="74"/>
      <c r="AG312" s="101"/>
      <c r="AN312" s="74"/>
      <c r="AO312" s="74"/>
      <c r="AP312" s="74"/>
      <c r="AQ312" s="74"/>
      <c r="AR312" s="74"/>
      <c r="AS312" s="74"/>
      <c r="AT312" s="74"/>
      <c r="AU312" s="74"/>
    </row>
    <row r="313" spans="27:48">
      <c r="AA313" s="74"/>
      <c r="AB313" s="74"/>
      <c r="AC313" s="74"/>
      <c r="AD313" s="74"/>
      <c r="AE313" s="74"/>
      <c r="AG313" s="101"/>
      <c r="AN313" s="74"/>
      <c r="AO313" s="74"/>
      <c r="AP313" s="74"/>
      <c r="AQ313" s="74"/>
      <c r="AR313" s="74"/>
      <c r="AS313" s="74"/>
      <c r="AT313" s="74"/>
      <c r="AU313" s="74"/>
    </row>
    <row r="314" spans="27:48">
      <c r="AA314" s="74"/>
      <c r="AB314" s="74"/>
      <c r="AC314" s="74"/>
      <c r="AD314" s="74"/>
      <c r="AE314" s="74"/>
      <c r="AG314" s="101"/>
      <c r="AN314" s="74"/>
      <c r="AO314" s="74"/>
      <c r="AP314" s="74"/>
      <c r="AQ314" s="74"/>
      <c r="AR314" s="74"/>
      <c r="AS314" s="74"/>
      <c r="AT314" s="74"/>
      <c r="AU314" s="74"/>
    </row>
    <row r="315" spans="27:48">
      <c r="AA315" s="74"/>
      <c r="AB315" s="74"/>
      <c r="AC315" s="74"/>
      <c r="AD315" s="74"/>
      <c r="AE315" s="74"/>
      <c r="AG315" s="101"/>
      <c r="AN315" s="74"/>
      <c r="AO315" s="74"/>
      <c r="AP315" s="74"/>
      <c r="AQ315" s="74"/>
      <c r="AR315" s="74"/>
      <c r="AS315" s="74"/>
      <c r="AT315" s="74"/>
      <c r="AU315" s="74"/>
    </row>
    <row r="316" spans="27:48">
      <c r="AA316" s="74"/>
      <c r="AB316" s="74"/>
      <c r="AC316" s="74"/>
      <c r="AD316" s="74"/>
      <c r="AE316" s="74"/>
      <c r="AG316" s="101"/>
      <c r="AN316" s="74"/>
      <c r="AO316" s="74"/>
      <c r="AP316" s="74"/>
      <c r="AQ316" s="74"/>
      <c r="AR316" s="74"/>
      <c r="AS316" s="74"/>
      <c r="AT316" s="74"/>
      <c r="AU316" s="74"/>
    </row>
    <row r="317" spans="27:48">
      <c r="AA317" s="74"/>
      <c r="AB317" s="74"/>
      <c r="AC317" s="74"/>
      <c r="AD317" s="74"/>
      <c r="AE317" s="74"/>
      <c r="AG317" s="101"/>
      <c r="AN317" s="74"/>
      <c r="AO317" s="74"/>
      <c r="AP317" s="74"/>
      <c r="AQ317" s="74"/>
      <c r="AR317" s="74"/>
      <c r="AS317" s="74"/>
      <c r="AT317" s="74"/>
      <c r="AU317" s="74"/>
    </row>
    <row r="318" spans="27:48">
      <c r="AA318" s="74"/>
      <c r="AB318" s="74"/>
      <c r="AC318" s="74"/>
      <c r="AD318" s="74"/>
      <c r="AE318" s="74"/>
      <c r="AG318" s="101"/>
      <c r="AN318" s="74"/>
      <c r="AO318" s="74"/>
      <c r="AP318" s="74"/>
      <c r="AQ318" s="74"/>
      <c r="AR318" s="74"/>
      <c r="AS318" s="74"/>
      <c r="AT318" s="74"/>
      <c r="AU318" s="74"/>
    </row>
    <row r="319" spans="27:48">
      <c r="AA319" s="74"/>
      <c r="AB319" s="74"/>
      <c r="AC319" s="74"/>
      <c r="AD319" s="74"/>
      <c r="AE319" s="74"/>
      <c r="AG319" s="101"/>
      <c r="AN319" s="74"/>
      <c r="AO319" s="74"/>
      <c r="AP319" s="74"/>
      <c r="AQ319" s="74"/>
      <c r="AR319" s="74"/>
      <c r="AS319" s="74"/>
      <c r="AT319" s="74"/>
      <c r="AU319" s="74"/>
    </row>
    <row r="320" spans="27:48">
      <c r="AA320" s="74"/>
      <c r="AB320" s="74"/>
      <c r="AC320" s="74"/>
      <c r="AD320" s="74"/>
      <c r="AE320" s="74"/>
      <c r="AG320" s="101"/>
      <c r="AN320" s="74"/>
      <c r="AO320" s="74"/>
      <c r="AP320" s="74"/>
      <c r="AQ320" s="74"/>
      <c r="AR320" s="74"/>
      <c r="AS320" s="74"/>
      <c r="AT320" s="74"/>
      <c r="AU320" s="74"/>
    </row>
    <row r="321" spans="27:48">
      <c r="AA321" s="74"/>
      <c r="AB321" s="74"/>
      <c r="AC321" s="74"/>
      <c r="AD321" s="74"/>
      <c r="AE321" s="74"/>
      <c r="AG321" s="101"/>
      <c r="AN321" s="74"/>
      <c r="AO321" s="74"/>
      <c r="AP321" s="74"/>
      <c r="AQ321" s="74"/>
      <c r="AR321" s="74"/>
      <c r="AS321" s="74"/>
      <c r="AT321" s="74"/>
      <c r="AU321" s="74"/>
    </row>
    <row r="322" spans="27:48">
      <c r="AA322" s="74"/>
      <c r="AB322" s="74"/>
      <c r="AC322" s="74"/>
      <c r="AD322" s="74"/>
      <c r="AE322" s="74"/>
      <c r="AG322" s="101"/>
      <c r="AN322" s="74"/>
      <c r="AO322" s="74"/>
      <c r="AP322" s="74"/>
      <c r="AQ322" s="74"/>
      <c r="AR322" s="74"/>
      <c r="AS322" s="74"/>
      <c r="AT322" s="74"/>
      <c r="AU322" s="74"/>
      <c r="AV322" s="74"/>
    </row>
    <row r="323" spans="27:48">
      <c r="AA323" s="74"/>
      <c r="AB323" s="74"/>
      <c r="AC323" s="74"/>
      <c r="AD323" s="74"/>
      <c r="AE323" s="74"/>
      <c r="AG323" s="101"/>
      <c r="AN323" s="74"/>
      <c r="AO323" s="74"/>
      <c r="AP323" s="74"/>
      <c r="AQ323" s="74"/>
      <c r="AR323" s="74"/>
      <c r="AS323" s="74"/>
      <c r="AT323" s="74"/>
      <c r="AU323" s="74"/>
    </row>
    <row r="324" spans="27:48">
      <c r="AA324" s="74"/>
      <c r="AB324" s="74"/>
      <c r="AC324" s="74"/>
      <c r="AD324" s="74"/>
      <c r="AE324" s="74"/>
      <c r="AG324" s="101"/>
      <c r="AN324" s="74"/>
      <c r="AO324" s="74"/>
      <c r="AP324" s="74"/>
      <c r="AQ324" s="74"/>
      <c r="AR324" s="74"/>
      <c r="AS324" s="74"/>
      <c r="AT324" s="74"/>
      <c r="AU324" s="74"/>
    </row>
    <row r="325" spans="27:48">
      <c r="AA325" s="74"/>
      <c r="AB325" s="74"/>
      <c r="AC325" s="74"/>
      <c r="AD325" s="74"/>
      <c r="AE325" s="74"/>
      <c r="AG325" s="101"/>
      <c r="AN325" s="74"/>
      <c r="AO325" s="74"/>
      <c r="AP325" s="74"/>
      <c r="AQ325" s="74"/>
      <c r="AR325" s="74"/>
      <c r="AS325" s="74"/>
      <c r="AT325" s="74"/>
      <c r="AU325" s="74"/>
    </row>
    <row r="326" spans="27:48">
      <c r="AA326" s="74"/>
      <c r="AB326" s="74"/>
      <c r="AC326" s="74"/>
      <c r="AD326" s="74"/>
      <c r="AE326" s="74"/>
      <c r="AG326" s="101"/>
      <c r="AN326" s="74"/>
      <c r="AO326" s="74"/>
      <c r="AP326" s="74"/>
      <c r="AQ326" s="74"/>
      <c r="AR326" s="74"/>
      <c r="AS326" s="74"/>
      <c r="AT326" s="74"/>
      <c r="AU326" s="74"/>
    </row>
    <row r="327" spans="27:48">
      <c r="AA327" s="74"/>
      <c r="AB327" s="74"/>
      <c r="AC327" s="74"/>
      <c r="AD327" s="74"/>
      <c r="AE327" s="74"/>
      <c r="AG327" s="101"/>
      <c r="AN327" s="74"/>
      <c r="AO327" s="74"/>
      <c r="AP327" s="74"/>
      <c r="AQ327" s="74"/>
      <c r="AR327" s="74"/>
      <c r="AS327" s="74"/>
      <c r="AT327" s="74"/>
      <c r="AU327" s="74"/>
    </row>
    <row r="328" spans="27:48">
      <c r="AA328" s="74"/>
      <c r="AB328" s="74"/>
      <c r="AC328" s="74"/>
      <c r="AD328" s="74"/>
      <c r="AE328" s="74"/>
      <c r="AG328" s="101"/>
      <c r="AN328" s="74"/>
      <c r="AO328" s="74"/>
      <c r="AP328" s="74"/>
      <c r="AQ328" s="74"/>
      <c r="AR328" s="74"/>
      <c r="AS328" s="74"/>
      <c r="AT328" s="74"/>
      <c r="AU328" s="74"/>
    </row>
    <row r="329" spans="27:48">
      <c r="AA329" s="74"/>
      <c r="AB329" s="74"/>
      <c r="AC329" s="74"/>
      <c r="AD329" s="74"/>
      <c r="AE329" s="74"/>
      <c r="AG329" s="101"/>
      <c r="AN329" s="74"/>
      <c r="AO329" s="74"/>
      <c r="AP329" s="74"/>
      <c r="AQ329" s="74"/>
      <c r="AR329" s="74"/>
      <c r="AS329" s="74"/>
      <c r="AT329" s="74"/>
      <c r="AU329" s="74"/>
    </row>
    <row r="330" spans="27:48">
      <c r="AA330" s="74"/>
      <c r="AB330" s="74"/>
      <c r="AC330" s="74"/>
      <c r="AD330" s="74"/>
      <c r="AE330" s="74"/>
      <c r="AG330" s="101"/>
      <c r="AN330" s="74"/>
      <c r="AO330" s="74"/>
      <c r="AP330" s="74"/>
      <c r="AQ330" s="74"/>
      <c r="AR330" s="74"/>
      <c r="AS330" s="74"/>
      <c r="AT330" s="74"/>
      <c r="AU330" s="74"/>
    </row>
    <row r="331" spans="27:48">
      <c r="AA331" s="74"/>
      <c r="AB331" s="74"/>
      <c r="AC331" s="74"/>
      <c r="AD331" s="74"/>
      <c r="AE331" s="74"/>
      <c r="AG331" s="101"/>
      <c r="AN331" s="74"/>
      <c r="AO331" s="74"/>
      <c r="AP331" s="74"/>
      <c r="AQ331" s="74"/>
      <c r="AR331" s="74"/>
      <c r="AS331" s="74"/>
      <c r="AT331" s="74"/>
      <c r="AU331" s="74"/>
    </row>
    <row r="332" spans="27:48">
      <c r="AA332" s="74"/>
      <c r="AB332" s="74"/>
      <c r="AC332" s="74"/>
      <c r="AD332" s="74"/>
      <c r="AE332" s="74"/>
      <c r="AG332" s="101"/>
      <c r="AN332" s="74"/>
      <c r="AO332" s="74"/>
      <c r="AP332" s="74"/>
      <c r="AQ332" s="74"/>
      <c r="AR332" s="74"/>
      <c r="AS332" s="74"/>
      <c r="AT332" s="74"/>
      <c r="AU332" s="74"/>
    </row>
    <row r="333" spans="27:48">
      <c r="AA333" s="74"/>
      <c r="AB333" s="74"/>
      <c r="AC333" s="74"/>
      <c r="AD333" s="74"/>
      <c r="AE333" s="74"/>
      <c r="AG333" s="101"/>
      <c r="AN333" s="74"/>
      <c r="AO333" s="74"/>
      <c r="AP333" s="74"/>
      <c r="AQ333" s="74"/>
      <c r="AR333" s="74"/>
      <c r="AS333" s="74"/>
      <c r="AT333" s="74"/>
      <c r="AU333" s="74"/>
    </row>
    <row r="334" spans="27:48">
      <c r="AA334" s="74"/>
      <c r="AB334" s="74"/>
      <c r="AC334" s="74"/>
      <c r="AD334" s="74"/>
      <c r="AE334" s="74"/>
      <c r="AG334" s="101"/>
      <c r="AN334" s="74"/>
      <c r="AO334" s="74"/>
      <c r="AP334" s="74"/>
      <c r="AQ334" s="74"/>
      <c r="AR334" s="74"/>
      <c r="AS334" s="74"/>
      <c r="AT334" s="74"/>
      <c r="AU334" s="74"/>
    </row>
    <row r="335" spans="27:48">
      <c r="AA335" s="74"/>
      <c r="AB335" s="74"/>
      <c r="AC335" s="74"/>
      <c r="AD335" s="74"/>
      <c r="AE335" s="74"/>
      <c r="AG335" s="101"/>
      <c r="AN335" s="74"/>
      <c r="AO335" s="74"/>
      <c r="AP335" s="74"/>
      <c r="AQ335" s="74"/>
      <c r="AR335" s="74"/>
      <c r="AS335" s="74"/>
      <c r="AT335" s="74"/>
      <c r="AU335" s="74"/>
    </row>
    <row r="336" spans="27:48">
      <c r="AA336" s="74"/>
      <c r="AB336" s="74"/>
      <c r="AC336" s="74"/>
      <c r="AD336" s="74"/>
      <c r="AE336" s="74"/>
      <c r="AG336" s="101"/>
      <c r="AN336" s="74"/>
      <c r="AO336" s="74"/>
      <c r="AP336" s="74"/>
      <c r="AQ336" s="74"/>
      <c r="AR336" s="74"/>
      <c r="AS336" s="74"/>
      <c r="AT336" s="74"/>
      <c r="AU336" s="74"/>
      <c r="AV336" s="74"/>
    </row>
    <row r="337" spans="27:47">
      <c r="AA337" s="74"/>
      <c r="AB337" s="74"/>
      <c r="AC337" s="74"/>
      <c r="AD337" s="74"/>
      <c r="AE337" s="74"/>
      <c r="AG337" s="101"/>
      <c r="AN337" s="74"/>
      <c r="AO337" s="74"/>
      <c r="AP337" s="74"/>
      <c r="AQ337" s="74"/>
      <c r="AR337" s="74"/>
      <c r="AS337" s="74"/>
      <c r="AT337" s="74"/>
      <c r="AU337" s="74"/>
    </row>
    <row r="338" spans="27:47">
      <c r="AA338" s="74"/>
      <c r="AB338" s="74"/>
      <c r="AC338" s="74"/>
      <c r="AD338" s="74"/>
      <c r="AE338" s="74"/>
      <c r="AG338" s="101"/>
      <c r="AN338" s="74"/>
      <c r="AO338" s="74"/>
      <c r="AP338" s="74"/>
      <c r="AQ338" s="74"/>
      <c r="AR338" s="74"/>
      <c r="AS338" s="74"/>
      <c r="AT338" s="74"/>
      <c r="AU338" s="74"/>
    </row>
    <row r="339" spans="27:47">
      <c r="AA339" s="74"/>
      <c r="AB339" s="74"/>
      <c r="AC339" s="74"/>
      <c r="AD339" s="74"/>
      <c r="AE339" s="74"/>
      <c r="AG339" s="101"/>
      <c r="AN339" s="74"/>
      <c r="AO339" s="74"/>
      <c r="AP339" s="74"/>
      <c r="AQ339" s="74"/>
      <c r="AR339" s="74"/>
      <c r="AS339" s="74"/>
      <c r="AT339" s="74"/>
      <c r="AU339" s="74"/>
    </row>
    <row r="340" spans="27:47">
      <c r="AA340" s="74"/>
      <c r="AB340" s="74"/>
      <c r="AC340" s="74"/>
      <c r="AD340" s="74"/>
      <c r="AE340" s="74"/>
      <c r="AG340" s="101"/>
      <c r="AN340" s="74"/>
      <c r="AO340" s="74"/>
      <c r="AP340" s="74"/>
      <c r="AQ340" s="74"/>
      <c r="AR340" s="74"/>
      <c r="AS340" s="74"/>
      <c r="AT340" s="74"/>
      <c r="AU340" s="74"/>
    </row>
    <row r="341" spans="27:47">
      <c r="AA341" s="74"/>
      <c r="AB341" s="74"/>
      <c r="AC341" s="74"/>
      <c r="AD341" s="74"/>
      <c r="AE341" s="74"/>
      <c r="AG341" s="101"/>
      <c r="AN341" s="74"/>
      <c r="AO341" s="74"/>
      <c r="AP341" s="74"/>
      <c r="AQ341" s="74"/>
      <c r="AR341" s="74"/>
      <c r="AS341" s="74"/>
      <c r="AT341" s="74"/>
      <c r="AU341" s="74"/>
    </row>
    <row r="342" spans="27:47">
      <c r="AA342" s="74"/>
      <c r="AB342" s="74"/>
      <c r="AC342" s="74"/>
      <c r="AD342" s="74"/>
      <c r="AE342" s="74"/>
      <c r="AG342" s="101"/>
      <c r="AN342" s="74"/>
      <c r="AO342" s="74"/>
      <c r="AP342" s="74"/>
      <c r="AQ342" s="74"/>
      <c r="AR342" s="74"/>
      <c r="AS342" s="74"/>
      <c r="AT342" s="74"/>
      <c r="AU342" s="74"/>
    </row>
    <row r="343" spans="27:47">
      <c r="AA343" s="74"/>
      <c r="AB343" s="74"/>
      <c r="AC343" s="74"/>
      <c r="AD343" s="74"/>
      <c r="AE343" s="74"/>
      <c r="AG343" s="101"/>
      <c r="AN343" s="74"/>
      <c r="AO343" s="74"/>
      <c r="AP343" s="74"/>
      <c r="AQ343" s="74"/>
      <c r="AR343" s="74"/>
      <c r="AS343" s="74"/>
      <c r="AT343" s="74"/>
      <c r="AU343" s="74"/>
    </row>
    <row r="344" spans="27:47">
      <c r="AA344" s="74"/>
      <c r="AB344" s="74"/>
      <c r="AC344" s="74"/>
      <c r="AD344" s="74"/>
      <c r="AE344" s="74"/>
      <c r="AG344" s="101"/>
      <c r="AN344" s="74"/>
      <c r="AO344" s="74"/>
      <c r="AP344" s="74"/>
      <c r="AQ344" s="74"/>
      <c r="AR344" s="74"/>
      <c r="AS344" s="74"/>
      <c r="AT344" s="74"/>
      <c r="AU344" s="74"/>
    </row>
    <row r="345" spans="27:47">
      <c r="AA345" s="74"/>
      <c r="AB345" s="74"/>
      <c r="AC345" s="74"/>
      <c r="AD345" s="74"/>
      <c r="AE345" s="74"/>
      <c r="AG345" s="101"/>
      <c r="AN345" s="74"/>
      <c r="AO345" s="74"/>
      <c r="AP345" s="74"/>
      <c r="AQ345" s="74"/>
      <c r="AR345" s="74"/>
      <c r="AS345" s="74"/>
      <c r="AT345" s="74"/>
      <c r="AU345" s="74"/>
    </row>
    <row r="346" spans="27:47">
      <c r="AA346" s="74"/>
      <c r="AB346" s="74"/>
      <c r="AC346" s="74"/>
      <c r="AD346" s="74"/>
      <c r="AE346" s="74"/>
      <c r="AG346" s="101"/>
      <c r="AN346" s="74"/>
      <c r="AO346" s="74"/>
      <c r="AP346" s="74"/>
      <c r="AQ346" s="74"/>
      <c r="AR346" s="74"/>
      <c r="AS346" s="74"/>
      <c r="AT346" s="74"/>
      <c r="AU346" s="74"/>
    </row>
    <row r="347" spans="27:47">
      <c r="AA347" s="74"/>
      <c r="AB347" s="74"/>
      <c r="AC347" s="74"/>
      <c r="AD347" s="74"/>
      <c r="AE347" s="74"/>
      <c r="AG347" s="101"/>
      <c r="AN347" s="74"/>
      <c r="AO347" s="74"/>
      <c r="AP347" s="74"/>
      <c r="AQ347" s="74"/>
      <c r="AR347" s="74"/>
      <c r="AS347" s="74"/>
      <c r="AT347" s="74"/>
      <c r="AU347" s="74"/>
    </row>
    <row r="348" spans="27:47">
      <c r="AA348" s="74"/>
      <c r="AB348" s="74"/>
      <c r="AC348" s="74"/>
      <c r="AD348" s="74"/>
      <c r="AE348" s="74"/>
      <c r="AG348" s="101"/>
      <c r="AN348" s="74"/>
      <c r="AO348" s="74"/>
      <c r="AP348" s="74"/>
      <c r="AQ348" s="74"/>
      <c r="AR348" s="74"/>
      <c r="AS348" s="74"/>
      <c r="AT348" s="74"/>
      <c r="AU348" s="74"/>
    </row>
    <row r="349" spans="27:47">
      <c r="AA349" s="74"/>
      <c r="AB349" s="74"/>
      <c r="AC349" s="74"/>
      <c r="AD349" s="74"/>
      <c r="AE349" s="74"/>
      <c r="AG349" s="101"/>
      <c r="AN349" s="74"/>
      <c r="AO349" s="74"/>
      <c r="AP349" s="74"/>
      <c r="AQ349" s="74"/>
      <c r="AR349" s="74"/>
      <c r="AS349" s="74"/>
      <c r="AT349" s="74"/>
      <c r="AU349" s="74"/>
    </row>
    <row r="350" spans="27:47">
      <c r="AA350" s="74"/>
      <c r="AB350" s="74"/>
      <c r="AC350" s="74"/>
      <c r="AD350" s="74"/>
      <c r="AE350" s="74"/>
      <c r="AG350" s="101"/>
      <c r="AN350" s="74"/>
      <c r="AO350" s="74"/>
      <c r="AP350" s="74"/>
      <c r="AQ350" s="74"/>
      <c r="AR350" s="74"/>
      <c r="AS350" s="74"/>
      <c r="AT350" s="74"/>
      <c r="AU350" s="74"/>
    </row>
    <row r="351" spans="27:47">
      <c r="AA351" s="74"/>
      <c r="AB351" s="74"/>
      <c r="AC351" s="74"/>
      <c r="AD351" s="74"/>
      <c r="AE351" s="74"/>
      <c r="AG351" s="101"/>
      <c r="AN351" s="74"/>
      <c r="AO351" s="74"/>
      <c r="AP351" s="74"/>
      <c r="AQ351" s="74"/>
      <c r="AR351" s="74"/>
      <c r="AS351" s="74"/>
      <c r="AT351" s="74"/>
      <c r="AU351" s="74"/>
    </row>
    <row r="352" spans="27:47">
      <c r="AA352" s="74"/>
      <c r="AB352" s="74"/>
      <c r="AC352" s="74"/>
      <c r="AD352" s="74"/>
      <c r="AE352" s="74"/>
      <c r="AG352" s="101"/>
      <c r="AN352" s="74"/>
      <c r="AO352" s="74"/>
      <c r="AP352" s="74"/>
      <c r="AQ352" s="74"/>
      <c r="AR352" s="74"/>
      <c r="AS352" s="74"/>
      <c r="AT352" s="74"/>
      <c r="AU352" s="74"/>
    </row>
    <row r="353" spans="27:64">
      <c r="AA353" s="74"/>
      <c r="AB353" s="74"/>
      <c r="AC353" s="74"/>
      <c r="AD353" s="74"/>
      <c r="AE353" s="74"/>
      <c r="AG353" s="101"/>
      <c r="AN353" s="74"/>
      <c r="AO353" s="74"/>
      <c r="AP353" s="74"/>
      <c r="AQ353" s="74"/>
      <c r="AR353" s="74"/>
      <c r="AS353" s="74"/>
      <c r="AT353" s="74"/>
      <c r="AU353" s="74"/>
    </row>
    <row r="354" spans="27:64">
      <c r="AA354" s="74"/>
      <c r="AB354" s="74"/>
      <c r="AC354" s="74"/>
      <c r="AD354" s="74"/>
      <c r="AE354" s="74"/>
      <c r="AG354" s="101"/>
      <c r="AN354" s="74"/>
      <c r="AO354" s="74"/>
      <c r="AP354" s="74"/>
      <c r="AQ354" s="74"/>
      <c r="AR354" s="74"/>
      <c r="AS354" s="74"/>
      <c r="AT354" s="74"/>
      <c r="AU354" s="74"/>
      <c r="AV354" s="74"/>
    </row>
    <row r="355" spans="27:64">
      <c r="AA355" s="74"/>
      <c r="AB355" s="74"/>
      <c r="AC355" s="74"/>
      <c r="AD355" s="74"/>
      <c r="AE355" s="74"/>
      <c r="AG355" s="101"/>
      <c r="AN355" s="74"/>
      <c r="AO355" s="74"/>
      <c r="AP355" s="74"/>
      <c r="AQ355" s="74"/>
      <c r="AR355" s="74"/>
      <c r="AS355" s="74"/>
      <c r="AT355" s="74"/>
      <c r="AU355" s="74"/>
    </row>
    <row r="356" spans="27:64">
      <c r="AA356" s="74"/>
      <c r="AB356" s="74"/>
      <c r="AC356" s="74"/>
      <c r="AD356" s="74"/>
      <c r="AE356" s="74"/>
      <c r="AG356" s="101"/>
      <c r="AN356" s="74"/>
      <c r="AO356" s="74"/>
      <c r="AP356" s="74"/>
      <c r="AQ356" s="74"/>
      <c r="AR356" s="74"/>
      <c r="AS356" s="74"/>
      <c r="AT356" s="74"/>
      <c r="AU356" s="74"/>
    </row>
    <row r="357" spans="27:64">
      <c r="AA357" s="74"/>
      <c r="AB357" s="74"/>
      <c r="AC357" s="74"/>
      <c r="AD357" s="74"/>
      <c r="AE357" s="74"/>
      <c r="AG357" s="101"/>
      <c r="AN357" s="74"/>
      <c r="AO357" s="74"/>
      <c r="AP357" s="74"/>
      <c r="AQ357" s="74"/>
      <c r="AR357" s="74"/>
      <c r="AS357" s="74"/>
      <c r="AT357" s="74"/>
      <c r="AU357" s="74"/>
    </row>
    <row r="358" spans="27:64">
      <c r="AA358" s="74"/>
      <c r="AB358" s="74"/>
      <c r="AC358" s="74"/>
      <c r="AD358" s="74"/>
      <c r="AE358" s="74"/>
      <c r="AG358" s="101"/>
      <c r="AN358" s="74"/>
      <c r="AO358" s="74"/>
      <c r="AP358" s="74"/>
      <c r="AQ358" s="74"/>
      <c r="AR358" s="74"/>
      <c r="AS358" s="74"/>
      <c r="AT358" s="74"/>
      <c r="AU358" s="74"/>
    </row>
    <row r="359" spans="27:64">
      <c r="AA359" s="74"/>
      <c r="AB359" s="74"/>
      <c r="AC359" s="74"/>
      <c r="AD359" s="74"/>
      <c r="AE359" s="74"/>
      <c r="AG359" s="101"/>
      <c r="AN359" s="74"/>
      <c r="AO359" s="74"/>
      <c r="AP359" s="74"/>
      <c r="AQ359" s="74"/>
      <c r="AR359" s="74"/>
      <c r="AS359" s="74"/>
      <c r="AT359" s="74"/>
      <c r="AU359" s="74"/>
    </row>
    <row r="360" spans="27:64">
      <c r="AA360" s="74"/>
      <c r="AB360" s="74"/>
      <c r="AC360" s="74"/>
      <c r="AD360" s="74"/>
      <c r="AE360" s="74"/>
      <c r="AG360" s="101"/>
      <c r="AN360" s="74"/>
      <c r="AO360" s="74"/>
      <c r="AP360" s="74"/>
      <c r="AQ360" s="74"/>
      <c r="AR360" s="74"/>
      <c r="AS360" s="74"/>
      <c r="AT360" s="74"/>
      <c r="AU360" s="74"/>
    </row>
    <row r="361" spans="27:64">
      <c r="AA361" s="74"/>
      <c r="AB361" s="74"/>
      <c r="AC361" s="74"/>
      <c r="AD361" s="74"/>
      <c r="AE361" s="74"/>
      <c r="AG361" s="101"/>
      <c r="AN361" s="74"/>
      <c r="AO361" s="74"/>
      <c r="AP361" s="74"/>
      <c r="AQ361" s="74"/>
      <c r="AR361" s="74"/>
      <c r="AS361" s="74"/>
      <c r="AT361" s="74"/>
      <c r="AU361" s="74"/>
    </row>
    <row r="362" spans="27:64">
      <c r="AA362" s="74"/>
      <c r="AB362" s="74"/>
      <c r="AC362" s="74"/>
      <c r="AD362" s="74"/>
      <c r="AE362" s="74"/>
      <c r="AG362" s="101"/>
      <c r="AN362" s="74"/>
      <c r="AO362" s="74"/>
      <c r="AP362" s="74"/>
      <c r="AQ362" s="74"/>
      <c r="AR362" s="74"/>
      <c r="AS362" s="74"/>
      <c r="AT362" s="74"/>
      <c r="AU362" s="74"/>
    </row>
    <row r="363" spans="27:64">
      <c r="AA363" s="74"/>
      <c r="AB363" s="74"/>
      <c r="AC363" s="74"/>
      <c r="AD363" s="74"/>
      <c r="AE363" s="74"/>
      <c r="AG363" s="101"/>
      <c r="AN363" s="74"/>
      <c r="AO363" s="74"/>
      <c r="AP363" s="74"/>
      <c r="AQ363" s="74"/>
      <c r="AR363" s="74"/>
      <c r="AS363" s="74"/>
      <c r="AT363" s="74"/>
      <c r="AU363" s="74"/>
    </row>
    <row r="364" spans="27:64">
      <c r="AA364" s="74"/>
      <c r="AB364" s="74"/>
      <c r="AC364" s="74"/>
      <c r="AD364" s="74"/>
      <c r="AE364" s="74"/>
      <c r="AG364" s="101"/>
      <c r="AN364" s="74"/>
      <c r="AO364" s="74"/>
      <c r="AP364" s="74"/>
      <c r="AQ364" s="74"/>
      <c r="AR364" s="74"/>
      <c r="AS364" s="74"/>
      <c r="AT364" s="74"/>
      <c r="AU364" s="74"/>
    </row>
    <row r="365" spans="27:64">
      <c r="AA365" s="74"/>
      <c r="AB365" s="74"/>
      <c r="AC365" s="74"/>
      <c r="AD365" s="74"/>
      <c r="AE365" s="74"/>
      <c r="AG365" s="101"/>
      <c r="AN365" s="74"/>
      <c r="AO365" s="74"/>
      <c r="AP365" s="74"/>
      <c r="AQ365" s="74"/>
      <c r="AR365" s="74"/>
      <c r="AS365" s="74"/>
      <c r="AT365" s="74"/>
      <c r="AU365" s="74"/>
    </row>
    <row r="366" spans="27:64">
      <c r="AA366" s="74"/>
      <c r="AB366" s="74"/>
      <c r="AC366" s="74"/>
      <c r="AD366" s="74"/>
      <c r="AE366" s="74"/>
      <c r="AG366" s="101"/>
      <c r="AN366" s="74"/>
      <c r="AO366" s="74"/>
      <c r="AP366" s="74"/>
      <c r="AQ366" s="74"/>
      <c r="AR366" s="74"/>
      <c r="AS366" s="74"/>
      <c r="AT366" s="74"/>
      <c r="AU366" s="74"/>
    </row>
    <row r="367" spans="27:64">
      <c r="AA367" s="74"/>
      <c r="AB367" s="74"/>
      <c r="AC367" s="74"/>
      <c r="AD367" s="74"/>
      <c r="AE367" s="74"/>
      <c r="AG367" s="101"/>
      <c r="AN367" s="74"/>
      <c r="AO367" s="74"/>
      <c r="AP367" s="74"/>
      <c r="AQ367" s="74"/>
      <c r="AR367" s="74"/>
      <c r="AS367" s="74"/>
      <c r="AT367" s="74"/>
      <c r="AU367" s="74"/>
    </row>
    <row r="368" spans="27:64">
      <c r="AA368" s="74"/>
      <c r="AB368" s="74"/>
      <c r="AC368" s="74"/>
      <c r="AD368" s="74"/>
      <c r="AE368" s="74"/>
      <c r="AG368" s="101"/>
      <c r="AN368" s="74"/>
      <c r="AO368" s="74"/>
      <c r="AP368" s="74"/>
      <c r="AQ368" s="74"/>
      <c r="AR368" s="74"/>
      <c r="AS368" s="74"/>
      <c r="AT368" s="74"/>
      <c r="AU368" s="74"/>
      <c r="AV368" s="74"/>
      <c r="AW368" s="74"/>
      <c r="AX368" s="74"/>
      <c r="AY368" s="74"/>
      <c r="AZ368" s="74"/>
      <c r="BA368" s="74"/>
      <c r="BB368" s="74"/>
      <c r="BC368" s="74"/>
      <c r="BD368" s="74"/>
      <c r="BE368" s="74"/>
      <c r="BF368" s="74"/>
      <c r="BG368" s="74"/>
      <c r="BH368" s="74"/>
      <c r="BI368" s="74"/>
      <c r="BJ368" s="74"/>
      <c r="BK368" s="74"/>
      <c r="BL368" s="74"/>
    </row>
    <row r="369" spans="27:47">
      <c r="AA369" s="74"/>
      <c r="AB369" s="74"/>
      <c r="AC369" s="74"/>
      <c r="AD369" s="74"/>
      <c r="AE369" s="74"/>
      <c r="AG369" s="101"/>
      <c r="AN369" s="74"/>
      <c r="AO369" s="74"/>
      <c r="AP369" s="74"/>
      <c r="AQ369" s="74"/>
      <c r="AR369" s="74"/>
      <c r="AS369" s="74"/>
      <c r="AT369" s="74"/>
      <c r="AU369" s="74"/>
    </row>
    <row r="370" spans="27:47">
      <c r="AA370" s="74"/>
      <c r="AB370" s="74"/>
      <c r="AC370" s="74"/>
      <c r="AD370" s="74"/>
      <c r="AE370" s="74"/>
      <c r="AG370" s="101"/>
      <c r="AN370" s="74"/>
      <c r="AO370" s="74"/>
      <c r="AP370" s="74"/>
      <c r="AQ370" s="74"/>
      <c r="AR370" s="74"/>
      <c r="AS370" s="74"/>
      <c r="AT370" s="74"/>
      <c r="AU370" s="74"/>
    </row>
    <row r="371" spans="27:47">
      <c r="AA371" s="74"/>
      <c r="AB371" s="74"/>
      <c r="AC371" s="74"/>
      <c r="AD371" s="74"/>
      <c r="AE371" s="74"/>
      <c r="AG371" s="101"/>
      <c r="AN371" s="74"/>
      <c r="AO371" s="74"/>
      <c r="AP371" s="74"/>
      <c r="AQ371" s="74"/>
      <c r="AR371" s="74"/>
      <c r="AS371" s="74"/>
      <c r="AT371" s="74"/>
      <c r="AU371" s="74"/>
    </row>
    <row r="372" spans="27:47">
      <c r="AA372" s="74"/>
      <c r="AB372" s="74"/>
      <c r="AC372" s="74"/>
      <c r="AD372" s="74"/>
      <c r="AE372" s="74"/>
      <c r="AG372" s="101"/>
      <c r="AN372" s="74"/>
      <c r="AO372" s="74"/>
      <c r="AP372" s="74"/>
      <c r="AQ372" s="74"/>
      <c r="AR372" s="74"/>
      <c r="AS372" s="74"/>
      <c r="AT372" s="74"/>
      <c r="AU372" s="74"/>
    </row>
    <row r="373" spans="27:47">
      <c r="AA373" s="74"/>
      <c r="AB373" s="74"/>
      <c r="AC373" s="74"/>
      <c r="AD373" s="74"/>
      <c r="AE373" s="74"/>
      <c r="AG373" s="101"/>
      <c r="AN373" s="74"/>
      <c r="AO373" s="74"/>
      <c r="AP373" s="74"/>
      <c r="AQ373" s="74"/>
      <c r="AR373" s="74"/>
      <c r="AS373" s="74"/>
      <c r="AT373" s="74"/>
      <c r="AU373" s="74"/>
    </row>
    <row r="374" spans="27:47">
      <c r="AA374" s="74"/>
      <c r="AB374" s="74"/>
      <c r="AC374" s="74"/>
      <c r="AD374" s="74"/>
      <c r="AE374" s="74"/>
      <c r="AG374" s="101"/>
      <c r="AN374" s="74"/>
      <c r="AO374" s="74"/>
      <c r="AP374" s="74"/>
      <c r="AQ374" s="74"/>
      <c r="AR374" s="74"/>
      <c r="AS374" s="74"/>
      <c r="AT374" s="74"/>
      <c r="AU374" s="74"/>
    </row>
    <row r="375" spans="27:47">
      <c r="AA375" s="74"/>
      <c r="AB375" s="74"/>
      <c r="AC375" s="74"/>
      <c r="AD375" s="74"/>
      <c r="AE375" s="74"/>
      <c r="AG375" s="101"/>
      <c r="AN375" s="74"/>
      <c r="AO375" s="74"/>
      <c r="AP375" s="74"/>
      <c r="AQ375" s="74"/>
      <c r="AR375" s="74"/>
      <c r="AS375" s="74"/>
      <c r="AT375" s="74"/>
      <c r="AU375" s="74"/>
    </row>
    <row r="376" spans="27:47">
      <c r="AA376" s="74"/>
      <c r="AB376" s="74"/>
      <c r="AC376" s="74"/>
      <c r="AD376" s="74"/>
      <c r="AE376" s="74"/>
      <c r="AG376" s="101"/>
      <c r="AN376" s="74"/>
      <c r="AO376" s="74"/>
      <c r="AP376" s="74"/>
      <c r="AQ376" s="74"/>
      <c r="AR376" s="74"/>
      <c r="AS376" s="74"/>
      <c r="AT376" s="74"/>
      <c r="AU376" s="74"/>
    </row>
    <row r="377" spans="27:47">
      <c r="AA377" s="74"/>
      <c r="AB377" s="74"/>
      <c r="AC377" s="74"/>
      <c r="AD377" s="74"/>
      <c r="AE377" s="74"/>
      <c r="AG377" s="101"/>
      <c r="AN377" s="74"/>
      <c r="AO377" s="74"/>
      <c r="AP377" s="74"/>
      <c r="AQ377" s="74"/>
      <c r="AR377" s="74"/>
      <c r="AS377" s="74"/>
      <c r="AT377" s="74"/>
      <c r="AU377" s="74"/>
    </row>
    <row r="378" spans="27:47">
      <c r="AA378" s="74"/>
      <c r="AB378" s="74"/>
      <c r="AC378" s="74"/>
      <c r="AD378" s="74"/>
      <c r="AE378" s="74"/>
      <c r="AG378" s="101"/>
      <c r="AN378" s="74"/>
      <c r="AO378" s="74"/>
      <c r="AP378" s="74"/>
      <c r="AQ378" s="74"/>
      <c r="AR378" s="74"/>
      <c r="AS378" s="74"/>
      <c r="AT378" s="74"/>
      <c r="AU378" s="74"/>
    </row>
    <row r="379" spans="27:47">
      <c r="AA379" s="74"/>
      <c r="AB379" s="74"/>
      <c r="AC379" s="74"/>
      <c r="AD379" s="74"/>
      <c r="AE379" s="74"/>
      <c r="AG379" s="101"/>
      <c r="AN379" s="74"/>
      <c r="AO379" s="74"/>
      <c r="AP379" s="74"/>
      <c r="AQ379" s="74"/>
      <c r="AR379" s="74"/>
      <c r="AS379" s="74"/>
      <c r="AT379" s="74"/>
      <c r="AU379" s="74"/>
    </row>
    <row r="380" spans="27:47">
      <c r="AA380" s="74"/>
      <c r="AB380" s="74"/>
      <c r="AC380" s="74"/>
      <c r="AD380" s="74"/>
      <c r="AE380" s="74"/>
      <c r="AG380" s="101"/>
      <c r="AN380" s="74"/>
      <c r="AO380" s="74"/>
      <c r="AP380" s="74"/>
      <c r="AQ380" s="74"/>
      <c r="AR380" s="74"/>
      <c r="AS380" s="74"/>
      <c r="AT380" s="74"/>
      <c r="AU380" s="74"/>
    </row>
    <row r="381" spans="27:47">
      <c r="AA381" s="74"/>
      <c r="AB381" s="74"/>
      <c r="AC381" s="74"/>
      <c r="AD381" s="74"/>
      <c r="AE381" s="74"/>
      <c r="AG381" s="101"/>
      <c r="AN381" s="74"/>
      <c r="AO381" s="74"/>
      <c r="AP381" s="74"/>
      <c r="AQ381" s="74"/>
      <c r="AR381" s="74"/>
      <c r="AS381" s="74"/>
      <c r="AT381" s="74"/>
      <c r="AU381" s="74"/>
    </row>
    <row r="382" spans="27:47">
      <c r="AA382" s="74"/>
      <c r="AB382" s="74"/>
      <c r="AC382" s="74"/>
      <c r="AD382" s="74"/>
      <c r="AE382" s="74"/>
      <c r="AG382" s="101"/>
      <c r="AN382" s="74"/>
      <c r="AO382" s="74"/>
      <c r="AP382" s="74"/>
      <c r="AQ382" s="74"/>
      <c r="AR382" s="74"/>
      <c r="AS382" s="74"/>
      <c r="AT382" s="74"/>
      <c r="AU382" s="74"/>
    </row>
    <row r="383" spans="27:47">
      <c r="AA383" s="74"/>
      <c r="AB383" s="74"/>
      <c r="AC383" s="74"/>
      <c r="AD383" s="74"/>
      <c r="AE383" s="74"/>
      <c r="AG383" s="101"/>
      <c r="AN383" s="74"/>
      <c r="AO383" s="74"/>
      <c r="AP383" s="74"/>
      <c r="AQ383" s="74"/>
      <c r="AR383" s="74"/>
      <c r="AS383" s="74"/>
      <c r="AT383" s="74"/>
      <c r="AU383" s="74"/>
    </row>
    <row r="384" spans="27:47">
      <c r="AA384" s="74"/>
      <c r="AB384" s="74"/>
      <c r="AC384" s="74"/>
      <c r="AD384" s="74"/>
      <c r="AE384" s="74"/>
      <c r="AG384" s="101"/>
      <c r="AN384" s="74"/>
      <c r="AO384" s="74"/>
      <c r="AP384" s="74"/>
      <c r="AQ384" s="74"/>
      <c r="AR384" s="74"/>
      <c r="AS384" s="74"/>
      <c r="AT384" s="74"/>
      <c r="AU384" s="74"/>
    </row>
    <row r="385" spans="27:64">
      <c r="AA385" s="74"/>
      <c r="AB385" s="74"/>
      <c r="AC385" s="74"/>
      <c r="AD385" s="74"/>
      <c r="AE385" s="74"/>
      <c r="AG385" s="101"/>
      <c r="AN385" s="74"/>
      <c r="AO385" s="74"/>
      <c r="AP385" s="74"/>
      <c r="AQ385" s="74"/>
      <c r="AR385" s="74"/>
      <c r="AS385" s="74"/>
      <c r="AT385" s="74"/>
      <c r="AU385" s="74"/>
    </row>
    <row r="386" spans="27:64">
      <c r="AA386" s="74"/>
      <c r="AB386" s="74"/>
      <c r="AC386" s="74"/>
      <c r="AD386" s="74"/>
      <c r="AE386" s="74"/>
      <c r="AG386" s="101"/>
      <c r="AN386" s="74"/>
      <c r="AO386" s="74"/>
      <c r="AP386" s="74"/>
      <c r="AQ386" s="74"/>
      <c r="AR386" s="74"/>
      <c r="AS386" s="74"/>
      <c r="AT386" s="74"/>
      <c r="AU386" s="74"/>
    </row>
    <row r="387" spans="27:64">
      <c r="AA387" s="74"/>
      <c r="AB387" s="74"/>
      <c r="AC387" s="74"/>
      <c r="AD387" s="74"/>
      <c r="AE387" s="74"/>
      <c r="AG387" s="101"/>
      <c r="AN387" s="74"/>
      <c r="AO387" s="74"/>
      <c r="AP387" s="74"/>
      <c r="AQ387" s="74"/>
      <c r="AR387" s="74"/>
      <c r="AS387" s="74"/>
      <c r="AT387" s="74"/>
      <c r="AU387" s="74"/>
    </row>
    <row r="388" spans="27:64">
      <c r="AA388" s="74"/>
      <c r="AB388" s="74"/>
      <c r="AC388" s="74"/>
      <c r="AD388" s="74"/>
      <c r="AE388" s="74"/>
      <c r="AG388" s="101"/>
      <c r="AN388" s="74"/>
      <c r="AO388" s="74"/>
      <c r="AP388" s="74"/>
      <c r="AQ388" s="74"/>
      <c r="AR388" s="74"/>
      <c r="AS388" s="74"/>
      <c r="AT388" s="74"/>
      <c r="AU388" s="74"/>
    </row>
    <row r="389" spans="27:64">
      <c r="AA389" s="74"/>
      <c r="AB389" s="74"/>
      <c r="AC389" s="74"/>
      <c r="AD389" s="74"/>
      <c r="AE389" s="74"/>
      <c r="AG389" s="101"/>
      <c r="AN389" s="74"/>
      <c r="AO389" s="74"/>
      <c r="AP389" s="74"/>
      <c r="AQ389" s="74"/>
      <c r="AR389" s="74"/>
      <c r="AS389" s="74"/>
      <c r="AT389" s="74"/>
      <c r="AU389" s="74"/>
      <c r="AV389" s="74"/>
      <c r="AW389" s="74"/>
      <c r="AX389" s="74"/>
      <c r="AY389" s="74"/>
      <c r="AZ389" s="74"/>
      <c r="BA389" s="74"/>
      <c r="BB389" s="74"/>
      <c r="BC389" s="74"/>
      <c r="BD389" s="74"/>
      <c r="BE389" s="74"/>
      <c r="BF389" s="74"/>
      <c r="BG389" s="74"/>
      <c r="BH389" s="74"/>
      <c r="BI389" s="74"/>
      <c r="BJ389" s="74"/>
      <c r="BK389" s="74"/>
      <c r="BL389" s="74"/>
    </row>
    <row r="390" spans="27:64">
      <c r="AA390" s="74"/>
      <c r="AB390" s="74"/>
      <c r="AC390" s="74"/>
      <c r="AD390" s="74"/>
      <c r="AE390" s="74"/>
      <c r="AG390" s="101"/>
      <c r="AN390" s="74"/>
      <c r="AO390" s="74"/>
      <c r="AP390" s="74"/>
      <c r="AQ390" s="74"/>
      <c r="AR390" s="74"/>
      <c r="AS390" s="74"/>
      <c r="AT390" s="74"/>
      <c r="AU390" s="74"/>
    </row>
    <row r="391" spans="27:64">
      <c r="AA391" s="74"/>
      <c r="AB391" s="74"/>
      <c r="AC391" s="74"/>
      <c r="AD391" s="74"/>
      <c r="AE391" s="74"/>
      <c r="AG391" s="101"/>
      <c r="AN391" s="74"/>
      <c r="AO391" s="74"/>
      <c r="AP391" s="74"/>
      <c r="AQ391" s="74"/>
      <c r="AR391" s="74"/>
      <c r="AS391" s="74"/>
      <c r="AT391" s="74"/>
      <c r="AU391" s="74"/>
      <c r="AV391" s="74"/>
    </row>
    <row r="392" spans="27:64">
      <c r="AA392" s="74"/>
      <c r="AB392" s="74"/>
      <c r="AC392" s="74"/>
      <c r="AD392" s="74"/>
      <c r="AE392" s="74"/>
      <c r="AG392" s="101"/>
      <c r="AN392" s="74"/>
      <c r="AO392" s="74"/>
      <c r="AP392" s="74"/>
      <c r="AQ392" s="74"/>
      <c r="AR392" s="74"/>
      <c r="AS392" s="74"/>
      <c r="AT392" s="74"/>
      <c r="AU392" s="74"/>
    </row>
    <row r="393" spans="27:64">
      <c r="AA393" s="74"/>
      <c r="AB393" s="74"/>
      <c r="AC393" s="74"/>
      <c r="AD393" s="74"/>
      <c r="AE393" s="74"/>
      <c r="AG393" s="101"/>
      <c r="AN393" s="74"/>
      <c r="AO393" s="74"/>
      <c r="AP393" s="74"/>
      <c r="AQ393" s="74"/>
      <c r="AR393" s="74"/>
      <c r="AS393" s="74"/>
      <c r="AT393" s="74"/>
      <c r="AU393" s="74"/>
    </row>
    <row r="394" spans="27:64">
      <c r="AA394" s="74"/>
      <c r="AB394" s="74"/>
      <c r="AC394" s="74"/>
      <c r="AD394" s="74"/>
      <c r="AE394" s="74"/>
      <c r="AG394" s="101"/>
      <c r="AN394" s="74"/>
      <c r="AO394" s="74"/>
      <c r="AP394" s="74"/>
      <c r="AQ394" s="74"/>
      <c r="AR394" s="74"/>
      <c r="AS394" s="74"/>
      <c r="AT394" s="74"/>
      <c r="AU394" s="74"/>
    </row>
    <row r="395" spans="27:64">
      <c r="AA395" s="74"/>
      <c r="AB395" s="74"/>
      <c r="AC395" s="74"/>
      <c r="AD395" s="74"/>
      <c r="AE395" s="74"/>
      <c r="AG395" s="101"/>
      <c r="AN395" s="74"/>
      <c r="AO395" s="74"/>
      <c r="AP395" s="74"/>
      <c r="AQ395" s="74"/>
      <c r="AR395" s="74"/>
      <c r="AS395" s="74"/>
      <c r="AT395" s="74"/>
      <c r="AU395" s="74"/>
    </row>
    <row r="396" spans="27:64">
      <c r="AA396" s="74"/>
      <c r="AB396" s="74"/>
      <c r="AC396" s="74"/>
      <c r="AD396" s="74"/>
      <c r="AE396" s="74"/>
      <c r="AG396" s="101"/>
      <c r="AN396" s="74"/>
      <c r="AO396" s="74"/>
      <c r="AP396" s="74"/>
      <c r="AQ396" s="74"/>
      <c r="AR396" s="74"/>
      <c r="AS396" s="74"/>
      <c r="AT396" s="74"/>
      <c r="AU396" s="74"/>
    </row>
    <row r="397" spans="27:64">
      <c r="AA397" s="74"/>
      <c r="AB397" s="74"/>
      <c r="AC397" s="74"/>
      <c r="AD397" s="74"/>
      <c r="AE397" s="74"/>
      <c r="AG397" s="101"/>
      <c r="AN397" s="74"/>
      <c r="AO397" s="74"/>
      <c r="AP397" s="74"/>
      <c r="AQ397" s="74"/>
      <c r="AR397" s="74"/>
      <c r="AS397" s="74"/>
      <c r="AT397" s="74"/>
      <c r="AU397" s="74"/>
    </row>
    <row r="398" spans="27:64">
      <c r="AA398" s="74"/>
      <c r="AB398" s="74"/>
      <c r="AC398" s="74"/>
      <c r="AD398" s="74"/>
      <c r="AE398" s="74"/>
      <c r="AG398" s="101"/>
      <c r="AN398" s="74"/>
      <c r="AO398" s="74"/>
      <c r="AP398" s="74"/>
      <c r="AQ398" s="74"/>
      <c r="AR398" s="74"/>
      <c r="AS398" s="74"/>
      <c r="AT398" s="74"/>
      <c r="AU398" s="74"/>
    </row>
    <row r="399" spans="27:64">
      <c r="AA399" s="74"/>
      <c r="AB399" s="74"/>
      <c r="AC399" s="74"/>
      <c r="AD399" s="74"/>
      <c r="AE399" s="74"/>
      <c r="AG399" s="101"/>
      <c r="AN399" s="74"/>
      <c r="AO399" s="74"/>
      <c r="AP399" s="74"/>
      <c r="AQ399" s="74"/>
      <c r="AR399" s="74"/>
      <c r="AS399" s="74"/>
      <c r="AT399" s="74"/>
      <c r="AU399" s="74"/>
    </row>
    <row r="400" spans="27:64">
      <c r="AA400" s="74"/>
      <c r="AB400" s="74"/>
      <c r="AC400" s="74"/>
      <c r="AD400" s="74"/>
      <c r="AE400" s="74"/>
      <c r="AG400" s="101"/>
      <c r="AN400" s="74"/>
      <c r="AO400" s="74"/>
      <c r="AP400" s="74"/>
      <c r="AQ400" s="74"/>
      <c r="AR400" s="74"/>
      <c r="AS400" s="74"/>
      <c r="AT400" s="74"/>
      <c r="AU400" s="74"/>
    </row>
    <row r="401" spans="27:64">
      <c r="AA401" s="74"/>
      <c r="AB401" s="74"/>
      <c r="AC401" s="74"/>
      <c r="AD401" s="74"/>
      <c r="AE401" s="74"/>
      <c r="AG401" s="101"/>
      <c r="AN401" s="74"/>
      <c r="AO401" s="74"/>
      <c r="AP401" s="74"/>
      <c r="AQ401" s="74"/>
      <c r="AR401" s="74"/>
      <c r="AS401" s="74"/>
      <c r="AT401" s="74"/>
      <c r="AU401" s="74"/>
    </row>
    <row r="402" spans="27:64">
      <c r="AA402" s="74"/>
      <c r="AB402" s="74"/>
      <c r="AC402" s="74"/>
      <c r="AD402" s="74"/>
      <c r="AE402" s="74"/>
      <c r="AG402" s="101"/>
      <c r="AN402" s="74"/>
      <c r="AO402" s="74"/>
      <c r="AP402" s="74"/>
      <c r="AQ402" s="74"/>
      <c r="AR402" s="74"/>
      <c r="AS402" s="74"/>
      <c r="AT402" s="74"/>
      <c r="AU402" s="74"/>
    </row>
    <row r="403" spans="27:64">
      <c r="AA403" s="74"/>
      <c r="AB403" s="74"/>
      <c r="AC403" s="74"/>
      <c r="AD403" s="74"/>
      <c r="AE403" s="74"/>
      <c r="AG403" s="101"/>
      <c r="AN403" s="74"/>
      <c r="AO403" s="74"/>
      <c r="AP403" s="74"/>
      <c r="AQ403" s="74"/>
      <c r="AR403" s="74"/>
      <c r="AS403" s="74"/>
      <c r="AT403" s="74"/>
      <c r="AU403" s="74"/>
    </row>
    <row r="404" spans="27:64">
      <c r="AA404" s="74"/>
      <c r="AB404" s="74"/>
      <c r="AC404" s="74"/>
      <c r="AD404" s="74"/>
      <c r="AE404" s="74"/>
      <c r="AG404" s="101"/>
      <c r="AN404" s="74"/>
      <c r="AO404" s="74"/>
      <c r="AP404" s="74"/>
      <c r="AQ404" s="74"/>
      <c r="AR404" s="74"/>
      <c r="AS404" s="74"/>
      <c r="AT404" s="74"/>
      <c r="AU404" s="74"/>
    </row>
    <row r="405" spans="27:64">
      <c r="AA405" s="74"/>
      <c r="AB405" s="74"/>
      <c r="AC405" s="74"/>
      <c r="AD405" s="74"/>
      <c r="AE405" s="74"/>
      <c r="AG405" s="101"/>
      <c r="AN405" s="74"/>
      <c r="AO405" s="74"/>
      <c r="AP405" s="74"/>
      <c r="AQ405" s="74"/>
      <c r="AR405" s="74"/>
      <c r="AS405" s="74"/>
      <c r="AT405" s="74"/>
      <c r="AU405" s="74"/>
    </row>
    <row r="406" spans="27:64">
      <c r="AA406" s="74"/>
      <c r="AB406" s="74"/>
      <c r="AC406" s="74"/>
      <c r="AD406" s="74"/>
      <c r="AE406" s="74"/>
      <c r="AG406" s="101"/>
      <c r="AN406" s="74"/>
      <c r="AO406" s="74"/>
      <c r="AP406" s="74"/>
      <c r="AQ406" s="74"/>
      <c r="AR406" s="74"/>
      <c r="AS406" s="74"/>
      <c r="AT406" s="74"/>
      <c r="AU406" s="74"/>
    </row>
    <row r="407" spans="27:64">
      <c r="AA407" s="74"/>
      <c r="AB407" s="74"/>
      <c r="AC407" s="74"/>
      <c r="AD407" s="74"/>
      <c r="AE407" s="74"/>
      <c r="AG407" s="101"/>
      <c r="AN407" s="74"/>
      <c r="AO407" s="74"/>
      <c r="AP407" s="74"/>
      <c r="AQ407" s="74"/>
      <c r="AR407" s="74"/>
      <c r="AS407" s="74"/>
      <c r="AT407" s="74"/>
      <c r="AU407" s="74"/>
    </row>
    <row r="408" spans="27:64">
      <c r="AA408" s="74"/>
      <c r="AB408" s="74"/>
      <c r="AC408" s="74"/>
      <c r="AD408" s="74"/>
      <c r="AE408" s="74"/>
      <c r="AG408" s="101"/>
      <c r="AN408" s="74"/>
      <c r="AO408" s="74"/>
      <c r="AP408" s="74"/>
      <c r="AQ408" s="74"/>
      <c r="AR408" s="74"/>
      <c r="AS408" s="74"/>
      <c r="AT408" s="74"/>
      <c r="AU408" s="74"/>
      <c r="AV408" s="74"/>
      <c r="AW408" s="74"/>
      <c r="AX408" s="74"/>
      <c r="AY408" s="74"/>
      <c r="AZ408" s="74"/>
      <c r="BA408" s="74"/>
      <c r="BB408" s="74"/>
      <c r="BC408" s="74"/>
      <c r="BD408" s="74"/>
      <c r="BE408" s="74"/>
      <c r="BF408" s="74"/>
      <c r="BG408" s="74"/>
      <c r="BH408" s="74"/>
      <c r="BI408" s="74"/>
      <c r="BJ408" s="74"/>
      <c r="BK408" s="74"/>
      <c r="BL408" s="74"/>
    </row>
    <row r="409" spans="27:64">
      <c r="AA409" s="74"/>
      <c r="AB409" s="74"/>
      <c r="AC409" s="74"/>
      <c r="AD409" s="74"/>
      <c r="AE409" s="74"/>
      <c r="AG409" s="101"/>
      <c r="AN409" s="74"/>
      <c r="AO409" s="74"/>
      <c r="AP409" s="74"/>
      <c r="AQ409" s="74"/>
      <c r="AR409" s="74"/>
      <c r="AS409" s="74"/>
      <c r="AT409" s="74"/>
      <c r="AU409" s="74"/>
      <c r="AV409" s="74"/>
    </row>
    <row r="410" spans="27:64">
      <c r="AA410" s="74"/>
      <c r="AB410" s="74"/>
      <c r="AC410" s="74"/>
      <c r="AD410" s="74"/>
      <c r="AE410" s="74"/>
      <c r="AG410" s="101"/>
      <c r="AN410" s="74"/>
      <c r="AO410" s="74"/>
      <c r="AP410" s="74"/>
      <c r="AQ410" s="74"/>
      <c r="AR410" s="74"/>
      <c r="AS410" s="74"/>
      <c r="AT410" s="74"/>
      <c r="AU410" s="74"/>
      <c r="AV410" s="74"/>
      <c r="AX410" s="74"/>
    </row>
    <row r="411" spans="27:64">
      <c r="AA411" s="74"/>
      <c r="AB411" s="74"/>
      <c r="AC411" s="74"/>
      <c r="AD411" s="74"/>
      <c r="AE411" s="74"/>
      <c r="AG411" s="101"/>
      <c r="AN411" s="74"/>
      <c r="AO411" s="74"/>
      <c r="AP411" s="74"/>
      <c r="AQ411" s="74"/>
      <c r="AR411" s="74"/>
      <c r="AS411" s="74"/>
      <c r="AT411" s="74"/>
      <c r="AU411" s="74"/>
    </row>
    <row r="412" spans="27:64">
      <c r="AA412" s="74"/>
      <c r="AB412" s="74"/>
      <c r="AC412" s="74"/>
      <c r="AD412" s="74"/>
      <c r="AE412" s="74"/>
      <c r="AG412" s="101"/>
      <c r="AN412" s="74"/>
      <c r="AO412" s="74"/>
      <c r="AP412" s="74"/>
      <c r="AQ412" s="74"/>
      <c r="AR412" s="74"/>
      <c r="AS412" s="74"/>
      <c r="AT412" s="74"/>
      <c r="AU412" s="74"/>
    </row>
    <row r="413" spans="27:64">
      <c r="AA413" s="74"/>
      <c r="AB413" s="74"/>
      <c r="AC413" s="74"/>
      <c r="AD413" s="74"/>
      <c r="AE413" s="74"/>
      <c r="AG413" s="101"/>
      <c r="AN413" s="74"/>
      <c r="AO413" s="74"/>
      <c r="AP413" s="74"/>
      <c r="AQ413" s="74"/>
      <c r="AR413" s="74"/>
      <c r="AS413" s="74"/>
      <c r="AT413" s="74"/>
      <c r="AU413" s="74"/>
    </row>
    <row r="414" spans="27:64">
      <c r="AA414" s="74"/>
      <c r="AB414" s="74"/>
      <c r="AC414" s="74"/>
      <c r="AD414" s="74"/>
      <c r="AE414" s="74"/>
      <c r="AG414" s="101"/>
      <c r="AN414" s="74"/>
      <c r="AO414" s="74"/>
      <c r="AP414" s="74"/>
      <c r="AQ414" s="74"/>
      <c r="AR414" s="74"/>
      <c r="AS414" s="74"/>
      <c r="AT414" s="74"/>
      <c r="AU414" s="74"/>
      <c r="AV414" s="74"/>
    </row>
    <row r="415" spans="27:64">
      <c r="AA415" s="74"/>
      <c r="AB415" s="74"/>
      <c r="AC415" s="74"/>
      <c r="AD415" s="74"/>
      <c r="AE415" s="74"/>
      <c r="AG415" s="101"/>
      <c r="AN415" s="74"/>
      <c r="AO415" s="74"/>
      <c r="AP415" s="74"/>
      <c r="AQ415" s="74"/>
      <c r="AR415" s="74"/>
      <c r="AS415" s="74"/>
      <c r="AT415" s="74"/>
      <c r="AU415" s="74"/>
    </row>
    <row r="416" spans="27:64">
      <c r="AA416" s="74"/>
      <c r="AB416" s="74"/>
      <c r="AC416" s="74"/>
      <c r="AD416" s="74"/>
      <c r="AE416" s="74"/>
      <c r="AG416" s="101"/>
      <c r="AN416" s="74"/>
      <c r="AO416" s="74"/>
      <c r="AP416" s="74"/>
      <c r="AQ416" s="74"/>
      <c r="AR416" s="74"/>
      <c r="AS416" s="74"/>
      <c r="AT416" s="74"/>
      <c r="AU416" s="74"/>
    </row>
    <row r="417" spans="27:47">
      <c r="AA417" s="74"/>
      <c r="AB417" s="74"/>
      <c r="AC417" s="74"/>
      <c r="AD417" s="74"/>
      <c r="AE417" s="74"/>
      <c r="AG417" s="101"/>
      <c r="AN417" s="74"/>
      <c r="AO417" s="74"/>
      <c r="AP417" s="74"/>
      <c r="AQ417" s="74"/>
      <c r="AR417" s="74"/>
      <c r="AS417" s="74"/>
      <c r="AT417" s="74"/>
      <c r="AU417" s="74"/>
    </row>
    <row r="418" spans="27:47">
      <c r="AA418" s="74"/>
      <c r="AB418" s="74"/>
      <c r="AC418" s="74"/>
      <c r="AD418" s="74"/>
      <c r="AE418" s="74"/>
      <c r="AG418" s="101"/>
      <c r="AN418" s="74"/>
      <c r="AO418" s="74"/>
      <c r="AP418" s="74"/>
      <c r="AQ418" s="74"/>
      <c r="AR418" s="74"/>
      <c r="AS418" s="74"/>
      <c r="AT418" s="74"/>
      <c r="AU418" s="74"/>
    </row>
    <row r="419" spans="27:47">
      <c r="AA419" s="74"/>
      <c r="AB419" s="74"/>
      <c r="AC419" s="74"/>
      <c r="AD419" s="74"/>
      <c r="AE419" s="74"/>
      <c r="AG419" s="101"/>
      <c r="AN419" s="74"/>
      <c r="AO419" s="74"/>
      <c r="AP419" s="74"/>
      <c r="AQ419" s="74"/>
      <c r="AR419" s="74"/>
      <c r="AS419" s="74"/>
      <c r="AT419" s="74"/>
      <c r="AU419" s="74"/>
    </row>
    <row r="420" spans="27:47">
      <c r="AA420" s="74"/>
      <c r="AB420" s="74"/>
      <c r="AC420" s="74"/>
      <c r="AD420" s="74"/>
      <c r="AE420" s="74"/>
      <c r="AG420" s="101"/>
      <c r="AN420" s="74"/>
      <c r="AO420" s="74"/>
      <c r="AP420" s="74"/>
      <c r="AQ420" s="74"/>
      <c r="AR420" s="74"/>
      <c r="AS420" s="74"/>
      <c r="AT420" s="74"/>
      <c r="AU420" s="74"/>
    </row>
    <row r="421" spans="27:47">
      <c r="AA421" s="74"/>
      <c r="AB421" s="74"/>
      <c r="AC421" s="74"/>
      <c r="AD421" s="74"/>
      <c r="AE421" s="74"/>
      <c r="AG421" s="101"/>
      <c r="AN421" s="74"/>
      <c r="AO421" s="74"/>
      <c r="AP421" s="74"/>
      <c r="AQ421" s="74"/>
      <c r="AR421" s="74"/>
      <c r="AS421" s="74"/>
      <c r="AT421" s="74"/>
      <c r="AU421" s="74"/>
    </row>
    <row r="422" spans="27:47">
      <c r="AA422" s="74"/>
      <c r="AB422" s="74"/>
      <c r="AC422" s="74"/>
      <c r="AD422" s="74"/>
      <c r="AE422" s="74"/>
      <c r="AG422" s="101"/>
      <c r="AN422" s="74"/>
      <c r="AO422" s="74"/>
      <c r="AP422" s="74"/>
      <c r="AQ422" s="74"/>
      <c r="AR422" s="74"/>
      <c r="AS422" s="74"/>
      <c r="AT422" s="74"/>
      <c r="AU422" s="74"/>
    </row>
    <row r="423" spans="27:47">
      <c r="AA423" s="74"/>
      <c r="AB423" s="74"/>
      <c r="AC423" s="74"/>
      <c r="AD423" s="74"/>
      <c r="AE423" s="74"/>
      <c r="AG423" s="101"/>
      <c r="AN423" s="74"/>
      <c r="AO423" s="74"/>
      <c r="AP423" s="74"/>
      <c r="AQ423" s="74"/>
      <c r="AR423" s="74"/>
      <c r="AS423" s="74"/>
      <c r="AT423" s="74"/>
      <c r="AU423" s="74"/>
    </row>
    <row r="424" spans="27:47">
      <c r="AA424" s="74"/>
      <c r="AB424" s="74"/>
      <c r="AC424" s="74"/>
      <c r="AD424" s="74"/>
      <c r="AE424" s="74"/>
      <c r="AG424" s="101"/>
      <c r="AN424" s="74"/>
      <c r="AO424" s="74"/>
      <c r="AP424" s="74"/>
      <c r="AQ424" s="74"/>
      <c r="AR424" s="74"/>
      <c r="AS424" s="74"/>
      <c r="AT424" s="74"/>
      <c r="AU424" s="74"/>
    </row>
    <row r="425" spans="27:47">
      <c r="AA425" s="74"/>
      <c r="AB425" s="74"/>
      <c r="AC425" s="74"/>
      <c r="AD425" s="74"/>
      <c r="AE425" s="74"/>
      <c r="AG425" s="101"/>
      <c r="AN425" s="74"/>
      <c r="AO425" s="74"/>
      <c r="AP425" s="74"/>
      <c r="AQ425" s="74"/>
      <c r="AR425" s="74"/>
      <c r="AS425" s="74"/>
      <c r="AT425" s="74"/>
      <c r="AU425" s="74"/>
    </row>
    <row r="426" spans="27:47">
      <c r="AA426" s="74"/>
      <c r="AB426" s="74"/>
      <c r="AC426" s="74"/>
      <c r="AD426" s="74"/>
      <c r="AE426" s="74"/>
      <c r="AG426" s="101"/>
      <c r="AN426" s="74"/>
      <c r="AO426" s="74"/>
      <c r="AP426" s="74"/>
      <c r="AQ426" s="74"/>
      <c r="AR426" s="74"/>
      <c r="AS426" s="74"/>
      <c r="AT426" s="74"/>
      <c r="AU426" s="74"/>
    </row>
    <row r="427" spans="27:47">
      <c r="AA427" s="74"/>
      <c r="AB427" s="74"/>
      <c r="AC427" s="74"/>
      <c r="AD427" s="74"/>
      <c r="AE427" s="74"/>
      <c r="AG427" s="101"/>
      <c r="AN427" s="74"/>
      <c r="AO427" s="74"/>
      <c r="AP427" s="74"/>
      <c r="AQ427" s="74"/>
      <c r="AR427" s="74"/>
      <c r="AS427" s="74"/>
      <c r="AT427" s="74"/>
      <c r="AU427" s="74"/>
    </row>
    <row r="428" spans="27:47">
      <c r="AA428" s="74"/>
      <c r="AB428" s="74"/>
      <c r="AC428" s="74"/>
      <c r="AD428" s="74"/>
      <c r="AE428" s="74"/>
      <c r="AG428" s="101"/>
      <c r="AN428" s="74"/>
      <c r="AO428" s="74"/>
      <c r="AP428" s="74"/>
      <c r="AQ428" s="74"/>
      <c r="AR428" s="74"/>
      <c r="AS428" s="74"/>
      <c r="AT428" s="74"/>
      <c r="AU428" s="74"/>
    </row>
    <row r="429" spans="27:47">
      <c r="AA429" s="74"/>
      <c r="AB429" s="74"/>
      <c r="AC429" s="74"/>
      <c r="AD429" s="74"/>
      <c r="AE429" s="74"/>
      <c r="AG429" s="101"/>
      <c r="AN429" s="74"/>
      <c r="AO429" s="74"/>
      <c r="AP429" s="74"/>
      <c r="AQ429" s="74"/>
      <c r="AR429" s="74"/>
      <c r="AS429" s="74"/>
      <c r="AT429" s="74"/>
      <c r="AU429" s="74"/>
    </row>
    <row r="430" spans="27:47">
      <c r="AA430" s="74"/>
      <c r="AB430" s="74"/>
      <c r="AC430" s="74"/>
      <c r="AD430" s="74"/>
      <c r="AE430" s="74"/>
      <c r="AG430" s="101"/>
      <c r="AN430" s="74"/>
      <c r="AO430" s="74"/>
      <c r="AP430" s="74"/>
      <c r="AQ430" s="74"/>
      <c r="AR430" s="74"/>
      <c r="AS430" s="74"/>
      <c r="AT430" s="74"/>
      <c r="AU430" s="74"/>
    </row>
    <row r="431" spans="27:47">
      <c r="AA431" s="74"/>
      <c r="AB431" s="74"/>
      <c r="AC431" s="74"/>
      <c r="AD431" s="74"/>
      <c r="AE431" s="74"/>
      <c r="AG431" s="101"/>
      <c r="AN431" s="74"/>
      <c r="AO431" s="74"/>
      <c r="AP431" s="74"/>
      <c r="AQ431" s="74"/>
      <c r="AR431" s="74"/>
      <c r="AS431" s="74"/>
      <c r="AT431" s="74"/>
      <c r="AU431" s="74"/>
    </row>
    <row r="432" spans="27:47">
      <c r="AA432" s="74"/>
      <c r="AB432" s="74"/>
      <c r="AC432" s="74"/>
      <c r="AD432" s="74"/>
      <c r="AE432" s="74"/>
      <c r="AG432" s="101"/>
      <c r="AN432" s="74"/>
      <c r="AO432" s="74"/>
      <c r="AP432" s="74"/>
      <c r="AQ432" s="74"/>
      <c r="AR432" s="74"/>
      <c r="AS432" s="74"/>
      <c r="AT432" s="74"/>
      <c r="AU432" s="74"/>
    </row>
    <row r="433" spans="27:47">
      <c r="AA433" s="74"/>
      <c r="AB433" s="74"/>
      <c r="AC433" s="74"/>
      <c r="AD433" s="74"/>
      <c r="AE433" s="74"/>
      <c r="AG433" s="101"/>
      <c r="AN433" s="74"/>
      <c r="AO433" s="74"/>
      <c r="AP433" s="74"/>
      <c r="AQ433" s="74"/>
      <c r="AR433" s="74"/>
      <c r="AS433" s="74"/>
      <c r="AT433" s="74"/>
      <c r="AU433" s="74"/>
    </row>
    <row r="434" spans="27:47">
      <c r="AA434" s="74"/>
      <c r="AB434" s="74"/>
      <c r="AC434" s="74"/>
      <c r="AD434" s="74"/>
      <c r="AE434" s="74"/>
      <c r="AG434" s="101"/>
      <c r="AN434" s="74"/>
      <c r="AO434" s="74"/>
      <c r="AP434" s="74"/>
      <c r="AQ434" s="74"/>
      <c r="AR434" s="74"/>
      <c r="AS434" s="74"/>
      <c r="AT434" s="74"/>
      <c r="AU434" s="74"/>
    </row>
    <row r="435" spans="27:47">
      <c r="AA435" s="74"/>
      <c r="AB435" s="74"/>
      <c r="AC435" s="74"/>
      <c r="AD435" s="74"/>
      <c r="AE435" s="74"/>
      <c r="AG435" s="101"/>
      <c r="AN435" s="74"/>
      <c r="AO435" s="74"/>
      <c r="AP435" s="74"/>
      <c r="AQ435" s="74"/>
      <c r="AR435" s="74"/>
      <c r="AS435" s="74"/>
      <c r="AT435" s="74"/>
      <c r="AU435" s="74"/>
    </row>
    <row r="436" spans="27:47">
      <c r="AA436" s="74"/>
      <c r="AB436" s="74"/>
      <c r="AC436" s="74"/>
      <c r="AD436" s="74"/>
      <c r="AE436" s="74"/>
      <c r="AG436" s="101"/>
      <c r="AN436" s="74"/>
      <c r="AO436" s="74"/>
      <c r="AP436" s="74"/>
      <c r="AQ436" s="74"/>
      <c r="AR436" s="74"/>
      <c r="AS436" s="74"/>
      <c r="AT436" s="74"/>
      <c r="AU436" s="74"/>
    </row>
    <row r="437" spans="27:47">
      <c r="AA437" s="74"/>
      <c r="AB437" s="74"/>
      <c r="AC437" s="74"/>
      <c r="AD437" s="74"/>
      <c r="AE437" s="74"/>
      <c r="AG437" s="101"/>
      <c r="AN437" s="74"/>
      <c r="AO437" s="74"/>
      <c r="AP437" s="74"/>
      <c r="AQ437" s="74"/>
      <c r="AR437" s="74"/>
      <c r="AS437" s="74"/>
      <c r="AT437" s="74"/>
      <c r="AU437" s="74"/>
    </row>
    <row r="438" spans="27:47">
      <c r="AA438" s="74"/>
      <c r="AB438" s="74"/>
      <c r="AC438" s="74"/>
      <c r="AD438" s="74"/>
      <c r="AE438" s="74"/>
      <c r="AG438" s="101"/>
      <c r="AN438" s="74"/>
      <c r="AO438" s="74"/>
      <c r="AP438" s="74"/>
      <c r="AQ438" s="74"/>
      <c r="AR438" s="74"/>
      <c r="AS438" s="74"/>
      <c r="AT438" s="74"/>
      <c r="AU438" s="74"/>
    </row>
    <row r="439" spans="27:47">
      <c r="AA439" s="74"/>
      <c r="AB439" s="74"/>
      <c r="AC439" s="74"/>
      <c r="AD439" s="74"/>
      <c r="AE439" s="74"/>
      <c r="AG439" s="101"/>
      <c r="AN439" s="74"/>
      <c r="AO439" s="74"/>
      <c r="AP439" s="74"/>
      <c r="AQ439" s="74"/>
      <c r="AR439" s="74"/>
      <c r="AS439" s="74"/>
      <c r="AT439" s="74"/>
      <c r="AU439" s="74"/>
    </row>
    <row r="440" spans="27:47">
      <c r="AA440" s="74"/>
      <c r="AB440" s="74"/>
      <c r="AC440" s="74"/>
      <c r="AD440" s="74"/>
      <c r="AE440" s="74"/>
      <c r="AG440" s="101"/>
      <c r="AN440" s="74"/>
      <c r="AO440" s="74"/>
      <c r="AP440" s="74"/>
      <c r="AQ440" s="74"/>
      <c r="AR440" s="74"/>
      <c r="AS440" s="74"/>
      <c r="AT440" s="74"/>
      <c r="AU440" s="74"/>
    </row>
    <row r="441" spans="27:47">
      <c r="AA441" s="74"/>
      <c r="AB441" s="74"/>
      <c r="AC441" s="74"/>
      <c r="AD441" s="74"/>
      <c r="AE441" s="74"/>
      <c r="AG441" s="101"/>
      <c r="AN441" s="74"/>
      <c r="AO441" s="74"/>
      <c r="AP441" s="74"/>
      <c r="AQ441" s="74"/>
      <c r="AR441" s="74"/>
      <c r="AS441" s="74"/>
      <c r="AT441" s="74"/>
      <c r="AU441" s="74"/>
    </row>
    <row r="442" spans="27:47">
      <c r="AA442" s="74"/>
      <c r="AB442" s="74"/>
      <c r="AC442" s="74"/>
      <c r="AD442" s="74"/>
      <c r="AE442" s="74"/>
      <c r="AG442" s="101"/>
      <c r="AN442" s="74"/>
      <c r="AO442" s="74"/>
      <c r="AP442" s="74"/>
      <c r="AQ442" s="74"/>
      <c r="AR442" s="74"/>
      <c r="AS442" s="74"/>
      <c r="AT442" s="74"/>
      <c r="AU442" s="74"/>
    </row>
    <row r="443" spans="27:47">
      <c r="AA443" s="74"/>
      <c r="AB443" s="74"/>
      <c r="AC443" s="74"/>
      <c r="AD443" s="74"/>
      <c r="AE443" s="74"/>
      <c r="AG443" s="101"/>
      <c r="AN443" s="74"/>
      <c r="AO443" s="74"/>
      <c r="AP443" s="74"/>
      <c r="AQ443" s="74"/>
      <c r="AR443" s="74"/>
      <c r="AS443" s="74"/>
      <c r="AT443" s="74"/>
      <c r="AU443" s="74"/>
    </row>
    <row r="444" spans="27:47">
      <c r="AA444" s="74"/>
      <c r="AB444" s="74"/>
      <c r="AC444" s="74"/>
      <c r="AD444" s="74"/>
      <c r="AE444" s="74"/>
      <c r="AG444" s="101"/>
      <c r="AN444" s="74"/>
      <c r="AO444" s="74"/>
      <c r="AP444" s="74"/>
      <c r="AQ444" s="74"/>
      <c r="AR444" s="74"/>
      <c r="AS444" s="74"/>
      <c r="AT444" s="74"/>
      <c r="AU444" s="74"/>
    </row>
    <row r="445" spans="27:47">
      <c r="AA445" s="74"/>
      <c r="AB445" s="74"/>
      <c r="AC445" s="74"/>
      <c r="AD445" s="74"/>
      <c r="AE445" s="74"/>
      <c r="AG445" s="101"/>
      <c r="AN445" s="74"/>
      <c r="AO445" s="74"/>
      <c r="AP445" s="74"/>
      <c r="AQ445" s="74"/>
      <c r="AR445" s="74"/>
      <c r="AS445" s="74"/>
      <c r="AT445" s="74"/>
      <c r="AU445" s="74"/>
    </row>
    <row r="446" spans="27:47">
      <c r="AA446" s="74"/>
      <c r="AB446" s="74"/>
      <c r="AC446" s="74"/>
      <c r="AD446" s="74"/>
      <c r="AE446" s="74"/>
      <c r="AG446" s="101"/>
      <c r="AN446" s="74"/>
      <c r="AO446" s="74"/>
      <c r="AP446" s="74"/>
      <c r="AQ446" s="74"/>
      <c r="AR446" s="74"/>
      <c r="AS446" s="74"/>
      <c r="AT446" s="74"/>
      <c r="AU446" s="74"/>
    </row>
    <row r="447" spans="27:47">
      <c r="AA447" s="74"/>
      <c r="AB447" s="74"/>
      <c r="AC447" s="74"/>
      <c r="AD447" s="74"/>
      <c r="AE447" s="74"/>
      <c r="AG447" s="101"/>
      <c r="AN447" s="74"/>
      <c r="AO447" s="74"/>
      <c r="AP447" s="74"/>
      <c r="AQ447" s="74"/>
      <c r="AR447" s="74"/>
      <c r="AS447" s="74"/>
      <c r="AT447" s="74"/>
      <c r="AU447" s="74"/>
    </row>
    <row r="448" spans="27:47">
      <c r="AA448" s="74"/>
      <c r="AB448" s="74"/>
      <c r="AC448" s="74"/>
      <c r="AD448" s="74"/>
      <c r="AE448" s="74"/>
      <c r="AG448" s="101"/>
      <c r="AN448" s="74"/>
      <c r="AO448" s="74"/>
      <c r="AP448" s="74"/>
      <c r="AQ448" s="74"/>
      <c r="AR448" s="74"/>
      <c r="AS448" s="74"/>
      <c r="AT448" s="74"/>
      <c r="AU448" s="74"/>
    </row>
    <row r="449" spans="27:47">
      <c r="AA449" s="74"/>
      <c r="AB449" s="74"/>
      <c r="AC449" s="74"/>
      <c r="AD449" s="74"/>
      <c r="AE449" s="74"/>
      <c r="AG449" s="101"/>
      <c r="AN449" s="74"/>
      <c r="AO449" s="74"/>
      <c r="AP449" s="74"/>
      <c r="AQ449" s="74"/>
      <c r="AR449" s="74"/>
      <c r="AS449" s="74"/>
      <c r="AT449" s="74"/>
      <c r="AU449" s="74"/>
    </row>
    <row r="450" spans="27:47">
      <c r="AA450" s="74"/>
      <c r="AB450" s="74"/>
      <c r="AC450" s="74"/>
      <c r="AD450" s="74"/>
      <c r="AE450" s="74"/>
      <c r="AG450" s="101"/>
      <c r="AN450" s="74"/>
      <c r="AO450" s="74"/>
      <c r="AP450" s="74"/>
      <c r="AQ450" s="74"/>
      <c r="AR450" s="74"/>
      <c r="AS450" s="74"/>
      <c r="AT450" s="74"/>
      <c r="AU450" s="74"/>
    </row>
    <row r="451" spans="27:47">
      <c r="AA451" s="74"/>
      <c r="AB451" s="74"/>
      <c r="AC451" s="74"/>
      <c r="AD451" s="74"/>
      <c r="AE451" s="74"/>
      <c r="AG451" s="101"/>
      <c r="AN451" s="74"/>
      <c r="AO451" s="74"/>
      <c r="AP451" s="74"/>
      <c r="AQ451" s="74"/>
      <c r="AR451" s="74"/>
      <c r="AS451" s="74"/>
      <c r="AT451" s="74"/>
      <c r="AU451" s="74"/>
    </row>
    <row r="452" spans="27:47">
      <c r="AA452" s="74"/>
      <c r="AB452" s="74"/>
      <c r="AC452" s="74"/>
      <c r="AD452" s="74"/>
      <c r="AE452" s="74"/>
      <c r="AG452" s="101"/>
      <c r="AN452" s="74"/>
      <c r="AO452" s="74"/>
      <c r="AP452" s="74"/>
      <c r="AQ452" s="74"/>
      <c r="AR452" s="74"/>
      <c r="AS452" s="74"/>
      <c r="AT452" s="74"/>
      <c r="AU452" s="74"/>
    </row>
    <row r="453" spans="27:47">
      <c r="AA453" s="74"/>
      <c r="AB453" s="74"/>
      <c r="AC453" s="74"/>
      <c r="AD453" s="74"/>
      <c r="AE453" s="74"/>
      <c r="AG453" s="101"/>
      <c r="AN453" s="74"/>
      <c r="AO453" s="74"/>
      <c r="AP453" s="74"/>
      <c r="AQ453" s="74"/>
      <c r="AR453" s="74"/>
      <c r="AS453" s="74"/>
      <c r="AT453" s="74"/>
      <c r="AU453" s="74"/>
    </row>
    <row r="454" spans="27:47">
      <c r="AA454" s="74"/>
      <c r="AB454" s="74"/>
      <c r="AC454" s="74"/>
      <c r="AD454" s="74"/>
      <c r="AE454" s="74"/>
      <c r="AG454" s="101"/>
      <c r="AN454" s="74"/>
      <c r="AO454" s="74"/>
      <c r="AP454" s="74"/>
      <c r="AQ454" s="74"/>
      <c r="AR454" s="74"/>
      <c r="AS454" s="74"/>
      <c r="AT454" s="74"/>
      <c r="AU454" s="74"/>
    </row>
    <row r="455" spans="27:47">
      <c r="AA455" s="74"/>
      <c r="AB455" s="74"/>
      <c r="AC455" s="74"/>
      <c r="AD455" s="74"/>
      <c r="AE455" s="74"/>
      <c r="AG455" s="101"/>
      <c r="AN455" s="74"/>
      <c r="AO455" s="74"/>
      <c r="AP455" s="74"/>
      <c r="AQ455" s="74"/>
      <c r="AR455" s="74"/>
      <c r="AS455" s="74"/>
      <c r="AT455" s="74"/>
      <c r="AU455" s="74"/>
    </row>
    <row r="456" spans="27:47">
      <c r="AA456" s="74"/>
      <c r="AB456" s="74"/>
      <c r="AC456" s="74"/>
      <c r="AD456" s="74"/>
      <c r="AE456" s="74"/>
      <c r="AG456" s="101"/>
      <c r="AN456" s="74"/>
      <c r="AO456" s="74"/>
      <c r="AP456" s="74"/>
      <c r="AQ456" s="74"/>
      <c r="AR456" s="74"/>
      <c r="AS456" s="74"/>
      <c r="AT456" s="74"/>
      <c r="AU456" s="74"/>
    </row>
    <row r="457" spans="27:47">
      <c r="AA457" s="74"/>
      <c r="AB457" s="74"/>
      <c r="AC457" s="74"/>
      <c r="AD457" s="74"/>
      <c r="AE457" s="74"/>
      <c r="AG457" s="101"/>
      <c r="AN457" s="74"/>
      <c r="AO457" s="74"/>
      <c r="AP457" s="74"/>
      <c r="AQ457" s="74"/>
      <c r="AR457" s="74"/>
      <c r="AS457" s="74"/>
      <c r="AT457" s="74"/>
      <c r="AU457" s="74"/>
    </row>
    <row r="458" spans="27:47">
      <c r="AA458" s="74"/>
      <c r="AB458" s="74"/>
      <c r="AC458" s="74"/>
      <c r="AD458" s="74"/>
      <c r="AE458" s="74"/>
      <c r="AG458" s="101"/>
      <c r="AN458" s="74"/>
      <c r="AO458" s="74"/>
      <c r="AP458" s="74"/>
      <c r="AQ458" s="74"/>
      <c r="AR458" s="74"/>
      <c r="AS458" s="74"/>
      <c r="AT458" s="74"/>
      <c r="AU458" s="74"/>
    </row>
    <row r="459" spans="27:47">
      <c r="AA459" s="74"/>
      <c r="AB459" s="74"/>
      <c r="AC459" s="74"/>
      <c r="AD459" s="74"/>
      <c r="AE459" s="74"/>
      <c r="AG459" s="101"/>
      <c r="AN459" s="74"/>
      <c r="AO459" s="74"/>
      <c r="AP459" s="74"/>
      <c r="AQ459" s="74"/>
      <c r="AR459" s="74"/>
      <c r="AS459" s="74"/>
      <c r="AT459" s="74"/>
      <c r="AU459" s="74"/>
    </row>
    <row r="460" spans="27:47">
      <c r="AA460" s="74"/>
      <c r="AB460" s="74"/>
      <c r="AC460" s="74"/>
      <c r="AD460" s="74"/>
      <c r="AE460" s="74"/>
      <c r="AG460" s="101"/>
      <c r="AN460" s="74"/>
      <c r="AO460" s="74"/>
      <c r="AP460" s="74"/>
      <c r="AQ460" s="74"/>
      <c r="AR460" s="74"/>
      <c r="AS460" s="74"/>
      <c r="AT460" s="74"/>
      <c r="AU460" s="74"/>
    </row>
    <row r="461" spans="27:47">
      <c r="AA461" s="74"/>
      <c r="AB461" s="74"/>
      <c r="AC461" s="74"/>
      <c r="AD461" s="74"/>
      <c r="AE461" s="74"/>
      <c r="AG461" s="101"/>
      <c r="AN461" s="74"/>
      <c r="AO461" s="74"/>
      <c r="AP461" s="74"/>
      <c r="AQ461" s="74"/>
      <c r="AR461" s="74"/>
      <c r="AS461" s="74"/>
      <c r="AT461" s="74"/>
      <c r="AU461" s="74"/>
    </row>
    <row r="462" spans="27:47">
      <c r="AA462" s="74"/>
      <c r="AB462" s="74"/>
      <c r="AC462" s="74"/>
      <c r="AD462" s="74"/>
      <c r="AE462" s="74"/>
      <c r="AG462" s="101"/>
      <c r="AN462" s="74"/>
      <c r="AO462" s="74"/>
      <c r="AP462" s="74"/>
      <c r="AQ462" s="74"/>
      <c r="AR462" s="74"/>
      <c r="AS462" s="74"/>
      <c r="AT462" s="74"/>
      <c r="AU462" s="74"/>
    </row>
    <row r="463" spans="27:47">
      <c r="AA463" s="74"/>
      <c r="AB463" s="74"/>
      <c r="AC463" s="74"/>
      <c r="AD463" s="74"/>
      <c r="AE463" s="74"/>
      <c r="AG463" s="101"/>
      <c r="AN463" s="74"/>
      <c r="AO463" s="74"/>
      <c r="AP463" s="74"/>
      <c r="AQ463" s="74"/>
      <c r="AR463" s="74"/>
      <c r="AS463" s="74"/>
      <c r="AT463" s="74"/>
      <c r="AU463" s="74"/>
    </row>
    <row r="464" spans="27:47">
      <c r="AA464" s="74"/>
      <c r="AB464" s="74"/>
      <c r="AC464" s="74"/>
      <c r="AD464" s="74"/>
      <c r="AE464" s="74"/>
      <c r="AG464" s="101"/>
      <c r="AN464" s="74"/>
      <c r="AO464" s="74"/>
      <c r="AP464" s="74"/>
      <c r="AQ464" s="74"/>
      <c r="AR464" s="74"/>
      <c r="AS464" s="74"/>
      <c r="AT464" s="74"/>
      <c r="AU464" s="74"/>
    </row>
    <row r="465" spans="27:50">
      <c r="AA465" s="74"/>
      <c r="AB465" s="74"/>
      <c r="AC465" s="74"/>
      <c r="AD465" s="74"/>
      <c r="AE465" s="74"/>
      <c r="AG465" s="101"/>
      <c r="AN465" s="74"/>
      <c r="AO465" s="74"/>
      <c r="AP465" s="74"/>
      <c r="AQ465" s="74"/>
      <c r="AR465" s="74"/>
      <c r="AS465" s="74"/>
      <c r="AT465" s="74"/>
      <c r="AU465" s="74"/>
    </row>
    <row r="466" spans="27:50">
      <c r="AA466" s="74"/>
      <c r="AB466" s="74"/>
      <c r="AC466" s="74"/>
      <c r="AD466" s="74"/>
      <c r="AE466" s="74"/>
      <c r="AG466" s="101"/>
      <c r="AN466" s="74"/>
      <c r="AO466" s="74"/>
      <c r="AP466" s="74"/>
      <c r="AQ466" s="74"/>
      <c r="AR466" s="74"/>
      <c r="AS466" s="74"/>
      <c r="AT466" s="74"/>
      <c r="AU466" s="74"/>
    </row>
    <row r="467" spans="27:50">
      <c r="AA467" s="74"/>
      <c r="AB467" s="74"/>
      <c r="AC467" s="74"/>
      <c r="AD467" s="74"/>
      <c r="AE467" s="74"/>
      <c r="AG467" s="101"/>
      <c r="AN467" s="74"/>
      <c r="AO467" s="74"/>
      <c r="AP467" s="74"/>
      <c r="AQ467" s="74"/>
      <c r="AR467" s="74"/>
      <c r="AS467" s="74"/>
      <c r="AT467" s="74"/>
      <c r="AU467" s="74"/>
    </row>
    <row r="468" spans="27:50">
      <c r="AA468" s="74"/>
      <c r="AB468" s="74"/>
      <c r="AC468" s="74"/>
      <c r="AD468" s="74"/>
      <c r="AE468" s="74"/>
      <c r="AG468" s="101"/>
      <c r="AN468" s="74"/>
      <c r="AO468" s="74"/>
      <c r="AP468" s="74"/>
      <c r="AQ468" s="74"/>
      <c r="AR468" s="74"/>
      <c r="AS468" s="74"/>
      <c r="AT468" s="74"/>
      <c r="AU468" s="74"/>
    </row>
    <row r="469" spans="27:50">
      <c r="AA469" s="74"/>
      <c r="AB469" s="74"/>
      <c r="AC469" s="74"/>
      <c r="AD469" s="74"/>
      <c r="AE469" s="74"/>
      <c r="AG469" s="101"/>
      <c r="AN469" s="74"/>
      <c r="AO469" s="74"/>
      <c r="AP469" s="74"/>
      <c r="AQ469" s="74"/>
      <c r="AR469" s="74"/>
      <c r="AS469" s="74"/>
      <c r="AT469" s="74"/>
      <c r="AU469" s="74"/>
    </row>
    <row r="470" spans="27:50">
      <c r="AA470" s="74"/>
      <c r="AB470" s="74"/>
      <c r="AC470" s="74"/>
      <c r="AD470" s="74"/>
      <c r="AE470" s="74"/>
      <c r="AG470" s="101"/>
      <c r="AN470" s="74"/>
      <c r="AO470" s="74"/>
      <c r="AP470" s="74"/>
      <c r="AQ470" s="74"/>
      <c r="AR470" s="74"/>
      <c r="AS470" s="74"/>
      <c r="AT470" s="74"/>
      <c r="AU470" s="74"/>
    </row>
    <row r="471" spans="27:50">
      <c r="AA471" s="74"/>
      <c r="AB471" s="74"/>
      <c r="AC471" s="74"/>
      <c r="AD471" s="74"/>
      <c r="AE471" s="74"/>
      <c r="AG471" s="101"/>
      <c r="AN471" s="74"/>
      <c r="AO471" s="74"/>
      <c r="AP471" s="74"/>
      <c r="AQ471" s="74"/>
      <c r="AR471" s="74"/>
      <c r="AS471" s="74"/>
      <c r="AT471" s="74"/>
      <c r="AU471" s="74"/>
    </row>
    <row r="472" spans="27:50">
      <c r="AA472" s="74"/>
      <c r="AB472" s="74"/>
      <c r="AC472" s="74"/>
      <c r="AD472" s="74"/>
      <c r="AE472" s="74"/>
      <c r="AG472" s="101"/>
      <c r="AN472" s="74"/>
      <c r="AO472" s="74"/>
      <c r="AP472" s="74"/>
      <c r="AQ472" s="74"/>
      <c r="AR472" s="74"/>
      <c r="AS472" s="74"/>
      <c r="AT472" s="74"/>
      <c r="AU472" s="74"/>
      <c r="AV472" s="74"/>
      <c r="AX472" s="74"/>
    </row>
    <row r="473" spans="27:50">
      <c r="AA473" s="74"/>
      <c r="AB473" s="74"/>
      <c r="AC473" s="74"/>
      <c r="AD473" s="74"/>
      <c r="AE473" s="74"/>
      <c r="AG473" s="101"/>
      <c r="AN473" s="74"/>
      <c r="AO473" s="74"/>
      <c r="AP473" s="74"/>
      <c r="AQ473" s="74"/>
      <c r="AR473" s="74"/>
      <c r="AS473" s="74"/>
      <c r="AT473" s="74"/>
      <c r="AU473" s="74"/>
    </row>
    <row r="474" spans="27:50">
      <c r="AA474" s="74"/>
      <c r="AB474" s="74"/>
      <c r="AC474" s="74"/>
      <c r="AD474" s="74"/>
      <c r="AE474" s="74"/>
      <c r="AG474" s="101"/>
      <c r="AN474" s="74"/>
      <c r="AO474" s="74"/>
      <c r="AP474" s="74"/>
      <c r="AQ474" s="74"/>
      <c r="AR474" s="74"/>
      <c r="AS474" s="74"/>
      <c r="AT474" s="74"/>
      <c r="AU474" s="74"/>
    </row>
    <row r="475" spans="27:50">
      <c r="AA475" s="74"/>
      <c r="AB475" s="74"/>
      <c r="AC475" s="74"/>
      <c r="AD475" s="74"/>
      <c r="AE475" s="74"/>
      <c r="AG475" s="101"/>
      <c r="AN475" s="74"/>
      <c r="AO475" s="74"/>
      <c r="AP475" s="74"/>
      <c r="AQ475" s="74"/>
      <c r="AR475" s="74"/>
      <c r="AS475" s="74"/>
      <c r="AT475" s="74"/>
      <c r="AU475" s="74"/>
    </row>
    <row r="476" spans="27:50">
      <c r="AA476" s="74"/>
      <c r="AB476" s="74"/>
      <c r="AC476" s="74"/>
      <c r="AD476" s="74"/>
      <c r="AE476" s="74"/>
      <c r="AG476" s="101"/>
      <c r="AN476" s="74"/>
      <c r="AO476" s="74"/>
      <c r="AP476" s="74"/>
      <c r="AQ476" s="74"/>
      <c r="AR476" s="74"/>
      <c r="AS476" s="74"/>
      <c r="AT476" s="74"/>
      <c r="AU476" s="74"/>
    </row>
    <row r="477" spans="27:50">
      <c r="AA477" s="74"/>
      <c r="AB477" s="74"/>
      <c r="AC477" s="74"/>
      <c r="AD477" s="74"/>
      <c r="AE477" s="74"/>
      <c r="AG477" s="101"/>
      <c r="AN477" s="74"/>
      <c r="AO477" s="74"/>
      <c r="AP477" s="74"/>
      <c r="AQ477" s="74"/>
      <c r="AR477" s="74"/>
      <c r="AS477" s="74"/>
      <c r="AT477" s="74"/>
      <c r="AU477" s="74"/>
    </row>
    <row r="478" spans="27:50">
      <c r="AA478" s="74"/>
      <c r="AB478" s="74"/>
      <c r="AC478" s="74"/>
      <c r="AD478" s="74"/>
      <c r="AE478" s="74"/>
      <c r="AG478" s="101"/>
      <c r="AN478" s="74"/>
      <c r="AO478" s="74"/>
      <c r="AP478" s="74"/>
      <c r="AQ478" s="74"/>
      <c r="AR478" s="74"/>
      <c r="AS478" s="74"/>
      <c r="AT478" s="74"/>
      <c r="AU478" s="74"/>
    </row>
    <row r="479" spans="27:50">
      <c r="AA479" s="74"/>
      <c r="AB479" s="74"/>
      <c r="AC479" s="74"/>
      <c r="AD479" s="74"/>
      <c r="AE479" s="74"/>
      <c r="AG479" s="101"/>
      <c r="AN479" s="74"/>
      <c r="AO479" s="74"/>
      <c r="AP479" s="74"/>
      <c r="AQ479" s="74"/>
      <c r="AR479" s="74"/>
      <c r="AS479" s="74"/>
      <c r="AT479" s="74"/>
      <c r="AU479" s="74"/>
    </row>
    <row r="480" spans="27:50">
      <c r="AA480" s="74"/>
      <c r="AB480" s="74"/>
      <c r="AC480" s="74"/>
      <c r="AD480" s="74"/>
      <c r="AE480" s="74"/>
      <c r="AG480" s="101"/>
      <c r="AN480" s="74"/>
      <c r="AO480" s="74"/>
      <c r="AP480" s="74"/>
      <c r="AQ480" s="74"/>
      <c r="AR480" s="74"/>
      <c r="AS480" s="74"/>
      <c r="AT480" s="74"/>
      <c r="AU480" s="74"/>
    </row>
    <row r="481" spans="27:64">
      <c r="AA481" s="74"/>
      <c r="AB481" s="74"/>
      <c r="AC481" s="74"/>
      <c r="AD481" s="74"/>
      <c r="AE481" s="74"/>
      <c r="AG481" s="101"/>
      <c r="AN481" s="74"/>
      <c r="AO481" s="74"/>
      <c r="AP481" s="74"/>
      <c r="AQ481" s="74"/>
      <c r="AR481" s="74"/>
      <c r="AS481" s="74"/>
      <c r="AT481" s="74"/>
      <c r="AU481" s="74"/>
    </row>
    <row r="482" spans="27:64">
      <c r="AA482" s="74"/>
      <c r="AB482" s="74"/>
      <c r="AC482" s="74"/>
      <c r="AD482" s="74"/>
      <c r="AE482" s="74"/>
      <c r="AG482" s="101"/>
      <c r="AN482" s="74"/>
      <c r="AO482" s="74"/>
      <c r="AP482" s="74"/>
      <c r="AQ482" s="74"/>
      <c r="AR482" s="74"/>
      <c r="AS482" s="74"/>
      <c r="AT482" s="74"/>
      <c r="AU482" s="74"/>
    </row>
    <row r="483" spans="27:64">
      <c r="AA483" s="74"/>
      <c r="AB483" s="74"/>
      <c r="AC483" s="74"/>
      <c r="AD483" s="74"/>
      <c r="AE483" s="74"/>
      <c r="AG483" s="101"/>
      <c r="AN483" s="74"/>
      <c r="AO483" s="74"/>
      <c r="AP483" s="74"/>
      <c r="AQ483" s="74"/>
      <c r="AR483" s="74"/>
      <c r="AS483" s="74"/>
      <c r="AT483" s="74"/>
      <c r="AU483" s="74"/>
    </row>
    <row r="484" spans="27:64">
      <c r="AA484" s="74"/>
      <c r="AB484" s="74"/>
      <c r="AC484" s="74"/>
      <c r="AD484" s="74"/>
      <c r="AE484" s="74"/>
      <c r="AG484" s="101"/>
      <c r="AN484" s="74"/>
      <c r="AO484" s="74"/>
      <c r="AP484" s="74"/>
      <c r="AQ484" s="74"/>
      <c r="AR484" s="74"/>
      <c r="AS484" s="74"/>
      <c r="AT484" s="74"/>
      <c r="AU484" s="74"/>
    </row>
    <row r="485" spans="27:64">
      <c r="AA485" s="74"/>
      <c r="AB485" s="74"/>
      <c r="AC485" s="74"/>
      <c r="AD485" s="74"/>
      <c r="AE485" s="74"/>
      <c r="AG485" s="101"/>
      <c r="AN485" s="74"/>
      <c r="AO485" s="74"/>
      <c r="AP485" s="74"/>
      <c r="AQ485" s="74"/>
      <c r="AR485" s="74"/>
      <c r="AS485" s="74"/>
      <c r="AT485" s="74"/>
      <c r="AU485" s="74"/>
      <c r="AV485" s="74"/>
      <c r="AW485" s="74"/>
      <c r="AX485" s="74"/>
      <c r="AY485" s="74"/>
      <c r="AZ485" s="74"/>
      <c r="BA485" s="74"/>
      <c r="BB485" s="74"/>
      <c r="BC485" s="74"/>
      <c r="BD485" s="74"/>
      <c r="BE485" s="74"/>
      <c r="BF485" s="74"/>
      <c r="BG485" s="74"/>
      <c r="BH485" s="74"/>
      <c r="BI485" s="74"/>
      <c r="BJ485" s="74"/>
      <c r="BK485" s="74"/>
      <c r="BL485" s="74"/>
    </row>
    <row r="486" spans="27:64">
      <c r="AA486" s="74"/>
      <c r="AB486" s="74"/>
      <c r="AC486" s="74"/>
      <c r="AD486" s="74"/>
      <c r="AE486" s="74"/>
      <c r="AG486" s="101"/>
      <c r="AN486" s="74"/>
      <c r="AO486" s="74"/>
      <c r="AP486" s="74"/>
      <c r="AQ486" s="74"/>
      <c r="AR486" s="74"/>
      <c r="AS486" s="74"/>
      <c r="AT486" s="74"/>
      <c r="AU486" s="74"/>
    </row>
    <row r="487" spans="27:64">
      <c r="AA487" s="74"/>
      <c r="AB487" s="74"/>
      <c r="AC487" s="74"/>
      <c r="AD487" s="74"/>
      <c r="AE487" s="74"/>
      <c r="AG487" s="101"/>
      <c r="AN487" s="74"/>
      <c r="AO487" s="74"/>
      <c r="AP487" s="74"/>
      <c r="AQ487" s="74"/>
      <c r="AR487" s="74"/>
      <c r="AS487" s="74"/>
      <c r="AT487" s="74"/>
      <c r="AU487" s="74"/>
    </row>
    <row r="488" spans="27:64">
      <c r="AA488" s="74"/>
      <c r="AB488" s="74"/>
      <c r="AC488" s="74"/>
      <c r="AD488" s="74"/>
      <c r="AE488" s="74"/>
      <c r="AG488" s="101"/>
      <c r="AN488" s="74"/>
      <c r="AO488" s="74"/>
      <c r="AP488" s="74"/>
      <c r="AQ488" s="74"/>
      <c r="AR488" s="74"/>
      <c r="AS488" s="74"/>
      <c r="AT488" s="74"/>
      <c r="AU488" s="74"/>
    </row>
    <row r="489" spans="27:64">
      <c r="AA489" s="74"/>
      <c r="AB489" s="74"/>
      <c r="AC489" s="74"/>
      <c r="AD489" s="74"/>
      <c r="AE489" s="74"/>
      <c r="AG489" s="101"/>
      <c r="AN489" s="74"/>
      <c r="AO489" s="74"/>
      <c r="AP489" s="74"/>
      <c r="AQ489" s="74"/>
      <c r="AR489" s="74"/>
      <c r="AS489" s="74"/>
      <c r="AT489" s="74"/>
      <c r="AU489" s="74"/>
    </row>
    <row r="490" spans="27:64">
      <c r="AA490" s="74"/>
      <c r="AB490" s="74"/>
      <c r="AC490" s="74"/>
      <c r="AD490" s="74"/>
      <c r="AE490" s="74"/>
      <c r="AG490" s="101"/>
      <c r="AN490" s="74"/>
      <c r="AO490" s="74"/>
      <c r="AP490" s="74"/>
      <c r="AQ490" s="74"/>
      <c r="AR490" s="74"/>
      <c r="AS490" s="74"/>
      <c r="AT490" s="74"/>
      <c r="AU490" s="74"/>
    </row>
    <row r="491" spans="27:64">
      <c r="AA491" s="74"/>
      <c r="AB491" s="74"/>
      <c r="AC491" s="74"/>
      <c r="AD491" s="74"/>
      <c r="AE491" s="74"/>
      <c r="AG491" s="101"/>
      <c r="AN491" s="74"/>
      <c r="AO491" s="74"/>
      <c r="AP491" s="74"/>
      <c r="AQ491" s="74"/>
      <c r="AR491" s="74"/>
      <c r="AS491" s="74"/>
      <c r="AT491" s="74"/>
      <c r="AU491" s="74"/>
    </row>
    <row r="492" spans="27:64">
      <c r="AA492" s="74"/>
      <c r="AB492" s="74"/>
      <c r="AC492" s="74"/>
      <c r="AD492" s="74"/>
      <c r="AE492" s="74"/>
      <c r="AG492" s="101"/>
      <c r="AN492" s="74"/>
      <c r="AO492" s="74"/>
      <c r="AP492" s="74"/>
      <c r="AQ492" s="74"/>
      <c r="AR492" s="74"/>
      <c r="AS492" s="74"/>
      <c r="AT492" s="74"/>
      <c r="AU492" s="74"/>
    </row>
    <row r="493" spans="27:64">
      <c r="AA493" s="74"/>
      <c r="AB493" s="74"/>
      <c r="AC493" s="74"/>
      <c r="AD493" s="74"/>
      <c r="AE493" s="74"/>
      <c r="AG493" s="101"/>
      <c r="AN493" s="74"/>
      <c r="AO493" s="74"/>
      <c r="AP493" s="74"/>
      <c r="AQ493" s="74"/>
      <c r="AR493" s="74"/>
      <c r="AS493" s="74"/>
      <c r="AT493" s="74"/>
      <c r="AU493" s="74"/>
    </row>
    <row r="494" spans="27:64">
      <c r="AA494" s="74"/>
      <c r="AB494" s="74"/>
      <c r="AC494" s="74"/>
      <c r="AD494" s="74"/>
      <c r="AE494" s="74"/>
      <c r="AG494" s="101"/>
      <c r="AN494" s="74"/>
      <c r="AO494" s="74"/>
      <c r="AP494" s="74"/>
      <c r="AQ494" s="74"/>
      <c r="AR494" s="74"/>
      <c r="AS494" s="74"/>
      <c r="AT494" s="74"/>
      <c r="AU494" s="74"/>
    </row>
    <row r="495" spans="27:64">
      <c r="AA495" s="74"/>
      <c r="AB495" s="74"/>
      <c r="AC495" s="74"/>
      <c r="AD495" s="74"/>
      <c r="AE495" s="74"/>
      <c r="AG495" s="101"/>
      <c r="AN495" s="74"/>
      <c r="AO495" s="74"/>
      <c r="AP495" s="74"/>
      <c r="AQ495" s="74"/>
      <c r="AR495" s="74"/>
      <c r="AS495" s="74"/>
      <c r="AT495" s="74"/>
      <c r="AU495" s="74"/>
    </row>
    <row r="496" spans="27:64">
      <c r="AA496" s="74"/>
      <c r="AB496" s="74"/>
      <c r="AC496" s="74"/>
      <c r="AD496" s="74"/>
      <c r="AE496" s="74"/>
      <c r="AG496" s="101"/>
      <c r="AN496" s="74"/>
      <c r="AO496" s="74"/>
      <c r="AP496" s="74"/>
      <c r="AQ496" s="74"/>
      <c r="AR496" s="74"/>
      <c r="AS496" s="74"/>
      <c r="AT496" s="74"/>
      <c r="AU496" s="74"/>
    </row>
    <row r="497" spans="27:47">
      <c r="AA497" s="74"/>
      <c r="AB497" s="74"/>
      <c r="AC497" s="74"/>
      <c r="AD497" s="74"/>
      <c r="AE497" s="74"/>
      <c r="AG497" s="101"/>
      <c r="AN497" s="74"/>
      <c r="AO497" s="74"/>
      <c r="AP497" s="74"/>
      <c r="AQ497" s="74"/>
      <c r="AR497" s="74"/>
      <c r="AS497" s="74"/>
      <c r="AT497" s="74"/>
      <c r="AU497" s="74"/>
    </row>
    <row r="498" spans="27:47">
      <c r="AA498" s="74"/>
      <c r="AB498" s="74"/>
      <c r="AC498" s="74"/>
      <c r="AD498" s="74"/>
      <c r="AE498" s="74"/>
      <c r="AG498" s="101"/>
      <c r="AN498" s="74"/>
      <c r="AO498" s="74"/>
      <c r="AP498" s="74"/>
      <c r="AQ498" s="74"/>
      <c r="AR498" s="74"/>
      <c r="AS498" s="74"/>
      <c r="AT498" s="74"/>
      <c r="AU498" s="74"/>
    </row>
    <row r="499" spans="27:47">
      <c r="AA499" s="74"/>
      <c r="AB499" s="74"/>
      <c r="AC499" s="74"/>
      <c r="AD499" s="74"/>
      <c r="AE499" s="74"/>
      <c r="AG499" s="101"/>
      <c r="AN499" s="74"/>
      <c r="AO499" s="74"/>
      <c r="AP499" s="74"/>
      <c r="AQ499" s="74"/>
      <c r="AR499" s="74"/>
      <c r="AS499" s="74"/>
      <c r="AT499" s="74"/>
      <c r="AU499" s="74"/>
    </row>
    <row r="500" spans="27:47">
      <c r="AA500" s="74"/>
      <c r="AB500" s="74"/>
      <c r="AC500" s="74"/>
      <c r="AD500" s="74"/>
      <c r="AE500" s="74"/>
      <c r="AG500" s="101"/>
      <c r="AN500" s="74"/>
      <c r="AO500" s="74"/>
      <c r="AP500" s="74"/>
      <c r="AQ500" s="74"/>
      <c r="AR500" s="74"/>
      <c r="AS500" s="74"/>
      <c r="AT500" s="74"/>
      <c r="AU500" s="74"/>
    </row>
    <row r="501" spans="27:47">
      <c r="AA501" s="74"/>
      <c r="AB501" s="74"/>
      <c r="AC501" s="74"/>
      <c r="AD501" s="74"/>
      <c r="AE501" s="74"/>
      <c r="AG501" s="101"/>
      <c r="AN501" s="74"/>
      <c r="AO501" s="74"/>
      <c r="AP501" s="74"/>
      <c r="AQ501" s="74"/>
      <c r="AR501" s="74"/>
      <c r="AS501" s="74"/>
      <c r="AT501" s="74"/>
      <c r="AU501" s="74"/>
    </row>
    <row r="502" spans="27:47">
      <c r="AA502" s="74"/>
      <c r="AB502" s="74"/>
      <c r="AC502" s="74"/>
      <c r="AD502" s="74"/>
      <c r="AE502" s="74"/>
      <c r="AG502" s="101"/>
      <c r="AN502" s="74"/>
      <c r="AO502" s="74"/>
      <c r="AP502" s="74"/>
      <c r="AQ502" s="74"/>
      <c r="AR502" s="74"/>
      <c r="AS502" s="74"/>
      <c r="AT502" s="74"/>
      <c r="AU502" s="74"/>
    </row>
    <row r="503" spans="27:47">
      <c r="AA503" s="74"/>
      <c r="AB503" s="74"/>
      <c r="AC503" s="74"/>
      <c r="AD503" s="74"/>
      <c r="AE503" s="74"/>
      <c r="AG503" s="101"/>
      <c r="AN503" s="74"/>
      <c r="AO503" s="74"/>
      <c r="AP503" s="74"/>
      <c r="AQ503" s="74"/>
      <c r="AR503" s="74"/>
      <c r="AS503" s="74"/>
      <c r="AT503" s="74"/>
      <c r="AU503" s="74"/>
    </row>
    <row r="504" spans="27:47">
      <c r="AA504" s="74"/>
      <c r="AB504" s="74"/>
      <c r="AC504" s="74"/>
      <c r="AD504" s="74"/>
      <c r="AE504" s="74"/>
      <c r="AG504" s="101"/>
      <c r="AN504" s="74"/>
      <c r="AO504" s="74"/>
      <c r="AP504" s="74"/>
      <c r="AQ504" s="74"/>
      <c r="AR504" s="74"/>
      <c r="AS504" s="74"/>
      <c r="AT504" s="74"/>
      <c r="AU504" s="74"/>
    </row>
    <row r="505" spans="27:47">
      <c r="AA505" s="74"/>
      <c r="AB505" s="74"/>
      <c r="AC505" s="74"/>
      <c r="AD505" s="74"/>
      <c r="AE505" s="74"/>
      <c r="AG505" s="101"/>
      <c r="AN505" s="74"/>
      <c r="AO505" s="74"/>
      <c r="AP505" s="74"/>
      <c r="AQ505" s="74"/>
      <c r="AR505" s="74"/>
      <c r="AS505" s="74"/>
      <c r="AT505" s="74"/>
      <c r="AU505" s="74"/>
    </row>
    <row r="506" spans="27:47">
      <c r="AA506" s="74"/>
      <c r="AB506" s="74"/>
      <c r="AC506" s="74"/>
      <c r="AD506" s="74"/>
      <c r="AE506" s="74"/>
      <c r="AG506" s="101"/>
      <c r="AN506" s="74"/>
      <c r="AO506" s="74"/>
      <c r="AP506" s="74"/>
      <c r="AQ506" s="74"/>
      <c r="AR506" s="74"/>
      <c r="AS506" s="74"/>
      <c r="AT506" s="74"/>
      <c r="AU506" s="74"/>
    </row>
    <row r="507" spans="27:47">
      <c r="AA507" s="74"/>
      <c r="AB507" s="74"/>
      <c r="AC507" s="74"/>
      <c r="AD507" s="74"/>
      <c r="AE507" s="74"/>
      <c r="AG507" s="101"/>
      <c r="AN507" s="74"/>
      <c r="AO507" s="74"/>
      <c r="AP507" s="74"/>
      <c r="AQ507" s="74"/>
      <c r="AR507" s="74"/>
      <c r="AS507" s="74"/>
      <c r="AT507" s="74"/>
      <c r="AU507" s="74"/>
    </row>
    <row r="508" spans="27:47">
      <c r="AA508" s="74"/>
      <c r="AB508" s="74"/>
      <c r="AC508" s="74"/>
      <c r="AD508" s="74"/>
      <c r="AE508" s="74"/>
      <c r="AG508" s="101"/>
      <c r="AN508" s="74"/>
      <c r="AO508" s="74"/>
      <c r="AP508" s="74"/>
      <c r="AQ508" s="74"/>
      <c r="AR508" s="74"/>
      <c r="AS508" s="74"/>
      <c r="AT508" s="74"/>
      <c r="AU508" s="74"/>
    </row>
    <row r="509" spans="27:47">
      <c r="AA509" s="74"/>
      <c r="AB509" s="74"/>
      <c r="AC509" s="74"/>
      <c r="AD509" s="74"/>
      <c r="AE509" s="74"/>
      <c r="AG509" s="101"/>
      <c r="AN509" s="74"/>
      <c r="AO509" s="74"/>
      <c r="AP509" s="74"/>
      <c r="AQ509" s="74"/>
      <c r="AR509" s="74"/>
      <c r="AS509" s="74"/>
      <c r="AT509" s="74"/>
      <c r="AU509" s="74"/>
    </row>
    <row r="510" spans="27:47">
      <c r="AA510" s="74"/>
      <c r="AB510" s="74"/>
      <c r="AC510" s="74"/>
      <c r="AD510" s="74"/>
      <c r="AE510" s="74"/>
      <c r="AG510" s="101"/>
      <c r="AN510" s="74"/>
      <c r="AO510" s="74"/>
      <c r="AP510" s="74"/>
      <c r="AQ510" s="74"/>
      <c r="AR510" s="74"/>
      <c r="AS510" s="74"/>
      <c r="AT510" s="74"/>
      <c r="AU510" s="74"/>
    </row>
    <row r="511" spans="27:47">
      <c r="AA511" s="74"/>
      <c r="AB511" s="74"/>
      <c r="AC511" s="74"/>
      <c r="AD511" s="74"/>
      <c r="AE511" s="74"/>
      <c r="AG511" s="101"/>
      <c r="AN511" s="74"/>
      <c r="AO511" s="74"/>
      <c r="AP511" s="74"/>
      <c r="AQ511" s="74"/>
      <c r="AR511" s="74"/>
      <c r="AS511" s="74"/>
      <c r="AT511" s="74"/>
      <c r="AU511" s="74"/>
    </row>
    <row r="512" spans="27:47">
      <c r="AA512" s="74"/>
      <c r="AB512" s="74"/>
      <c r="AC512" s="74"/>
      <c r="AD512" s="74"/>
      <c r="AE512" s="74"/>
      <c r="AG512" s="101"/>
      <c r="AN512" s="74"/>
      <c r="AO512" s="74"/>
      <c r="AP512" s="74"/>
      <c r="AQ512" s="74"/>
      <c r="AR512" s="74"/>
      <c r="AS512" s="74"/>
      <c r="AT512" s="74"/>
      <c r="AU512" s="74"/>
    </row>
    <row r="513" spans="27:64">
      <c r="AA513" s="74"/>
      <c r="AB513" s="74"/>
      <c r="AC513" s="74"/>
      <c r="AD513" s="74"/>
      <c r="AE513" s="74"/>
      <c r="AG513" s="101"/>
      <c r="AN513" s="74"/>
      <c r="AO513" s="74"/>
      <c r="AP513" s="74"/>
      <c r="AQ513" s="74"/>
      <c r="AR513" s="74"/>
      <c r="AS513" s="74"/>
      <c r="AT513" s="74"/>
      <c r="AU513" s="74"/>
    </row>
    <row r="514" spans="27:64">
      <c r="AA514" s="74"/>
      <c r="AB514" s="74"/>
      <c r="AC514" s="74"/>
      <c r="AD514" s="74"/>
      <c r="AE514" s="74"/>
      <c r="AG514" s="101"/>
      <c r="AN514" s="74"/>
      <c r="AO514" s="74"/>
      <c r="AP514" s="74"/>
      <c r="AQ514" s="74"/>
      <c r="AR514" s="74"/>
      <c r="AS514" s="74"/>
      <c r="AT514" s="74"/>
      <c r="AU514" s="74"/>
    </row>
    <row r="515" spans="27:64">
      <c r="AA515" s="74"/>
      <c r="AB515" s="74"/>
      <c r="AC515" s="74"/>
      <c r="AD515" s="74"/>
      <c r="AE515" s="74"/>
      <c r="AG515" s="101"/>
      <c r="AN515" s="74"/>
      <c r="AO515" s="74"/>
      <c r="AP515" s="74"/>
      <c r="AQ515" s="74"/>
      <c r="AR515" s="74"/>
      <c r="AS515" s="74"/>
      <c r="AT515" s="74"/>
      <c r="AU515" s="74"/>
      <c r="AV515" s="74"/>
    </row>
    <row r="516" spans="27:64">
      <c r="AA516" s="74"/>
      <c r="AB516" s="74"/>
      <c r="AC516" s="74"/>
      <c r="AD516" s="74"/>
      <c r="AE516" s="74"/>
      <c r="AG516" s="101"/>
      <c r="AN516" s="74"/>
      <c r="AO516" s="74"/>
      <c r="AP516" s="74"/>
      <c r="AQ516" s="74"/>
      <c r="AR516" s="74"/>
      <c r="AS516" s="74"/>
      <c r="AT516" s="74"/>
      <c r="AU516" s="74"/>
    </row>
    <row r="517" spans="27:64">
      <c r="AA517" s="74"/>
      <c r="AB517" s="74"/>
      <c r="AC517" s="74"/>
      <c r="AD517" s="74"/>
      <c r="AE517" s="74"/>
      <c r="AG517" s="101"/>
      <c r="AN517" s="74"/>
      <c r="AO517" s="74"/>
      <c r="AP517" s="74"/>
      <c r="AQ517" s="74"/>
      <c r="AR517" s="74"/>
      <c r="AS517" s="74"/>
      <c r="AT517" s="74"/>
      <c r="AU517" s="74"/>
    </row>
    <row r="518" spans="27:64">
      <c r="AA518" s="74"/>
      <c r="AB518" s="74"/>
      <c r="AC518" s="74"/>
      <c r="AD518" s="74"/>
      <c r="AE518" s="74"/>
      <c r="AG518" s="101"/>
      <c r="AN518" s="74"/>
      <c r="AO518" s="74"/>
      <c r="AP518" s="74"/>
      <c r="AQ518" s="74"/>
      <c r="AR518" s="74"/>
      <c r="AS518" s="74"/>
      <c r="AT518" s="74"/>
      <c r="AU518" s="74"/>
      <c r="AV518" s="74"/>
    </row>
    <row r="519" spans="27:64">
      <c r="AA519" s="74"/>
      <c r="AB519" s="74"/>
      <c r="AC519" s="74"/>
      <c r="AD519" s="74"/>
      <c r="AE519" s="74"/>
      <c r="AG519" s="101"/>
      <c r="AN519" s="74"/>
      <c r="AO519" s="74"/>
      <c r="AP519" s="74"/>
      <c r="AQ519" s="74"/>
      <c r="AR519" s="74"/>
      <c r="AS519" s="74"/>
      <c r="AT519" s="74"/>
      <c r="AU519" s="74"/>
      <c r="AV519" s="74"/>
      <c r="AW519" s="74"/>
      <c r="AX519" s="74"/>
      <c r="AY519" s="74"/>
      <c r="AZ519" s="74"/>
      <c r="BA519" s="74"/>
      <c r="BB519" s="74"/>
      <c r="BC519" s="74"/>
      <c r="BD519" s="74"/>
      <c r="BE519" s="74"/>
      <c r="BF519" s="74"/>
      <c r="BG519" s="74"/>
      <c r="BH519" s="74"/>
      <c r="BI519" s="74"/>
      <c r="BJ519" s="74"/>
      <c r="BK519" s="74"/>
      <c r="BL519" s="74"/>
    </row>
    <row r="520" spans="27:64">
      <c r="AA520" s="74"/>
      <c r="AB520" s="74"/>
      <c r="AC520" s="74"/>
      <c r="AD520" s="74"/>
      <c r="AE520" s="74"/>
      <c r="AG520" s="101"/>
      <c r="AN520" s="74"/>
      <c r="AO520" s="74"/>
      <c r="AP520" s="74"/>
      <c r="AQ520" s="74"/>
      <c r="AR520" s="74"/>
      <c r="AS520" s="74"/>
      <c r="AT520" s="74"/>
      <c r="AU520" s="74"/>
    </row>
    <row r="521" spans="27:64">
      <c r="AA521" s="74"/>
      <c r="AB521" s="74"/>
      <c r="AC521" s="74"/>
      <c r="AD521" s="74"/>
      <c r="AE521" s="74"/>
      <c r="AG521" s="101"/>
      <c r="AN521" s="74"/>
      <c r="AO521" s="74"/>
      <c r="AP521" s="74"/>
      <c r="AQ521" s="74"/>
      <c r="AR521" s="74"/>
      <c r="AS521" s="74"/>
      <c r="AT521" s="74"/>
      <c r="AU521" s="74"/>
    </row>
    <row r="522" spans="27:64">
      <c r="AA522" s="74"/>
      <c r="AB522" s="74"/>
      <c r="AC522" s="74"/>
      <c r="AD522" s="74"/>
      <c r="AE522" s="74"/>
      <c r="AG522" s="101"/>
      <c r="AN522" s="74"/>
      <c r="AO522" s="74"/>
      <c r="AP522" s="74"/>
      <c r="AQ522" s="74"/>
      <c r="AR522" s="74"/>
      <c r="AS522" s="74"/>
      <c r="AT522" s="74"/>
      <c r="AU522" s="74"/>
    </row>
    <row r="523" spans="27:64">
      <c r="AA523" s="74"/>
      <c r="AB523" s="74"/>
      <c r="AC523" s="74"/>
      <c r="AD523" s="74"/>
      <c r="AE523" s="74"/>
      <c r="AG523" s="101"/>
      <c r="AN523" s="74"/>
      <c r="AO523" s="74"/>
      <c r="AP523" s="74"/>
      <c r="AQ523" s="74"/>
      <c r="AR523" s="74"/>
      <c r="AS523" s="74"/>
      <c r="AT523" s="74"/>
      <c r="AU523" s="74"/>
    </row>
    <row r="524" spans="27:64">
      <c r="AA524" s="74"/>
      <c r="AB524" s="74"/>
      <c r="AC524" s="74"/>
      <c r="AD524" s="74"/>
      <c r="AE524" s="74"/>
      <c r="AG524" s="101"/>
      <c r="AN524" s="74"/>
      <c r="AO524" s="74"/>
      <c r="AP524" s="74"/>
      <c r="AQ524" s="74"/>
      <c r="AR524" s="74"/>
      <c r="AS524" s="74"/>
      <c r="AT524" s="74"/>
      <c r="AU524" s="74"/>
    </row>
    <row r="525" spans="27:64">
      <c r="AA525" s="74"/>
      <c r="AB525" s="74"/>
      <c r="AC525" s="74"/>
      <c r="AD525" s="74"/>
      <c r="AE525" s="74"/>
      <c r="AG525" s="101"/>
      <c r="AN525" s="74"/>
      <c r="AO525" s="74"/>
      <c r="AP525" s="74"/>
      <c r="AQ525" s="74"/>
      <c r="AR525" s="74"/>
      <c r="AS525" s="74"/>
      <c r="AT525" s="74"/>
      <c r="AU525" s="74"/>
    </row>
    <row r="526" spans="27:64">
      <c r="AA526" s="74"/>
      <c r="AB526" s="74"/>
      <c r="AC526" s="74"/>
      <c r="AD526" s="74"/>
      <c r="AE526" s="74"/>
      <c r="AG526" s="101"/>
      <c r="AN526" s="74"/>
      <c r="AO526" s="74"/>
      <c r="AP526" s="74"/>
      <c r="AQ526" s="74"/>
      <c r="AR526" s="74"/>
      <c r="AS526" s="74"/>
      <c r="AT526" s="74"/>
      <c r="AU526" s="74"/>
    </row>
    <row r="527" spans="27:64">
      <c r="AA527" s="74"/>
      <c r="AB527" s="74"/>
      <c r="AC527" s="74"/>
      <c r="AD527" s="74"/>
      <c r="AE527" s="74"/>
      <c r="AG527" s="101"/>
      <c r="AN527" s="74"/>
      <c r="AO527" s="74"/>
      <c r="AP527" s="74"/>
      <c r="AQ527" s="74"/>
      <c r="AR527" s="74"/>
      <c r="AS527" s="74"/>
      <c r="AT527" s="74"/>
      <c r="AU527" s="74"/>
    </row>
    <row r="528" spans="27:64">
      <c r="AA528" s="74"/>
      <c r="AB528" s="74"/>
      <c r="AC528" s="74"/>
      <c r="AD528" s="74"/>
      <c r="AE528" s="74"/>
      <c r="AG528" s="101"/>
      <c r="AN528" s="74"/>
      <c r="AO528" s="74"/>
      <c r="AP528" s="74"/>
      <c r="AQ528" s="74"/>
      <c r="AR528" s="74"/>
      <c r="AS528" s="74"/>
      <c r="AT528" s="74"/>
      <c r="AU528" s="74"/>
      <c r="AV528" s="74"/>
      <c r="AX528" s="74"/>
    </row>
    <row r="529" spans="27:64">
      <c r="AA529" s="74"/>
      <c r="AB529" s="74"/>
      <c r="AC529" s="74"/>
      <c r="AD529" s="74"/>
      <c r="AE529" s="74"/>
      <c r="AG529" s="101"/>
      <c r="AN529" s="74"/>
      <c r="AO529" s="74"/>
      <c r="AP529" s="74"/>
      <c r="AQ529" s="74"/>
      <c r="AR529" s="74"/>
      <c r="AS529" s="74"/>
      <c r="AT529" s="74"/>
      <c r="AU529" s="74"/>
    </row>
    <row r="530" spans="27:64">
      <c r="AA530" s="74"/>
      <c r="AB530" s="74"/>
      <c r="AC530" s="74"/>
      <c r="AD530" s="74"/>
      <c r="AE530" s="74"/>
      <c r="AG530" s="101"/>
      <c r="AN530" s="74"/>
      <c r="AO530" s="74"/>
      <c r="AP530" s="74"/>
      <c r="AQ530" s="74"/>
      <c r="AR530" s="74"/>
      <c r="AS530" s="74"/>
      <c r="AT530" s="74"/>
      <c r="AU530" s="74"/>
    </row>
    <row r="531" spans="27:64">
      <c r="AA531" s="74"/>
      <c r="AB531" s="74"/>
      <c r="AC531" s="74"/>
      <c r="AD531" s="74"/>
      <c r="AE531" s="74"/>
      <c r="AG531" s="101"/>
      <c r="AN531" s="74"/>
      <c r="AO531" s="74"/>
      <c r="AP531" s="74"/>
      <c r="AQ531" s="74"/>
      <c r="AR531" s="74"/>
      <c r="AS531" s="74"/>
      <c r="AT531" s="74"/>
      <c r="AU531" s="74"/>
    </row>
    <row r="532" spans="27:64">
      <c r="AA532" s="74"/>
      <c r="AB532" s="74"/>
      <c r="AC532" s="74"/>
      <c r="AD532" s="74"/>
      <c r="AE532" s="74"/>
      <c r="AG532" s="101"/>
      <c r="AN532" s="74"/>
      <c r="AO532" s="74"/>
      <c r="AP532" s="74"/>
      <c r="AQ532" s="74"/>
      <c r="AR532" s="74"/>
      <c r="AS532" s="74"/>
      <c r="AT532" s="74"/>
      <c r="AU532" s="74"/>
    </row>
    <row r="533" spans="27:64">
      <c r="AA533" s="74"/>
      <c r="AB533" s="74"/>
      <c r="AC533" s="74"/>
      <c r="AD533" s="74"/>
      <c r="AE533" s="74"/>
      <c r="AG533" s="101"/>
      <c r="AN533" s="74"/>
      <c r="AO533" s="74"/>
      <c r="AP533" s="74"/>
      <c r="AQ533" s="74"/>
      <c r="AR533" s="74"/>
      <c r="AS533" s="74"/>
      <c r="AT533" s="74"/>
      <c r="AU533" s="74"/>
    </row>
    <row r="534" spans="27:64">
      <c r="AA534" s="74"/>
      <c r="AB534" s="74"/>
      <c r="AC534" s="74"/>
      <c r="AD534" s="74"/>
      <c r="AE534" s="74"/>
      <c r="AG534" s="101"/>
      <c r="AN534" s="74"/>
      <c r="AO534" s="74"/>
      <c r="AP534" s="74"/>
      <c r="AQ534" s="74"/>
      <c r="AR534" s="74"/>
      <c r="AS534" s="74"/>
      <c r="AT534" s="74"/>
      <c r="AU534" s="74"/>
      <c r="AV534" s="74"/>
      <c r="AW534" s="74"/>
      <c r="AX534" s="74"/>
      <c r="AY534" s="74"/>
      <c r="AZ534" s="74"/>
      <c r="BA534" s="74"/>
      <c r="BB534" s="74"/>
      <c r="BC534" s="74"/>
      <c r="BD534" s="74"/>
      <c r="BE534" s="74"/>
      <c r="BF534" s="74"/>
      <c r="BG534" s="74"/>
      <c r="BH534" s="74"/>
      <c r="BI534" s="74"/>
      <c r="BJ534" s="74"/>
      <c r="BK534" s="74"/>
      <c r="BL534" s="74"/>
    </row>
    <row r="535" spans="27:64">
      <c r="AA535" s="74"/>
      <c r="AB535" s="74"/>
      <c r="AC535" s="74"/>
      <c r="AD535" s="74"/>
      <c r="AE535" s="74"/>
      <c r="AG535" s="101"/>
      <c r="AN535" s="74"/>
      <c r="AO535" s="74"/>
      <c r="AP535" s="74"/>
      <c r="AQ535" s="74"/>
      <c r="AR535" s="74"/>
      <c r="AS535" s="74"/>
      <c r="AT535" s="74"/>
      <c r="AU535" s="74"/>
    </row>
    <row r="536" spans="27:64">
      <c r="AA536" s="74"/>
      <c r="AB536" s="74"/>
      <c r="AC536" s="74"/>
      <c r="AD536" s="74"/>
      <c r="AE536" s="74"/>
      <c r="AG536" s="101"/>
      <c r="AN536" s="74"/>
      <c r="AO536" s="74"/>
      <c r="AP536" s="74"/>
      <c r="AQ536" s="74"/>
      <c r="AR536" s="74"/>
      <c r="AS536" s="74"/>
      <c r="AT536" s="74"/>
      <c r="AU536" s="74"/>
    </row>
    <row r="537" spans="27:64">
      <c r="AA537" s="74"/>
      <c r="AB537" s="74"/>
      <c r="AC537" s="74"/>
      <c r="AD537" s="74"/>
      <c r="AE537" s="74"/>
      <c r="AG537" s="101"/>
      <c r="AN537" s="74"/>
      <c r="AO537" s="74"/>
      <c r="AP537" s="74"/>
      <c r="AQ537" s="74"/>
      <c r="AR537" s="74"/>
      <c r="AS537" s="74"/>
      <c r="AT537" s="74"/>
      <c r="AU537" s="74"/>
    </row>
    <row r="538" spans="27:64">
      <c r="AA538" s="74"/>
      <c r="AB538" s="74"/>
      <c r="AC538" s="74"/>
      <c r="AD538" s="74"/>
      <c r="AE538" s="74"/>
      <c r="AG538" s="101"/>
      <c r="AN538" s="74"/>
      <c r="AO538" s="74"/>
      <c r="AP538" s="74"/>
      <c r="AQ538" s="74"/>
      <c r="AR538" s="74"/>
      <c r="AS538" s="74"/>
      <c r="AT538" s="74"/>
      <c r="AU538" s="74"/>
    </row>
    <row r="539" spans="27:64">
      <c r="AA539" s="74"/>
      <c r="AB539" s="74"/>
      <c r="AC539" s="74"/>
      <c r="AD539" s="74"/>
      <c r="AE539" s="74"/>
      <c r="AG539" s="101"/>
      <c r="AN539" s="74"/>
      <c r="AO539" s="74"/>
      <c r="AP539" s="74"/>
      <c r="AQ539" s="74"/>
      <c r="AR539" s="74"/>
      <c r="AS539" s="74"/>
      <c r="AT539" s="74"/>
      <c r="AU539" s="74"/>
    </row>
    <row r="540" spans="27:64">
      <c r="AA540" s="74"/>
      <c r="AB540" s="74"/>
      <c r="AC540" s="74"/>
      <c r="AD540" s="74"/>
      <c r="AE540" s="74"/>
      <c r="AG540" s="101"/>
      <c r="AN540" s="74"/>
      <c r="AO540" s="74"/>
      <c r="AP540" s="74"/>
      <c r="AQ540" s="74"/>
      <c r="AR540" s="74"/>
      <c r="AS540" s="74"/>
      <c r="AT540" s="74"/>
      <c r="AU540" s="74"/>
    </row>
    <row r="541" spans="27:64">
      <c r="AA541" s="74"/>
      <c r="AB541" s="74"/>
      <c r="AC541" s="74"/>
      <c r="AD541" s="74"/>
      <c r="AE541" s="74"/>
      <c r="AG541" s="101"/>
      <c r="AN541" s="74"/>
      <c r="AO541" s="74"/>
      <c r="AP541" s="74"/>
      <c r="AQ541" s="74"/>
      <c r="AR541" s="74"/>
      <c r="AS541" s="74"/>
      <c r="AT541" s="74"/>
      <c r="AU541" s="74"/>
    </row>
    <row r="542" spans="27:64">
      <c r="AA542" s="74"/>
      <c r="AB542" s="74"/>
      <c r="AC542" s="74"/>
      <c r="AD542" s="74"/>
      <c r="AE542" s="74"/>
      <c r="AG542" s="101"/>
      <c r="AN542" s="74"/>
      <c r="AO542" s="74"/>
      <c r="AP542" s="74"/>
      <c r="AQ542" s="74"/>
      <c r="AR542" s="74"/>
      <c r="AS542" s="74"/>
      <c r="AT542" s="74"/>
      <c r="AU542" s="74"/>
    </row>
    <row r="543" spans="27:64">
      <c r="AA543" s="74"/>
      <c r="AB543" s="74"/>
      <c r="AC543" s="74"/>
      <c r="AD543" s="74"/>
      <c r="AE543" s="74"/>
      <c r="AG543" s="101"/>
      <c r="AN543" s="74"/>
      <c r="AO543" s="74"/>
      <c r="AP543" s="74"/>
      <c r="AQ543" s="74"/>
      <c r="AR543" s="74"/>
      <c r="AS543" s="74"/>
      <c r="AT543" s="74"/>
      <c r="AU543" s="74"/>
    </row>
    <row r="544" spans="27:64">
      <c r="AA544" s="74"/>
      <c r="AB544" s="74"/>
      <c r="AC544" s="74"/>
      <c r="AD544" s="74"/>
      <c r="AE544" s="74"/>
      <c r="AG544" s="101"/>
      <c r="AN544" s="74"/>
      <c r="AO544" s="74"/>
      <c r="AP544" s="74"/>
      <c r="AQ544" s="74"/>
      <c r="AR544" s="74"/>
      <c r="AS544" s="74"/>
      <c r="AT544" s="74"/>
      <c r="AU544" s="74"/>
    </row>
    <row r="545" spans="27:48">
      <c r="AA545" s="74"/>
      <c r="AB545" s="74"/>
      <c r="AC545" s="74"/>
      <c r="AD545" s="74"/>
      <c r="AE545" s="74"/>
      <c r="AG545" s="101"/>
      <c r="AN545" s="74"/>
      <c r="AO545" s="74"/>
      <c r="AP545" s="74"/>
      <c r="AQ545" s="74"/>
      <c r="AR545" s="74"/>
      <c r="AS545" s="74"/>
      <c r="AT545" s="74"/>
      <c r="AU545" s="74"/>
    </row>
    <row r="546" spans="27:48">
      <c r="AA546" s="74"/>
      <c r="AB546" s="74"/>
      <c r="AC546" s="74"/>
      <c r="AD546" s="74"/>
      <c r="AE546" s="74"/>
      <c r="AG546" s="101"/>
      <c r="AN546" s="74"/>
      <c r="AO546" s="74"/>
      <c r="AP546" s="74"/>
      <c r="AQ546" s="74"/>
      <c r="AR546" s="74"/>
      <c r="AS546" s="74"/>
      <c r="AT546" s="74"/>
      <c r="AU546" s="74"/>
    </row>
    <row r="547" spans="27:48">
      <c r="AA547" s="74"/>
      <c r="AB547" s="74"/>
      <c r="AC547" s="74"/>
      <c r="AD547" s="74"/>
      <c r="AE547" s="74"/>
      <c r="AG547" s="101"/>
      <c r="AN547" s="74"/>
      <c r="AO547" s="74"/>
      <c r="AP547" s="74"/>
      <c r="AQ547" s="74"/>
      <c r="AR547" s="74"/>
      <c r="AS547" s="74"/>
      <c r="AT547" s="74"/>
      <c r="AU547" s="74"/>
    </row>
    <row r="548" spans="27:48">
      <c r="AA548" s="74"/>
      <c r="AB548" s="74"/>
      <c r="AC548" s="74"/>
      <c r="AD548" s="74"/>
      <c r="AE548" s="74"/>
      <c r="AG548" s="101"/>
      <c r="AN548" s="74"/>
      <c r="AO548" s="74"/>
      <c r="AP548" s="74"/>
      <c r="AQ548" s="74"/>
      <c r="AR548" s="74"/>
      <c r="AS548" s="74"/>
      <c r="AT548" s="74"/>
      <c r="AU548" s="74"/>
    </row>
    <row r="549" spans="27:48">
      <c r="AA549" s="74"/>
      <c r="AB549" s="74"/>
      <c r="AC549" s="74"/>
      <c r="AD549" s="74"/>
      <c r="AE549" s="74"/>
      <c r="AG549" s="101"/>
      <c r="AN549" s="74"/>
      <c r="AO549" s="74"/>
      <c r="AP549" s="74"/>
      <c r="AQ549" s="74"/>
      <c r="AR549" s="74"/>
      <c r="AS549" s="74"/>
      <c r="AT549" s="74"/>
      <c r="AU549" s="74"/>
    </row>
    <row r="550" spans="27:48">
      <c r="AA550" s="74"/>
      <c r="AB550" s="74"/>
      <c r="AC550" s="74"/>
      <c r="AD550" s="74"/>
      <c r="AE550" s="74"/>
      <c r="AG550" s="101"/>
      <c r="AN550" s="74"/>
      <c r="AO550" s="74"/>
      <c r="AP550" s="74"/>
      <c r="AQ550" s="74"/>
      <c r="AR550" s="74"/>
      <c r="AS550" s="74"/>
      <c r="AT550" s="74"/>
      <c r="AU550" s="74"/>
    </row>
    <row r="551" spans="27:48">
      <c r="AA551" s="74"/>
      <c r="AB551" s="74"/>
      <c r="AC551" s="74"/>
      <c r="AD551" s="74"/>
      <c r="AE551" s="74"/>
      <c r="AG551" s="101"/>
      <c r="AN551" s="74"/>
      <c r="AO551" s="74"/>
      <c r="AP551" s="74"/>
      <c r="AQ551" s="74"/>
      <c r="AR551" s="74"/>
      <c r="AS551" s="74"/>
      <c r="AT551" s="74"/>
      <c r="AU551" s="74"/>
    </row>
    <row r="552" spans="27:48">
      <c r="AA552" s="74"/>
      <c r="AB552" s="74"/>
      <c r="AC552" s="74"/>
      <c r="AD552" s="74"/>
      <c r="AE552" s="74"/>
      <c r="AG552" s="101"/>
      <c r="AN552" s="74"/>
      <c r="AO552" s="74"/>
      <c r="AP552" s="74"/>
      <c r="AQ552" s="74"/>
      <c r="AR552" s="74"/>
      <c r="AS552" s="74"/>
      <c r="AT552" s="74"/>
      <c r="AU552" s="74"/>
    </row>
    <row r="553" spans="27:48">
      <c r="AA553" s="74"/>
      <c r="AB553" s="74"/>
      <c r="AC553" s="74"/>
      <c r="AD553" s="74"/>
      <c r="AE553" s="74"/>
      <c r="AG553" s="101"/>
      <c r="AN553" s="74"/>
      <c r="AO553" s="74"/>
      <c r="AP553" s="74"/>
      <c r="AQ553" s="74"/>
      <c r="AR553" s="74"/>
      <c r="AS553" s="74"/>
      <c r="AT553" s="74"/>
      <c r="AU553" s="74"/>
    </row>
    <row r="554" spans="27:48">
      <c r="AA554" s="74"/>
      <c r="AB554" s="74"/>
      <c r="AC554" s="74"/>
      <c r="AD554" s="74"/>
      <c r="AE554" s="74"/>
      <c r="AG554" s="101"/>
      <c r="AN554" s="74"/>
      <c r="AO554" s="74"/>
      <c r="AP554" s="74"/>
      <c r="AQ554" s="74"/>
      <c r="AR554" s="74"/>
      <c r="AS554" s="74"/>
      <c r="AT554" s="74"/>
      <c r="AU554" s="74"/>
    </row>
    <row r="555" spans="27:48">
      <c r="AA555" s="74"/>
      <c r="AB555" s="74"/>
      <c r="AC555" s="74"/>
      <c r="AD555" s="74"/>
      <c r="AE555" s="74"/>
      <c r="AG555" s="101"/>
      <c r="AN555" s="74"/>
      <c r="AO555" s="74"/>
      <c r="AP555" s="74"/>
      <c r="AQ555" s="74"/>
      <c r="AR555" s="74"/>
      <c r="AS555" s="74"/>
      <c r="AT555" s="74"/>
      <c r="AU555" s="74"/>
    </row>
    <row r="556" spans="27:48">
      <c r="AA556" s="74"/>
      <c r="AB556" s="74"/>
      <c r="AC556" s="74"/>
      <c r="AD556" s="74"/>
      <c r="AE556" s="74"/>
      <c r="AG556" s="101"/>
      <c r="AN556" s="74"/>
      <c r="AO556" s="74"/>
      <c r="AP556" s="74"/>
      <c r="AQ556" s="74"/>
      <c r="AR556" s="74"/>
      <c r="AS556" s="74"/>
      <c r="AT556" s="74"/>
      <c r="AU556" s="74"/>
    </row>
    <row r="557" spans="27:48">
      <c r="AA557" s="74"/>
      <c r="AB557" s="74"/>
      <c r="AC557" s="74"/>
      <c r="AD557" s="74"/>
      <c r="AE557" s="74"/>
      <c r="AG557" s="101"/>
      <c r="AN557" s="74"/>
      <c r="AO557" s="74"/>
      <c r="AP557" s="74"/>
      <c r="AQ557" s="74"/>
      <c r="AR557" s="74"/>
      <c r="AS557" s="74"/>
      <c r="AT557" s="74"/>
      <c r="AU557" s="74"/>
    </row>
    <row r="558" spans="27:48">
      <c r="AA558" s="74"/>
      <c r="AB558" s="74"/>
      <c r="AC558" s="74"/>
      <c r="AD558" s="74"/>
      <c r="AE558" s="74"/>
      <c r="AG558" s="101"/>
      <c r="AN558" s="74"/>
      <c r="AO558" s="74"/>
      <c r="AP558" s="74"/>
      <c r="AQ558" s="74"/>
      <c r="AR558" s="74"/>
      <c r="AS558" s="74"/>
      <c r="AT558" s="74"/>
      <c r="AU558" s="74"/>
    </row>
    <row r="559" spans="27:48">
      <c r="AA559" s="74"/>
      <c r="AB559" s="74"/>
      <c r="AC559" s="74"/>
      <c r="AD559" s="74"/>
      <c r="AE559" s="74"/>
      <c r="AG559" s="101"/>
      <c r="AN559" s="74"/>
      <c r="AO559" s="74"/>
      <c r="AP559" s="74"/>
      <c r="AQ559" s="74"/>
      <c r="AR559" s="74"/>
      <c r="AS559" s="74"/>
      <c r="AT559" s="74"/>
      <c r="AU559" s="74"/>
      <c r="AV559" s="74"/>
    </row>
    <row r="560" spans="27:48">
      <c r="AA560" s="74"/>
      <c r="AB560" s="74"/>
      <c r="AC560" s="74"/>
      <c r="AD560" s="74"/>
      <c r="AE560" s="74"/>
      <c r="AG560" s="101"/>
      <c r="AN560" s="74"/>
      <c r="AO560" s="74"/>
      <c r="AP560" s="74"/>
      <c r="AQ560" s="74"/>
      <c r="AR560" s="74"/>
      <c r="AS560" s="74"/>
      <c r="AT560" s="74"/>
      <c r="AU560" s="74"/>
    </row>
    <row r="561" spans="27:47">
      <c r="AA561" s="74"/>
      <c r="AB561" s="74"/>
      <c r="AC561" s="74"/>
      <c r="AD561" s="74"/>
      <c r="AE561" s="74"/>
      <c r="AG561" s="101"/>
      <c r="AN561" s="74"/>
      <c r="AO561" s="74"/>
      <c r="AP561" s="74"/>
      <c r="AQ561" s="74"/>
      <c r="AR561" s="74"/>
      <c r="AS561" s="74"/>
      <c r="AT561" s="74"/>
      <c r="AU561" s="74"/>
    </row>
    <row r="562" spans="27:47">
      <c r="AA562" s="74"/>
      <c r="AB562" s="74"/>
      <c r="AC562" s="74"/>
      <c r="AD562" s="74"/>
      <c r="AE562" s="74"/>
      <c r="AG562" s="101"/>
      <c r="AN562" s="74"/>
      <c r="AO562" s="74"/>
      <c r="AP562" s="74"/>
      <c r="AQ562" s="74"/>
      <c r="AR562" s="74"/>
      <c r="AS562" s="74"/>
      <c r="AT562" s="74"/>
      <c r="AU562" s="74"/>
    </row>
    <row r="563" spans="27:47">
      <c r="AA563" s="74"/>
      <c r="AB563" s="74"/>
      <c r="AC563" s="74"/>
      <c r="AD563" s="74"/>
      <c r="AE563" s="74"/>
      <c r="AG563" s="101"/>
      <c r="AN563" s="74"/>
      <c r="AO563" s="74"/>
      <c r="AP563" s="74"/>
      <c r="AQ563" s="74"/>
      <c r="AR563" s="74"/>
      <c r="AS563" s="74"/>
      <c r="AT563" s="74"/>
      <c r="AU563" s="74"/>
    </row>
    <row r="564" spans="27:47">
      <c r="AA564" s="74"/>
      <c r="AB564" s="74"/>
      <c r="AC564" s="74"/>
      <c r="AD564" s="74"/>
      <c r="AE564" s="74"/>
      <c r="AG564" s="101"/>
      <c r="AN564" s="74"/>
      <c r="AO564" s="74"/>
      <c r="AP564" s="74"/>
      <c r="AQ564" s="74"/>
      <c r="AR564" s="74"/>
      <c r="AS564" s="74"/>
      <c r="AT564" s="74"/>
      <c r="AU564" s="74"/>
    </row>
    <row r="565" spans="27:47">
      <c r="AA565" s="74"/>
      <c r="AB565" s="74"/>
      <c r="AC565" s="74"/>
      <c r="AD565" s="74"/>
      <c r="AE565" s="74"/>
      <c r="AG565" s="101"/>
      <c r="AN565" s="74"/>
      <c r="AO565" s="74"/>
      <c r="AP565" s="74"/>
      <c r="AQ565" s="74"/>
      <c r="AR565" s="74"/>
      <c r="AS565" s="74"/>
      <c r="AT565" s="74"/>
      <c r="AU565" s="74"/>
    </row>
    <row r="566" spans="27:47">
      <c r="AA566" s="74"/>
      <c r="AB566" s="74"/>
      <c r="AC566" s="74"/>
      <c r="AD566" s="74"/>
      <c r="AE566" s="74"/>
      <c r="AG566" s="101"/>
      <c r="AN566" s="74"/>
      <c r="AO566" s="74"/>
      <c r="AP566" s="74"/>
      <c r="AQ566" s="74"/>
      <c r="AR566" s="74"/>
      <c r="AS566" s="74"/>
      <c r="AT566" s="74"/>
      <c r="AU566" s="74"/>
    </row>
    <row r="567" spans="27:47">
      <c r="AA567" s="74"/>
      <c r="AB567" s="74"/>
      <c r="AC567" s="74"/>
      <c r="AD567" s="74"/>
      <c r="AE567" s="74"/>
      <c r="AG567" s="101"/>
      <c r="AN567" s="74"/>
      <c r="AO567" s="74"/>
      <c r="AP567" s="74"/>
      <c r="AQ567" s="74"/>
      <c r="AR567" s="74"/>
      <c r="AS567" s="74"/>
      <c r="AT567" s="74"/>
      <c r="AU567" s="74"/>
    </row>
    <row r="568" spans="27:47">
      <c r="AA568" s="74"/>
      <c r="AB568" s="74"/>
      <c r="AC568" s="74"/>
      <c r="AD568" s="74"/>
      <c r="AE568" s="74"/>
      <c r="AG568" s="101"/>
      <c r="AN568" s="74"/>
      <c r="AO568" s="74"/>
      <c r="AP568" s="74"/>
      <c r="AQ568" s="74"/>
      <c r="AR568" s="74"/>
      <c r="AS568" s="74"/>
      <c r="AT568" s="74"/>
      <c r="AU568" s="74"/>
    </row>
    <row r="569" spans="27:47">
      <c r="AA569" s="74"/>
      <c r="AB569" s="74"/>
      <c r="AC569" s="74"/>
      <c r="AD569" s="74"/>
      <c r="AE569" s="74"/>
      <c r="AG569" s="101"/>
      <c r="AN569" s="74"/>
      <c r="AO569" s="74"/>
      <c r="AP569" s="74"/>
      <c r="AQ569" s="74"/>
      <c r="AR569" s="74"/>
      <c r="AS569" s="74"/>
      <c r="AT569" s="74"/>
      <c r="AU569" s="74"/>
    </row>
    <row r="570" spans="27:47">
      <c r="AA570" s="74"/>
      <c r="AB570" s="74"/>
      <c r="AC570" s="74"/>
      <c r="AD570" s="74"/>
      <c r="AE570" s="74"/>
      <c r="AG570" s="101"/>
      <c r="AN570" s="74"/>
      <c r="AO570" s="74"/>
      <c r="AP570" s="74"/>
      <c r="AQ570" s="74"/>
      <c r="AR570" s="74"/>
      <c r="AS570" s="74"/>
      <c r="AT570" s="74"/>
      <c r="AU570" s="74"/>
    </row>
    <row r="571" spans="27:47">
      <c r="AA571" s="74"/>
      <c r="AB571" s="74"/>
      <c r="AC571" s="74"/>
      <c r="AD571" s="74"/>
      <c r="AE571" s="74"/>
      <c r="AG571" s="101"/>
      <c r="AN571" s="74"/>
      <c r="AO571" s="74"/>
      <c r="AP571" s="74"/>
      <c r="AQ571" s="74"/>
      <c r="AR571" s="74"/>
      <c r="AS571" s="74"/>
      <c r="AT571" s="74"/>
      <c r="AU571" s="74"/>
    </row>
    <row r="572" spans="27:47">
      <c r="AA572" s="74"/>
      <c r="AB572" s="74"/>
      <c r="AC572" s="74"/>
      <c r="AD572" s="74"/>
      <c r="AE572" s="74"/>
      <c r="AG572" s="101"/>
      <c r="AN572" s="74"/>
      <c r="AO572" s="74"/>
      <c r="AP572" s="74"/>
      <c r="AQ572" s="74"/>
      <c r="AR572" s="74"/>
      <c r="AS572" s="74"/>
      <c r="AT572" s="74"/>
      <c r="AU572" s="74"/>
    </row>
    <row r="573" spans="27:47">
      <c r="AA573" s="74"/>
      <c r="AB573" s="74"/>
      <c r="AC573" s="74"/>
      <c r="AD573" s="74"/>
      <c r="AE573" s="74"/>
      <c r="AG573" s="101"/>
      <c r="AN573" s="74"/>
      <c r="AO573" s="74"/>
      <c r="AP573" s="74"/>
      <c r="AQ573" s="74"/>
      <c r="AR573" s="74"/>
      <c r="AS573" s="74"/>
      <c r="AT573" s="74"/>
      <c r="AU573" s="74"/>
    </row>
    <row r="574" spans="27:47">
      <c r="AA574" s="74"/>
      <c r="AB574" s="74"/>
      <c r="AC574" s="74"/>
      <c r="AD574" s="74"/>
      <c r="AE574" s="74"/>
      <c r="AG574" s="101"/>
      <c r="AN574" s="74"/>
      <c r="AO574" s="74"/>
      <c r="AP574" s="74"/>
      <c r="AQ574" s="74"/>
      <c r="AR574" s="74"/>
      <c r="AS574" s="74"/>
      <c r="AT574" s="74"/>
      <c r="AU574" s="74"/>
    </row>
    <row r="575" spans="27:47">
      <c r="AA575" s="74"/>
      <c r="AB575" s="74"/>
      <c r="AC575" s="74"/>
      <c r="AD575" s="74"/>
      <c r="AE575" s="74"/>
      <c r="AG575" s="101"/>
      <c r="AN575" s="74"/>
      <c r="AO575" s="74"/>
      <c r="AP575" s="74"/>
      <c r="AQ575" s="74"/>
      <c r="AR575" s="74"/>
      <c r="AS575" s="74"/>
      <c r="AT575" s="74"/>
      <c r="AU575" s="74"/>
    </row>
    <row r="576" spans="27:47">
      <c r="AA576" s="74"/>
      <c r="AB576" s="74"/>
      <c r="AC576" s="74"/>
      <c r="AD576" s="74"/>
      <c r="AE576" s="74"/>
      <c r="AG576" s="101"/>
      <c r="AN576" s="74"/>
      <c r="AO576" s="74"/>
      <c r="AP576" s="74"/>
      <c r="AQ576" s="74"/>
      <c r="AR576" s="74"/>
      <c r="AS576" s="74"/>
      <c r="AT576" s="74"/>
      <c r="AU576" s="74"/>
    </row>
    <row r="577" spans="27:48">
      <c r="AA577" s="74"/>
      <c r="AB577" s="74"/>
      <c r="AC577" s="74"/>
      <c r="AD577" s="74"/>
      <c r="AE577" s="74"/>
      <c r="AG577" s="101"/>
      <c r="AN577" s="74"/>
      <c r="AO577" s="74"/>
      <c r="AP577" s="74"/>
      <c r="AQ577" s="74"/>
      <c r="AR577" s="74"/>
      <c r="AS577" s="74"/>
      <c r="AT577" s="74"/>
      <c r="AU577" s="74"/>
    </row>
    <row r="578" spans="27:48">
      <c r="AA578" s="74"/>
      <c r="AB578" s="74"/>
      <c r="AC578" s="74"/>
      <c r="AD578" s="74"/>
      <c r="AE578" s="74"/>
      <c r="AG578" s="101"/>
      <c r="AN578" s="74"/>
      <c r="AO578" s="74"/>
      <c r="AP578" s="74"/>
      <c r="AQ578" s="74"/>
      <c r="AR578" s="74"/>
      <c r="AS578" s="74"/>
      <c r="AT578" s="74"/>
      <c r="AU578" s="74"/>
    </row>
    <row r="579" spans="27:48">
      <c r="AA579" s="74"/>
      <c r="AB579" s="74"/>
      <c r="AC579" s="74"/>
      <c r="AD579" s="74"/>
      <c r="AE579" s="74"/>
      <c r="AG579" s="101"/>
      <c r="AN579" s="74"/>
      <c r="AO579" s="74"/>
      <c r="AP579" s="74"/>
      <c r="AQ579" s="74"/>
      <c r="AR579" s="74"/>
      <c r="AS579" s="74"/>
      <c r="AT579" s="74"/>
      <c r="AU579" s="74"/>
      <c r="AV579" s="74"/>
    </row>
    <row r="580" spans="27:48">
      <c r="AA580" s="74"/>
      <c r="AB580" s="74"/>
      <c r="AC580" s="74"/>
      <c r="AD580" s="74"/>
      <c r="AE580" s="74"/>
      <c r="AG580" s="101"/>
      <c r="AN580" s="74"/>
      <c r="AO580" s="74"/>
      <c r="AP580" s="74"/>
      <c r="AQ580" s="74"/>
      <c r="AR580" s="74"/>
      <c r="AS580" s="74"/>
      <c r="AT580" s="74"/>
      <c r="AU580" s="74"/>
    </row>
    <row r="581" spans="27:48">
      <c r="AA581" s="74"/>
      <c r="AB581" s="74"/>
      <c r="AC581" s="74"/>
      <c r="AD581" s="74"/>
      <c r="AE581" s="74"/>
      <c r="AG581" s="101"/>
      <c r="AN581" s="74"/>
      <c r="AO581" s="74"/>
      <c r="AP581" s="74"/>
      <c r="AQ581" s="74"/>
      <c r="AR581" s="74"/>
      <c r="AS581" s="74"/>
      <c r="AT581" s="74"/>
      <c r="AU581" s="74"/>
    </row>
    <row r="582" spans="27:48">
      <c r="AA582" s="74"/>
      <c r="AB582" s="74"/>
      <c r="AC582" s="74"/>
      <c r="AD582" s="74"/>
      <c r="AE582" s="74"/>
      <c r="AG582" s="101"/>
      <c r="AN582" s="74"/>
      <c r="AO582" s="74"/>
      <c r="AP582" s="74"/>
      <c r="AQ582" s="74"/>
      <c r="AR582" s="74"/>
      <c r="AS582" s="74"/>
      <c r="AT582" s="74"/>
      <c r="AU582" s="74"/>
    </row>
    <row r="583" spans="27:48">
      <c r="AA583" s="74"/>
      <c r="AB583" s="74"/>
      <c r="AC583" s="74"/>
      <c r="AD583" s="74"/>
      <c r="AE583" s="74"/>
      <c r="AG583" s="101"/>
      <c r="AN583" s="74"/>
      <c r="AO583" s="74"/>
      <c r="AP583" s="74"/>
      <c r="AQ583" s="74"/>
      <c r="AR583" s="74"/>
      <c r="AS583" s="74"/>
      <c r="AT583" s="74"/>
      <c r="AU583" s="74"/>
    </row>
    <row r="584" spans="27:48">
      <c r="AA584" s="74"/>
      <c r="AB584" s="74"/>
      <c r="AC584" s="74"/>
      <c r="AD584" s="74"/>
      <c r="AE584" s="74"/>
      <c r="AG584" s="101"/>
      <c r="AN584" s="74"/>
      <c r="AO584" s="74"/>
      <c r="AP584" s="74"/>
      <c r="AQ584" s="74"/>
      <c r="AR584" s="74"/>
      <c r="AS584" s="74"/>
      <c r="AT584" s="74"/>
      <c r="AU584" s="74"/>
    </row>
    <row r="585" spans="27:48">
      <c r="AA585" s="74"/>
      <c r="AB585" s="74"/>
      <c r="AC585" s="74"/>
      <c r="AD585" s="74"/>
      <c r="AE585" s="74"/>
      <c r="AG585" s="101"/>
      <c r="AN585" s="74"/>
      <c r="AO585" s="74"/>
      <c r="AP585" s="74"/>
      <c r="AQ585" s="74"/>
      <c r="AR585" s="74"/>
      <c r="AS585" s="74"/>
      <c r="AT585" s="74"/>
      <c r="AU585" s="74"/>
    </row>
    <row r="586" spans="27:48">
      <c r="AA586" s="74"/>
      <c r="AB586" s="74"/>
      <c r="AC586" s="74"/>
      <c r="AD586" s="74"/>
      <c r="AE586" s="74"/>
      <c r="AG586" s="101"/>
      <c r="AN586" s="74"/>
      <c r="AO586" s="74"/>
      <c r="AP586" s="74"/>
      <c r="AQ586" s="74"/>
      <c r="AR586" s="74"/>
      <c r="AS586" s="74"/>
      <c r="AT586" s="74"/>
      <c r="AU586" s="74"/>
    </row>
    <row r="587" spans="27:48">
      <c r="AA587" s="74"/>
      <c r="AB587" s="74"/>
      <c r="AC587" s="74"/>
      <c r="AD587" s="74"/>
      <c r="AE587" s="74"/>
      <c r="AG587" s="101"/>
      <c r="AN587" s="74"/>
      <c r="AO587" s="74"/>
      <c r="AP587" s="74"/>
      <c r="AQ587" s="74"/>
      <c r="AR587" s="74"/>
      <c r="AS587" s="74"/>
      <c r="AT587" s="74"/>
      <c r="AU587" s="74"/>
    </row>
    <row r="588" spans="27:48">
      <c r="AA588" s="74"/>
      <c r="AB588" s="74"/>
      <c r="AC588" s="74"/>
      <c r="AD588" s="74"/>
      <c r="AE588" s="74"/>
      <c r="AG588" s="101"/>
      <c r="AN588" s="74"/>
      <c r="AO588" s="74"/>
      <c r="AP588" s="74"/>
      <c r="AQ588" s="74"/>
      <c r="AR588" s="74"/>
      <c r="AS588" s="74"/>
      <c r="AT588" s="74"/>
      <c r="AU588" s="74"/>
    </row>
    <row r="589" spans="27:48">
      <c r="AA589" s="74"/>
      <c r="AB589" s="74"/>
      <c r="AC589" s="74"/>
      <c r="AD589" s="74"/>
      <c r="AE589" s="74"/>
      <c r="AG589" s="101"/>
      <c r="AN589" s="74"/>
      <c r="AO589" s="74"/>
      <c r="AP589" s="74"/>
      <c r="AQ589" s="74"/>
      <c r="AR589" s="74"/>
      <c r="AS589" s="74"/>
      <c r="AT589" s="74"/>
      <c r="AU589" s="74"/>
    </row>
    <row r="590" spans="27:48">
      <c r="AA590" s="74"/>
      <c r="AB590" s="74"/>
      <c r="AC590" s="74"/>
      <c r="AD590" s="74"/>
      <c r="AE590" s="74"/>
      <c r="AG590" s="101"/>
      <c r="AN590" s="74"/>
      <c r="AO590" s="74"/>
      <c r="AP590" s="74"/>
      <c r="AQ590" s="74"/>
      <c r="AR590" s="74"/>
      <c r="AS590" s="74"/>
      <c r="AT590" s="74"/>
      <c r="AU590" s="74"/>
    </row>
    <row r="591" spans="27:48">
      <c r="AA591" s="74"/>
      <c r="AB591" s="74"/>
      <c r="AC591" s="74"/>
      <c r="AD591" s="74"/>
      <c r="AE591" s="74"/>
      <c r="AG591" s="101"/>
      <c r="AN591" s="74"/>
      <c r="AO591" s="74"/>
      <c r="AP591" s="74"/>
      <c r="AQ591" s="74"/>
      <c r="AR591" s="74"/>
      <c r="AS591" s="74"/>
      <c r="AT591" s="74"/>
      <c r="AU591" s="74"/>
      <c r="AV591" s="74"/>
    </row>
    <row r="592" spans="27:48">
      <c r="AA592" s="74"/>
      <c r="AB592" s="74"/>
      <c r="AC592" s="74"/>
      <c r="AD592" s="74"/>
      <c r="AE592" s="74"/>
      <c r="AG592" s="101"/>
      <c r="AN592" s="74"/>
      <c r="AO592" s="74"/>
      <c r="AP592" s="74"/>
      <c r="AQ592" s="74"/>
      <c r="AR592" s="74"/>
      <c r="AS592" s="74"/>
      <c r="AT592" s="74"/>
      <c r="AU592" s="74"/>
      <c r="AV592" s="74"/>
    </row>
    <row r="593" spans="27:64">
      <c r="AA593" s="74"/>
      <c r="AB593" s="74"/>
      <c r="AC593" s="74"/>
      <c r="AD593" s="74"/>
      <c r="AE593" s="74"/>
      <c r="AG593" s="101"/>
      <c r="AN593" s="74"/>
      <c r="AO593" s="74"/>
      <c r="AP593" s="74"/>
      <c r="AQ593" s="74"/>
      <c r="AR593" s="74"/>
      <c r="AS593" s="74"/>
      <c r="AT593" s="74"/>
      <c r="AU593" s="74"/>
      <c r="AV593" s="74"/>
      <c r="AX593" s="74"/>
    </row>
    <row r="594" spans="27:64">
      <c r="AA594" s="74"/>
      <c r="AB594" s="74"/>
      <c r="AC594" s="74"/>
      <c r="AD594" s="74"/>
      <c r="AE594" s="74"/>
      <c r="AG594" s="101"/>
      <c r="AN594" s="74"/>
      <c r="AO594" s="74"/>
      <c r="AP594" s="74"/>
      <c r="AQ594" s="74"/>
      <c r="AR594" s="74"/>
      <c r="AS594" s="74"/>
      <c r="AT594" s="74"/>
      <c r="AU594" s="74"/>
      <c r="AV594" s="74"/>
    </row>
    <row r="595" spans="27:64">
      <c r="AA595" s="74"/>
      <c r="AB595" s="74"/>
      <c r="AC595" s="74"/>
      <c r="AD595" s="74"/>
      <c r="AE595" s="74"/>
      <c r="AG595" s="101"/>
      <c r="AN595" s="74"/>
      <c r="AO595" s="74"/>
      <c r="AP595" s="74"/>
      <c r="AQ595" s="74"/>
      <c r="AR595" s="74"/>
      <c r="AS595" s="74"/>
      <c r="AT595" s="74"/>
      <c r="AU595" s="74"/>
    </row>
    <row r="596" spans="27:64">
      <c r="AA596" s="74"/>
      <c r="AB596" s="74"/>
      <c r="AC596" s="74"/>
      <c r="AD596" s="74"/>
      <c r="AE596" s="74"/>
      <c r="AG596" s="101"/>
      <c r="AN596" s="74"/>
      <c r="AO596" s="74"/>
      <c r="AP596" s="74"/>
      <c r="AQ596" s="74"/>
      <c r="AR596" s="74"/>
      <c r="AS596" s="74"/>
      <c r="AT596" s="74"/>
      <c r="AU596" s="74"/>
    </row>
    <row r="597" spans="27:64">
      <c r="AA597" s="74"/>
      <c r="AB597" s="74"/>
      <c r="AC597" s="74"/>
      <c r="AD597" s="74"/>
      <c r="AE597" s="74"/>
      <c r="AG597" s="101"/>
      <c r="AN597" s="74"/>
      <c r="AO597" s="74"/>
      <c r="AP597" s="74"/>
      <c r="AQ597" s="74"/>
      <c r="AR597" s="74"/>
      <c r="AS597" s="74"/>
      <c r="AT597" s="74"/>
      <c r="AU597" s="74"/>
    </row>
    <row r="598" spans="27:64">
      <c r="AA598" s="74"/>
      <c r="AB598" s="74"/>
      <c r="AC598" s="74"/>
      <c r="AD598" s="74"/>
      <c r="AE598" s="74"/>
      <c r="AG598" s="101"/>
      <c r="AN598" s="74"/>
      <c r="AO598" s="74"/>
      <c r="AP598" s="74"/>
      <c r="AQ598" s="74"/>
      <c r="AR598" s="74"/>
      <c r="AS598" s="74"/>
      <c r="AT598" s="74"/>
      <c r="AU598" s="74"/>
    </row>
    <row r="599" spans="27:64">
      <c r="AA599" s="74"/>
      <c r="AB599" s="74"/>
      <c r="AC599" s="74"/>
      <c r="AD599" s="74"/>
      <c r="AE599" s="74"/>
      <c r="AG599" s="101"/>
      <c r="AN599" s="74"/>
      <c r="AO599" s="74"/>
      <c r="AP599" s="74"/>
      <c r="AQ599" s="74"/>
      <c r="AR599" s="74"/>
      <c r="AS599" s="74"/>
      <c r="AT599" s="74"/>
      <c r="AU599" s="74"/>
    </row>
    <row r="600" spans="27:64">
      <c r="AA600" s="74"/>
      <c r="AB600" s="74"/>
      <c r="AC600" s="74"/>
      <c r="AD600" s="74"/>
      <c r="AE600" s="74"/>
      <c r="AG600" s="101"/>
      <c r="AN600" s="74"/>
      <c r="AO600" s="74"/>
      <c r="AP600" s="74"/>
      <c r="AQ600" s="74"/>
      <c r="AR600" s="74"/>
      <c r="AS600" s="74"/>
      <c r="AT600" s="74"/>
      <c r="AU600" s="74"/>
    </row>
    <row r="601" spans="27:64">
      <c r="AA601" s="74"/>
      <c r="AB601" s="74"/>
      <c r="AC601" s="74"/>
      <c r="AD601" s="74"/>
      <c r="AE601" s="74"/>
      <c r="AG601" s="101"/>
      <c r="AN601" s="74"/>
      <c r="AO601" s="74"/>
      <c r="AP601" s="74"/>
      <c r="AQ601" s="74"/>
      <c r="AR601" s="74"/>
      <c r="AS601" s="74"/>
      <c r="AT601" s="74"/>
      <c r="AU601" s="74"/>
    </row>
    <row r="602" spans="27:64">
      <c r="AA602" s="74"/>
      <c r="AB602" s="74"/>
      <c r="AC602" s="74"/>
      <c r="AD602" s="74"/>
      <c r="AE602" s="74"/>
      <c r="AG602" s="101"/>
      <c r="AN602" s="74"/>
      <c r="AO602" s="74"/>
      <c r="AP602" s="74"/>
      <c r="AQ602" s="74"/>
      <c r="AR602" s="74"/>
      <c r="AS602" s="74"/>
      <c r="AT602" s="74"/>
      <c r="AU602" s="74"/>
    </row>
    <row r="603" spans="27:64">
      <c r="AA603" s="74"/>
      <c r="AB603" s="74"/>
      <c r="AC603" s="74"/>
      <c r="AD603" s="74"/>
      <c r="AE603" s="74"/>
      <c r="AG603" s="101"/>
      <c r="AN603" s="74"/>
      <c r="AO603" s="74"/>
      <c r="AP603" s="74"/>
      <c r="AQ603" s="74"/>
      <c r="AR603" s="74"/>
      <c r="AS603" s="74"/>
      <c r="AT603" s="74"/>
      <c r="AU603" s="74"/>
    </row>
    <row r="604" spans="27:64">
      <c r="AA604" s="74"/>
      <c r="AB604" s="74"/>
      <c r="AC604" s="74"/>
      <c r="AD604" s="74"/>
      <c r="AE604" s="74"/>
      <c r="AG604" s="101"/>
      <c r="AN604" s="74"/>
      <c r="AO604" s="74"/>
      <c r="AP604" s="74"/>
      <c r="AQ604" s="74"/>
      <c r="AR604" s="74"/>
      <c r="AS604" s="74"/>
      <c r="AT604" s="74"/>
      <c r="AU604" s="74"/>
    </row>
    <row r="605" spans="27:64">
      <c r="AA605" s="74"/>
      <c r="AB605" s="74"/>
      <c r="AC605" s="74"/>
      <c r="AD605" s="74"/>
      <c r="AE605" s="74"/>
      <c r="AG605" s="101"/>
      <c r="AN605" s="74"/>
      <c r="AO605" s="74"/>
      <c r="AP605" s="74"/>
      <c r="AQ605" s="74"/>
      <c r="AR605" s="74"/>
      <c r="AS605" s="74"/>
      <c r="AT605" s="74"/>
      <c r="AU605" s="74"/>
      <c r="AV605" s="74"/>
      <c r="AW605" s="74"/>
      <c r="AX605" s="74"/>
      <c r="AY605" s="74"/>
      <c r="AZ605" s="74"/>
      <c r="BA605" s="74"/>
      <c r="BB605" s="74"/>
      <c r="BC605" s="74"/>
      <c r="BD605" s="74"/>
      <c r="BE605" s="74"/>
      <c r="BF605" s="74"/>
      <c r="BG605" s="74"/>
      <c r="BH605" s="74"/>
      <c r="BI605" s="74"/>
      <c r="BJ605" s="74"/>
      <c r="BK605" s="74"/>
      <c r="BL605" s="74"/>
    </row>
    <row r="606" spans="27:64">
      <c r="AA606" s="74"/>
      <c r="AB606" s="74"/>
      <c r="AC606" s="74"/>
      <c r="AD606" s="74"/>
      <c r="AE606" s="74"/>
      <c r="AG606" s="101"/>
      <c r="AN606" s="74"/>
      <c r="AO606" s="74"/>
      <c r="AP606" s="74"/>
      <c r="AQ606" s="74"/>
      <c r="AR606" s="74"/>
      <c r="AS606" s="74"/>
      <c r="AT606" s="74"/>
      <c r="AU606" s="74"/>
    </row>
    <row r="607" spans="27:64">
      <c r="AA607" s="74"/>
      <c r="AB607" s="74"/>
      <c r="AC607" s="74"/>
      <c r="AD607" s="74"/>
      <c r="AE607" s="74"/>
      <c r="AG607" s="101"/>
      <c r="AN607" s="74"/>
      <c r="AO607" s="74"/>
      <c r="AP607" s="74"/>
      <c r="AQ607" s="74"/>
      <c r="AR607" s="74"/>
      <c r="AS607" s="74"/>
      <c r="AT607" s="74"/>
      <c r="AU607" s="74"/>
    </row>
    <row r="608" spans="27:64">
      <c r="AA608" s="74"/>
      <c r="AB608" s="74"/>
      <c r="AC608" s="74"/>
      <c r="AD608" s="74"/>
      <c r="AE608" s="74"/>
      <c r="AG608" s="101"/>
      <c r="AN608" s="74"/>
      <c r="AO608" s="74"/>
      <c r="AP608" s="74"/>
      <c r="AQ608" s="74"/>
      <c r="AR608" s="74"/>
      <c r="AS608" s="74"/>
      <c r="AT608" s="74"/>
      <c r="AU608" s="74"/>
    </row>
    <row r="609" spans="27:64">
      <c r="AA609" s="74"/>
      <c r="AB609" s="74"/>
      <c r="AC609" s="74"/>
      <c r="AD609" s="74"/>
      <c r="AE609" s="74"/>
      <c r="AG609" s="101"/>
      <c r="AN609" s="74"/>
      <c r="AO609" s="74"/>
      <c r="AP609" s="74"/>
      <c r="AQ609" s="74"/>
      <c r="AR609" s="74"/>
      <c r="AS609" s="74"/>
      <c r="AT609" s="74"/>
      <c r="AU609" s="74"/>
    </row>
    <row r="610" spans="27:64">
      <c r="AA610" s="74"/>
      <c r="AB610" s="74"/>
      <c r="AC610" s="74"/>
      <c r="AD610" s="74"/>
      <c r="AE610" s="74"/>
      <c r="AG610" s="101"/>
      <c r="AN610" s="74"/>
      <c r="AO610" s="74"/>
      <c r="AP610" s="74"/>
      <c r="AQ610" s="74"/>
      <c r="AR610" s="74"/>
      <c r="AS610" s="74"/>
      <c r="AT610" s="74"/>
      <c r="AU610" s="74"/>
    </row>
    <row r="611" spans="27:64">
      <c r="AA611" s="74"/>
      <c r="AB611" s="74"/>
      <c r="AC611" s="74"/>
      <c r="AD611" s="74"/>
      <c r="AE611" s="74"/>
      <c r="AG611" s="101"/>
      <c r="AN611" s="74"/>
      <c r="AO611" s="74"/>
      <c r="AP611" s="74"/>
      <c r="AQ611" s="74"/>
      <c r="AR611" s="74"/>
      <c r="AS611" s="74"/>
      <c r="AT611" s="74"/>
      <c r="AU611" s="74"/>
    </row>
    <row r="612" spans="27:64">
      <c r="AA612" s="74"/>
      <c r="AB612" s="74"/>
      <c r="AC612" s="74"/>
      <c r="AD612" s="74"/>
      <c r="AE612" s="74"/>
      <c r="AG612" s="101"/>
      <c r="AN612" s="74"/>
      <c r="AO612" s="74"/>
      <c r="AP612" s="74"/>
      <c r="AQ612" s="74"/>
      <c r="AR612" s="74"/>
      <c r="AS612" s="74"/>
      <c r="AT612" s="74"/>
      <c r="AU612" s="74"/>
    </row>
    <row r="613" spans="27:64">
      <c r="AA613" s="74"/>
      <c r="AB613" s="74"/>
      <c r="AC613" s="74"/>
      <c r="AD613" s="74"/>
      <c r="AE613" s="74"/>
      <c r="AG613" s="101"/>
      <c r="AN613" s="74"/>
      <c r="AO613" s="74"/>
      <c r="AP613" s="74"/>
      <c r="AQ613" s="74"/>
      <c r="AR613" s="74"/>
      <c r="AS613" s="74"/>
      <c r="AT613" s="74"/>
      <c r="AU613" s="74"/>
    </row>
    <row r="614" spans="27:64">
      <c r="AA614" s="74"/>
      <c r="AB614" s="74"/>
      <c r="AC614" s="74"/>
      <c r="AD614" s="74"/>
      <c r="AE614" s="74"/>
      <c r="AG614" s="101"/>
      <c r="AN614" s="74"/>
      <c r="AO614" s="74"/>
      <c r="AP614" s="74"/>
      <c r="AQ614" s="74"/>
      <c r="AR614" s="74"/>
      <c r="AS614" s="74"/>
      <c r="AT614" s="74"/>
      <c r="AU614" s="74"/>
      <c r="AV614" s="74"/>
    </row>
    <row r="615" spans="27:64">
      <c r="AA615" s="74"/>
      <c r="AB615" s="74"/>
      <c r="AC615" s="74"/>
      <c r="AD615" s="74"/>
      <c r="AE615" s="74"/>
      <c r="AG615" s="101"/>
      <c r="AN615" s="74"/>
      <c r="AO615" s="74"/>
      <c r="AP615" s="74"/>
      <c r="AQ615" s="74"/>
      <c r="AR615" s="74"/>
      <c r="AS615" s="74"/>
      <c r="AT615" s="74"/>
      <c r="AU615" s="74"/>
    </row>
    <row r="616" spans="27:64">
      <c r="AA616" s="74"/>
      <c r="AB616" s="74"/>
      <c r="AC616" s="74"/>
      <c r="AD616" s="74"/>
      <c r="AE616" s="74"/>
      <c r="AG616" s="101"/>
      <c r="AN616" s="74"/>
      <c r="AO616" s="74"/>
      <c r="AP616" s="74"/>
      <c r="AQ616" s="74"/>
      <c r="AR616" s="74"/>
      <c r="AS616" s="74"/>
      <c r="AT616" s="74"/>
      <c r="AU616" s="74"/>
    </row>
    <row r="617" spans="27:64">
      <c r="AA617" s="74"/>
      <c r="AB617" s="74"/>
      <c r="AC617" s="74"/>
      <c r="AD617" s="74"/>
      <c r="AE617" s="74"/>
      <c r="AG617" s="101"/>
      <c r="AN617" s="74"/>
      <c r="AO617" s="74"/>
      <c r="AP617" s="74"/>
      <c r="AQ617" s="74"/>
      <c r="AR617" s="74"/>
      <c r="AS617" s="74"/>
      <c r="AT617" s="74"/>
      <c r="AU617" s="74"/>
    </row>
    <row r="618" spans="27:64">
      <c r="AA618" s="74"/>
      <c r="AB618" s="74"/>
      <c r="AC618" s="74"/>
      <c r="AD618" s="74"/>
      <c r="AE618" s="74"/>
      <c r="AG618" s="101"/>
      <c r="AN618" s="74"/>
      <c r="AO618" s="74"/>
      <c r="AP618" s="74"/>
      <c r="AQ618" s="74"/>
      <c r="AR618" s="74"/>
      <c r="AS618" s="74"/>
      <c r="AT618" s="74"/>
      <c r="AU618" s="74"/>
      <c r="AV618" s="74"/>
      <c r="AW618" s="74"/>
      <c r="AX618" s="74"/>
      <c r="AY618" s="74"/>
      <c r="AZ618" s="74"/>
      <c r="BA618" s="74"/>
      <c r="BB618" s="74"/>
      <c r="BC618" s="74"/>
      <c r="BD618" s="74"/>
      <c r="BE618" s="74"/>
      <c r="BF618" s="74"/>
      <c r="BG618" s="74"/>
      <c r="BH618" s="74"/>
      <c r="BI618" s="74"/>
      <c r="BJ618" s="74"/>
      <c r="BK618" s="74"/>
      <c r="BL618" s="74"/>
    </row>
    <row r="619" spans="27:64">
      <c r="AA619" s="74"/>
      <c r="AB619" s="74"/>
      <c r="AC619" s="74"/>
      <c r="AD619" s="74"/>
      <c r="AE619" s="74"/>
      <c r="AG619" s="101"/>
      <c r="AN619" s="74"/>
      <c r="AO619" s="74"/>
      <c r="AP619" s="74"/>
      <c r="AQ619" s="74"/>
      <c r="AR619" s="74"/>
      <c r="AS619" s="74"/>
      <c r="AT619" s="74"/>
      <c r="AU619" s="74"/>
    </row>
    <row r="620" spans="27:64">
      <c r="AA620" s="74"/>
      <c r="AB620" s="74"/>
      <c r="AC620" s="74"/>
      <c r="AD620" s="74"/>
      <c r="AE620" s="74"/>
      <c r="AG620" s="101"/>
      <c r="AN620" s="74"/>
      <c r="AO620" s="74"/>
      <c r="AP620" s="74"/>
      <c r="AQ620" s="74"/>
      <c r="AR620" s="74"/>
      <c r="AS620" s="74"/>
      <c r="AT620" s="74"/>
      <c r="AU620" s="74"/>
    </row>
    <row r="621" spans="27:64">
      <c r="AA621" s="74"/>
      <c r="AB621" s="74"/>
      <c r="AC621" s="74"/>
      <c r="AD621" s="74"/>
      <c r="AE621" s="74"/>
      <c r="AG621" s="101"/>
      <c r="AN621" s="74"/>
      <c r="AO621" s="74"/>
      <c r="AP621" s="74"/>
      <c r="AQ621" s="74"/>
      <c r="AR621" s="74"/>
      <c r="AS621" s="74"/>
      <c r="AT621" s="74"/>
      <c r="AU621" s="74"/>
    </row>
    <row r="622" spans="27:64">
      <c r="AA622" s="74"/>
      <c r="AB622" s="74"/>
      <c r="AC622" s="74"/>
      <c r="AD622" s="74"/>
      <c r="AE622" s="74"/>
      <c r="AG622" s="101"/>
      <c r="AN622" s="74"/>
      <c r="AO622" s="74"/>
      <c r="AP622" s="74"/>
      <c r="AQ622" s="74"/>
      <c r="AR622" s="74"/>
      <c r="AS622" s="74"/>
      <c r="AT622" s="74"/>
      <c r="AU622" s="74"/>
    </row>
    <row r="623" spans="27:64">
      <c r="AA623" s="74"/>
      <c r="AB623" s="74"/>
      <c r="AC623" s="74"/>
      <c r="AD623" s="74"/>
      <c r="AE623" s="74"/>
      <c r="AG623" s="101"/>
      <c r="AN623" s="74"/>
      <c r="AO623" s="74"/>
      <c r="AP623" s="74"/>
      <c r="AQ623" s="74"/>
      <c r="AR623" s="74"/>
      <c r="AS623" s="74"/>
      <c r="AT623" s="74"/>
      <c r="AU623" s="74"/>
    </row>
    <row r="624" spans="27:64">
      <c r="AA624" s="74"/>
      <c r="AB624" s="74"/>
      <c r="AC624" s="74"/>
      <c r="AD624" s="74"/>
      <c r="AE624" s="74"/>
      <c r="AG624" s="101"/>
      <c r="AN624" s="74"/>
      <c r="AO624" s="74"/>
      <c r="AP624" s="74"/>
      <c r="AQ624" s="74"/>
      <c r="AR624" s="74"/>
      <c r="AS624" s="74"/>
      <c r="AT624" s="74"/>
      <c r="AU624" s="74"/>
    </row>
    <row r="625" spans="27:64">
      <c r="AA625" s="74"/>
      <c r="AB625" s="74"/>
      <c r="AC625" s="74"/>
      <c r="AD625" s="74"/>
      <c r="AE625" s="74"/>
      <c r="AG625" s="101"/>
      <c r="AN625" s="74"/>
      <c r="AO625" s="74"/>
      <c r="AP625" s="74"/>
      <c r="AQ625" s="74"/>
      <c r="AR625" s="74"/>
      <c r="AS625" s="74"/>
      <c r="AT625" s="74"/>
      <c r="AU625" s="74"/>
    </row>
    <row r="626" spans="27:64">
      <c r="AA626" s="74"/>
      <c r="AB626" s="74"/>
      <c r="AC626" s="74"/>
      <c r="AD626" s="74"/>
      <c r="AE626" s="74"/>
      <c r="AG626" s="101"/>
      <c r="AN626" s="74"/>
      <c r="AO626" s="74"/>
      <c r="AP626" s="74"/>
      <c r="AQ626" s="74"/>
      <c r="AR626" s="74"/>
      <c r="AS626" s="74"/>
      <c r="AT626" s="74"/>
      <c r="AU626" s="74"/>
      <c r="AV626" s="74"/>
      <c r="AW626" s="74"/>
      <c r="AX626" s="74"/>
      <c r="AY626" s="74"/>
      <c r="AZ626" s="74"/>
      <c r="BA626" s="74"/>
      <c r="BB626" s="74"/>
      <c r="BC626" s="74"/>
      <c r="BD626" s="74"/>
      <c r="BE626" s="74"/>
      <c r="BF626" s="74"/>
      <c r="BG626" s="74"/>
      <c r="BH626" s="74"/>
      <c r="BI626" s="74"/>
      <c r="BJ626" s="74"/>
      <c r="BK626" s="74"/>
      <c r="BL626" s="74"/>
    </row>
    <row r="627" spans="27:64">
      <c r="AA627" s="74"/>
      <c r="AB627" s="74"/>
      <c r="AC627" s="74"/>
      <c r="AD627" s="74"/>
      <c r="AE627" s="74"/>
      <c r="AG627" s="101"/>
      <c r="AN627" s="74"/>
      <c r="AO627" s="74"/>
      <c r="AP627" s="74"/>
      <c r="AQ627" s="74"/>
      <c r="AR627" s="74"/>
      <c r="AS627" s="74"/>
      <c r="AT627" s="74"/>
      <c r="AU627" s="74"/>
    </row>
    <row r="628" spans="27:64">
      <c r="AA628" s="74"/>
      <c r="AB628" s="74"/>
      <c r="AC628" s="74"/>
      <c r="AD628" s="74"/>
      <c r="AE628" s="74"/>
      <c r="AG628" s="101"/>
      <c r="AN628" s="74"/>
      <c r="AO628" s="74"/>
      <c r="AP628" s="74"/>
      <c r="AQ628" s="74"/>
      <c r="AR628" s="74"/>
      <c r="AS628" s="74"/>
      <c r="AT628" s="74"/>
      <c r="AU628" s="74"/>
    </row>
    <row r="629" spans="27:64">
      <c r="AA629" s="74"/>
      <c r="AB629" s="74"/>
      <c r="AC629" s="74"/>
      <c r="AD629" s="74"/>
      <c r="AE629" s="74"/>
      <c r="AG629" s="101"/>
      <c r="AN629" s="74"/>
      <c r="AO629" s="74"/>
      <c r="AP629" s="74"/>
      <c r="AQ629" s="74"/>
      <c r="AR629" s="74"/>
      <c r="AS629" s="74"/>
      <c r="AT629" s="74"/>
      <c r="AU629" s="74"/>
    </row>
    <row r="630" spans="27:64">
      <c r="AA630" s="74"/>
      <c r="AB630" s="74"/>
      <c r="AC630" s="74"/>
      <c r="AD630" s="74"/>
      <c r="AE630" s="74"/>
      <c r="AG630" s="101"/>
      <c r="AN630" s="74"/>
      <c r="AO630" s="74"/>
      <c r="AP630" s="74"/>
      <c r="AQ630" s="74"/>
      <c r="AR630" s="74"/>
      <c r="AS630" s="74"/>
      <c r="AT630" s="74"/>
      <c r="AU630" s="74"/>
    </row>
    <row r="631" spans="27:64">
      <c r="AA631" s="74"/>
      <c r="AB631" s="74"/>
      <c r="AC631" s="74"/>
      <c r="AD631" s="74"/>
      <c r="AE631" s="74"/>
      <c r="AG631" s="101"/>
      <c r="AN631" s="74"/>
      <c r="AO631" s="74"/>
      <c r="AP631" s="74"/>
      <c r="AQ631" s="74"/>
      <c r="AR631" s="74"/>
      <c r="AS631" s="74"/>
      <c r="AT631" s="74"/>
      <c r="AU631" s="74"/>
    </row>
    <row r="632" spans="27:64">
      <c r="AA632" s="74"/>
      <c r="AB632" s="74"/>
      <c r="AC632" s="74"/>
      <c r="AD632" s="74"/>
      <c r="AE632" s="74"/>
      <c r="AG632" s="101"/>
      <c r="AN632" s="74"/>
      <c r="AO632" s="74"/>
      <c r="AP632" s="74"/>
      <c r="AQ632" s="74"/>
      <c r="AR632" s="74"/>
      <c r="AS632" s="74"/>
      <c r="AT632" s="74"/>
      <c r="AU632" s="74"/>
    </row>
    <row r="633" spans="27:64">
      <c r="AA633" s="74"/>
      <c r="AB633" s="74"/>
      <c r="AC633" s="74"/>
      <c r="AD633" s="74"/>
      <c r="AE633" s="74"/>
      <c r="AG633" s="101"/>
      <c r="AN633" s="74"/>
      <c r="AO633" s="74"/>
      <c r="AP633" s="74"/>
      <c r="AQ633" s="74"/>
      <c r="AR633" s="74"/>
      <c r="AS633" s="74"/>
      <c r="AT633" s="74"/>
      <c r="AU633" s="74"/>
    </row>
    <row r="634" spans="27:64">
      <c r="AA634" s="74"/>
      <c r="AB634" s="74"/>
      <c r="AC634" s="74"/>
      <c r="AD634" s="74"/>
      <c r="AE634" s="74"/>
      <c r="AG634" s="101"/>
      <c r="AN634" s="74"/>
      <c r="AO634" s="74"/>
      <c r="AP634" s="74"/>
      <c r="AQ634" s="74"/>
      <c r="AR634" s="74"/>
      <c r="AS634" s="74"/>
      <c r="AT634" s="74"/>
      <c r="AU634" s="74"/>
    </row>
    <row r="635" spans="27:64">
      <c r="AA635" s="74"/>
      <c r="AB635" s="74"/>
      <c r="AC635" s="74"/>
      <c r="AD635" s="74"/>
      <c r="AE635" s="74"/>
      <c r="AG635" s="101"/>
      <c r="AN635" s="74"/>
      <c r="AO635" s="74"/>
      <c r="AP635" s="74"/>
      <c r="AQ635" s="74"/>
      <c r="AR635" s="74"/>
      <c r="AS635" s="74"/>
      <c r="AT635" s="74"/>
      <c r="AU635" s="74"/>
    </row>
    <row r="636" spans="27:64">
      <c r="AA636" s="74"/>
      <c r="AB636" s="74"/>
      <c r="AC636" s="74"/>
      <c r="AD636" s="74"/>
      <c r="AE636" s="74"/>
      <c r="AG636" s="101"/>
      <c r="AN636" s="74"/>
      <c r="AO636" s="74"/>
      <c r="AP636" s="74"/>
      <c r="AQ636" s="74"/>
      <c r="AR636" s="74"/>
      <c r="AS636" s="74"/>
      <c r="AT636" s="74"/>
      <c r="AU636" s="74"/>
    </row>
    <row r="637" spans="27:64">
      <c r="AA637" s="74"/>
      <c r="AB637" s="74"/>
      <c r="AC637" s="74"/>
      <c r="AD637" s="74"/>
      <c r="AE637" s="74"/>
      <c r="AG637" s="101"/>
      <c r="AN637" s="74"/>
      <c r="AO637" s="74"/>
      <c r="AP637" s="74"/>
      <c r="AQ637" s="74"/>
      <c r="AR637" s="74"/>
      <c r="AS637" s="74"/>
      <c r="AT637" s="74"/>
      <c r="AU637" s="74"/>
    </row>
    <row r="638" spans="27:64">
      <c r="AA638" s="74"/>
      <c r="AB638" s="74"/>
      <c r="AC638" s="74"/>
      <c r="AD638" s="74"/>
      <c r="AE638" s="74"/>
      <c r="AG638" s="101"/>
      <c r="AN638" s="74"/>
      <c r="AO638" s="74"/>
      <c r="AP638" s="74"/>
      <c r="AQ638" s="74"/>
      <c r="AR638" s="74"/>
      <c r="AS638" s="74"/>
      <c r="AT638" s="74"/>
      <c r="AU638" s="74"/>
    </row>
    <row r="639" spans="27:64">
      <c r="AA639" s="74"/>
      <c r="AB639" s="74"/>
      <c r="AC639" s="74"/>
      <c r="AD639" s="74"/>
      <c r="AE639" s="74"/>
      <c r="AG639" s="101"/>
      <c r="AN639" s="74"/>
      <c r="AO639" s="74"/>
      <c r="AP639" s="74"/>
      <c r="AQ639" s="74"/>
      <c r="AR639" s="74"/>
      <c r="AS639" s="74"/>
      <c r="AT639" s="74"/>
      <c r="AU639" s="74"/>
    </row>
    <row r="640" spans="27:64">
      <c r="AA640" s="74"/>
      <c r="AB640" s="74"/>
      <c r="AC640" s="74"/>
      <c r="AD640" s="74"/>
      <c r="AE640" s="74"/>
      <c r="AG640" s="101"/>
      <c r="AN640" s="74"/>
      <c r="AO640" s="74"/>
      <c r="AP640" s="74"/>
      <c r="AQ640" s="74"/>
      <c r="AR640" s="74"/>
      <c r="AS640" s="74"/>
      <c r="AT640" s="74"/>
      <c r="AU640" s="74"/>
      <c r="AV640" s="74"/>
    </row>
    <row r="641" spans="27:47">
      <c r="AA641" s="74"/>
      <c r="AB641" s="74"/>
      <c r="AC641" s="74"/>
      <c r="AD641" s="74"/>
      <c r="AE641" s="74"/>
      <c r="AG641" s="101"/>
      <c r="AN641" s="74"/>
      <c r="AO641" s="74"/>
      <c r="AP641" s="74"/>
      <c r="AQ641" s="74"/>
      <c r="AR641" s="74"/>
      <c r="AS641" s="74"/>
      <c r="AT641" s="74"/>
      <c r="AU641" s="74"/>
    </row>
    <row r="642" spans="27:47">
      <c r="AA642" s="74"/>
      <c r="AB642" s="74"/>
      <c r="AC642" s="74"/>
      <c r="AD642" s="74"/>
      <c r="AE642" s="74"/>
      <c r="AG642" s="101"/>
      <c r="AN642" s="74"/>
      <c r="AO642" s="74"/>
      <c r="AP642" s="74"/>
      <c r="AQ642" s="74"/>
      <c r="AR642" s="74"/>
      <c r="AS642" s="74"/>
      <c r="AT642" s="74"/>
      <c r="AU642" s="74"/>
    </row>
    <row r="643" spans="27:47">
      <c r="AA643" s="74"/>
      <c r="AB643" s="74"/>
      <c r="AC643" s="74"/>
      <c r="AD643" s="74"/>
      <c r="AE643" s="74"/>
      <c r="AG643" s="101"/>
      <c r="AN643" s="74"/>
      <c r="AO643" s="74"/>
      <c r="AP643" s="74"/>
      <c r="AQ643" s="74"/>
      <c r="AR643" s="74"/>
      <c r="AS643" s="74"/>
      <c r="AT643" s="74"/>
      <c r="AU643" s="74"/>
    </row>
    <row r="644" spans="27:47">
      <c r="AA644" s="74"/>
      <c r="AB644" s="74"/>
      <c r="AC644" s="74"/>
      <c r="AD644" s="74"/>
      <c r="AE644" s="74"/>
      <c r="AG644" s="101"/>
      <c r="AN644" s="74"/>
      <c r="AO644" s="74"/>
      <c r="AP644" s="74"/>
      <c r="AQ644" s="74"/>
      <c r="AR644" s="74"/>
      <c r="AS644" s="74"/>
      <c r="AT644" s="74"/>
      <c r="AU644" s="74"/>
    </row>
    <row r="645" spans="27:47">
      <c r="AA645" s="74"/>
      <c r="AB645" s="74"/>
      <c r="AC645" s="74"/>
      <c r="AD645" s="74"/>
      <c r="AE645" s="74"/>
      <c r="AG645" s="101"/>
      <c r="AN645" s="74"/>
      <c r="AO645" s="74"/>
      <c r="AP645" s="74"/>
      <c r="AQ645" s="74"/>
      <c r="AR645" s="74"/>
      <c r="AS645" s="74"/>
      <c r="AT645" s="74"/>
      <c r="AU645" s="74"/>
    </row>
    <row r="646" spans="27:47">
      <c r="AA646" s="74"/>
      <c r="AB646" s="74"/>
      <c r="AC646" s="74"/>
      <c r="AD646" s="74"/>
      <c r="AE646" s="74"/>
      <c r="AG646" s="101"/>
      <c r="AN646" s="74"/>
      <c r="AO646" s="74"/>
      <c r="AP646" s="74"/>
      <c r="AQ646" s="74"/>
      <c r="AR646" s="74"/>
      <c r="AS646" s="74"/>
      <c r="AT646" s="74"/>
      <c r="AU646" s="74"/>
    </row>
    <row r="647" spans="27:47">
      <c r="AA647" s="74"/>
      <c r="AB647" s="74"/>
      <c r="AC647" s="74"/>
      <c r="AD647" s="74"/>
      <c r="AE647" s="74"/>
      <c r="AG647" s="101"/>
      <c r="AN647" s="74"/>
      <c r="AO647" s="74"/>
      <c r="AP647" s="74"/>
      <c r="AQ647" s="74"/>
      <c r="AR647" s="74"/>
      <c r="AS647" s="74"/>
      <c r="AT647" s="74"/>
      <c r="AU647" s="74"/>
    </row>
    <row r="648" spans="27:47">
      <c r="AA648" s="74"/>
      <c r="AB648" s="74"/>
      <c r="AC648" s="74"/>
      <c r="AD648" s="74"/>
      <c r="AE648" s="74"/>
      <c r="AG648" s="101"/>
      <c r="AN648" s="74"/>
      <c r="AO648" s="74"/>
      <c r="AP648" s="74"/>
      <c r="AQ648" s="74"/>
      <c r="AR648" s="74"/>
      <c r="AS648" s="74"/>
      <c r="AT648" s="74"/>
      <c r="AU648" s="74"/>
    </row>
    <row r="649" spans="27:47">
      <c r="AA649" s="74"/>
      <c r="AB649" s="74"/>
      <c r="AC649" s="74"/>
      <c r="AD649" s="74"/>
      <c r="AE649" s="74"/>
      <c r="AG649" s="101"/>
      <c r="AN649" s="74"/>
      <c r="AO649" s="74"/>
      <c r="AP649" s="74"/>
      <c r="AQ649" s="74"/>
      <c r="AR649" s="74"/>
      <c r="AS649" s="74"/>
      <c r="AT649" s="74"/>
      <c r="AU649" s="74"/>
    </row>
    <row r="650" spans="27:47">
      <c r="AA650" s="74"/>
      <c r="AB650" s="74"/>
      <c r="AC650" s="74"/>
      <c r="AD650" s="74"/>
      <c r="AE650" s="74"/>
      <c r="AG650" s="101"/>
      <c r="AN650" s="74"/>
      <c r="AO650" s="74"/>
      <c r="AP650" s="74"/>
      <c r="AQ650" s="74"/>
      <c r="AR650" s="74"/>
      <c r="AS650" s="74"/>
      <c r="AT650" s="74"/>
      <c r="AU650" s="74"/>
    </row>
    <row r="651" spans="27:47">
      <c r="AA651" s="74"/>
      <c r="AB651" s="74"/>
      <c r="AC651" s="74"/>
      <c r="AD651" s="74"/>
      <c r="AE651" s="74"/>
      <c r="AG651" s="101"/>
      <c r="AN651" s="74"/>
      <c r="AO651" s="74"/>
      <c r="AP651" s="74"/>
      <c r="AQ651" s="74"/>
      <c r="AR651" s="74"/>
      <c r="AS651" s="74"/>
      <c r="AT651" s="74"/>
      <c r="AU651" s="74"/>
    </row>
    <row r="652" spans="27:47">
      <c r="AA652" s="74"/>
      <c r="AB652" s="74"/>
      <c r="AC652" s="74"/>
      <c r="AD652" s="74"/>
      <c r="AE652" s="74"/>
      <c r="AG652" s="101"/>
      <c r="AN652" s="74"/>
      <c r="AO652" s="74"/>
      <c r="AP652" s="74"/>
      <c r="AQ652" s="74"/>
      <c r="AR652" s="74"/>
      <c r="AS652" s="74"/>
      <c r="AT652" s="74"/>
      <c r="AU652" s="74"/>
    </row>
    <row r="653" spans="27:47">
      <c r="AA653" s="74"/>
      <c r="AB653" s="74"/>
      <c r="AC653" s="74"/>
      <c r="AD653" s="74"/>
      <c r="AE653" s="74"/>
      <c r="AG653" s="101"/>
      <c r="AN653" s="74"/>
      <c r="AO653" s="74"/>
      <c r="AP653" s="74"/>
      <c r="AQ653" s="74"/>
      <c r="AR653" s="74"/>
      <c r="AS653" s="74"/>
      <c r="AT653" s="74"/>
      <c r="AU653" s="74"/>
    </row>
    <row r="654" spans="27:47">
      <c r="AA654" s="74"/>
      <c r="AB654" s="74"/>
      <c r="AC654" s="74"/>
      <c r="AD654" s="74"/>
      <c r="AE654" s="74"/>
      <c r="AG654" s="101"/>
      <c r="AN654" s="74"/>
      <c r="AO654" s="74"/>
      <c r="AP654" s="74"/>
      <c r="AQ654" s="74"/>
      <c r="AR654" s="74"/>
      <c r="AS654" s="74"/>
      <c r="AT654" s="74"/>
      <c r="AU654" s="74"/>
    </row>
    <row r="655" spans="27:47">
      <c r="AA655" s="74"/>
      <c r="AB655" s="74"/>
      <c r="AC655" s="74"/>
      <c r="AD655" s="74"/>
      <c r="AE655" s="74"/>
      <c r="AG655" s="101"/>
      <c r="AN655" s="74"/>
      <c r="AO655" s="74"/>
      <c r="AP655" s="74"/>
      <c r="AQ655" s="74"/>
      <c r="AR655" s="74"/>
      <c r="AS655" s="74"/>
      <c r="AT655" s="74"/>
      <c r="AU655" s="74"/>
    </row>
    <row r="656" spans="27:47">
      <c r="AA656" s="74"/>
      <c r="AB656" s="74"/>
      <c r="AC656" s="74"/>
      <c r="AD656" s="74"/>
      <c r="AE656" s="74"/>
      <c r="AG656" s="101"/>
      <c r="AN656" s="74"/>
      <c r="AO656" s="74"/>
      <c r="AP656" s="74"/>
      <c r="AQ656" s="74"/>
      <c r="AR656" s="74"/>
      <c r="AS656" s="74"/>
      <c r="AT656" s="74"/>
      <c r="AU656" s="74"/>
    </row>
    <row r="657" spans="27:64">
      <c r="AA657" s="74"/>
      <c r="AB657" s="74"/>
      <c r="AC657" s="74"/>
      <c r="AD657" s="74"/>
      <c r="AE657" s="74"/>
      <c r="AG657" s="101"/>
      <c r="AN657" s="74"/>
      <c r="AO657" s="74"/>
      <c r="AP657" s="74"/>
      <c r="AQ657" s="74"/>
      <c r="AR657" s="74"/>
      <c r="AS657" s="74"/>
      <c r="AT657" s="74"/>
      <c r="AU657" s="74"/>
    </row>
    <row r="658" spans="27:64">
      <c r="AA658" s="74"/>
      <c r="AB658" s="74"/>
      <c r="AC658" s="74"/>
      <c r="AD658" s="74"/>
      <c r="AE658" s="74"/>
      <c r="AG658" s="101"/>
      <c r="AN658" s="74"/>
      <c r="AO658" s="74"/>
      <c r="AP658" s="74"/>
      <c r="AQ658" s="74"/>
      <c r="AR658" s="74"/>
      <c r="AS658" s="74"/>
      <c r="AT658" s="74"/>
      <c r="AU658" s="74"/>
    </row>
    <row r="659" spans="27:64">
      <c r="AA659" s="74"/>
      <c r="AB659" s="74"/>
      <c r="AC659" s="74"/>
      <c r="AD659" s="74"/>
      <c r="AE659" s="74"/>
      <c r="AG659" s="101"/>
      <c r="AN659" s="74"/>
      <c r="AO659" s="74"/>
      <c r="AP659" s="74"/>
      <c r="AQ659" s="74"/>
      <c r="AR659" s="74"/>
      <c r="AS659" s="74"/>
      <c r="AT659" s="74"/>
      <c r="AU659" s="74"/>
      <c r="AV659" s="74"/>
      <c r="AW659" s="74"/>
      <c r="AX659" s="74"/>
      <c r="AY659" s="74"/>
      <c r="AZ659" s="74"/>
      <c r="BA659" s="74"/>
      <c r="BB659" s="74"/>
      <c r="BC659" s="74"/>
      <c r="BD659" s="74"/>
      <c r="BE659" s="74"/>
      <c r="BF659" s="74"/>
      <c r="BG659" s="74"/>
      <c r="BH659" s="74"/>
      <c r="BI659" s="74"/>
      <c r="BJ659" s="74"/>
      <c r="BK659" s="74"/>
      <c r="BL659" s="74"/>
    </row>
    <row r="660" spans="27:64">
      <c r="AA660" s="74"/>
      <c r="AB660" s="74"/>
      <c r="AC660" s="74"/>
      <c r="AD660" s="74"/>
      <c r="AE660" s="74"/>
      <c r="AG660" s="101"/>
      <c r="AN660" s="74"/>
      <c r="AO660" s="74"/>
      <c r="AP660" s="74"/>
      <c r="AQ660" s="74"/>
      <c r="AR660" s="74"/>
      <c r="AS660" s="74"/>
      <c r="AT660" s="74"/>
      <c r="AU660" s="74"/>
    </row>
    <row r="661" spans="27:64">
      <c r="AA661" s="74"/>
      <c r="AB661" s="74"/>
      <c r="AC661" s="74"/>
      <c r="AD661" s="74"/>
      <c r="AE661" s="74"/>
      <c r="AG661" s="101"/>
      <c r="AN661" s="74"/>
      <c r="AO661" s="74"/>
      <c r="AP661" s="74"/>
      <c r="AQ661" s="74"/>
      <c r="AR661" s="74"/>
      <c r="AS661" s="74"/>
      <c r="AT661" s="74"/>
      <c r="AU661" s="74"/>
    </row>
    <row r="662" spans="27:64">
      <c r="AA662" s="74"/>
      <c r="AB662" s="74"/>
      <c r="AC662" s="74"/>
      <c r="AD662" s="74"/>
      <c r="AE662" s="74"/>
      <c r="AG662" s="101"/>
      <c r="AN662" s="74"/>
      <c r="AO662" s="74"/>
      <c r="AP662" s="74"/>
      <c r="AQ662" s="74"/>
      <c r="AR662" s="74"/>
      <c r="AS662" s="74"/>
      <c r="AT662" s="74"/>
      <c r="AU662" s="74"/>
    </row>
    <row r="663" spans="27:64">
      <c r="AA663" s="74"/>
      <c r="AB663" s="74"/>
      <c r="AC663" s="74"/>
      <c r="AD663" s="74"/>
      <c r="AE663" s="74"/>
      <c r="AG663" s="101"/>
      <c r="AN663" s="74"/>
      <c r="AO663" s="74"/>
      <c r="AP663" s="74"/>
      <c r="AQ663" s="74"/>
      <c r="AR663" s="74"/>
      <c r="AS663" s="74"/>
      <c r="AT663" s="74"/>
      <c r="AU663" s="74"/>
    </row>
    <row r="664" spans="27:64">
      <c r="AA664" s="74"/>
      <c r="AB664" s="74"/>
      <c r="AC664" s="74"/>
      <c r="AD664" s="74"/>
      <c r="AE664" s="74"/>
      <c r="AG664" s="101"/>
      <c r="AN664" s="74"/>
      <c r="AO664" s="74"/>
      <c r="AP664" s="74"/>
      <c r="AQ664" s="74"/>
      <c r="AR664" s="74"/>
      <c r="AS664" s="74"/>
      <c r="AT664" s="74"/>
      <c r="AU664" s="74"/>
      <c r="AV664" s="74"/>
      <c r="AW664" s="74"/>
      <c r="AX664" s="74"/>
      <c r="AY664" s="74"/>
      <c r="AZ664" s="74"/>
      <c r="BA664" s="74"/>
      <c r="BB664" s="74"/>
      <c r="BC664" s="74"/>
      <c r="BD664" s="74"/>
      <c r="BE664" s="74"/>
      <c r="BF664" s="74"/>
      <c r="BG664" s="74"/>
      <c r="BH664" s="74"/>
      <c r="BI664" s="74"/>
      <c r="BJ664" s="74"/>
      <c r="BK664" s="74"/>
      <c r="BL664" s="74"/>
    </row>
    <row r="665" spans="27:64">
      <c r="AA665" s="74"/>
      <c r="AB665" s="74"/>
      <c r="AC665" s="74"/>
      <c r="AD665" s="74"/>
      <c r="AE665" s="74"/>
      <c r="AG665" s="101"/>
      <c r="AN665" s="74"/>
      <c r="AO665" s="74"/>
      <c r="AP665" s="74"/>
      <c r="AQ665" s="74"/>
      <c r="AR665" s="74"/>
      <c r="AS665" s="74"/>
      <c r="AT665" s="74"/>
      <c r="AU665" s="74"/>
    </row>
    <row r="666" spans="27:64">
      <c r="AA666" s="74"/>
      <c r="AB666" s="74"/>
      <c r="AC666" s="74"/>
      <c r="AD666" s="74"/>
      <c r="AE666" s="74"/>
      <c r="AG666" s="101"/>
      <c r="AN666" s="74"/>
      <c r="AO666" s="74"/>
      <c r="AP666" s="74"/>
      <c r="AQ666" s="74"/>
      <c r="AR666" s="74"/>
      <c r="AS666" s="74"/>
      <c r="AT666" s="74"/>
      <c r="AU666" s="74"/>
    </row>
    <row r="667" spans="27:64">
      <c r="AA667" s="74"/>
      <c r="AB667" s="74"/>
      <c r="AC667" s="74"/>
      <c r="AD667" s="74"/>
      <c r="AE667" s="74"/>
      <c r="AG667" s="101"/>
      <c r="AN667" s="74"/>
      <c r="AO667" s="74"/>
      <c r="AP667" s="74"/>
      <c r="AQ667" s="74"/>
      <c r="AR667" s="74"/>
      <c r="AS667" s="74"/>
      <c r="AT667" s="74"/>
      <c r="AU667" s="74"/>
    </row>
    <row r="668" spans="27:64">
      <c r="AA668" s="74"/>
      <c r="AB668" s="74"/>
      <c r="AC668" s="74"/>
      <c r="AD668" s="74"/>
      <c r="AE668" s="74"/>
      <c r="AG668" s="101"/>
      <c r="AN668" s="74"/>
      <c r="AO668" s="74"/>
      <c r="AP668" s="74"/>
      <c r="AQ668" s="74"/>
      <c r="AR668" s="74"/>
      <c r="AS668" s="74"/>
      <c r="AT668" s="74"/>
      <c r="AU668" s="74"/>
    </row>
    <row r="669" spans="27:64">
      <c r="AA669" s="74"/>
      <c r="AB669" s="74"/>
      <c r="AC669" s="74"/>
      <c r="AD669" s="74"/>
      <c r="AE669" s="74"/>
      <c r="AG669" s="101"/>
      <c r="AN669" s="74"/>
      <c r="AO669" s="74"/>
      <c r="AP669" s="74"/>
      <c r="AQ669" s="74"/>
      <c r="AR669" s="74"/>
      <c r="AS669" s="74"/>
      <c r="AT669" s="74"/>
      <c r="AU669" s="74"/>
      <c r="AV669" s="74"/>
      <c r="AX669" s="74"/>
    </row>
    <row r="670" spans="27:64">
      <c r="AA670" s="74"/>
      <c r="AB670" s="74"/>
      <c r="AC670" s="74"/>
      <c r="AD670" s="74"/>
      <c r="AE670" s="74"/>
      <c r="AG670" s="101"/>
      <c r="AN670" s="74"/>
      <c r="AO670" s="74"/>
      <c r="AP670" s="74"/>
      <c r="AQ670" s="74"/>
      <c r="AR670" s="74"/>
      <c r="AS670" s="74"/>
      <c r="AT670" s="74"/>
      <c r="AU670" s="74"/>
    </row>
    <row r="671" spans="27:64">
      <c r="AA671" s="74"/>
      <c r="AB671" s="74"/>
      <c r="AC671" s="74"/>
      <c r="AD671" s="74"/>
      <c r="AE671" s="74"/>
      <c r="AG671" s="101"/>
      <c r="AN671" s="74"/>
      <c r="AO671" s="74"/>
      <c r="AP671" s="74"/>
      <c r="AQ671" s="74"/>
      <c r="AR671" s="74"/>
      <c r="AS671" s="74"/>
      <c r="AT671" s="74"/>
      <c r="AU671" s="74"/>
    </row>
    <row r="672" spans="27:64">
      <c r="AA672" s="74"/>
      <c r="AB672" s="74"/>
      <c r="AC672" s="74"/>
      <c r="AD672" s="74"/>
      <c r="AE672" s="74"/>
      <c r="AG672" s="101"/>
      <c r="AN672" s="74"/>
      <c r="AO672" s="74"/>
      <c r="AP672" s="74"/>
      <c r="AQ672" s="74"/>
      <c r="AR672" s="74"/>
      <c r="AS672" s="74"/>
      <c r="AT672" s="74"/>
      <c r="AU672" s="74"/>
    </row>
    <row r="673" spans="27:47">
      <c r="AA673" s="74"/>
      <c r="AB673" s="74"/>
      <c r="AC673" s="74"/>
      <c r="AD673" s="74"/>
      <c r="AE673" s="74"/>
      <c r="AG673" s="101"/>
      <c r="AN673" s="74"/>
      <c r="AO673" s="74"/>
      <c r="AP673" s="74"/>
      <c r="AQ673" s="74"/>
      <c r="AR673" s="74"/>
      <c r="AS673" s="74"/>
      <c r="AT673" s="74"/>
      <c r="AU673" s="74"/>
    </row>
    <row r="674" spans="27:47">
      <c r="AA674" s="74"/>
      <c r="AB674" s="74"/>
      <c r="AC674" s="74"/>
      <c r="AD674" s="74"/>
      <c r="AE674" s="74"/>
      <c r="AG674" s="101"/>
      <c r="AN674" s="74"/>
      <c r="AO674" s="74"/>
      <c r="AP674" s="74"/>
      <c r="AQ674" s="74"/>
      <c r="AR674" s="74"/>
      <c r="AS674" s="74"/>
      <c r="AT674" s="74"/>
      <c r="AU674" s="74"/>
    </row>
    <row r="675" spans="27:47">
      <c r="AA675" s="74"/>
      <c r="AB675" s="74"/>
      <c r="AC675" s="74"/>
      <c r="AD675" s="74"/>
      <c r="AE675" s="74"/>
      <c r="AG675" s="101"/>
      <c r="AN675" s="74"/>
      <c r="AO675" s="74"/>
      <c r="AP675" s="74"/>
      <c r="AQ675" s="74"/>
      <c r="AR675" s="74"/>
      <c r="AS675" s="74"/>
      <c r="AT675" s="74"/>
      <c r="AU675" s="74"/>
    </row>
    <row r="676" spans="27:47">
      <c r="AA676" s="74"/>
      <c r="AB676" s="74"/>
      <c r="AC676" s="74"/>
      <c r="AD676" s="74"/>
      <c r="AE676" s="74"/>
      <c r="AG676" s="101"/>
      <c r="AN676" s="74"/>
      <c r="AO676" s="74"/>
      <c r="AP676" s="74"/>
      <c r="AQ676" s="74"/>
      <c r="AR676" s="74"/>
      <c r="AS676" s="74"/>
      <c r="AT676" s="74"/>
      <c r="AU676" s="74"/>
    </row>
    <row r="677" spans="27:47">
      <c r="AA677" s="74"/>
      <c r="AB677" s="74"/>
      <c r="AC677" s="74"/>
      <c r="AD677" s="74"/>
      <c r="AE677" s="74"/>
      <c r="AG677" s="101"/>
      <c r="AN677" s="74"/>
      <c r="AO677" s="74"/>
      <c r="AP677" s="74"/>
      <c r="AQ677" s="74"/>
      <c r="AR677" s="74"/>
      <c r="AS677" s="74"/>
      <c r="AT677" s="74"/>
      <c r="AU677" s="74"/>
    </row>
    <row r="678" spans="27:47">
      <c r="AA678" s="74"/>
      <c r="AB678" s="74"/>
      <c r="AC678" s="74"/>
      <c r="AD678" s="74"/>
      <c r="AE678" s="74"/>
      <c r="AG678" s="101"/>
      <c r="AN678" s="74"/>
      <c r="AO678" s="74"/>
      <c r="AP678" s="74"/>
      <c r="AQ678" s="74"/>
      <c r="AR678" s="74"/>
      <c r="AS678" s="74"/>
      <c r="AT678" s="74"/>
      <c r="AU678" s="74"/>
    </row>
    <row r="679" spans="27:47">
      <c r="AA679" s="74"/>
      <c r="AB679" s="74"/>
      <c r="AC679" s="74"/>
      <c r="AD679" s="74"/>
      <c r="AE679" s="74"/>
      <c r="AG679" s="101"/>
      <c r="AN679" s="74"/>
      <c r="AO679" s="74"/>
      <c r="AP679" s="74"/>
      <c r="AQ679" s="74"/>
      <c r="AR679" s="74"/>
      <c r="AS679" s="74"/>
      <c r="AT679" s="74"/>
      <c r="AU679" s="74"/>
    </row>
    <row r="680" spans="27:47">
      <c r="AA680" s="74"/>
      <c r="AB680" s="74"/>
      <c r="AC680" s="74"/>
      <c r="AD680" s="74"/>
      <c r="AE680" s="74"/>
      <c r="AG680" s="101"/>
      <c r="AN680" s="74"/>
      <c r="AO680" s="74"/>
      <c r="AP680" s="74"/>
      <c r="AQ680" s="74"/>
      <c r="AR680" s="74"/>
      <c r="AS680" s="74"/>
      <c r="AT680" s="74"/>
      <c r="AU680" s="74"/>
    </row>
    <row r="681" spans="27:47">
      <c r="AA681" s="74"/>
      <c r="AB681" s="74"/>
      <c r="AC681" s="74"/>
      <c r="AD681" s="74"/>
      <c r="AE681" s="74"/>
      <c r="AG681" s="101"/>
      <c r="AN681" s="74"/>
      <c r="AO681" s="74"/>
      <c r="AP681" s="74"/>
      <c r="AQ681" s="74"/>
      <c r="AR681" s="74"/>
      <c r="AS681" s="74"/>
      <c r="AT681" s="74"/>
      <c r="AU681" s="74"/>
    </row>
    <row r="682" spans="27:47">
      <c r="AA682" s="74"/>
      <c r="AB682" s="74"/>
      <c r="AC682" s="74"/>
      <c r="AD682" s="74"/>
      <c r="AE682" s="74"/>
      <c r="AG682" s="101"/>
      <c r="AN682" s="74"/>
      <c r="AO682" s="74"/>
      <c r="AP682" s="74"/>
      <c r="AQ682" s="74"/>
      <c r="AR682" s="74"/>
      <c r="AS682" s="74"/>
      <c r="AT682" s="74"/>
      <c r="AU682" s="74"/>
    </row>
    <row r="683" spans="27:47">
      <c r="AA683" s="74"/>
      <c r="AB683" s="74"/>
      <c r="AC683" s="74"/>
      <c r="AD683" s="74"/>
      <c r="AE683" s="74"/>
      <c r="AG683" s="101"/>
      <c r="AN683" s="74"/>
      <c r="AO683" s="74"/>
      <c r="AP683" s="74"/>
      <c r="AQ683" s="74"/>
      <c r="AR683" s="74"/>
      <c r="AS683" s="74"/>
      <c r="AT683" s="74"/>
      <c r="AU683" s="74"/>
    </row>
    <row r="684" spans="27:47">
      <c r="AA684" s="74"/>
      <c r="AB684" s="74"/>
      <c r="AC684" s="74"/>
      <c r="AD684" s="74"/>
      <c r="AE684" s="74"/>
      <c r="AG684" s="101"/>
      <c r="AN684" s="74"/>
      <c r="AO684" s="74"/>
      <c r="AP684" s="74"/>
      <c r="AQ684" s="74"/>
      <c r="AR684" s="74"/>
      <c r="AS684" s="74"/>
      <c r="AT684" s="74"/>
      <c r="AU684" s="74"/>
    </row>
    <row r="685" spans="27:47">
      <c r="AA685" s="74"/>
      <c r="AB685" s="74"/>
      <c r="AC685" s="74"/>
      <c r="AD685" s="74"/>
      <c r="AE685" s="74"/>
      <c r="AG685" s="101"/>
      <c r="AN685" s="74"/>
      <c r="AO685" s="74"/>
      <c r="AP685" s="74"/>
      <c r="AQ685" s="74"/>
      <c r="AR685" s="74"/>
      <c r="AS685" s="74"/>
      <c r="AT685" s="74"/>
      <c r="AU685" s="74"/>
    </row>
    <row r="686" spans="27:47">
      <c r="AA686" s="74"/>
      <c r="AB686" s="74"/>
      <c r="AC686" s="74"/>
      <c r="AD686" s="74"/>
      <c r="AE686" s="74"/>
      <c r="AG686" s="101"/>
      <c r="AN686" s="74"/>
      <c r="AO686" s="74"/>
      <c r="AP686" s="74"/>
      <c r="AQ686" s="74"/>
      <c r="AR686" s="74"/>
      <c r="AS686" s="74"/>
      <c r="AT686" s="74"/>
      <c r="AU686" s="74"/>
    </row>
    <row r="687" spans="27:47">
      <c r="AA687" s="74"/>
      <c r="AB687" s="74"/>
      <c r="AC687" s="74"/>
      <c r="AD687" s="74"/>
      <c r="AE687" s="74"/>
      <c r="AG687" s="101"/>
      <c r="AN687" s="74"/>
      <c r="AO687" s="74"/>
      <c r="AP687" s="74"/>
      <c r="AQ687" s="74"/>
      <c r="AR687" s="74"/>
      <c r="AS687" s="74"/>
      <c r="AT687" s="74"/>
      <c r="AU687" s="74"/>
    </row>
    <row r="688" spans="27:47">
      <c r="AA688" s="74"/>
      <c r="AB688" s="74"/>
      <c r="AC688" s="74"/>
      <c r="AD688" s="74"/>
      <c r="AE688" s="74"/>
      <c r="AG688" s="101"/>
      <c r="AN688" s="74"/>
      <c r="AO688" s="74"/>
      <c r="AP688" s="74"/>
      <c r="AQ688" s="74"/>
      <c r="AR688" s="74"/>
      <c r="AS688" s="74"/>
      <c r="AT688" s="74"/>
      <c r="AU688" s="74"/>
    </row>
    <row r="689" spans="27:64">
      <c r="AA689" s="74"/>
      <c r="AB689" s="74"/>
      <c r="AC689" s="74"/>
      <c r="AD689" s="74"/>
      <c r="AE689" s="74"/>
      <c r="AG689" s="101"/>
      <c r="AN689" s="74"/>
      <c r="AO689" s="74"/>
      <c r="AP689" s="74"/>
      <c r="AQ689" s="74"/>
      <c r="AR689" s="74"/>
      <c r="AS689" s="74"/>
      <c r="AT689" s="74"/>
      <c r="AU689" s="74"/>
    </row>
    <row r="690" spans="27:64">
      <c r="AA690" s="74"/>
      <c r="AB690" s="74"/>
      <c r="AC690" s="74"/>
      <c r="AD690" s="74"/>
      <c r="AE690" s="74"/>
      <c r="AG690" s="101"/>
      <c r="AN690" s="74"/>
      <c r="AO690" s="74"/>
      <c r="AP690" s="74"/>
      <c r="AQ690" s="74"/>
      <c r="AR690" s="74"/>
      <c r="AS690" s="74"/>
      <c r="AT690" s="74"/>
      <c r="AU690" s="74"/>
    </row>
    <row r="691" spans="27:64">
      <c r="AA691" s="74"/>
      <c r="AB691" s="74"/>
      <c r="AC691" s="74"/>
      <c r="AD691" s="74"/>
      <c r="AE691" s="74"/>
      <c r="AG691" s="101"/>
      <c r="AN691" s="74"/>
      <c r="AO691" s="74"/>
      <c r="AP691" s="74"/>
      <c r="AQ691" s="74"/>
      <c r="AR691" s="74"/>
      <c r="AS691" s="74"/>
      <c r="AT691" s="74"/>
      <c r="AU691" s="74"/>
      <c r="AV691" s="74"/>
      <c r="AW691" s="74"/>
      <c r="AX691" s="74"/>
      <c r="AY691" s="74"/>
      <c r="AZ691" s="74"/>
      <c r="BA691" s="74"/>
      <c r="BB691" s="74"/>
      <c r="BC691" s="74"/>
      <c r="BD691" s="74"/>
      <c r="BE691" s="74"/>
      <c r="BF691" s="74"/>
      <c r="BG691" s="74"/>
      <c r="BH691" s="74"/>
      <c r="BI691" s="74"/>
      <c r="BJ691" s="74"/>
      <c r="BK691" s="74"/>
      <c r="BL691" s="74"/>
    </row>
    <row r="692" spans="27:64">
      <c r="AA692" s="74"/>
      <c r="AB692" s="74"/>
      <c r="AC692" s="74"/>
      <c r="AD692" s="74"/>
      <c r="AE692" s="74"/>
      <c r="AG692" s="101"/>
      <c r="AN692" s="74"/>
      <c r="AO692" s="74"/>
      <c r="AP692" s="74"/>
      <c r="AQ692" s="74"/>
      <c r="AR692" s="74"/>
      <c r="AS692" s="74"/>
      <c r="AT692" s="74"/>
      <c r="AU692" s="74"/>
    </row>
    <row r="693" spans="27:64">
      <c r="AA693" s="74"/>
      <c r="AB693" s="74"/>
      <c r="AC693" s="74"/>
      <c r="AD693" s="74"/>
      <c r="AE693" s="74"/>
      <c r="AG693" s="101"/>
      <c r="AN693" s="74"/>
      <c r="AO693" s="74"/>
      <c r="AP693" s="74"/>
      <c r="AQ693" s="74"/>
      <c r="AR693" s="74"/>
      <c r="AS693" s="74"/>
      <c r="AT693" s="74"/>
      <c r="AU693" s="74"/>
    </row>
    <row r="694" spans="27:64">
      <c r="AA694" s="74"/>
      <c r="AB694" s="74"/>
      <c r="AC694" s="74"/>
      <c r="AD694" s="74"/>
      <c r="AE694" s="74"/>
      <c r="AG694" s="101"/>
      <c r="AN694" s="74"/>
      <c r="AO694" s="74"/>
      <c r="AP694" s="74"/>
      <c r="AQ694" s="74"/>
      <c r="AR694" s="74"/>
      <c r="AS694" s="74"/>
      <c r="AT694" s="74"/>
      <c r="AU694" s="74"/>
    </row>
    <row r="695" spans="27:64">
      <c r="AA695" s="74"/>
      <c r="AB695" s="74"/>
      <c r="AC695" s="74"/>
      <c r="AD695" s="74"/>
      <c r="AE695" s="74"/>
      <c r="AG695" s="101"/>
      <c r="AN695" s="74"/>
      <c r="AO695" s="74"/>
      <c r="AP695" s="74"/>
      <c r="AQ695" s="74"/>
      <c r="AR695" s="74"/>
      <c r="AS695" s="74"/>
      <c r="AT695" s="74"/>
      <c r="AU695" s="74"/>
    </row>
    <row r="696" spans="27:64">
      <c r="AA696" s="74"/>
      <c r="AB696" s="74"/>
      <c r="AC696" s="74"/>
      <c r="AD696" s="74"/>
      <c r="AE696" s="74"/>
      <c r="AG696" s="101"/>
      <c r="AN696" s="74"/>
      <c r="AO696" s="74"/>
      <c r="AP696" s="74"/>
      <c r="AQ696" s="74"/>
      <c r="AR696" s="74"/>
      <c r="AS696" s="74"/>
      <c r="AT696" s="74"/>
      <c r="AU696" s="74"/>
    </row>
    <row r="697" spans="27:64">
      <c r="AA697" s="74"/>
      <c r="AB697" s="74"/>
      <c r="AC697" s="74"/>
      <c r="AD697" s="74"/>
      <c r="AE697" s="74"/>
      <c r="AG697" s="101"/>
      <c r="AN697" s="74"/>
      <c r="AO697" s="74"/>
      <c r="AP697" s="74"/>
      <c r="AQ697" s="74"/>
      <c r="AR697" s="74"/>
      <c r="AS697" s="74"/>
      <c r="AT697" s="74"/>
      <c r="AU697" s="74"/>
    </row>
    <row r="698" spans="27:64">
      <c r="AA698" s="74"/>
      <c r="AB698" s="74"/>
      <c r="AC698" s="74"/>
      <c r="AD698" s="74"/>
      <c r="AE698" s="74"/>
      <c r="AG698" s="101"/>
      <c r="AN698" s="74"/>
      <c r="AO698" s="74"/>
      <c r="AP698" s="74"/>
      <c r="AQ698" s="74"/>
      <c r="AR698" s="74"/>
      <c r="AS698" s="74"/>
      <c r="AT698" s="74"/>
      <c r="AU698" s="74"/>
    </row>
    <row r="699" spans="27:64">
      <c r="AA699" s="74"/>
      <c r="AB699" s="74"/>
      <c r="AC699" s="74"/>
      <c r="AD699" s="74"/>
      <c r="AE699" s="74"/>
      <c r="AG699" s="101"/>
      <c r="AN699" s="74"/>
      <c r="AO699" s="74"/>
      <c r="AP699" s="74"/>
      <c r="AQ699" s="74"/>
      <c r="AR699" s="74"/>
      <c r="AS699" s="74"/>
      <c r="AT699" s="74"/>
      <c r="AU699" s="74"/>
    </row>
    <row r="700" spans="27:64">
      <c r="AA700" s="74"/>
      <c r="AB700" s="74"/>
      <c r="AC700" s="74"/>
      <c r="AD700" s="74"/>
      <c r="AE700" s="74"/>
      <c r="AG700" s="101"/>
      <c r="AN700" s="74"/>
      <c r="AO700" s="74"/>
      <c r="AP700" s="74"/>
      <c r="AQ700" s="74"/>
      <c r="AR700" s="74"/>
      <c r="AS700" s="74"/>
      <c r="AT700" s="74"/>
      <c r="AU700" s="74"/>
    </row>
    <row r="701" spans="27:64">
      <c r="AA701" s="74"/>
      <c r="AB701" s="74"/>
      <c r="AC701" s="74"/>
      <c r="AD701" s="74"/>
      <c r="AE701" s="74"/>
      <c r="AG701" s="101"/>
      <c r="AN701" s="74"/>
      <c r="AO701" s="74"/>
      <c r="AP701" s="74"/>
      <c r="AQ701" s="74"/>
      <c r="AR701" s="74"/>
      <c r="AS701" s="74"/>
      <c r="AT701" s="74"/>
      <c r="AU701" s="74"/>
    </row>
    <row r="702" spans="27:64">
      <c r="AA702" s="74"/>
      <c r="AB702" s="74"/>
      <c r="AC702" s="74"/>
      <c r="AD702" s="74"/>
      <c r="AE702" s="74"/>
      <c r="AG702" s="101"/>
      <c r="AN702" s="74"/>
      <c r="AO702" s="74"/>
      <c r="AP702" s="74"/>
      <c r="AQ702" s="74"/>
      <c r="AR702" s="74"/>
      <c r="AS702" s="74"/>
      <c r="AT702" s="74"/>
      <c r="AU702" s="74"/>
    </row>
    <row r="703" spans="27:64">
      <c r="AA703" s="74"/>
      <c r="AB703" s="74"/>
      <c r="AC703" s="74"/>
      <c r="AD703" s="74"/>
      <c r="AE703" s="74"/>
      <c r="AG703" s="101"/>
      <c r="AN703" s="74"/>
      <c r="AO703" s="74"/>
      <c r="AP703" s="74"/>
      <c r="AQ703" s="74"/>
      <c r="AR703" s="74"/>
      <c r="AS703" s="74"/>
      <c r="AT703" s="74"/>
      <c r="AU703" s="74"/>
    </row>
    <row r="704" spans="27:64">
      <c r="AA704" s="74"/>
      <c r="AB704" s="74"/>
      <c r="AC704" s="74"/>
      <c r="AD704" s="74"/>
      <c r="AE704" s="74"/>
      <c r="AG704" s="101"/>
      <c r="AN704" s="74"/>
      <c r="AO704" s="74"/>
      <c r="AP704" s="74"/>
      <c r="AQ704" s="74"/>
      <c r="AR704" s="74"/>
      <c r="AS704" s="74"/>
      <c r="AT704" s="74"/>
      <c r="AU704" s="74"/>
    </row>
    <row r="705" spans="27:47">
      <c r="AA705" s="74"/>
      <c r="AB705" s="74"/>
      <c r="AC705" s="74"/>
      <c r="AD705" s="74"/>
      <c r="AE705" s="74"/>
      <c r="AG705" s="101"/>
      <c r="AN705" s="74"/>
      <c r="AO705" s="74"/>
      <c r="AP705" s="74"/>
      <c r="AQ705" s="74"/>
      <c r="AR705" s="74"/>
      <c r="AS705" s="74"/>
      <c r="AT705" s="74"/>
      <c r="AU705" s="74"/>
    </row>
    <row r="706" spans="27:47">
      <c r="AA706" s="74"/>
      <c r="AB706" s="74"/>
      <c r="AC706" s="74"/>
      <c r="AD706" s="74"/>
      <c r="AE706" s="74"/>
      <c r="AG706" s="101"/>
      <c r="AN706" s="74"/>
      <c r="AO706" s="74"/>
      <c r="AP706" s="74"/>
      <c r="AQ706" s="74"/>
      <c r="AR706" s="74"/>
      <c r="AS706" s="74"/>
      <c r="AT706" s="74"/>
      <c r="AU706" s="74"/>
    </row>
    <row r="707" spans="27:47">
      <c r="AA707" s="74"/>
      <c r="AB707" s="74"/>
      <c r="AC707" s="74"/>
      <c r="AD707" s="74"/>
      <c r="AE707" s="74"/>
      <c r="AG707" s="101"/>
      <c r="AN707" s="74"/>
      <c r="AO707" s="74"/>
      <c r="AP707" s="74"/>
      <c r="AQ707" s="74"/>
      <c r="AR707" s="74"/>
      <c r="AS707" s="74"/>
      <c r="AT707" s="74"/>
      <c r="AU707" s="74"/>
    </row>
    <row r="708" spans="27:47">
      <c r="AA708" s="74"/>
      <c r="AB708" s="74"/>
      <c r="AC708" s="74"/>
      <c r="AD708" s="74"/>
      <c r="AE708" s="74"/>
      <c r="AG708" s="101"/>
      <c r="AN708" s="74"/>
      <c r="AO708" s="74"/>
      <c r="AP708" s="74"/>
      <c r="AQ708" s="74"/>
      <c r="AR708" s="74"/>
      <c r="AS708" s="74"/>
      <c r="AT708" s="74"/>
      <c r="AU708" s="74"/>
    </row>
    <row r="709" spans="27:47">
      <c r="AA709" s="74"/>
      <c r="AB709" s="74"/>
      <c r="AC709" s="74"/>
      <c r="AD709" s="74"/>
      <c r="AE709" s="74"/>
      <c r="AG709" s="101"/>
      <c r="AN709" s="74"/>
      <c r="AO709" s="74"/>
      <c r="AP709" s="74"/>
      <c r="AQ709" s="74"/>
      <c r="AR709" s="74"/>
      <c r="AS709" s="74"/>
      <c r="AT709" s="74"/>
      <c r="AU709" s="74"/>
    </row>
    <row r="710" spans="27:47">
      <c r="AA710" s="74"/>
      <c r="AB710" s="74"/>
      <c r="AC710" s="74"/>
      <c r="AD710" s="74"/>
      <c r="AE710" s="74"/>
      <c r="AG710" s="101"/>
      <c r="AN710" s="74"/>
      <c r="AO710" s="74"/>
      <c r="AP710" s="74"/>
      <c r="AQ710" s="74"/>
      <c r="AR710" s="74"/>
      <c r="AS710" s="74"/>
      <c r="AT710" s="74"/>
      <c r="AU710" s="74"/>
    </row>
    <row r="711" spans="27:47">
      <c r="AA711" s="74"/>
      <c r="AB711" s="74"/>
      <c r="AC711" s="74"/>
      <c r="AD711" s="74"/>
      <c r="AE711" s="74"/>
      <c r="AG711" s="101"/>
      <c r="AN711" s="74"/>
      <c r="AO711" s="74"/>
      <c r="AP711" s="74"/>
      <c r="AQ711" s="74"/>
      <c r="AR711" s="74"/>
      <c r="AS711" s="74"/>
      <c r="AT711" s="74"/>
      <c r="AU711" s="74"/>
    </row>
    <row r="712" spans="27:47">
      <c r="AA712" s="74"/>
      <c r="AB712" s="74"/>
      <c r="AC712" s="74"/>
      <c r="AD712" s="74"/>
      <c r="AE712" s="74"/>
      <c r="AG712" s="101"/>
      <c r="AN712" s="74"/>
      <c r="AO712" s="74"/>
      <c r="AP712" s="74"/>
      <c r="AQ712" s="74"/>
      <c r="AR712" s="74"/>
      <c r="AS712" s="74"/>
      <c r="AT712" s="74"/>
      <c r="AU712" s="74"/>
    </row>
    <row r="713" spans="27:47">
      <c r="AA713" s="74"/>
      <c r="AB713" s="74"/>
      <c r="AC713" s="74"/>
      <c r="AD713" s="74"/>
      <c r="AE713" s="74"/>
      <c r="AG713" s="101"/>
      <c r="AN713" s="74"/>
      <c r="AO713" s="74"/>
      <c r="AP713" s="74"/>
      <c r="AQ713" s="74"/>
      <c r="AR713" s="74"/>
      <c r="AS713" s="74"/>
      <c r="AT713" s="74"/>
      <c r="AU713" s="74"/>
    </row>
    <row r="714" spans="27:47">
      <c r="AA714" s="74"/>
      <c r="AB714" s="74"/>
      <c r="AC714" s="74"/>
      <c r="AD714" s="74"/>
      <c r="AE714" s="74"/>
      <c r="AG714" s="101"/>
      <c r="AN714" s="74"/>
      <c r="AO714" s="74"/>
      <c r="AP714" s="74"/>
      <c r="AQ714" s="74"/>
      <c r="AR714" s="74"/>
      <c r="AS714" s="74"/>
      <c r="AT714" s="74"/>
      <c r="AU714" s="74"/>
    </row>
    <row r="715" spans="27:47">
      <c r="AA715" s="74"/>
      <c r="AB715" s="74"/>
      <c r="AC715" s="74"/>
      <c r="AD715" s="74"/>
      <c r="AE715" s="74"/>
      <c r="AG715" s="101"/>
      <c r="AN715" s="74"/>
      <c r="AO715" s="74"/>
      <c r="AP715" s="74"/>
      <c r="AQ715" s="74"/>
      <c r="AR715" s="74"/>
      <c r="AS715" s="74"/>
      <c r="AT715" s="74"/>
      <c r="AU715" s="74"/>
    </row>
    <row r="716" spans="27:47">
      <c r="AA716" s="74"/>
      <c r="AB716" s="74"/>
      <c r="AC716" s="74"/>
      <c r="AD716" s="74"/>
      <c r="AE716" s="74"/>
      <c r="AG716" s="101"/>
      <c r="AN716" s="74"/>
      <c r="AO716" s="74"/>
      <c r="AP716" s="74"/>
      <c r="AQ716" s="74"/>
      <c r="AR716" s="74"/>
      <c r="AS716" s="74"/>
      <c r="AT716" s="74"/>
      <c r="AU716" s="74"/>
    </row>
    <row r="717" spans="27:47">
      <c r="AA717" s="74"/>
      <c r="AB717" s="74"/>
      <c r="AC717" s="74"/>
      <c r="AD717" s="74"/>
      <c r="AE717" s="74"/>
      <c r="AG717" s="101"/>
      <c r="AN717" s="74"/>
      <c r="AO717" s="74"/>
      <c r="AP717" s="74"/>
      <c r="AQ717" s="74"/>
      <c r="AR717" s="74"/>
      <c r="AS717" s="74"/>
      <c r="AT717" s="74"/>
      <c r="AU717" s="74"/>
    </row>
    <row r="718" spans="27:47">
      <c r="AA718" s="74"/>
      <c r="AB718" s="74"/>
      <c r="AC718" s="74"/>
      <c r="AD718" s="74"/>
      <c r="AE718" s="74"/>
      <c r="AG718" s="101"/>
      <c r="AN718" s="74"/>
      <c r="AO718" s="74"/>
      <c r="AP718" s="74"/>
      <c r="AQ718" s="74"/>
      <c r="AR718" s="74"/>
      <c r="AS718" s="74"/>
      <c r="AT718" s="74"/>
      <c r="AU718" s="74"/>
    </row>
    <row r="719" spans="27:47">
      <c r="AA719" s="74"/>
      <c r="AB719" s="74"/>
      <c r="AC719" s="74"/>
      <c r="AD719" s="74"/>
      <c r="AE719" s="74"/>
      <c r="AG719" s="101"/>
      <c r="AN719" s="74"/>
      <c r="AO719" s="74"/>
      <c r="AP719" s="74"/>
      <c r="AQ719" s="74"/>
      <c r="AR719" s="74"/>
      <c r="AS719" s="74"/>
      <c r="AT719" s="74"/>
      <c r="AU719" s="74"/>
    </row>
    <row r="720" spans="27:47">
      <c r="AA720" s="74"/>
      <c r="AB720" s="74"/>
      <c r="AC720" s="74"/>
      <c r="AD720" s="74"/>
      <c r="AE720" s="74"/>
      <c r="AG720" s="101"/>
      <c r="AN720" s="74"/>
      <c r="AO720" s="74"/>
      <c r="AP720" s="74"/>
      <c r="AQ720" s="74"/>
      <c r="AR720" s="74"/>
      <c r="AS720" s="74"/>
      <c r="AT720" s="74"/>
      <c r="AU720" s="74"/>
    </row>
    <row r="721" spans="27:64">
      <c r="AA721" s="74"/>
      <c r="AB721" s="74"/>
      <c r="AC721" s="74"/>
      <c r="AD721" s="74"/>
      <c r="AE721" s="74"/>
      <c r="AG721" s="101"/>
      <c r="AN721" s="74"/>
      <c r="AO721" s="74"/>
      <c r="AP721" s="74"/>
      <c r="AQ721" s="74"/>
      <c r="AR721" s="74"/>
      <c r="AS721" s="74"/>
      <c r="AT721" s="74"/>
      <c r="AU721" s="74"/>
    </row>
    <row r="722" spans="27:64">
      <c r="AA722" s="74"/>
      <c r="AB722" s="74"/>
      <c r="AC722" s="74"/>
      <c r="AD722" s="74"/>
      <c r="AE722" s="74"/>
      <c r="AG722" s="101"/>
      <c r="AN722" s="74"/>
      <c r="AO722" s="74"/>
      <c r="AP722" s="74"/>
      <c r="AQ722" s="74"/>
      <c r="AR722" s="74"/>
      <c r="AS722" s="74"/>
      <c r="AT722" s="74"/>
      <c r="AU722" s="74"/>
    </row>
    <row r="723" spans="27:64">
      <c r="AA723" s="74"/>
      <c r="AB723" s="74"/>
      <c r="AC723" s="74"/>
      <c r="AD723" s="74"/>
      <c r="AE723" s="74"/>
      <c r="AG723" s="101"/>
      <c r="AN723" s="74"/>
      <c r="AO723" s="74"/>
      <c r="AP723" s="74"/>
      <c r="AQ723" s="74"/>
      <c r="AR723" s="74"/>
      <c r="AS723" s="74"/>
      <c r="AT723" s="74"/>
      <c r="AU723" s="74"/>
    </row>
    <row r="724" spans="27:64">
      <c r="AA724" s="74"/>
      <c r="AB724" s="74"/>
      <c r="AC724" s="74"/>
      <c r="AD724" s="74"/>
      <c r="AE724" s="74"/>
      <c r="AG724" s="101"/>
      <c r="AN724" s="74"/>
      <c r="AO724" s="74"/>
      <c r="AP724" s="74"/>
      <c r="AQ724" s="74"/>
      <c r="AR724" s="74"/>
      <c r="AS724" s="74"/>
      <c r="AT724" s="74"/>
      <c r="AU724" s="74"/>
    </row>
    <row r="725" spans="27:64">
      <c r="AA725" s="74"/>
      <c r="AB725" s="74"/>
      <c r="AC725" s="74"/>
      <c r="AD725" s="74"/>
      <c r="AE725" s="74"/>
      <c r="AG725" s="101"/>
      <c r="AN725" s="74"/>
      <c r="AO725" s="74"/>
      <c r="AP725" s="74"/>
      <c r="AQ725" s="74"/>
      <c r="AR725" s="74"/>
      <c r="AS725" s="74"/>
      <c r="AT725" s="74"/>
      <c r="AU725" s="74"/>
    </row>
    <row r="726" spans="27:64">
      <c r="AA726" s="74"/>
      <c r="AB726" s="74"/>
      <c r="AC726" s="74"/>
      <c r="AD726" s="74"/>
      <c r="AE726" s="74"/>
      <c r="AG726" s="101"/>
      <c r="AN726" s="74"/>
      <c r="AO726" s="74"/>
      <c r="AP726" s="74"/>
      <c r="AQ726" s="74"/>
      <c r="AR726" s="74"/>
      <c r="AS726" s="74"/>
      <c r="AT726" s="74"/>
      <c r="AU726" s="74"/>
    </row>
    <row r="727" spans="27:64">
      <c r="AA727" s="74"/>
      <c r="AB727" s="74"/>
      <c r="AC727" s="74"/>
      <c r="AD727" s="74"/>
      <c r="AE727" s="74"/>
      <c r="AG727" s="101"/>
      <c r="AN727" s="74"/>
      <c r="AO727" s="74"/>
      <c r="AP727" s="74"/>
      <c r="AQ727" s="74"/>
      <c r="AR727" s="74"/>
      <c r="AS727" s="74"/>
      <c r="AT727" s="74"/>
      <c r="AU727" s="74"/>
      <c r="AV727" s="74"/>
    </row>
    <row r="728" spans="27:64">
      <c r="AA728" s="74"/>
      <c r="AB728" s="74"/>
      <c r="AC728" s="74"/>
      <c r="AD728" s="74"/>
      <c r="AE728" s="74"/>
      <c r="AG728" s="101"/>
      <c r="AN728" s="74"/>
      <c r="AO728" s="74"/>
      <c r="AP728" s="74"/>
      <c r="AQ728" s="74"/>
      <c r="AR728" s="74"/>
      <c r="AS728" s="74"/>
      <c r="AT728" s="74"/>
      <c r="AU728" s="74"/>
      <c r="AV728" s="74"/>
      <c r="AW728" s="74"/>
      <c r="AX728" s="74"/>
      <c r="AY728" s="74"/>
      <c r="AZ728" s="74"/>
      <c r="BA728" s="74"/>
      <c r="BB728" s="74"/>
      <c r="BC728" s="74"/>
      <c r="BD728" s="74"/>
      <c r="BE728" s="74"/>
      <c r="BF728" s="74"/>
      <c r="BG728" s="74"/>
      <c r="BH728" s="74"/>
      <c r="BI728" s="74"/>
      <c r="BJ728" s="74"/>
      <c r="BK728" s="74"/>
      <c r="BL728" s="74"/>
    </row>
    <row r="729" spans="27:64">
      <c r="AA729" s="74"/>
      <c r="AB729" s="74"/>
      <c r="AC729" s="74"/>
      <c r="AD729" s="74"/>
      <c r="AE729" s="74"/>
      <c r="AG729" s="101"/>
      <c r="AN729" s="74"/>
      <c r="AO729" s="74"/>
      <c r="AP729" s="74"/>
      <c r="AQ729" s="74"/>
      <c r="AR729" s="74"/>
      <c r="AS729" s="74"/>
      <c r="AT729" s="74"/>
      <c r="AU729" s="74"/>
    </row>
    <row r="730" spans="27:64">
      <c r="AA730" s="74"/>
      <c r="AB730" s="74"/>
      <c r="AC730" s="74"/>
      <c r="AD730" s="74"/>
      <c r="AE730" s="74"/>
      <c r="AG730" s="101"/>
      <c r="AN730" s="74"/>
      <c r="AO730" s="74"/>
      <c r="AP730" s="74"/>
      <c r="AQ730" s="74"/>
      <c r="AR730" s="74"/>
      <c r="AS730" s="74"/>
      <c r="AT730" s="74"/>
      <c r="AU730" s="74"/>
    </row>
    <row r="731" spans="27:64">
      <c r="AA731" s="74"/>
      <c r="AB731" s="74"/>
      <c r="AC731" s="74"/>
      <c r="AD731" s="74"/>
      <c r="AE731" s="74"/>
      <c r="AG731" s="101"/>
      <c r="AN731" s="74"/>
      <c r="AO731" s="74"/>
      <c r="AP731" s="74"/>
      <c r="AQ731" s="74"/>
      <c r="AR731" s="74"/>
      <c r="AS731" s="74"/>
      <c r="AT731" s="74"/>
      <c r="AU731" s="74"/>
    </row>
    <row r="732" spans="27:64">
      <c r="AA732" s="74"/>
      <c r="AB732" s="74"/>
      <c r="AC732" s="74"/>
      <c r="AD732" s="74"/>
      <c r="AE732" s="74"/>
      <c r="AG732" s="101"/>
      <c r="AN732" s="74"/>
      <c r="AO732" s="74"/>
      <c r="AP732" s="74"/>
      <c r="AQ732" s="74"/>
      <c r="AR732" s="74"/>
      <c r="AS732" s="74"/>
      <c r="AT732" s="74"/>
      <c r="AU732" s="74"/>
    </row>
    <row r="733" spans="27:64">
      <c r="AA733" s="74"/>
      <c r="AB733" s="74"/>
      <c r="AC733" s="74"/>
      <c r="AD733" s="74"/>
      <c r="AE733" s="74"/>
      <c r="AG733" s="101"/>
      <c r="AN733" s="74"/>
      <c r="AO733" s="74"/>
      <c r="AP733" s="74"/>
      <c r="AQ733" s="74"/>
      <c r="AR733" s="74"/>
      <c r="AS733" s="74"/>
      <c r="AT733" s="74"/>
      <c r="AU733" s="74"/>
    </row>
    <row r="734" spans="27:64">
      <c r="AA734" s="74"/>
      <c r="AB734" s="74"/>
      <c r="AC734" s="74"/>
      <c r="AD734" s="74"/>
      <c r="AE734" s="74"/>
      <c r="AG734" s="101"/>
      <c r="AN734" s="74"/>
      <c r="AO734" s="74"/>
      <c r="AP734" s="74"/>
      <c r="AQ734" s="74"/>
      <c r="AR734" s="74"/>
      <c r="AS734" s="74"/>
      <c r="AT734" s="74"/>
      <c r="AU734" s="74"/>
    </row>
    <row r="735" spans="27:64">
      <c r="AA735" s="74"/>
      <c r="AB735" s="74"/>
      <c r="AC735" s="74"/>
      <c r="AD735" s="74"/>
      <c r="AE735" s="74"/>
      <c r="AG735" s="101"/>
      <c r="AN735" s="74"/>
      <c r="AO735" s="74"/>
      <c r="AP735" s="74"/>
      <c r="AQ735" s="74"/>
      <c r="AR735" s="74"/>
      <c r="AS735" s="74"/>
      <c r="AT735" s="74"/>
      <c r="AU735" s="74"/>
    </row>
    <row r="736" spans="27:64">
      <c r="AA736" s="74"/>
      <c r="AB736" s="74"/>
      <c r="AC736" s="74"/>
      <c r="AD736" s="74"/>
      <c r="AE736" s="74"/>
      <c r="AG736" s="101"/>
      <c r="AN736" s="74"/>
      <c r="AO736" s="74"/>
      <c r="AP736" s="74"/>
      <c r="AQ736" s="74"/>
      <c r="AR736" s="74"/>
      <c r="AS736" s="74"/>
      <c r="AT736" s="74"/>
      <c r="AU736" s="74"/>
    </row>
    <row r="737" spans="27:64">
      <c r="AA737" s="74"/>
      <c r="AB737" s="74"/>
      <c r="AC737" s="74"/>
      <c r="AD737" s="74"/>
      <c r="AE737" s="74"/>
      <c r="AG737" s="101"/>
      <c r="AN737" s="74"/>
      <c r="AO737" s="74"/>
      <c r="AP737" s="74"/>
      <c r="AQ737" s="74"/>
      <c r="AR737" s="74"/>
      <c r="AS737" s="74"/>
      <c r="AT737" s="74"/>
      <c r="AU737" s="74"/>
    </row>
    <row r="738" spans="27:64">
      <c r="AA738" s="74"/>
      <c r="AB738" s="74"/>
      <c r="AC738" s="74"/>
      <c r="AD738" s="74"/>
      <c r="AE738" s="74"/>
      <c r="AG738" s="101"/>
      <c r="AN738" s="74"/>
      <c r="AO738" s="74"/>
      <c r="AP738" s="74"/>
      <c r="AQ738" s="74"/>
      <c r="AR738" s="74"/>
      <c r="AS738" s="74"/>
      <c r="AT738" s="74"/>
      <c r="AU738" s="74"/>
    </row>
    <row r="739" spans="27:64">
      <c r="AA739" s="74"/>
      <c r="AB739" s="74"/>
      <c r="AC739" s="74"/>
      <c r="AD739" s="74"/>
      <c r="AE739" s="74"/>
      <c r="AG739" s="101"/>
      <c r="AN739" s="74"/>
      <c r="AO739" s="74"/>
      <c r="AP739" s="74"/>
      <c r="AQ739" s="74"/>
      <c r="AR739" s="74"/>
      <c r="AS739" s="74"/>
      <c r="AT739" s="74"/>
      <c r="AU739" s="74"/>
    </row>
    <row r="740" spans="27:64">
      <c r="AA740" s="74"/>
      <c r="AB740" s="74"/>
      <c r="AC740" s="74"/>
      <c r="AD740" s="74"/>
      <c r="AE740" s="74"/>
      <c r="AG740" s="101"/>
      <c r="AN740" s="74"/>
      <c r="AO740" s="74"/>
      <c r="AP740" s="74"/>
      <c r="AQ740" s="74"/>
      <c r="AR740" s="74"/>
      <c r="AS740" s="74"/>
      <c r="AT740" s="74"/>
      <c r="AU740" s="74"/>
    </row>
    <row r="741" spans="27:64">
      <c r="AA741" s="74"/>
      <c r="AB741" s="74"/>
      <c r="AC741" s="74"/>
      <c r="AD741" s="74"/>
      <c r="AE741" s="74"/>
      <c r="AG741" s="101"/>
      <c r="AN741" s="74"/>
      <c r="AO741" s="74"/>
      <c r="AP741" s="74"/>
      <c r="AQ741" s="74"/>
      <c r="AR741" s="74"/>
      <c r="AS741" s="74"/>
      <c r="AT741" s="74"/>
      <c r="AU741" s="74"/>
    </row>
    <row r="742" spans="27:64">
      <c r="AA742" s="74"/>
      <c r="AB742" s="74"/>
      <c r="AC742" s="74"/>
      <c r="AD742" s="74"/>
      <c r="AE742" s="74"/>
      <c r="AG742" s="101"/>
      <c r="AN742" s="74"/>
      <c r="AO742" s="74"/>
      <c r="AP742" s="74"/>
      <c r="AQ742" s="74"/>
      <c r="AR742" s="74"/>
      <c r="AS742" s="74"/>
      <c r="AT742" s="74"/>
      <c r="AU742" s="74"/>
    </row>
    <row r="743" spans="27:64">
      <c r="AA743" s="74"/>
      <c r="AB743" s="74"/>
      <c r="AC743" s="74"/>
      <c r="AD743" s="74"/>
      <c r="AE743" s="74"/>
      <c r="AG743" s="101"/>
      <c r="AN743" s="74"/>
      <c r="AO743" s="74"/>
      <c r="AP743" s="74"/>
      <c r="AQ743" s="74"/>
      <c r="AR743" s="74"/>
      <c r="AS743" s="74"/>
      <c r="AT743" s="74"/>
      <c r="AU743" s="74"/>
    </row>
    <row r="744" spans="27:64">
      <c r="AA744" s="74"/>
      <c r="AB744" s="74"/>
      <c r="AC744" s="74"/>
      <c r="AD744" s="74"/>
      <c r="AE744" s="74"/>
      <c r="AG744" s="101"/>
      <c r="AN744" s="74"/>
      <c r="AO744" s="74"/>
      <c r="AP744" s="74"/>
      <c r="AQ744" s="74"/>
      <c r="AR744" s="74"/>
      <c r="AS744" s="74"/>
      <c r="AT744" s="74"/>
      <c r="AU744" s="74"/>
    </row>
    <row r="745" spans="27:64">
      <c r="AA745" s="74"/>
      <c r="AB745" s="74"/>
      <c r="AC745" s="74"/>
      <c r="AD745" s="74"/>
      <c r="AE745" s="74"/>
      <c r="AG745" s="101"/>
      <c r="AN745" s="74"/>
      <c r="AO745" s="74"/>
      <c r="AP745" s="74"/>
      <c r="AQ745" s="74"/>
      <c r="AR745" s="74"/>
      <c r="AS745" s="74"/>
      <c r="AT745" s="74"/>
      <c r="AU745" s="74"/>
    </row>
    <row r="746" spans="27:64">
      <c r="AA746" s="74"/>
      <c r="AB746" s="74"/>
      <c r="AC746" s="74"/>
      <c r="AD746" s="74"/>
      <c r="AE746" s="74"/>
      <c r="AG746" s="101"/>
      <c r="AN746" s="74"/>
      <c r="AO746" s="74"/>
      <c r="AP746" s="74"/>
      <c r="AQ746" s="74"/>
      <c r="AR746" s="74"/>
      <c r="AS746" s="74"/>
      <c r="AT746" s="74"/>
      <c r="AU746" s="74"/>
    </row>
    <row r="747" spans="27:64">
      <c r="AA747" s="74"/>
      <c r="AB747" s="74"/>
      <c r="AC747" s="74"/>
      <c r="AD747" s="74"/>
      <c r="AE747" s="74"/>
      <c r="AG747" s="101"/>
      <c r="AN747" s="74"/>
      <c r="AO747" s="74"/>
      <c r="AP747" s="74"/>
      <c r="AQ747" s="74"/>
      <c r="AR747" s="74"/>
      <c r="AS747" s="74"/>
      <c r="AT747" s="74"/>
      <c r="AU747" s="74"/>
    </row>
    <row r="748" spans="27:64">
      <c r="AA748" s="74"/>
      <c r="AB748" s="74"/>
      <c r="AC748" s="74"/>
      <c r="AD748" s="74"/>
      <c r="AE748" s="74"/>
      <c r="AG748" s="101"/>
      <c r="AN748" s="74"/>
      <c r="AO748" s="74"/>
      <c r="AP748" s="74"/>
      <c r="AQ748" s="74"/>
      <c r="AR748" s="74"/>
      <c r="AS748" s="74"/>
      <c r="AT748" s="74"/>
      <c r="AU748" s="74"/>
      <c r="AV748" s="74"/>
      <c r="AW748" s="74"/>
      <c r="AX748" s="74"/>
      <c r="AY748" s="74"/>
      <c r="AZ748" s="74"/>
      <c r="BA748" s="74"/>
      <c r="BB748" s="74"/>
      <c r="BC748" s="74"/>
      <c r="BD748" s="74"/>
      <c r="BE748" s="74"/>
      <c r="BF748" s="74"/>
      <c r="BG748" s="74"/>
      <c r="BH748" s="74"/>
      <c r="BI748" s="74"/>
      <c r="BJ748" s="74"/>
      <c r="BK748" s="74"/>
      <c r="BL748" s="74"/>
    </row>
    <row r="749" spans="27:64">
      <c r="AA749" s="74"/>
      <c r="AB749" s="74"/>
      <c r="AC749" s="74"/>
      <c r="AD749" s="74"/>
      <c r="AE749" s="74"/>
      <c r="AG749" s="101"/>
      <c r="AN749" s="74"/>
      <c r="AO749" s="74"/>
      <c r="AP749" s="74"/>
      <c r="AQ749" s="74"/>
      <c r="AR749" s="74"/>
      <c r="AS749" s="74"/>
      <c r="AT749" s="74"/>
      <c r="AU749" s="74"/>
    </row>
    <row r="750" spans="27:64">
      <c r="AA750" s="74"/>
      <c r="AB750" s="74"/>
      <c r="AC750" s="74"/>
      <c r="AD750" s="74"/>
      <c r="AE750" s="74"/>
      <c r="AG750" s="101"/>
      <c r="AN750" s="74"/>
      <c r="AO750" s="74"/>
      <c r="AP750" s="74"/>
      <c r="AQ750" s="74"/>
      <c r="AR750" s="74"/>
      <c r="AS750" s="74"/>
      <c r="AT750" s="74"/>
      <c r="AU750" s="74"/>
    </row>
    <row r="751" spans="27:64">
      <c r="AA751" s="74"/>
      <c r="AB751" s="74"/>
      <c r="AC751" s="74"/>
      <c r="AD751" s="74"/>
      <c r="AE751" s="74"/>
      <c r="AG751" s="101"/>
      <c r="AN751" s="74"/>
      <c r="AO751" s="74"/>
      <c r="AP751" s="74"/>
      <c r="AQ751" s="74"/>
      <c r="AR751" s="74"/>
      <c r="AS751" s="74"/>
      <c r="AT751" s="74"/>
      <c r="AU751" s="74"/>
    </row>
    <row r="752" spans="27:64">
      <c r="AA752" s="74"/>
      <c r="AB752" s="74"/>
      <c r="AC752" s="74"/>
      <c r="AD752" s="74"/>
      <c r="AE752" s="74"/>
      <c r="AG752" s="101"/>
      <c r="AN752" s="74"/>
      <c r="AO752" s="74"/>
      <c r="AP752" s="74"/>
      <c r="AQ752" s="74"/>
      <c r="AR752" s="74"/>
      <c r="AS752" s="74"/>
      <c r="AT752" s="74"/>
      <c r="AU752" s="74"/>
    </row>
    <row r="753" spans="27:48">
      <c r="AA753" s="74"/>
      <c r="AB753" s="74"/>
      <c r="AC753" s="74"/>
      <c r="AD753" s="74"/>
      <c r="AE753" s="74"/>
      <c r="AG753" s="101"/>
      <c r="AN753" s="74"/>
      <c r="AO753" s="74"/>
      <c r="AP753" s="74"/>
      <c r="AQ753" s="74"/>
      <c r="AR753" s="74"/>
      <c r="AS753" s="74"/>
      <c r="AT753" s="74"/>
      <c r="AU753" s="74"/>
    </row>
    <row r="754" spans="27:48">
      <c r="AA754" s="74"/>
      <c r="AB754" s="74"/>
      <c r="AC754" s="74"/>
      <c r="AD754" s="74"/>
      <c r="AE754" s="74"/>
      <c r="AG754" s="101"/>
      <c r="AN754" s="74"/>
      <c r="AO754" s="74"/>
      <c r="AP754" s="74"/>
      <c r="AQ754" s="74"/>
      <c r="AR754" s="74"/>
      <c r="AS754" s="74"/>
      <c r="AT754" s="74"/>
      <c r="AU754" s="74"/>
    </row>
    <row r="755" spans="27:48">
      <c r="AA755" s="74"/>
      <c r="AB755" s="74"/>
      <c r="AC755" s="74"/>
      <c r="AD755" s="74"/>
      <c r="AE755" s="74"/>
      <c r="AG755" s="101"/>
      <c r="AN755" s="74"/>
      <c r="AO755" s="74"/>
      <c r="AP755" s="74"/>
      <c r="AQ755" s="74"/>
      <c r="AR755" s="74"/>
      <c r="AS755" s="74"/>
      <c r="AT755" s="74"/>
      <c r="AU755" s="74"/>
    </row>
    <row r="756" spans="27:48">
      <c r="AA756" s="74"/>
      <c r="AB756" s="74"/>
      <c r="AC756" s="74"/>
      <c r="AD756" s="74"/>
      <c r="AE756" s="74"/>
      <c r="AG756" s="101"/>
      <c r="AN756" s="74"/>
      <c r="AO756" s="74"/>
      <c r="AP756" s="74"/>
      <c r="AQ756" s="74"/>
      <c r="AR756" s="74"/>
      <c r="AS756" s="74"/>
      <c r="AT756" s="74"/>
      <c r="AU756" s="74"/>
    </row>
    <row r="757" spans="27:48">
      <c r="AA757" s="74"/>
      <c r="AB757" s="74"/>
      <c r="AC757" s="74"/>
      <c r="AD757" s="74"/>
      <c r="AE757" s="74"/>
      <c r="AG757" s="101"/>
      <c r="AN757" s="74"/>
      <c r="AO757" s="74"/>
      <c r="AP757" s="74"/>
      <c r="AQ757" s="74"/>
      <c r="AR757" s="74"/>
      <c r="AS757" s="74"/>
      <c r="AT757" s="74"/>
      <c r="AU757" s="74"/>
    </row>
    <row r="758" spans="27:48">
      <c r="AA758" s="74"/>
      <c r="AB758" s="74"/>
      <c r="AC758" s="74"/>
      <c r="AD758" s="74"/>
      <c r="AE758" s="74"/>
      <c r="AG758" s="101"/>
      <c r="AN758" s="74"/>
      <c r="AO758" s="74"/>
      <c r="AP758" s="74"/>
      <c r="AQ758" s="74"/>
      <c r="AR758" s="74"/>
      <c r="AS758" s="74"/>
      <c r="AT758" s="74"/>
      <c r="AU758" s="74"/>
    </row>
    <row r="759" spans="27:48">
      <c r="AA759" s="74"/>
      <c r="AB759" s="74"/>
      <c r="AC759" s="74"/>
      <c r="AD759" s="74"/>
      <c r="AE759" s="74"/>
      <c r="AG759" s="101"/>
      <c r="AN759" s="74"/>
      <c r="AO759" s="74"/>
      <c r="AP759" s="74"/>
      <c r="AQ759" s="74"/>
      <c r="AR759" s="74"/>
      <c r="AS759" s="74"/>
      <c r="AT759" s="74"/>
      <c r="AU759" s="74"/>
      <c r="AV759" s="74"/>
    </row>
    <row r="760" spans="27:48">
      <c r="AA760" s="74"/>
      <c r="AB760" s="74"/>
      <c r="AC760" s="74"/>
      <c r="AD760" s="74"/>
      <c r="AE760" s="74"/>
      <c r="AG760" s="101"/>
      <c r="AN760" s="74"/>
      <c r="AO760" s="74"/>
      <c r="AP760" s="74"/>
      <c r="AQ760" s="74"/>
      <c r="AR760" s="74"/>
      <c r="AS760" s="74"/>
      <c r="AT760" s="74"/>
      <c r="AU760" s="74"/>
    </row>
    <row r="761" spans="27:48">
      <c r="AA761" s="74"/>
      <c r="AB761" s="74"/>
      <c r="AC761" s="74"/>
      <c r="AD761" s="74"/>
      <c r="AE761" s="74"/>
      <c r="AG761" s="101"/>
      <c r="AN761" s="74"/>
      <c r="AO761" s="74"/>
      <c r="AP761" s="74"/>
      <c r="AQ761" s="74"/>
      <c r="AR761" s="74"/>
      <c r="AS761" s="74"/>
      <c r="AT761" s="74"/>
      <c r="AU761" s="74"/>
    </row>
    <row r="762" spans="27:48">
      <c r="AA762" s="74"/>
      <c r="AB762" s="74"/>
      <c r="AC762" s="74"/>
      <c r="AD762" s="74"/>
      <c r="AE762" s="74"/>
      <c r="AG762" s="101"/>
      <c r="AN762" s="74"/>
      <c r="AO762" s="74"/>
      <c r="AP762" s="74"/>
      <c r="AQ762" s="74"/>
      <c r="AR762" s="74"/>
      <c r="AS762" s="74"/>
      <c r="AT762" s="74"/>
      <c r="AU762" s="74"/>
    </row>
    <row r="763" spans="27:48">
      <c r="AA763" s="74"/>
      <c r="AB763" s="74"/>
      <c r="AC763" s="74"/>
      <c r="AD763" s="74"/>
      <c r="AE763" s="74"/>
      <c r="AG763" s="101"/>
      <c r="AN763" s="74"/>
      <c r="AO763" s="74"/>
      <c r="AP763" s="74"/>
      <c r="AQ763" s="74"/>
      <c r="AR763" s="74"/>
      <c r="AS763" s="74"/>
      <c r="AT763" s="74"/>
      <c r="AU763" s="74"/>
    </row>
    <row r="764" spans="27:48">
      <c r="AA764" s="74"/>
      <c r="AB764" s="74"/>
      <c r="AC764" s="74"/>
      <c r="AD764" s="74"/>
      <c r="AE764" s="74"/>
      <c r="AG764" s="101"/>
      <c r="AN764" s="74"/>
      <c r="AO764" s="74"/>
      <c r="AP764" s="74"/>
      <c r="AQ764" s="74"/>
      <c r="AR764" s="74"/>
      <c r="AS764" s="74"/>
      <c r="AT764" s="74"/>
      <c r="AU764" s="74"/>
    </row>
    <row r="765" spans="27:48">
      <c r="AA765" s="74"/>
      <c r="AB765" s="74"/>
      <c r="AC765" s="74"/>
      <c r="AD765" s="74"/>
      <c r="AE765" s="74"/>
      <c r="AG765" s="101"/>
      <c r="AN765" s="74"/>
      <c r="AO765" s="74"/>
      <c r="AP765" s="74"/>
      <c r="AQ765" s="74"/>
      <c r="AR765" s="74"/>
      <c r="AS765" s="74"/>
      <c r="AT765" s="74"/>
      <c r="AU765" s="74"/>
    </row>
    <row r="766" spans="27:48">
      <c r="AA766" s="74"/>
      <c r="AB766" s="74"/>
      <c r="AC766" s="74"/>
      <c r="AD766" s="74"/>
      <c r="AE766" s="74"/>
      <c r="AG766" s="101"/>
      <c r="AN766" s="74"/>
      <c r="AO766" s="74"/>
      <c r="AP766" s="74"/>
      <c r="AQ766" s="74"/>
      <c r="AR766" s="74"/>
      <c r="AS766" s="74"/>
      <c r="AT766" s="74"/>
      <c r="AU766" s="74"/>
    </row>
    <row r="767" spans="27:48">
      <c r="AA767" s="74"/>
      <c r="AB767" s="74"/>
      <c r="AC767" s="74"/>
      <c r="AD767" s="74"/>
      <c r="AE767" s="74"/>
      <c r="AG767" s="101"/>
      <c r="AN767" s="74"/>
      <c r="AO767" s="74"/>
      <c r="AP767" s="74"/>
      <c r="AQ767" s="74"/>
      <c r="AR767" s="74"/>
      <c r="AS767" s="74"/>
      <c r="AT767" s="74"/>
      <c r="AU767" s="74"/>
    </row>
    <row r="768" spans="27:48">
      <c r="AA768" s="74"/>
      <c r="AB768" s="74"/>
      <c r="AC768" s="74"/>
      <c r="AD768" s="74"/>
      <c r="AE768" s="74"/>
      <c r="AG768" s="101"/>
      <c r="AN768" s="74"/>
      <c r="AO768" s="74"/>
      <c r="AP768" s="74"/>
      <c r="AQ768" s="74"/>
      <c r="AR768" s="74"/>
      <c r="AS768" s="74"/>
      <c r="AT768" s="74"/>
      <c r="AU768" s="74"/>
    </row>
    <row r="769" spans="27:64">
      <c r="AA769" s="74"/>
      <c r="AB769" s="74"/>
      <c r="AC769" s="74"/>
      <c r="AD769" s="74"/>
      <c r="AE769" s="74"/>
      <c r="AG769" s="101"/>
      <c r="AN769" s="74"/>
      <c r="AO769" s="74"/>
      <c r="AP769" s="74"/>
      <c r="AQ769" s="74"/>
      <c r="AR769" s="74"/>
      <c r="AS769" s="74"/>
      <c r="AT769" s="74"/>
      <c r="AU769" s="74"/>
      <c r="AV769" s="74"/>
      <c r="AX769" s="74"/>
      <c r="AY769" s="74"/>
      <c r="AZ769" s="74"/>
      <c r="BA769" s="74"/>
      <c r="BB769" s="74"/>
      <c r="BC769" s="74"/>
      <c r="BD769" s="74"/>
      <c r="BE769" s="74"/>
      <c r="BF769" s="74"/>
      <c r="BG769" s="74"/>
      <c r="BH769" s="74"/>
      <c r="BI769" s="74"/>
      <c r="BJ769" s="74"/>
      <c r="BK769" s="74"/>
      <c r="BL769" s="74"/>
    </row>
    <row r="770" spans="27:64">
      <c r="AA770" s="74"/>
      <c r="AB770" s="74"/>
      <c r="AC770" s="74"/>
      <c r="AD770" s="74"/>
      <c r="AE770" s="74"/>
      <c r="AG770" s="101"/>
      <c r="AN770" s="74"/>
      <c r="AO770" s="74"/>
      <c r="AP770" s="74"/>
      <c r="AQ770" s="74"/>
      <c r="AR770" s="74"/>
      <c r="AS770" s="74"/>
      <c r="AT770" s="74"/>
      <c r="AU770" s="74"/>
    </row>
    <row r="771" spans="27:64">
      <c r="AA771" s="74"/>
      <c r="AB771" s="74"/>
      <c r="AC771" s="74"/>
      <c r="AD771" s="74"/>
      <c r="AE771" s="74"/>
      <c r="AG771" s="101"/>
      <c r="AN771" s="74"/>
      <c r="AO771" s="74"/>
      <c r="AP771" s="74"/>
      <c r="AQ771" s="74"/>
      <c r="AR771" s="74"/>
      <c r="AS771" s="74"/>
      <c r="AT771" s="74"/>
      <c r="AU771" s="74"/>
    </row>
    <row r="772" spans="27:64">
      <c r="AA772" s="74"/>
      <c r="AB772" s="74"/>
      <c r="AC772" s="74"/>
      <c r="AD772" s="74"/>
      <c r="AE772" s="74"/>
      <c r="AG772" s="101"/>
      <c r="AN772" s="74"/>
      <c r="AO772" s="74"/>
      <c r="AP772" s="74"/>
      <c r="AQ772" s="74"/>
      <c r="AR772" s="74"/>
      <c r="AS772" s="74"/>
      <c r="AT772" s="74"/>
      <c r="AU772" s="74"/>
    </row>
    <row r="773" spans="27:64">
      <c r="AA773" s="74"/>
      <c r="AB773" s="74"/>
      <c r="AC773" s="74"/>
      <c r="AD773" s="74"/>
      <c r="AE773" s="74"/>
      <c r="AG773" s="101"/>
      <c r="AN773" s="74"/>
      <c r="AO773" s="74"/>
      <c r="AP773" s="74"/>
      <c r="AQ773" s="74"/>
      <c r="AR773" s="74"/>
      <c r="AS773" s="74"/>
      <c r="AT773" s="74"/>
      <c r="AU773" s="74"/>
    </row>
    <row r="774" spans="27:64">
      <c r="AA774" s="74"/>
      <c r="AB774" s="74"/>
      <c r="AC774" s="74"/>
      <c r="AD774" s="74"/>
      <c r="AE774" s="74"/>
      <c r="AG774" s="101"/>
      <c r="AN774" s="74"/>
      <c r="AO774" s="74"/>
      <c r="AP774" s="74"/>
      <c r="AQ774" s="74"/>
      <c r="AR774" s="74"/>
      <c r="AS774" s="74"/>
      <c r="AT774" s="74"/>
      <c r="AU774" s="74"/>
      <c r="AV774" s="74"/>
      <c r="AW774" s="74"/>
      <c r="AX774" s="74"/>
      <c r="AY774" s="74"/>
      <c r="AZ774" s="74"/>
      <c r="BA774" s="74"/>
      <c r="BB774" s="74"/>
      <c r="BC774" s="74"/>
      <c r="BD774" s="74"/>
      <c r="BE774" s="74"/>
      <c r="BF774" s="74"/>
      <c r="BG774" s="74"/>
      <c r="BH774" s="74"/>
      <c r="BI774" s="74"/>
      <c r="BJ774" s="74"/>
      <c r="BK774" s="74"/>
      <c r="BL774" s="74"/>
    </row>
    <row r="775" spans="27:64">
      <c r="AA775" s="74"/>
      <c r="AB775" s="74"/>
      <c r="AC775" s="74"/>
      <c r="AD775" s="74"/>
      <c r="AE775" s="74"/>
      <c r="AG775" s="101"/>
      <c r="AN775" s="74"/>
      <c r="AO775" s="74"/>
      <c r="AP775" s="74"/>
      <c r="AQ775" s="74"/>
      <c r="AR775" s="74"/>
      <c r="AS775" s="74"/>
      <c r="AT775" s="74"/>
      <c r="AU775" s="74"/>
    </row>
    <row r="776" spans="27:64">
      <c r="AA776" s="74"/>
      <c r="AB776" s="74"/>
      <c r="AC776" s="74"/>
      <c r="AD776" s="74"/>
      <c r="AE776" s="74"/>
      <c r="AG776" s="101"/>
      <c r="AN776" s="74"/>
      <c r="AO776" s="74"/>
      <c r="AP776" s="74"/>
      <c r="AQ776" s="74"/>
      <c r="AR776" s="74"/>
      <c r="AS776" s="74"/>
      <c r="AT776" s="74"/>
      <c r="AU776" s="74"/>
    </row>
    <row r="777" spans="27:64">
      <c r="AA777" s="74"/>
      <c r="AB777" s="74"/>
      <c r="AC777" s="74"/>
      <c r="AD777" s="74"/>
      <c r="AE777" s="74"/>
      <c r="AG777" s="101"/>
      <c r="AN777" s="74"/>
      <c r="AO777" s="74"/>
      <c r="AP777" s="74"/>
      <c r="AQ777" s="74"/>
      <c r="AR777" s="74"/>
      <c r="AS777" s="74"/>
      <c r="AT777" s="74"/>
      <c r="AU777" s="74"/>
    </row>
    <row r="778" spans="27:64">
      <c r="AA778" s="74"/>
      <c r="AB778" s="74"/>
      <c r="AC778" s="74"/>
      <c r="AD778" s="74"/>
      <c r="AE778" s="74"/>
      <c r="AG778" s="101"/>
      <c r="AN778" s="74"/>
      <c r="AO778" s="74"/>
      <c r="AP778" s="74"/>
      <c r="AQ778" s="74"/>
      <c r="AR778" s="74"/>
      <c r="AS778" s="74"/>
      <c r="AT778" s="74"/>
      <c r="AU778" s="74"/>
    </row>
    <row r="779" spans="27:64">
      <c r="AA779" s="74"/>
      <c r="AB779" s="74"/>
      <c r="AC779" s="74"/>
      <c r="AD779" s="74"/>
      <c r="AE779" s="74"/>
      <c r="AG779" s="101"/>
      <c r="AN779" s="74"/>
      <c r="AO779" s="74"/>
      <c r="AP779" s="74"/>
      <c r="AQ779" s="74"/>
      <c r="AR779" s="74"/>
      <c r="AS779" s="74"/>
      <c r="AT779" s="74"/>
      <c r="AU779" s="74"/>
    </row>
    <row r="780" spans="27:64">
      <c r="AA780" s="74"/>
      <c r="AB780" s="74"/>
      <c r="AC780" s="74"/>
      <c r="AD780" s="74"/>
      <c r="AE780" s="74"/>
      <c r="AG780" s="101"/>
      <c r="AN780" s="74"/>
      <c r="AO780" s="74"/>
      <c r="AP780" s="74"/>
      <c r="AQ780" s="74"/>
      <c r="AR780" s="74"/>
      <c r="AS780" s="74"/>
      <c r="AT780" s="74"/>
      <c r="AU780" s="74"/>
    </row>
    <row r="781" spans="27:64">
      <c r="AA781" s="74"/>
      <c r="AB781" s="74"/>
      <c r="AC781" s="74"/>
      <c r="AD781" s="74"/>
      <c r="AE781" s="74"/>
      <c r="AG781" s="101"/>
      <c r="AN781" s="74"/>
      <c r="AO781" s="74"/>
      <c r="AP781" s="74"/>
      <c r="AQ781" s="74"/>
      <c r="AR781" s="74"/>
      <c r="AS781" s="74"/>
      <c r="AT781" s="74"/>
      <c r="AU781" s="74"/>
    </row>
    <row r="782" spans="27:64">
      <c r="AA782" s="74"/>
      <c r="AB782" s="74"/>
      <c r="AC782" s="74"/>
      <c r="AD782" s="74"/>
      <c r="AE782" s="74"/>
      <c r="AG782" s="101"/>
      <c r="AN782" s="74"/>
      <c r="AO782" s="74"/>
      <c r="AP782" s="74"/>
      <c r="AQ782" s="74"/>
      <c r="AR782" s="74"/>
      <c r="AS782" s="74"/>
      <c r="AT782" s="74"/>
      <c r="AU782" s="74"/>
    </row>
    <row r="783" spans="27:64">
      <c r="AA783" s="74"/>
      <c r="AB783" s="74"/>
      <c r="AC783" s="74"/>
      <c r="AD783" s="74"/>
      <c r="AE783" s="74"/>
      <c r="AG783" s="101"/>
      <c r="AN783" s="74"/>
      <c r="AO783" s="74"/>
      <c r="AP783" s="74"/>
      <c r="AQ783" s="74"/>
      <c r="AR783" s="74"/>
      <c r="AS783" s="74"/>
      <c r="AT783" s="74"/>
      <c r="AU783" s="74"/>
      <c r="AV783" s="74"/>
    </row>
    <row r="784" spans="27:64">
      <c r="AA784" s="74"/>
      <c r="AB784" s="74"/>
      <c r="AC784" s="74"/>
      <c r="AD784" s="74"/>
      <c r="AE784" s="74"/>
      <c r="AG784" s="101"/>
      <c r="AN784" s="74"/>
      <c r="AO784" s="74"/>
      <c r="AP784" s="74"/>
      <c r="AQ784" s="74"/>
      <c r="AR784" s="74"/>
      <c r="AS784" s="74"/>
      <c r="AT784" s="74"/>
      <c r="AU784" s="74"/>
    </row>
    <row r="785" spans="27:47">
      <c r="AA785" s="74"/>
      <c r="AB785" s="74"/>
      <c r="AC785" s="74"/>
      <c r="AD785" s="74"/>
      <c r="AE785" s="74"/>
      <c r="AG785" s="101"/>
      <c r="AN785" s="74"/>
      <c r="AO785" s="74"/>
      <c r="AP785" s="74"/>
      <c r="AQ785" s="74"/>
      <c r="AR785" s="74"/>
      <c r="AS785" s="74"/>
      <c r="AT785" s="74"/>
      <c r="AU785" s="74"/>
    </row>
    <row r="786" spans="27:47">
      <c r="AA786" s="74"/>
      <c r="AB786" s="74"/>
      <c r="AC786" s="74"/>
      <c r="AD786" s="74"/>
      <c r="AE786" s="74"/>
      <c r="AG786" s="101"/>
      <c r="AN786" s="74"/>
      <c r="AO786" s="74"/>
      <c r="AP786" s="74"/>
      <c r="AQ786" s="74"/>
      <c r="AR786" s="74"/>
      <c r="AS786" s="74"/>
      <c r="AT786" s="74"/>
      <c r="AU786" s="74"/>
    </row>
    <row r="787" spans="27:47">
      <c r="AA787" s="74"/>
      <c r="AB787" s="74"/>
      <c r="AC787" s="74"/>
      <c r="AD787" s="74"/>
      <c r="AE787" s="74"/>
      <c r="AG787" s="101"/>
      <c r="AN787" s="74"/>
      <c r="AO787" s="74"/>
      <c r="AP787" s="74"/>
      <c r="AQ787" s="74"/>
      <c r="AR787" s="74"/>
      <c r="AS787" s="74"/>
      <c r="AT787" s="74"/>
      <c r="AU787" s="74"/>
    </row>
    <row r="788" spans="27:47">
      <c r="AA788" s="74"/>
      <c r="AB788" s="74"/>
      <c r="AC788" s="74"/>
      <c r="AD788" s="74"/>
      <c r="AE788" s="74"/>
      <c r="AG788" s="101"/>
      <c r="AN788" s="74"/>
      <c r="AO788" s="74"/>
      <c r="AP788" s="74"/>
      <c r="AQ788" s="74"/>
      <c r="AR788" s="74"/>
      <c r="AS788" s="74"/>
      <c r="AT788" s="74"/>
      <c r="AU788" s="74"/>
    </row>
    <row r="789" spans="27:47">
      <c r="AA789" s="74"/>
      <c r="AB789" s="74"/>
      <c r="AC789" s="74"/>
      <c r="AD789" s="74"/>
      <c r="AE789" s="74"/>
      <c r="AG789" s="101"/>
      <c r="AN789" s="74"/>
      <c r="AO789" s="74"/>
      <c r="AP789" s="74"/>
      <c r="AQ789" s="74"/>
      <c r="AR789" s="74"/>
      <c r="AS789" s="74"/>
      <c r="AT789" s="74"/>
      <c r="AU789" s="74"/>
    </row>
    <row r="790" spans="27:47">
      <c r="AA790" s="74"/>
      <c r="AB790" s="74"/>
      <c r="AC790" s="74"/>
      <c r="AD790" s="74"/>
      <c r="AE790" s="74"/>
      <c r="AG790" s="101"/>
      <c r="AN790" s="74"/>
      <c r="AO790" s="74"/>
      <c r="AP790" s="74"/>
      <c r="AQ790" s="74"/>
      <c r="AR790" s="74"/>
      <c r="AS790" s="74"/>
      <c r="AT790" s="74"/>
      <c r="AU790" s="74"/>
    </row>
    <row r="791" spans="27:47">
      <c r="AA791" s="74"/>
      <c r="AB791" s="74"/>
      <c r="AC791" s="74"/>
      <c r="AD791" s="74"/>
      <c r="AE791" s="74"/>
      <c r="AG791" s="101"/>
      <c r="AN791" s="74"/>
      <c r="AO791" s="74"/>
      <c r="AP791" s="74"/>
      <c r="AQ791" s="74"/>
      <c r="AR791" s="74"/>
      <c r="AS791" s="74"/>
      <c r="AT791" s="74"/>
      <c r="AU791" s="74"/>
    </row>
    <row r="792" spans="27:47">
      <c r="AA792" s="74"/>
      <c r="AB792" s="74"/>
      <c r="AC792" s="74"/>
      <c r="AD792" s="74"/>
      <c r="AE792" s="74"/>
      <c r="AG792" s="101"/>
      <c r="AN792" s="74"/>
      <c r="AO792" s="74"/>
      <c r="AP792" s="74"/>
      <c r="AQ792" s="74"/>
      <c r="AR792" s="74"/>
      <c r="AS792" s="74"/>
      <c r="AT792" s="74"/>
      <c r="AU792" s="74"/>
    </row>
    <row r="793" spans="27:47">
      <c r="AA793" s="74"/>
      <c r="AB793" s="74"/>
      <c r="AC793" s="74"/>
      <c r="AD793" s="74"/>
      <c r="AE793" s="74"/>
      <c r="AG793" s="101"/>
      <c r="AN793" s="74"/>
      <c r="AO793" s="74"/>
      <c r="AP793" s="74"/>
      <c r="AQ793" s="74"/>
      <c r="AR793" s="74"/>
      <c r="AS793" s="74"/>
      <c r="AT793" s="74"/>
      <c r="AU793" s="74"/>
    </row>
    <row r="794" spans="27:47">
      <c r="AA794" s="74"/>
      <c r="AB794" s="74"/>
      <c r="AC794" s="74"/>
      <c r="AD794" s="74"/>
      <c r="AE794" s="74"/>
      <c r="AG794" s="101"/>
      <c r="AN794" s="74"/>
      <c r="AO794" s="74"/>
      <c r="AP794" s="74"/>
      <c r="AQ794" s="74"/>
      <c r="AR794" s="74"/>
      <c r="AS794" s="74"/>
      <c r="AT794" s="74"/>
      <c r="AU794" s="74"/>
    </row>
    <row r="795" spans="27:47">
      <c r="AA795" s="74"/>
      <c r="AB795" s="74"/>
      <c r="AC795" s="74"/>
      <c r="AD795" s="74"/>
      <c r="AE795" s="74"/>
      <c r="AG795" s="101"/>
      <c r="AN795" s="74"/>
      <c r="AO795" s="74"/>
      <c r="AP795" s="74"/>
      <c r="AQ795" s="74"/>
      <c r="AR795" s="74"/>
      <c r="AS795" s="74"/>
      <c r="AT795" s="74"/>
      <c r="AU795" s="74"/>
    </row>
    <row r="796" spans="27:47">
      <c r="AA796" s="74"/>
      <c r="AB796" s="74"/>
      <c r="AC796" s="74"/>
      <c r="AD796" s="74"/>
      <c r="AE796" s="74"/>
      <c r="AG796" s="101"/>
      <c r="AN796" s="74"/>
      <c r="AO796" s="74"/>
      <c r="AP796" s="74"/>
      <c r="AQ796" s="74"/>
      <c r="AR796" s="74"/>
      <c r="AS796" s="74"/>
      <c r="AT796" s="74"/>
      <c r="AU796" s="74"/>
    </row>
    <row r="797" spans="27:47">
      <c r="AA797" s="74"/>
      <c r="AB797" s="74"/>
      <c r="AC797" s="74"/>
      <c r="AD797" s="74"/>
      <c r="AE797" s="74"/>
      <c r="AG797" s="101"/>
      <c r="AN797" s="74"/>
      <c r="AO797" s="74"/>
      <c r="AP797" s="74"/>
      <c r="AQ797" s="74"/>
      <c r="AR797" s="74"/>
      <c r="AS797" s="74"/>
      <c r="AT797" s="74"/>
      <c r="AU797" s="74"/>
    </row>
    <row r="798" spans="27:47">
      <c r="AA798" s="74"/>
      <c r="AB798" s="74"/>
      <c r="AC798" s="74"/>
      <c r="AD798" s="74"/>
      <c r="AE798" s="74"/>
      <c r="AG798" s="101"/>
      <c r="AN798" s="74"/>
      <c r="AO798" s="74"/>
      <c r="AP798" s="74"/>
      <c r="AQ798" s="74"/>
      <c r="AR798" s="74"/>
      <c r="AS798" s="74"/>
      <c r="AT798" s="74"/>
      <c r="AU798" s="74"/>
    </row>
    <row r="799" spans="27:47">
      <c r="AA799" s="74"/>
      <c r="AB799" s="74"/>
      <c r="AC799" s="74"/>
      <c r="AD799" s="74"/>
      <c r="AE799" s="74"/>
      <c r="AG799" s="101"/>
      <c r="AN799" s="74"/>
      <c r="AO799" s="74"/>
      <c r="AP799" s="74"/>
      <c r="AQ799" s="74"/>
      <c r="AR799" s="74"/>
      <c r="AS799" s="74"/>
      <c r="AT799" s="74"/>
      <c r="AU799" s="74"/>
    </row>
    <row r="800" spans="27:47">
      <c r="AA800" s="74"/>
      <c r="AB800" s="74"/>
      <c r="AC800" s="74"/>
      <c r="AD800" s="74"/>
      <c r="AE800" s="74"/>
      <c r="AG800" s="101"/>
      <c r="AN800" s="74"/>
      <c r="AO800" s="74"/>
      <c r="AP800" s="74"/>
      <c r="AQ800" s="74"/>
      <c r="AR800" s="74"/>
      <c r="AS800" s="74"/>
      <c r="AT800" s="74"/>
      <c r="AU800" s="74"/>
    </row>
    <row r="801" spans="27:47">
      <c r="AA801" s="74"/>
      <c r="AB801" s="74"/>
      <c r="AC801" s="74"/>
      <c r="AD801" s="74"/>
      <c r="AE801" s="74"/>
      <c r="AG801" s="101"/>
      <c r="AN801" s="74"/>
      <c r="AO801" s="74"/>
      <c r="AP801" s="74"/>
      <c r="AQ801" s="74"/>
      <c r="AR801" s="74"/>
      <c r="AS801" s="74"/>
      <c r="AT801" s="74"/>
      <c r="AU801" s="74"/>
    </row>
    <row r="802" spans="27:47">
      <c r="AA802" s="74"/>
      <c r="AB802" s="74"/>
      <c r="AC802" s="74"/>
      <c r="AD802" s="74"/>
      <c r="AE802" s="74"/>
      <c r="AG802" s="101"/>
      <c r="AN802" s="74"/>
      <c r="AO802" s="74"/>
      <c r="AP802" s="74"/>
      <c r="AQ802" s="74"/>
      <c r="AR802" s="74"/>
      <c r="AS802" s="74"/>
      <c r="AT802" s="74"/>
      <c r="AU802" s="74"/>
    </row>
    <row r="803" spans="27:47">
      <c r="AA803" s="74"/>
      <c r="AB803" s="74"/>
      <c r="AC803" s="74"/>
      <c r="AD803" s="74"/>
      <c r="AE803" s="74"/>
      <c r="AG803" s="101"/>
      <c r="AN803" s="74"/>
      <c r="AO803" s="74"/>
      <c r="AP803" s="74"/>
      <c r="AQ803" s="74"/>
      <c r="AR803" s="74"/>
      <c r="AS803" s="74"/>
      <c r="AT803" s="74"/>
      <c r="AU803" s="74"/>
    </row>
    <row r="804" spans="27:47">
      <c r="AA804" s="74"/>
      <c r="AB804" s="74"/>
      <c r="AC804" s="74"/>
      <c r="AD804" s="74"/>
      <c r="AE804" s="74"/>
      <c r="AG804" s="101"/>
      <c r="AN804" s="74"/>
      <c r="AO804" s="74"/>
      <c r="AP804" s="74"/>
      <c r="AQ804" s="74"/>
      <c r="AR804" s="74"/>
      <c r="AS804" s="74"/>
      <c r="AT804" s="74"/>
      <c r="AU804" s="74"/>
    </row>
    <row r="805" spans="27:47">
      <c r="AA805" s="74"/>
      <c r="AB805" s="74"/>
      <c r="AC805" s="74"/>
      <c r="AD805" s="74"/>
      <c r="AE805" s="74"/>
      <c r="AG805" s="101"/>
      <c r="AN805" s="74"/>
      <c r="AO805" s="74"/>
      <c r="AP805" s="74"/>
      <c r="AQ805" s="74"/>
      <c r="AR805" s="74"/>
      <c r="AS805" s="74"/>
      <c r="AT805" s="74"/>
      <c r="AU805" s="74"/>
    </row>
    <row r="806" spans="27:47">
      <c r="AA806" s="74"/>
      <c r="AB806" s="74"/>
      <c r="AC806" s="74"/>
      <c r="AD806" s="74"/>
      <c r="AE806" s="74"/>
      <c r="AG806" s="101"/>
      <c r="AN806" s="74"/>
      <c r="AO806" s="74"/>
      <c r="AP806" s="74"/>
      <c r="AQ806" s="74"/>
      <c r="AR806" s="74"/>
      <c r="AS806" s="74"/>
      <c r="AT806" s="74"/>
      <c r="AU806" s="74"/>
    </row>
    <row r="807" spans="27:47">
      <c r="AA807" s="74"/>
      <c r="AB807" s="74"/>
      <c r="AC807" s="74"/>
      <c r="AD807" s="74"/>
      <c r="AE807" s="74"/>
      <c r="AG807" s="101"/>
      <c r="AN807" s="74"/>
      <c r="AO807" s="74"/>
      <c r="AP807" s="74"/>
      <c r="AQ807" s="74"/>
      <c r="AR807" s="74"/>
      <c r="AS807" s="74"/>
      <c r="AT807" s="74"/>
      <c r="AU807" s="74"/>
    </row>
    <row r="808" spans="27:47">
      <c r="AA808" s="74"/>
      <c r="AB808" s="74"/>
      <c r="AC808" s="74"/>
      <c r="AD808" s="74"/>
      <c r="AE808" s="74"/>
      <c r="AG808" s="101"/>
      <c r="AN808" s="74"/>
      <c r="AO808" s="74"/>
      <c r="AP808" s="74"/>
      <c r="AQ808" s="74"/>
      <c r="AR808" s="74"/>
      <c r="AS808" s="74"/>
      <c r="AT808" s="74"/>
      <c r="AU808" s="74"/>
    </row>
    <row r="809" spans="27:47">
      <c r="AA809" s="74"/>
      <c r="AB809" s="74"/>
      <c r="AC809" s="74"/>
      <c r="AD809" s="74"/>
      <c r="AE809" s="74"/>
      <c r="AG809" s="101"/>
      <c r="AN809" s="74"/>
      <c r="AO809" s="74"/>
      <c r="AP809" s="74"/>
      <c r="AQ809" s="74"/>
      <c r="AR809" s="74"/>
      <c r="AS809" s="74"/>
      <c r="AT809" s="74"/>
      <c r="AU809" s="74"/>
    </row>
    <row r="810" spans="27:47">
      <c r="AA810" s="74"/>
      <c r="AB810" s="74"/>
      <c r="AC810" s="74"/>
      <c r="AD810" s="74"/>
      <c r="AE810" s="74"/>
      <c r="AG810" s="101"/>
      <c r="AN810" s="74"/>
      <c r="AO810" s="74"/>
      <c r="AP810" s="74"/>
      <c r="AQ810" s="74"/>
      <c r="AR810" s="74"/>
      <c r="AS810" s="74"/>
      <c r="AT810" s="74"/>
      <c r="AU810" s="74"/>
    </row>
    <row r="811" spans="27:47">
      <c r="AA811" s="74"/>
      <c r="AB811" s="74"/>
      <c r="AC811" s="74"/>
      <c r="AD811" s="74"/>
      <c r="AE811" s="74"/>
      <c r="AG811" s="101"/>
      <c r="AN811" s="74"/>
      <c r="AO811" s="74"/>
      <c r="AP811" s="74"/>
      <c r="AQ811" s="74"/>
      <c r="AR811" s="74"/>
      <c r="AS811" s="74"/>
      <c r="AT811" s="74"/>
      <c r="AU811" s="74"/>
    </row>
    <row r="812" spans="27:47">
      <c r="AA812" s="74"/>
      <c r="AB812" s="74"/>
      <c r="AC812" s="74"/>
      <c r="AD812" s="74"/>
      <c r="AE812" s="74"/>
      <c r="AG812" s="101"/>
      <c r="AN812" s="74"/>
      <c r="AO812" s="74"/>
      <c r="AP812" s="74"/>
      <c r="AQ812" s="74"/>
      <c r="AR812" s="74"/>
      <c r="AS812" s="74"/>
      <c r="AT812" s="74"/>
      <c r="AU812" s="74"/>
    </row>
    <row r="813" spans="27:47">
      <c r="AA813" s="74"/>
      <c r="AB813" s="74"/>
      <c r="AC813" s="74"/>
      <c r="AD813" s="74"/>
      <c r="AE813" s="74"/>
      <c r="AG813" s="101"/>
      <c r="AN813" s="74"/>
      <c r="AO813" s="74"/>
      <c r="AP813" s="74"/>
      <c r="AQ813" s="74"/>
      <c r="AR813" s="74"/>
      <c r="AS813" s="74"/>
      <c r="AT813" s="74"/>
      <c r="AU813" s="74"/>
    </row>
    <row r="814" spans="27:47">
      <c r="AA814" s="74"/>
      <c r="AB814" s="74"/>
      <c r="AC814" s="74"/>
      <c r="AD814" s="74"/>
      <c r="AE814" s="74"/>
      <c r="AG814" s="101"/>
      <c r="AN814" s="74"/>
      <c r="AO814" s="74"/>
      <c r="AP814" s="74"/>
      <c r="AQ814" s="74"/>
      <c r="AR814" s="74"/>
      <c r="AS814" s="74"/>
      <c r="AT814" s="74"/>
      <c r="AU814" s="74"/>
    </row>
    <row r="815" spans="27:47">
      <c r="AA815" s="74"/>
      <c r="AB815" s="74"/>
      <c r="AC815" s="74"/>
      <c r="AD815" s="74"/>
      <c r="AE815" s="74"/>
      <c r="AG815" s="101"/>
      <c r="AN815" s="74"/>
      <c r="AO815" s="74"/>
      <c r="AP815" s="74"/>
      <c r="AQ815" s="74"/>
      <c r="AR815" s="74"/>
      <c r="AS815" s="74"/>
      <c r="AT815" s="74"/>
      <c r="AU815" s="74"/>
    </row>
    <row r="816" spans="27:47">
      <c r="AA816" s="74"/>
      <c r="AB816" s="74"/>
      <c r="AC816" s="74"/>
      <c r="AD816" s="74"/>
      <c r="AE816" s="74"/>
      <c r="AG816" s="101"/>
      <c r="AN816" s="74"/>
      <c r="AO816" s="74"/>
      <c r="AP816" s="74"/>
      <c r="AQ816" s="74"/>
      <c r="AR816" s="74"/>
      <c r="AS816" s="74"/>
      <c r="AT816" s="74"/>
      <c r="AU816" s="74"/>
    </row>
    <row r="817" spans="27:64">
      <c r="AA817" s="74"/>
      <c r="AB817" s="74"/>
      <c r="AC817" s="74"/>
      <c r="AD817" s="74"/>
      <c r="AE817" s="74"/>
      <c r="AG817" s="101"/>
      <c r="AN817" s="74"/>
      <c r="AO817" s="74"/>
      <c r="AP817" s="74"/>
      <c r="AQ817" s="74"/>
      <c r="AR817" s="74"/>
      <c r="AS817" s="74"/>
      <c r="AT817" s="74"/>
      <c r="AU817" s="74"/>
    </row>
    <row r="818" spans="27:64">
      <c r="AA818" s="74"/>
      <c r="AB818" s="74"/>
      <c r="AC818" s="74"/>
      <c r="AD818" s="74"/>
      <c r="AE818" s="74"/>
      <c r="AG818" s="101"/>
      <c r="AN818" s="74"/>
      <c r="AO818" s="74"/>
      <c r="AP818" s="74"/>
      <c r="AQ818" s="74"/>
      <c r="AR818" s="74"/>
      <c r="AS818" s="74"/>
      <c r="AT818" s="74"/>
      <c r="AU818" s="74"/>
    </row>
    <row r="819" spans="27:64">
      <c r="AA819" s="74"/>
      <c r="AB819" s="74"/>
      <c r="AC819" s="74"/>
      <c r="AD819" s="74"/>
      <c r="AE819" s="74"/>
      <c r="AG819" s="101"/>
      <c r="AN819" s="74"/>
      <c r="AO819" s="74"/>
      <c r="AP819" s="74"/>
      <c r="AQ819" s="74"/>
      <c r="AR819" s="74"/>
      <c r="AS819" s="74"/>
      <c r="AT819" s="74"/>
      <c r="AU819" s="74"/>
    </row>
    <row r="820" spans="27:64">
      <c r="AA820" s="74"/>
      <c r="AB820" s="74"/>
      <c r="AC820" s="74"/>
      <c r="AD820" s="74"/>
      <c r="AE820" s="74"/>
      <c r="AG820" s="101"/>
      <c r="AN820" s="74"/>
      <c r="AO820" s="74"/>
      <c r="AP820" s="74"/>
      <c r="AQ820" s="74"/>
      <c r="AR820" s="74"/>
      <c r="AS820" s="74"/>
      <c r="AT820" s="74"/>
      <c r="AU820" s="74"/>
    </row>
    <row r="821" spans="27:64">
      <c r="AA821" s="74"/>
      <c r="AB821" s="74"/>
      <c r="AC821" s="74"/>
      <c r="AD821" s="74"/>
      <c r="AE821" s="74"/>
      <c r="AG821" s="101"/>
      <c r="AN821" s="74"/>
      <c r="AO821" s="74"/>
      <c r="AP821" s="74"/>
      <c r="AQ821" s="74"/>
      <c r="AR821" s="74"/>
      <c r="AS821" s="74"/>
      <c r="AT821" s="74"/>
      <c r="AU821" s="74"/>
      <c r="AV821" s="74"/>
      <c r="AW821" s="74"/>
      <c r="AX821" s="74"/>
      <c r="AY821" s="74"/>
      <c r="AZ821" s="74"/>
      <c r="BA821" s="74"/>
      <c r="BB821" s="74"/>
      <c r="BC821" s="74"/>
      <c r="BD821" s="74"/>
      <c r="BE821" s="74"/>
      <c r="BF821" s="74"/>
      <c r="BG821" s="74"/>
      <c r="BH821" s="74"/>
      <c r="BI821" s="74"/>
      <c r="BJ821" s="74"/>
      <c r="BK821" s="74"/>
      <c r="BL821" s="74"/>
    </row>
    <row r="822" spans="27:64">
      <c r="AA822" s="74"/>
      <c r="AB822" s="74"/>
      <c r="AC822" s="74"/>
      <c r="AD822" s="74"/>
      <c r="AE822" s="74"/>
      <c r="AG822" s="101"/>
      <c r="AN822" s="74"/>
      <c r="AO822" s="74"/>
      <c r="AP822" s="74"/>
      <c r="AQ822" s="74"/>
      <c r="AR822" s="74"/>
      <c r="AS822" s="74"/>
      <c r="AT822" s="74"/>
      <c r="AU822" s="74"/>
      <c r="AV822" s="74"/>
      <c r="AX822" s="74"/>
      <c r="AY822" s="74"/>
      <c r="AZ822" s="74"/>
      <c r="BA822" s="74"/>
      <c r="BB822" s="74"/>
      <c r="BC822" s="74"/>
      <c r="BD822" s="74"/>
      <c r="BE822" s="74"/>
      <c r="BF822" s="74"/>
      <c r="BG822" s="74"/>
      <c r="BH822" s="74"/>
      <c r="BI822" s="74"/>
      <c r="BJ822" s="74"/>
      <c r="BK822" s="74"/>
      <c r="BL822" s="74"/>
    </row>
    <row r="823" spans="27:64">
      <c r="AA823" s="74"/>
      <c r="AB823" s="74"/>
      <c r="AC823" s="74"/>
      <c r="AD823" s="74"/>
      <c r="AE823" s="74"/>
      <c r="AG823" s="101"/>
      <c r="AN823" s="74"/>
      <c r="AO823" s="74"/>
      <c r="AP823" s="74"/>
      <c r="AQ823" s="74"/>
      <c r="AR823" s="74"/>
      <c r="AS823" s="74"/>
      <c r="AT823" s="74"/>
      <c r="AU823" s="74"/>
    </row>
    <row r="824" spans="27:64">
      <c r="AA824" s="74"/>
      <c r="AB824" s="74"/>
      <c r="AC824" s="74"/>
      <c r="AD824" s="74"/>
      <c r="AE824" s="74"/>
      <c r="AG824" s="101"/>
      <c r="AN824" s="74"/>
      <c r="AO824" s="74"/>
      <c r="AP824" s="74"/>
      <c r="AQ824" s="74"/>
      <c r="AR824" s="74"/>
      <c r="AS824" s="74"/>
      <c r="AT824" s="74"/>
      <c r="AU824" s="74"/>
    </row>
    <row r="825" spans="27:64">
      <c r="AA825" s="74"/>
      <c r="AB825" s="74"/>
      <c r="AC825" s="74"/>
      <c r="AD825" s="74"/>
      <c r="AE825" s="74"/>
      <c r="AG825" s="101"/>
      <c r="AN825" s="74"/>
      <c r="AO825" s="74"/>
      <c r="AP825" s="74"/>
      <c r="AQ825" s="74"/>
      <c r="AR825" s="74"/>
      <c r="AS825" s="74"/>
      <c r="AT825" s="74"/>
      <c r="AU825" s="74"/>
    </row>
    <row r="826" spans="27:64">
      <c r="AA826" s="74"/>
      <c r="AB826" s="74"/>
      <c r="AC826" s="74"/>
      <c r="AD826" s="74"/>
      <c r="AE826" s="74"/>
      <c r="AG826" s="101"/>
      <c r="AN826" s="74"/>
      <c r="AO826" s="74"/>
      <c r="AP826" s="74"/>
      <c r="AQ826" s="74"/>
      <c r="AR826" s="74"/>
      <c r="AS826" s="74"/>
      <c r="AT826" s="74"/>
      <c r="AU826" s="74"/>
    </row>
    <row r="827" spans="27:64">
      <c r="AA827" s="74"/>
      <c r="AB827" s="74"/>
      <c r="AC827" s="74"/>
      <c r="AD827" s="74"/>
      <c r="AE827" s="74"/>
      <c r="AG827" s="101"/>
      <c r="AN827" s="74"/>
      <c r="AO827" s="74"/>
      <c r="AP827" s="74"/>
      <c r="AQ827" s="74"/>
      <c r="AR827" s="74"/>
      <c r="AS827" s="74"/>
      <c r="AT827" s="74"/>
      <c r="AU827" s="74"/>
    </row>
    <row r="828" spans="27:64">
      <c r="AA828" s="74"/>
      <c r="AB828" s="74"/>
      <c r="AC828" s="74"/>
      <c r="AD828" s="74"/>
      <c r="AE828" s="74"/>
      <c r="AG828" s="101"/>
      <c r="AN828" s="74"/>
      <c r="AO828" s="74"/>
      <c r="AP828" s="74"/>
      <c r="AQ828" s="74"/>
      <c r="AR828" s="74"/>
      <c r="AS828" s="74"/>
      <c r="AT828" s="74"/>
      <c r="AU828" s="74"/>
    </row>
    <row r="829" spans="27:64">
      <c r="AA829" s="74"/>
      <c r="AB829" s="74"/>
      <c r="AC829" s="74"/>
      <c r="AD829" s="74"/>
      <c r="AE829" s="74"/>
      <c r="AG829" s="101"/>
      <c r="AN829" s="74"/>
      <c r="AO829" s="74"/>
      <c r="AP829" s="74"/>
      <c r="AQ829" s="74"/>
      <c r="AR829" s="74"/>
      <c r="AS829" s="74"/>
      <c r="AT829" s="74"/>
      <c r="AU829" s="74"/>
    </row>
    <row r="830" spans="27:64">
      <c r="AA830" s="74"/>
      <c r="AB830" s="74"/>
      <c r="AC830" s="74"/>
      <c r="AD830" s="74"/>
      <c r="AE830" s="74"/>
      <c r="AG830" s="101"/>
      <c r="AN830" s="74"/>
      <c r="AO830" s="74"/>
      <c r="AP830" s="74"/>
      <c r="AQ830" s="74"/>
      <c r="AR830" s="74"/>
      <c r="AS830" s="74"/>
      <c r="AT830" s="74"/>
      <c r="AU830" s="74"/>
    </row>
    <row r="831" spans="27:64">
      <c r="AA831" s="74"/>
      <c r="AB831" s="74"/>
      <c r="AC831" s="74"/>
      <c r="AD831" s="74"/>
      <c r="AE831" s="74"/>
      <c r="AG831" s="101"/>
      <c r="AN831" s="74"/>
      <c r="AO831" s="74"/>
      <c r="AP831" s="74"/>
      <c r="AQ831" s="74"/>
      <c r="AR831" s="74"/>
      <c r="AS831" s="74"/>
      <c r="AT831" s="74"/>
      <c r="AU831" s="74"/>
    </row>
    <row r="832" spans="27:64">
      <c r="AA832" s="74"/>
      <c r="AB832" s="74"/>
      <c r="AC832" s="74"/>
      <c r="AD832" s="74"/>
      <c r="AE832" s="74"/>
      <c r="AG832" s="101"/>
      <c r="AN832" s="74"/>
      <c r="AO832" s="74"/>
      <c r="AP832" s="74"/>
      <c r="AQ832" s="74"/>
      <c r="AR832" s="74"/>
      <c r="AS832" s="74"/>
      <c r="AT832" s="74"/>
      <c r="AU832" s="74"/>
    </row>
    <row r="833" spans="27:50">
      <c r="AA833" s="74"/>
      <c r="AB833" s="74"/>
      <c r="AC833" s="74"/>
      <c r="AD833" s="74"/>
      <c r="AE833" s="74"/>
      <c r="AG833" s="101"/>
      <c r="AN833" s="74"/>
      <c r="AO833" s="74"/>
      <c r="AP833" s="74"/>
      <c r="AQ833" s="74"/>
      <c r="AR833" s="74"/>
      <c r="AS833" s="74"/>
      <c r="AT833" s="74"/>
      <c r="AU833" s="74"/>
      <c r="AV833" s="74"/>
      <c r="AX833" s="74"/>
    </row>
    <row r="834" spans="27:50">
      <c r="AA834" s="74"/>
      <c r="AB834" s="74"/>
      <c r="AC834" s="74"/>
      <c r="AD834" s="74"/>
      <c r="AE834" s="74"/>
      <c r="AG834" s="101"/>
      <c r="AN834" s="74"/>
      <c r="AO834" s="74"/>
      <c r="AP834" s="74"/>
      <c r="AQ834" s="74"/>
      <c r="AR834" s="74"/>
      <c r="AS834" s="74"/>
      <c r="AT834" s="74"/>
      <c r="AU834" s="74"/>
    </row>
    <row r="835" spans="27:50">
      <c r="AA835" s="74"/>
      <c r="AB835" s="74"/>
      <c r="AC835" s="74"/>
      <c r="AD835" s="74"/>
      <c r="AE835" s="74"/>
      <c r="AG835" s="101"/>
      <c r="AN835" s="74"/>
      <c r="AO835" s="74"/>
      <c r="AP835" s="74"/>
      <c r="AQ835" s="74"/>
      <c r="AR835" s="74"/>
      <c r="AS835" s="74"/>
      <c r="AT835" s="74"/>
      <c r="AU835" s="74"/>
    </row>
    <row r="836" spans="27:50">
      <c r="AA836" s="74"/>
      <c r="AB836" s="74"/>
      <c r="AC836" s="74"/>
      <c r="AD836" s="74"/>
      <c r="AE836" s="74"/>
      <c r="AG836" s="101"/>
      <c r="AN836" s="74"/>
      <c r="AO836" s="74"/>
      <c r="AP836" s="74"/>
      <c r="AQ836" s="74"/>
      <c r="AR836" s="74"/>
      <c r="AS836" s="74"/>
      <c r="AT836" s="74"/>
      <c r="AU836" s="74"/>
    </row>
    <row r="837" spans="27:50">
      <c r="AA837" s="74"/>
      <c r="AB837" s="74"/>
      <c r="AC837" s="74"/>
      <c r="AD837" s="74"/>
      <c r="AE837" s="74"/>
      <c r="AG837" s="101"/>
      <c r="AN837" s="74"/>
      <c r="AO837" s="74"/>
      <c r="AP837" s="74"/>
      <c r="AQ837" s="74"/>
      <c r="AR837" s="74"/>
      <c r="AS837" s="74"/>
      <c r="AT837" s="74"/>
      <c r="AU837" s="74"/>
    </row>
    <row r="838" spans="27:50">
      <c r="AA838" s="74"/>
      <c r="AB838" s="74"/>
      <c r="AC838" s="74"/>
      <c r="AD838" s="74"/>
      <c r="AE838" s="74"/>
      <c r="AG838" s="101"/>
      <c r="AN838" s="74"/>
      <c r="AO838" s="74"/>
      <c r="AP838" s="74"/>
      <c r="AQ838" s="74"/>
      <c r="AR838" s="74"/>
      <c r="AS838" s="74"/>
      <c r="AT838" s="74"/>
      <c r="AU838" s="74"/>
    </row>
    <row r="839" spans="27:50">
      <c r="AA839" s="74"/>
      <c r="AB839" s="74"/>
      <c r="AC839" s="74"/>
      <c r="AD839" s="74"/>
      <c r="AE839" s="74"/>
      <c r="AG839" s="101"/>
      <c r="AN839" s="74"/>
      <c r="AO839" s="74"/>
      <c r="AP839" s="74"/>
      <c r="AQ839" s="74"/>
      <c r="AR839" s="74"/>
      <c r="AS839" s="74"/>
      <c r="AT839" s="74"/>
      <c r="AU839" s="74"/>
    </row>
    <row r="840" spans="27:50">
      <c r="AA840" s="74"/>
      <c r="AB840" s="74"/>
      <c r="AC840" s="74"/>
      <c r="AD840" s="74"/>
      <c r="AE840" s="74"/>
      <c r="AG840" s="101"/>
      <c r="AN840" s="74"/>
      <c r="AO840" s="74"/>
      <c r="AP840" s="74"/>
      <c r="AQ840" s="74"/>
      <c r="AR840" s="74"/>
      <c r="AS840" s="74"/>
      <c r="AT840" s="74"/>
      <c r="AU840" s="74"/>
    </row>
    <row r="841" spans="27:50">
      <c r="AA841" s="74"/>
      <c r="AB841" s="74"/>
      <c r="AC841" s="74"/>
      <c r="AD841" s="74"/>
      <c r="AE841" s="74"/>
      <c r="AG841" s="101"/>
      <c r="AN841" s="74"/>
      <c r="AO841" s="74"/>
      <c r="AP841" s="74"/>
      <c r="AQ841" s="74"/>
      <c r="AR841" s="74"/>
      <c r="AS841" s="74"/>
      <c r="AT841" s="74"/>
      <c r="AU841" s="74"/>
    </row>
    <row r="842" spans="27:50">
      <c r="AA842" s="74"/>
      <c r="AB842" s="74"/>
      <c r="AC842" s="74"/>
      <c r="AD842" s="74"/>
      <c r="AE842" s="74"/>
      <c r="AG842" s="101"/>
      <c r="AN842" s="74"/>
      <c r="AO842" s="74"/>
      <c r="AP842" s="74"/>
      <c r="AQ842" s="74"/>
      <c r="AR842" s="74"/>
      <c r="AS842" s="74"/>
      <c r="AT842" s="74"/>
      <c r="AU842" s="74"/>
    </row>
    <row r="843" spans="27:50">
      <c r="AA843" s="74"/>
      <c r="AB843" s="74"/>
      <c r="AC843" s="74"/>
      <c r="AD843" s="74"/>
      <c r="AE843" s="74"/>
      <c r="AG843" s="101"/>
      <c r="AN843" s="74"/>
      <c r="AO843" s="74"/>
      <c r="AP843" s="74"/>
      <c r="AQ843" s="74"/>
      <c r="AR843" s="74"/>
      <c r="AS843" s="74"/>
      <c r="AT843" s="74"/>
      <c r="AU843" s="74"/>
    </row>
    <row r="844" spans="27:50">
      <c r="AA844" s="74"/>
      <c r="AB844" s="74"/>
      <c r="AC844" s="74"/>
      <c r="AD844" s="74"/>
      <c r="AE844" s="74"/>
      <c r="AG844" s="101"/>
      <c r="AN844" s="74"/>
      <c r="AO844" s="74"/>
      <c r="AP844" s="74"/>
      <c r="AQ844" s="74"/>
      <c r="AR844" s="74"/>
      <c r="AS844" s="74"/>
      <c r="AT844" s="74"/>
      <c r="AU844" s="74"/>
    </row>
    <row r="845" spans="27:50">
      <c r="AA845" s="74"/>
      <c r="AB845" s="74"/>
      <c r="AC845" s="74"/>
      <c r="AD845" s="74"/>
      <c r="AE845" s="74"/>
      <c r="AG845" s="101"/>
      <c r="AN845" s="74"/>
      <c r="AO845" s="74"/>
      <c r="AP845" s="74"/>
      <c r="AQ845" s="74"/>
      <c r="AR845" s="74"/>
      <c r="AS845" s="74"/>
      <c r="AT845" s="74"/>
      <c r="AU845" s="74"/>
    </row>
    <row r="846" spans="27:50">
      <c r="AA846" s="74"/>
      <c r="AB846" s="74"/>
      <c r="AC846" s="74"/>
      <c r="AD846" s="74"/>
      <c r="AE846" s="74"/>
      <c r="AG846" s="101"/>
      <c r="AN846" s="74"/>
      <c r="AO846" s="74"/>
      <c r="AP846" s="74"/>
      <c r="AQ846" s="74"/>
      <c r="AR846" s="74"/>
      <c r="AS846" s="74"/>
      <c r="AT846" s="74"/>
      <c r="AU846" s="74"/>
    </row>
    <row r="847" spans="27:50">
      <c r="AA847" s="74"/>
      <c r="AB847" s="74"/>
      <c r="AC847" s="74"/>
      <c r="AD847" s="74"/>
      <c r="AE847" s="74"/>
      <c r="AG847" s="101"/>
      <c r="AN847" s="74"/>
      <c r="AO847" s="74"/>
      <c r="AP847" s="74"/>
      <c r="AQ847" s="74"/>
      <c r="AR847" s="74"/>
      <c r="AS847" s="74"/>
      <c r="AT847" s="74"/>
      <c r="AU847" s="74"/>
    </row>
    <row r="848" spans="27:50">
      <c r="AA848" s="74"/>
      <c r="AB848" s="74"/>
      <c r="AC848" s="74"/>
      <c r="AD848" s="74"/>
      <c r="AE848" s="74"/>
      <c r="AG848" s="101"/>
      <c r="AN848" s="74"/>
      <c r="AO848" s="74"/>
      <c r="AP848" s="74"/>
      <c r="AQ848" s="74"/>
      <c r="AR848" s="74"/>
      <c r="AS848" s="74"/>
      <c r="AT848" s="74"/>
      <c r="AU848" s="74"/>
    </row>
    <row r="849" spans="27:47">
      <c r="AA849" s="74"/>
      <c r="AB849" s="74"/>
      <c r="AC849" s="74"/>
      <c r="AD849" s="74"/>
      <c r="AE849" s="74"/>
      <c r="AG849" s="101"/>
      <c r="AN849" s="74"/>
      <c r="AO849" s="74"/>
      <c r="AP849" s="74"/>
      <c r="AQ849" s="74"/>
      <c r="AR849" s="74"/>
      <c r="AS849" s="74"/>
      <c r="AT849" s="74"/>
      <c r="AU849" s="74"/>
    </row>
    <row r="850" spans="27:47">
      <c r="AA850" s="74"/>
      <c r="AB850" s="74"/>
      <c r="AC850" s="74"/>
      <c r="AD850" s="74"/>
      <c r="AE850" s="74"/>
      <c r="AG850" s="101"/>
      <c r="AN850" s="74"/>
      <c r="AO850" s="74"/>
      <c r="AP850" s="74"/>
      <c r="AQ850" s="74"/>
      <c r="AR850" s="74"/>
      <c r="AS850" s="74"/>
      <c r="AT850" s="74"/>
      <c r="AU850" s="74"/>
    </row>
    <row r="851" spans="27:47">
      <c r="AA851" s="74"/>
      <c r="AB851" s="74"/>
      <c r="AC851" s="74"/>
      <c r="AD851" s="74"/>
      <c r="AE851" s="74"/>
      <c r="AG851" s="101"/>
      <c r="AN851" s="74"/>
      <c r="AO851" s="74"/>
      <c r="AP851" s="74"/>
      <c r="AQ851" s="74"/>
      <c r="AR851" s="74"/>
      <c r="AS851" s="74"/>
      <c r="AT851" s="74"/>
      <c r="AU851" s="74"/>
    </row>
    <row r="852" spans="27:47">
      <c r="AA852" s="74"/>
      <c r="AB852" s="74"/>
      <c r="AC852" s="74"/>
      <c r="AD852" s="74"/>
      <c r="AE852" s="74"/>
      <c r="AG852" s="101"/>
      <c r="AN852" s="74"/>
      <c r="AO852" s="74"/>
      <c r="AP852" s="74"/>
      <c r="AQ852" s="74"/>
      <c r="AR852" s="74"/>
      <c r="AS852" s="74"/>
      <c r="AT852" s="74"/>
      <c r="AU852" s="74"/>
    </row>
    <row r="853" spans="27:47">
      <c r="AA853" s="74"/>
      <c r="AB853" s="74"/>
      <c r="AC853" s="74"/>
      <c r="AD853" s="74"/>
      <c r="AE853" s="74"/>
      <c r="AG853" s="101"/>
      <c r="AN853" s="74"/>
      <c r="AO853" s="74"/>
      <c r="AP853" s="74"/>
      <c r="AQ853" s="74"/>
      <c r="AR853" s="74"/>
      <c r="AS853" s="74"/>
      <c r="AT853" s="74"/>
      <c r="AU853" s="74"/>
    </row>
    <row r="854" spans="27:47">
      <c r="AA854" s="74"/>
      <c r="AB854" s="74"/>
      <c r="AC854" s="74"/>
      <c r="AD854" s="74"/>
      <c r="AE854" s="74"/>
      <c r="AG854" s="101"/>
      <c r="AN854" s="74"/>
      <c r="AO854" s="74"/>
      <c r="AP854" s="74"/>
      <c r="AQ854" s="74"/>
      <c r="AR854" s="74"/>
      <c r="AS854" s="74"/>
      <c r="AT854" s="74"/>
      <c r="AU854" s="74"/>
    </row>
    <row r="855" spans="27:47">
      <c r="AA855" s="74"/>
      <c r="AB855" s="74"/>
      <c r="AC855" s="74"/>
      <c r="AD855" s="74"/>
      <c r="AE855" s="74"/>
      <c r="AG855" s="101"/>
      <c r="AN855" s="74"/>
      <c r="AO855" s="74"/>
      <c r="AP855" s="74"/>
      <c r="AQ855" s="74"/>
      <c r="AR855" s="74"/>
      <c r="AS855" s="74"/>
      <c r="AT855" s="74"/>
      <c r="AU855" s="74"/>
    </row>
    <row r="856" spans="27:47">
      <c r="AA856" s="74"/>
      <c r="AB856" s="74"/>
      <c r="AC856" s="74"/>
      <c r="AD856" s="74"/>
      <c r="AE856" s="74"/>
      <c r="AG856" s="101"/>
      <c r="AN856" s="74"/>
      <c r="AO856" s="74"/>
      <c r="AP856" s="74"/>
      <c r="AQ856" s="74"/>
      <c r="AR856" s="74"/>
      <c r="AS856" s="74"/>
      <c r="AT856" s="74"/>
      <c r="AU856" s="74"/>
    </row>
    <row r="857" spans="27:47">
      <c r="AA857" s="74"/>
      <c r="AB857" s="74"/>
      <c r="AC857" s="74"/>
      <c r="AD857" s="74"/>
      <c r="AE857" s="74"/>
      <c r="AG857" s="101"/>
      <c r="AN857" s="74"/>
      <c r="AO857" s="74"/>
      <c r="AP857" s="74"/>
      <c r="AQ857" s="74"/>
      <c r="AR857" s="74"/>
      <c r="AS857" s="74"/>
      <c r="AT857" s="74"/>
      <c r="AU857" s="74"/>
    </row>
    <row r="858" spans="27:47">
      <c r="AA858" s="74"/>
      <c r="AB858" s="74"/>
      <c r="AC858" s="74"/>
      <c r="AD858" s="74"/>
      <c r="AE858" s="74"/>
      <c r="AG858" s="101"/>
      <c r="AN858" s="74"/>
      <c r="AO858" s="74"/>
      <c r="AP858" s="74"/>
      <c r="AQ858" s="74"/>
      <c r="AR858" s="74"/>
      <c r="AS858" s="74"/>
      <c r="AT858" s="74"/>
      <c r="AU858" s="74"/>
    </row>
    <row r="859" spans="27:47">
      <c r="AA859" s="74"/>
      <c r="AB859" s="74"/>
      <c r="AC859" s="74"/>
      <c r="AD859" s="74"/>
      <c r="AE859" s="74"/>
      <c r="AG859" s="101"/>
      <c r="AN859" s="74"/>
      <c r="AO859" s="74"/>
      <c r="AP859" s="74"/>
      <c r="AQ859" s="74"/>
      <c r="AR859" s="74"/>
      <c r="AS859" s="74"/>
      <c r="AT859" s="74"/>
      <c r="AU859" s="74"/>
    </row>
    <row r="860" spans="27:47">
      <c r="AA860" s="74"/>
      <c r="AB860" s="74"/>
      <c r="AC860" s="74"/>
      <c r="AD860" s="74"/>
      <c r="AE860" s="74"/>
      <c r="AG860" s="101"/>
      <c r="AN860" s="74"/>
      <c r="AO860" s="74"/>
      <c r="AP860" s="74"/>
      <c r="AQ860" s="74"/>
      <c r="AR860" s="74"/>
      <c r="AS860" s="74"/>
      <c r="AT860" s="74"/>
      <c r="AU860" s="74"/>
    </row>
    <row r="861" spans="27:47">
      <c r="AA861" s="74"/>
      <c r="AB861" s="74"/>
      <c r="AC861" s="74"/>
      <c r="AD861" s="74"/>
      <c r="AE861" s="74"/>
      <c r="AG861" s="101"/>
      <c r="AN861" s="74"/>
      <c r="AO861" s="74"/>
      <c r="AP861" s="74"/>
      <c r="AQ861" s="74"/>
      <c r="AR861" s="74"/>
      <c r="AS861" s="74"/>
      <c r="AT861" s="74"/>
      <c r="AU861" s="74"/>
    </row>
    <row r="862" spans="27:47">
      <c r="AA862" s="74"/>
      <c r="AB862" s="74"/>
      <c r="AC862" s="74"/>
      <c r="AD862" s="74"/>
      <c r="AE862" s="74"/>
      <c r="AG862" s="101"/>
      <c r="AN862" s="74"/>
      <c r="AO862" s="74"/>
      <c r="AP862" s="74"/>
      <c r="AQ862" s="74"/>
      <c r="AR862" s="74"/>
      <c r="AS862" s="74"/>
      <c r="AT862" s="74"/>
      <c r="AU862" s="74"/>
    </row>
    <row r="863" spans="27:47">
      <c r="AA863" s="74"/>
      <c r="AB863" s="74"/>
      <c r="AC863" s="74"/>
      <c r="AD863" s="74"/>
      <c r="AE863" s="74"/>
      <c r="AG863" s="101"/>
      <c r="AN863" s="74"/>
      <c r="AO863" s="74"/>
      <c r="AP863" s="74"/>
      <c r="AQ863" s="74"/>
      <c r="AR863" s="74"/>
      <c r="AS863" s="74"/>
      <c r="AT863" s="74"/>
      <c r="AU863" s="74"/>
    </row>
    <row r="864" spans="27:47">
      <c r="AA864" s="74"/>
      <c r="AB864" s="74"/>
      <c r="AC864" s="74"/>
      <c r="AD864" s="74"/>
      <c r="AE864" s="74"/>
      <c r="AG864" s="101"/>
      <c r="AN864" s="74"/>
      <c r="AO864" s="74"/>
      <c r="AP864" s="74"/>
      <c r="AQ864" s="74"/>
      <c r="AR864" s="74"/>
      <c r="AS864" s="74"/>
      <c r="AT864" s="74"/>
      <c r="AU864" s="74"/>
    </row>
    <row r="865" spans="27:47">
      <c r="AA865" s="74"/>
      <c r="AB865" s="74"/>
      <c r="AC865" s="74"/>
      <c r="AD865" s="74"/>
      <c r="AE865" s="74"/>
      <c r="AG865" s="101"/>
      <c r="AN865" s="74"/>
      <c r="AO865" s="74"/>
      <c r="AP865" s="74"/>
      <c r="AQ865" s="74"/>
      <c r="AR865" s="74"/>
      <c r="AS865" s="74"/>
      <c r="AT865" s="74"/>
      <c r="AU865" s="74"/>
    </row>
    <row r="866" spans="27:47">
      <c r="AA866" s="74"/>
      <c r="AB866" s="74"/>
      <c r="AC866" s="74"/>
      <c r="AD866" s="74"/>
      <c r="AE866" s="74"/>
      <c r="AG866" s="101"/>
      <c r="AN866" s="74"/>
      <c r="AO866" s="74"/>
      <c r="AP866" s="74"/>
      <c r="AQ866" s="74"/>
      <c r="AR866" s="74"/>
      <c r="AS866" s="74"/>
      <c r="AT866" s="74"/>
      <c r="AU866" s="74"/>
    </row>
    <row r="867" spans="27:47">
      <c r="AA867" s="74"/>
      <c r="AB867" s="74"/>
      <c r="AC867" s="74"/>
      <c r="AD867" s="74"/>
      <c r="AE867" s="74"/>
      <c r="AG867" s="101"/>
      <c r="AN867" s="74"/>
      <c r="AO867" s="74"/>
      <c r="AP867" s="74"/>
      <c r="AQ867" s="74"/>
      <c r="AR867" s="74"/>
      <c r="AS867" s="74"/>
      <c r="AT867" s="74"/>
      <c r="AU867" s="74"/>
    </row>
    <row r="868" spans="27:47">
      <c r="AA868" s="74"/>
      <c r="AB868" s="74"/>
      <c r="AC868" s="74"/>
      <c r="AD868" s="74"/>
      <c r="AE868" s="74"/>
      <c r="AG868" s="101"/>
      <c r="AN868" s="74"/>
      <c r="AO868" s="74"/>
      <c r="AP868" s="74"/>
      <c r="AQ868" s="74"/>
      <c r="AR868" s="74"/>
      <c r="AS868" s="74"/>
      <c r="AT868" s="74"/>
      <c r="AU868" s="74"/>
    </row>
    <row r="869" spans="27:47">
      <c r="AA869" s="74"/>
      <c r="AB869" s="74"/>
      <c r="AC869" s="74"/>
      <c r="AD869" s="74"/>
      <c r="AE869" s="74"/>
      <c r="AG869" s="101"/>
      <c r="AN869" s="74"/>
      <c r="AO869" s="74"/>
      <c r="AP869" s="74"/>
      <c r="AQ869" s="74"/>
      <c r="AR869" s="74"/>
      <c r="AS869" s="74"/>
      <c r="AT869" s="74"/>
      <c r="AU869" s="74"/>
    </row>
    <row r="870" spans="27:47">
      <c r="AA870" s="74"/>
      <c r="AB870" s="74"/>
      <c r="AC870" s="74"/>
      <c r="AD870" s="74"/>
      <c r="AE870" s="74"/>
      <c r="AG870" s="101"/>
      <c r="AN870" s="74"/>
      <c r="AO870" s="74"/>
      <c r="AP870" s="74"/>
      <c r="AQ870" s="74"/>
      <c r="AR870" s="74"/>
      <c r="AS870" s="74"/>
      <c r="AT870" s="74"/>
      <c r="AU870" s="74"/>
    </row>
    <row r="871" spans="27:47">
      <c r="AA871" s="74"/>
      <c r="AB871" s="74"/>
      <c r="AC871" s="74"/>
      <c r="AD871" s="74"/>
      <c r="AE871" s="74"/>
      <c r="AG871" s="101"/>
      <c r="AN871" s="74"/>
      <c r="AO871" s="74"/>
      <c r="AP871" s="74"/>
      <c r="AQ871" s="74"/>
      <c r="AR871" s="74"/>
      <c r="AS871" s="74"/>
      <c r="AT871" s="74"/>
      <c r="AU871" s="74"/>
    </row>
    <row r="872" spans="27:47">
      <c r="AA872" s="74"/>
      <c r="AB872" s="74"/>
      <c r="AC872" s="74"/>
      <c r="AD872" s="74"/>
      <c r="AE872" s="74"/>
      <c r="AG872" s="101"/>
      <c r="AN872" s="74"/>
      <c r="AO872" s="74"/>
      <c r="AP872" s="74"/>
      <c r="AQ872" s="74"/>
      <c r="AR872" s="74"/>
      <c r="AS872" s="74"/>
      <c r="AT872" s="74"/>
      <c r="AU872" s="74"/>
    </row>
    <row r="873" spans="27:47">
      <c r="AA873" s="74"/>
      <c r="AB873" s="74"/>
      <c r="AC873" s="74"/>
      <c r="AD873" s="74"/>
      <c r="AE873" s="74"/>
      <c r="AG873" s="101"/>
      <c r="AN873" s="74"/>
      <c r="AO873" s="74"/>
      <c r="AP873" s="74"/>
      <c r="AQ873" s="74"/>
      <c r="AR873" s="74"/>
      <c r="AS873" s="74"/>
      <c r="AT873" s="74"/>
      <c r="AU873" s="74"/>
    </row>
    <row r="874" spans="27:47">
      <c r="AA874" s="74"/>
      <c r="AB874" s="74"/>
      <c r="AC874" s="74"/>
      <c r="AD874" s="74"/>
      <c r="AE874" s="74"/>
      <c r="AG874" s="101"/>
      <c r="AN874" s="74"/>
      <c r="AO874" s="74"/>
      <c r="AP874" s="74"/>
      <c r="AQ874" s="74"/>
      <c r="AR874" s="74"/>
      <c r="AS874" s="74"/>
      <c r="AT874" s="74"/>
      <c r="AU874" s="74"/>
    </row>
    <row r="875" spans="27:47">
      <c r="AA875" s="74"/>
      <c r="AB875" s="74"/>
      <c r="AC875" s="74"/>
      <c r="AD875" s="74"/>
      <c r="AE875" s="74"/>
      <c r="AG875" s="101"/>
      <c r="AN875" s="74"/>
      <c r="AO875" s="74"/>
      <c r="AP875" s="74"/>
      <c r="AQ875" s="74"/>
      <c r="AR875" s="74"/>
      <c r="AS875" s="74"/>
      <c r="AT875" s="74"/>
      <c r="AU875" s="74"/>
    </row>
    <row r="876" spans="27:47">
      <c r="AA876" s="74"/>
      <c r="AB876" s="74"/>
      <c r="AC876" s="74"/>
      <c r="AD876" s="74"/>
      <c r="AE876" s="74"/>
      <c r="AG876" s="101"/>
      <c r="AN876" s="74"/>
      <c r="AO876" s="74"/>
      <c r="AP876" s="74"/>
      <c r="AQ876" s="74"/>
      <c r="AR876" s="74"/>
      <c r="AS876" s="74"/>
      <c r="AT876" s="74"/>
      <c r="AU876" s="74"/>
    </row>
    <row r="877" spans="27:47">
      <c r="AA877" s="74"/>
      <c r="AB877" s="74"/>
      <c r="AC877" s="74"/>
      <c r="AD877" s="74"/>
      <c r="AE877" s="74"/>
      <c r="AG877" s="101"/>
      <c r="AN877" s="74"/>
      <c r="AO877" s="74"/>
      <c r="AP877" s="74"/>
      <c r="AQ877" s="74"/>
      <c r="AR877" s="74"/>
      <c r="AS877" s="74"/>
      <c r="AT877" s="74"/>
      <c r="AU877" s="74"/>
    </row>
    <row r="878" spans="27:47">
      <c r="AA878" s="74"/>
      <c r="AB878" s="74"/>
      <c r="AC878" s="74"/>
      <c r="AD878" s="74"/>
      <c r="AE878" s="74"/>
      <c r="AG878" s="101"/>
      <c r="AN878" s="74"/>
      <c r="AO878" s="74"/>
      <c r="AP878" s="74"/>
      <c r="AQ878" s="74"/>
      <c r="AR878" s="74"/>
      <c r="AS878" s="74"/>
      <c r="AT878" s="74"/>
      <c r="AU878" s="74"/>
    </row>
    <row r="879" spans="27:47">
      <c r="AA879" s="74"/>
      <c r="AB879" s="74"/>
      <c r="AC879" s="74"/>
      <c r="AD879" s="74"/>
      <c r="AE879" s="74"/>
      <c r="AG879" s="101"/>
      <c r="AN879" s="74"/>
      <c r="AO879" s="74"/>
      <c r="AP879" s="74"/>
      <c r="AQ879" s="74"/>
      <c r="AR879" s="74"/>
      <c r="AS879" s="74"/>
      <c r="AT879" s="74"/>
      <c r="AU879" s="74"/>
    </row>
    <row r="880" spans="27:47">
      <c r="AA880" s="74"/>
      <c r="AB880" s="74"/>
      <c r="AC880" s="74"/>
      <c r="AD880" s="74"/>
      <c r="AE880" s="74"/>
      <c r="AG880" s="101"/>
      <c r="AN880" s="74"/>
      <c r="AO880" s="74"/>
      <c r="AP880" s="74"/>
      <c r="AQ880" s="74"/>
      <c r="AR880" s="74"/>
      <c r="AS880" s="74"/>
      <c r="AT880" s="74"/>
      <c r="AU880" s="74"/>
    </row>
    <row r="881" spans="27:48">
      <c r="AA881" s="74"/>
      <c r="AB881" s="74"/>
      <c r="AC881" s="74"/>
      <c r="AD881" s="74"/>
      <c r="AE881" s="74"/>
      <c r="AG881" s="101"/>
      <c r="AN881" s="74"/>
      <c r="AO881" s="74"/>
      <c r="AP881" s="74"/>
      <c r="AQ881" s="74"/>
      <c r="AR881" s="74"/>
      <c r="AS881" s="74"/>
      <c r="AT881" s="74"/>
      <c r="AU881" s="74"/>
    </row>
    <row r="882" spans="27:48">
      <c r="AA882" s="74"/>
      <c r="AB882" s="74"/>
      <c r="AC882" s="74"/>
      <c r="AD882" s="74"/>
      <c r="AE882" s="74"/>
      <c r="AG882" s="101"/>
      <c r="AN882" s="74"/>
      <c r="AO882" s="74"/>
      <c r="AP882" s="74"/>
      <c r="AQ882" s="74"/>
      <c r="AR882" s="74"/>
      <c r="AS882" s="74"/>
      <c r="AT882" s="74"/>
      <c r="AU882" s="74"/>
    </row>
    <row r="883" spans="27:48">
      <c r="AA883" s="74"/>
      <c r="AB883" s="74"/>
      <c r="AC883" s="74"/>
      <c r="AD883" s="74"/>
      <c r="AE883" s="74"/>
      <c r="AG883" s="101"/>
      <c r="AN883" s="74"/>
      <c r="AO883" s="74"/>
      <c r="AP883" s="74"/>
      <c r="AQ883" s="74"/>
      <c r="AR883" s="74"/>
      <c r="AS883" s="74"/>
      <c r="AT883" s="74"/>
      <c r="AU883" s="74"/>
    </row>
    <row r="884" spans="27:48">
      <c r="AA884" s="74"/>
      <c r="AB884" s="74"/>
      <c r="AC884" s="74"/>
      <c r="AD884" s="74"/>
      <c r="AE884" s="74"/>
      <c r="AG884" s="101"/>
      <c r="AN884" s="74"/>
      <c r="AO884" s="74"/>
      <c r="AP884" s="74"/>
      <c r="AQ884" s="74"/>
      <c r="AR884" s="74"/>
      <c r="AS884" s="74"/>
      <c r="AT884" s="74"/>
      <c r="AU884" s="74"/>
    </row>
    <row r="885" spans="27:48">
      <c r="AA885" s="74"/>
      <c r="AB885" s="74"/>
      <c r="AC885" s="74"/>
      <c r="AD885" s="74"/>
      <c r="AE885" s="74"/>
      <c r="AG885" s="101"/>
      <c r="AN885" s="74"/>
      <c r="AO885" s="74"/>
      <c r="AP885" s="74"/>
      <c r="AQ885" s="74"/>
      <c r="AR885" s="74"/>
      <c r="AS885" s="74"/>
      <c r="AT885" s="74"/>
      <c r="AU885" s="74"/>
    </row>
    <row r="886" spans="27:48">
      <c r="AA886" s="74"/>
      <c r="AB886" s="74"/>
      <c r="AC886" s="74"/>
      <c r="AD886" s="74"/>
      <c r="AE886" s="74"/>
      <c r="AG886" s="101"/>
      <c r="AN886" s="74"/>
      <c r="AO886" s="74"/>
      <c r="AP886" s="74"/>
      <c r="AQ886" s="74"/>
      <c r="AR886" s="74"/>
      <c r="AS886" s="74"/>
      <c r="AT886" s="74"/>
      <c r="AU886" s="74"/>
    </row>
    <row r="887" spans="27:48">
      <c r="AA887" s="74"/>
      <c r="AB887" s="74"/>
      <c r="AC887" s="74"/>
      <c r="AD887" s="74"/>
      <c r="AE887" s="74"/>
      <c r="AG887" s="101"/>
      <c r="AN887" s="74"/>
      <c r="AO887" s="74"/>
      <c r="AP887" s="74"/>
      <c r="AQ887" s="74"/>
      <c r="AR887" s="74"/>
      <c r="AS887" s="74"/>
      <c r="AT887" s="74"/>
      <c r="AU887" s="74"/>
    </row>
    <row r="888" spans="27:48">
      <c r="AA888" s="74"/>
      <c r="AB888" s="74"/>
      <c r="AC888" s="74"/>
      <c r="AD888" s="74"/>
      <c r="AE888" s="74"/>
      <c r="AG888" s="101"/>
      <c r="AN888" s="74"/>
      <c r="AO888" s="74"/>
      <c r="AP888" s="74"/>
      <c r="AQ888" s="74"/>
      <c r="AR888" s="74"/>
      <c r="AS888" s="74"/>
      <c r="AT888" s="74"/>
      <c r="AU888" s="74"/>
      <c r="AV888" s="74"/>
    </row>
    <row r="889" spans="27:48">
      <c r="AA889" s="74"/>
      <c r="AB889" s="74"/>
      <c r="AC889" s="74"/>
      <c r="AD889" s="74"/>
      <c r="AE889" s="74"/>
      <c r="AG889" s="101"/>
      <c r="AN889" s="74"/>
      <c r="AO889" s="74"/>
      <c r="AP889" s="74"/>
      <c r="AQ889" s="74"/>
      <c r="AR889" s="74"/>
      <c r="AS889" s="74"/>
      <c r="AT889" s="74"/>
      <c r="AU889" s="74"/>
    </row>
    <row r="890" spans="27:48">
      <c r="AA890" s="74"/>
      <c r="AB890" s="74"/>
      <c r="AC890" s="74"/>
      <c r="AD890" s="74"/>
      <c r="AE890" s="74"/>
      <c r="AG890" s="101"/>
      <c r="AN890" s="74"/>
      <c r="AO890" s="74"/>
      <c r="AP890" s="74"/>
      <c r="AQ890" s="74"/>
      <c r="AR890" s="74"/>
      <c r="AS890" s="74"/>
      <c r="AT890" s="74"/>
      <c r="AU890" s="74"/>
    </row>
    <row r="891" spans="27:48">
      <c r="AA891" s="74"/>
      <c r="AB891" s="74"/>
      <c r="AC891" s="74"/>
      <c r="AD891" s="74"/>
      <c r="AE891" s="74"/>
      <c r="AG891" s="101"/>
      <c r="AN891" s="74"/>
      <c r="AO891" s="74"/>
      <c r="AP891" s="74"/>
      <c r="AQ891" s="74"/>
      <c r="AR891" s="74"/>
      <c r="AS891" s="74"/>
      <c r="AT891" s="74"/>
      <c r="AU891" s="74"/>
    </row>
    <row r="892" spans="27:48">
      <c r="AA892" s="74"/>
      <c r="AB892" s="74"/>
      <c r="AC892" s="74"/>
      <c r="AD892" s="74"/>
      <c r="AE892" s="74"/>
      <c r="AG892" s="101"/>
      <c r="AN892" s="74"/>
      <c r="AO892" s="74"/>
      <c r="AP892" s="74"/>
      <c r="AQ892" s="74"/>
      <c r="AR892" s="74"/>
      <c r="AS892" s="74"/>
      <c r="AT892" s="74"/>
      <c r="AU892" s="74"/>
    </row>
    <row r="893" spans="27:48">
      <c r="AA893" s="74"/>
      <c r="AB893" s="74"/>
      <c r="AC893" s="74"/>
      <c r="AD893" s="74"/>
      <c r="AE893" s="74"/>
      <c r="AG893" s="101"/>
      <c r="AN893" s="74"/>
      <c r="AO893" s="74"/>
      <c r="AP893" s="74"/>
      <c r="AQ893" s="74"/>
      <c r="AR893" s="74"/>
      <c r="AS893" s="74"/>
      <c r="AT893" s="74"/>
      <c r="AU893" s="74"/>
    </row>
    <row r="894" spans="27:48">
      <c r="AA894" s="74"/>
      <c r="AB894" s="74"/>
      <c r="AC894" s="74"/>
      <c r="AD894" s="74"/>
      <c r="AE894" s="74"/>
      <c r="AG894" s="101"/>
      <c r="AN894" s="74"/>
      <c r="AO894" s="74"/>
      <c r="AP894" s="74"/>
      <c r="AQ894" s="74"/>
      <c r="AR894" s="74"/>
      <c r="AS894" s="74"/>
      <c r="AT894" s="74"/>
      <c r="AU894" s="74"/>
    </row>
    <row r="895" spans="27:48">
      <c r="AA895" s="74"/>
      <c r="AB895" s="74"/>
      <c r="AC895" s="74"/>
      <c r="AD895" s="74"/>
      <c r="AE895" s="74"/>
      <c r="AG895" s="101"/>
      <c r="AN895" s="74"/>
      <c r="AO895" s="74"/>
      <c r="AP895" s="74"/>
      <c r="AQ895" s="74"/>
      <c r="AR895" s="74"/>
      <c r="AS895" s="74"/>
      <c r="AT895" s="74"/>
      <c r="AU895" s="74"/>
    </row>
    <row r="896" spans="27:48">
      <c r="AA896" s="74"/>
      <c r="AB896" s="74"/>
      <c r="AC896" s="74"/>
      <c r="AD896" s="74"/>
      <c r="AE896" s="74"/>
      <c r="AG896" s="101"/>
      <c r="AN896" s="74"/>
      <c r="AO896" s="74"/>
      <c r="AP896" s="74"/>
      <c r="AQ896" s="74"/>
      <c r="AR896" s="74"/>
      <c r="AS896" s="74"/>
      <c r="AT896" s="74"/>
      <c r="AU896" s="74"/>
    </row>
    <row r="897" spans="27:64">
      <c r="AA897" s="74"/>
      <c r="AB897" s="74"/>
      <c r="AC897" s="74"/>
      <c r="AD897" s="74"/>
      <c r="AE897" s="74"/>
      <c r="AG897" s="101"/>
      <c r="AN897" s="74"/>
      <c r="AO897" s="74"/>
      <c r="AP897" s="74"/>
      <c r="AQ897" s="74"/>
      <c r="AR897" s="74"/>
      <c r="AS897" s="74"/>
      <c r="AT897" s="74"/>
      <c r="AU897" s="74"/>
    </row>
    <row r="898" spans="27:64">
      <c r="AA898" s="74"/>
      <c r="AB898" s="74"/>
      <c r="AC898" s="74"/>
      <c r="AD898" s="74"/>
      <c r="AE898" s="74"/>
      <c r="AG898" s="101"/>
      <c r="AN898" s="74"/>
      <c r="AO898" s="74"/>
      <c r="AP898" s="74"/>
      <c r="AQ898" s="74"/>
      <c r="AR898" s="74"/>
      <c r="AS898" s="74"/>
      <c r="AT898" s="74"/>
      <c r="AU898" s="74"/>
    </row>
    <row r="899" spans="27:64">
      <c r="AA899" s="74"/>
      <c r="AB899" s="74"/>
      <c r="AC899" s="74"/>
      <c r="AD899" s="74"/>
      <c r="AE899" s="74"/>
      <c r="AG899" s="101"/>
      <c r="AN899" s="74"/>
      <c r="AO899" s="74"/>
      <c r="AP899" s="74"/>
      <c r="AQ899" s="74"/>
      <c r="AR899" s="74"/>
      <c r="AS899" s="74"/>
      <c r="AT899" s="74"/>
      <c r="AU899" s="74"/>
    </row>
    <row r="900" spans="27:64">
      <c r="AA900" s="74"/>
      <c r="AB900" s="74"/>
      <c r="AC900" s="74"/>
      <c r="AD900" s="74"/>
      <c r="AE900" s="74"/>
      <c r="AG900" s="101"/>
      <c r="AN900" s="74"/>
      <c r="AO900" s="74"/>
      <c r="AP900" s="74"/>
      <c r="AQ900" s="74"/>
      <c r="AR900" s="74"/>
      <c r="AS900" s="74"/>
      <c r="AT900" s="74"/>
      <c r="AU900" s="74"/>
    </row>
    <row r="901" spans="27:64">
      <c r="AA901" s="74"/>
      <c r="AB901" s="74"/>
      <c r="AC901" s="74"/>
      <c r="AD901" s="74"/>
      <c r="AE901" s="74"/>
      <c r="AG901" s="101"/>
      <c r="AN901" s="74"/>
      <c r="AO901" s="74"/>
      <c r="AP901" s="74"/>
      <c r="AQ901" s="74"/>
      <c r="AR901" s="74"/>
      <c r="AS901" s="74"/>
      <c r="AT901" s="74"/>
      <c r="AU901" s="74"/>
    </row>
    <row r="902" spans="27:64">
      <c r="AA902" s="74"/>
      <c r="AB902" s="74"/>
      <c r="AC902" s="74"/>
      <c r="AD902" s="74"/>
      <c r="AE902" s="74"/>
      <c r="AG902" s="101"/>
      <c r="AN902" s="74"/>
      <c r="AO902" s="74"/>
      <c r="AP902" s="74"/>
      <c r="AQ902" s="74"/>
      <c r="AR902" s="74"/>
      <c r="AS902" s="74"/>
      <c r="AT902" s="74"/>
      <c r="AU902" s="74"/>
    </row>
    <row r="903" spans="27:64">
      <c r="AA903" s="74"/>
      <c r="AB903" s="74"/>
      <c r="AC903" s="74"/>
      <c r="AD903" s="74"/>
      <c r="AE903" s="74"/>
      <c r="AG903" s="101"/>
      <c r="AN903" s="74"/>
      <c r="AO903" s="74"/>
      <c r="AP903" s="74"/>
      <c r="AQ903" s="74"/>
      <c r="AR903" s="74"/>
      <c r="AS903" s="74"/>
      <c r="AT903" s="74"/>
      <c r="AU903" s="74"/>
      <c r="AV903" s="74"/>
      <c r="AW903" s="74"/>
      <c r="AX903" s="74"/>
      <c r="AY903" s="74"/>
      <c r="AZ903" s="74"/>
      <c r="BA903" s="74"/>
      <c r="BB903" s="74"/>
      <c r="BC903" s="74"/>
      <c r="BD903" s="74"/>
      <c r="BE903" s="74"/>
      <c r="BF903" s="74"/>
      <c r="BG903" s="74"/>
      <c r="BH903" s="74"/>
      <c r="BI903" s="74"/>
      <c r="BJ903" s="74"/>
      <c r="BK903" s="74"/>
      <c r="BL903" s="74"/>
    </row>
    <row r="904" spans="27:64">
      <c r="AA904" s="74"/>
      <c r="AB904" s="74"/>
      <c r="AC904" s="74"/>
      <c r="AD904" s="74"/>
      <c r="AE904" s="74"/>
      <c r="AG904" s="101"/>
      <c r="AN904" s="74"/>
      <c r="AO904" s="74"/>
      <c r="AP904" s="74"/>
      <c r="AQ904" s="74"/>
      <c r="AR904" s="74"/>
      <c r="AS904" s="74"/>
      <c r="AT904" s="74"/>
      <c r="AU904" s="74"/>
    </row>
    <row r="905" spans="27:64">
      <c r="AA905" s="74"/>
      <c r="AB905" s="74"/>
      <c r="AC905" s="74"/>
      <c r="AD905" s="74"/>
      <c r="AE905" s="74"/>
      <c r="AG905" s="101"/>
      <c r="AN905" s="74"/>
      <c r="AO905" s="74"/>
      <c r="AP905" s="74"/>
      <c r="AQ905" s="74"/>
      <c r="AR905" s="74"/>
      <c r="AS905" s="74"/>
      <c r="AT905" s="74"/>
      <c r="AU905" s="74"/>
    </row>
    <row r="906" spans="27:64">
      <c r="AA906" s="74"/>
      <c r="AB906" s="74"/>
      <c r="AC906" s="74"/>
      <c r="AD906" s="74"/>
      <c r="AE906" s="74"/>
      <c r="AG906" s="101"/>
      <c r="AN906" s="74"/>
      <c r="AO906" s="74"/>
      <c r="AP906" s="74"/>
      <c r="AQ906" s="74"/>
      <c r="AR906" s="74"/>
      <c r="AS906" s="74"/>
      <c r="AT906" s="74"/>
      <c r="AU906" s="74"/>
    </row>
    <row r="907" spans="27:64">
      <c r="AA907" s="74"/>
      <c r="AB907" s="74"/>
      <c r="AC907" s="74"/>
      <c r="AD907" s="74"/>
      <c r="AE907" s="74"/>
      <c r="AG907" s="101"/>
      <c r="AN907" s="74"/>
      <c r="AO907" s="74"/>
      <c r="AP907" s="74"/>
      <c r="AQ907" s="74"/>
      <c r="AR907" s="74"/>
      <c r="AS907" s="74"/>
      <c r="AT907" s="74"/>
      <c r="AU907" s="74"/>
      <c r="AV907" s="74"/>
      <c r="AW907" s="74"/>
      <c r="AX907" s="74"/>
      <c r="AY907" s="74"/>
      <c r="AZ907" s="74"/>
      <c r="BA907" s="74"/>
      <c r="BB907" s="74"/>
      <c r="BC907" s="74"/>
      <c r="BD907" s="74"/>
      <c r="BE907" s="74"/>
      <c r="BF907" s="74"/>
      <c r="BG907" s="74"/>
      <c r="BH907" s="74"/>
      <c r="BI907" s="74"/>
      <c r="BJ907" s="74"/>
      <c r="BK907" s="74"/>
      <c r="BL907" s="74"/>
    </row>
    <row r="908" spans="27:64">
      <c r="AA908" s="74"/>
      <c r="AB908" s="74"/>
      <c r="AC908" s="74"/>
      <c r="AD908" s="74"/>
      <c r="AE908" s="74"/>
      <c r="AG908" s="101"/>
      <c r="AN908" s="74"/>
      <c r="AO908" s="74"/>
      <c r="AP908" s="74"/>
      <c r="AQ908" s="74"/>
      <c r="AR908" s="74"/>
      <c r="AS908" s="74"/>
      <c r="AT908" s="74"/>
      <c r="AU908" s="74"/>
    </row>
    <row r="909" spans="27:64">
      <c r="AA909" s="74"/>
      <c r="AB909" s="74"/>
      <c r="AC909" s="74"/>
      <c r="AD909" s="74"/>
      <c r="AE909" s="74"/>
      <c r="AG909" s="101"/>
      <c r="AN909" s="74"/>
      <c r="AO909" s="74"/>
      <c r="AP909" s="74"/>
      <c r="AQ909" s="74"/>
      <c r="AR909" s="74"/>
      <c r="AS909" s="74"/>
      <c r="AT909" s="74"/>
      <c r="AU909" s="74"/>
    </row>
    <row r="910" spans="27:64">
      <c r="AA910" s="74"/>
      <c r="AB910" s="74"/>
      <c r="AC910" s="74"/>
      <c r="AD910" s="74"/>
      <c r="AE910" s="74"/>
      <c r="AG910" s="101"/>
      <c r="AN910" s="74"/>
      <c r="AO910" s="74"/>
      <c r="AP910" s="74"/>
      <c r="AQ910" s="74"/>
      <c r="AR910" s="74"/>
      <c r="AS910" s="74"/>
      <c r="AT910" s="74"/>
      <c r="AU910" s="74"/>
    </row>
    <row r="911" spans="27:64">
      <c r="AA911" s="74"/>
      <c r="AB911" s="74"/>
      <c r="AC911" s="74"/>
      <c r="AD911" s="74"/>
      <c r="AE911" s="74"/>
      <c r="AG911" s="101"/>
      <c r="AN911" s="74"/>
      <c r="AO911" s="74"/>
      <c r="AP911" s="74"/>
      <c r="AQ911" s="74"/>
      <c r="AR911" s="74"/>
      <c r="AS911" s="74"/>
      <c r="AT911" s="74"/>
      <c r="AU911" s="74"/>
      <c r="AV911" s="74"/>
      <c r="AW911" s="74"/>
      <c r="AX911" s="74"/>
      <c r="AY911" s="74"/>
      <c r="AZ911" s="74"/>
      <c r="BA911" s="74"/>
      <c r="BB911" s="74"/>
      <c r="BC911" s="74"/>
      <c r="BD911" s="74"/>
      <c r="BE911" s="74"/>
      <c r="BF911" s="74"/>
      <c r="BG911" s="74"/>
      <c r="BH911" s="74"/>
      <c r="BI911" s="74"/>
      <c r="BJ911" s="74"/>
      <c r="BK911" s="74"/>
      <c r="BL911" s="74"/>
    </row>
    <row r="912" spans="27:64">
      <c r="AA912" s="74"/>
      <c r="AB912" s="74"/>
      <c r="AC912" s="74"/>
      <c r="AD912" s="74"/>
      <c r="AE912" s="74"/>
      <c r="AG912" s="101"/>
      <c r="AN912" s="74"/>
      <c r="AO912" s="74"/>
      <c r="AP912" s="74"/>
      <c r="AQ912" s="74"/>
      <c r="AR912" s="74"/>
      <c r="AS912" s="74"/>
      <c r="AT912" s="74"/>
      <c r="AU912" s="74"/>
    </row>
    <row r="913" spans="27:64">
      <c r="AA913" s="74"/>
      <c r="AB913" s="74"/>
      <c r="AC913" s="74"/>
      <c r="AD913" s="74"/>
      <c r="AE913" s="74"/>
      <c r="AG913" s="101"/>
      <c r="AN913" s="74"/>
      <c r="AO913" s="74"/>
      <c r="AP913" s="74"/>
      <c r="AQ913" s="74"/>
      <c r="AR913" s="74"/>
      <c r="AS913" s="74"/>
      <c r="AT913" s="74"/>
      <c r="AU913" s="74"/>
    </row>
    <row r="914" spans="27:64">
      <c r="AA914" s="74"/>
      <c r="AB914" s="74"/>
      <c r="AC914" s="74"/>
      <c r="AD914" s="74"/>
      <c r="AE914" s="74"/>
      <c r="AG914" s="101"/>
      <c r="AN914" s="74"/>
      <c r="AO914" s="74"/>
      <c r="AP914" s="74"/>
      <c r="AQ914" s="74"/>
      <c r="AR914" s="74"/>
      <c r="AS914" s="74"/>
      <c r="AT914" s="74"/>
      <c r="AU914" s="74"/>
    </row>
    <row r="915" spans="27:64">
      <c r="AA915" s="74"/>
      <c r="AB915" s="74"/>
      <c r="AC915" s="74"/>
      <c r="AD915" s="74"/>
      <c r="AE915" s="74"/>
      <c r="AG915" s="101"/>
      <c r="AN915" s="74"/>
      <c r="AO915" s="74"/>
      <c r="AP915" s="74"/>
      <c r="AQ915" s="74"/>
      <c r="AR915" s="74"/>
      <c r="AS915" s="74"/>
      <c r="AT915" s="74"/>
      <c r="AU915" s="74"/>
    </row>
    <row r="916" spans="27:64">
      <c r="AA916" s="74"/>
      <c r="AB916" s="74"/>
      <c r="AC916" s="74"/>
      <c r="AD916" s="74"/>
      <c r="AE916" s="74"/>
      <c r="AG916" s="101"/>
      <c r="AN916" s="74"/>
      <c r="AO916" s="74"/>
      <c r="AP916" s="74"/>
      <c r="AQ916" s="74"/>
      <c r="AR916" s="74"/>
      <c r="AS916" s="74"/>
      <c r="AT916" s="74"/>
      <c r="AU916" s="74"/>
    </row>
    <row r="917" spans="27:64">
      <c r="AA917" s="74"/>
      <c r="AB917" s="74"/>
      <c r="AC917" s="74"/>
      <c r="AD917" s="74"/>
      <c r="AE917" s="74"/>
      <c r="AG917" s="101"/>
      <c r="AN917" s="74"/>
      <c r="AO917" s="74"/>
      <c r="AP917" s="74"/>
      <c r="AQ917" s="74"/>
      <c r="AR917" s="74"/>
      <c r="AS917" s="74"/>
      <c r="AT917" s="74"/>
      <c r="AU917" s="74"/>
    </row>
    <row r="918" spans="27:64">
      <c r="AA918" s="74"/>
      <c r="AB918" s="74"/>
      <c r="AC918" s="74"/>
      <c r="AD918" s="74"/>
      <c r="AE918" s="74"/>
      <c r="AG918" s="101"/>
      <c r="AN918" s="74"/>
      <c r="AO918" s="74"/>
      <c r="AP918" s="74"/>
      <c r="AQ918" s="74"/>
      <c r="AR918" s="74"/>
      <c r="AS918" s="74"/>
      <c r="AT918" s="74"/>
      <c r="AU918" s="74"/>
    </row>
    <row r="919" spans="27:64">
      <c r="AA919" s="74"/>
      <c r="AB919" s="74"/>
      <c r="AC919" s="74"/>
      <c r="AD919" s="74"/>
      <c r="AE919" s="74"/>
      <c r="AG919" s="101"/>
      <c r="AN919" s="74"/>
      <c r="AO919" s="74"/>
      <c r="AP919" s="74"/>
      <c r="AQ919" s="74"/>
      <c r="AR919" s="74"/>
      <c r="AS919" s="74"/>
      <c r="AT919" s="74"/>
      <c r="AU919" s="74"/>
    </row>
    <row r="920" spans="27:64">
      <c r="AA920" s="74"/>
      <c r="AB920" s="74"/>
      <c r="AC920" s="74"/>
      <c r="AD920" s="74"/>
      <c r="AE920" s="74"/>
      <c r="AG920" s="101"/>
      <c r="AN920" s="74"/>
      <c r="AO920" s="74"/>
      <c r="AP920" s="74"/>
      <c r="AQ920" s="74"/>
      <c r="AR920" s="74"/>
      <c r="AS920" s="74"/>
      <c r="AT920" s="74"/>
      <c r="AU920" s="74"/>
      <c r="AV920" s="74"/>
      <c r="AW920" s="74"/>
      <c r="AX920" s="74"/>
      <c r="AY920" s="74"/>
      <c r="AZ920" s="74"/>
      <c r="BA920" s="74"/>
      <c r="BB920" s="74"/>
      <c r="BC920" s="74"/>
      <c r="BD920" s="74"/>
      <c r="BE920" s="74"/>
      <c r="BF920" s="74"/>
      <c r="BG920" s="74"/>
      <c r="BH920" s="74"/>
      <c r="BI920" s="74"/>
      <c r="BJ920" s="74"/>
      <c r="BK920" s="74"/>
      <c r="BL920" s="74"/>
    </row>
    <row r="921" spans="27:64">
      <c r="AA921" s="74"/>
      <c r="AB921" s="74"/>
      <c r="AC921" s="74"/>
      <c r="AD921" s="74"/>
      <c r="AE921" s="74"/>
      <c r="AG921" s="101"/>
      <c r="AN921" s="74"/>
      <c r="AO921" s="74"/>
      <c r="AP921" s="74"/>
      <c r="AQ921" s="74"/>
      <c r="AR921" s="74"/>
      <c r="AS921" s="74"/>
      <c r="AT921" s="74"/>
      <c r="AU921" s="74"/>
    </row>
    <row r="922" spans="27:64">
      <c r="AA922" s="74"/>
      <c r="AB922" s="74"/>
      <c r="AC922" s="74"/>
      <c r="AD922" s="74"/>
      <c r="AE922" s="74"/>
      <c r="AG922" s="101"/>
      <c r="AN922" s="74"/>
      <c r="AO922" s="74"/>
      <c r="AP922" s="74"/>
      <c r="AQ922" s="74"/>
      <c r="AR922" s="74"/>
      <c r="AS922" s="74"/>
      <c r="AT922" s="74"/>
      <c r="AU922" s="74"/>
    </row>
    <row r="923" spans="27:64">
      <c r="AA923" s="74"/>
      <c r="AB923" s="74"/>
      <c r="AC923" s="74"/>
      <c r="AD923" s="74"/>
      <c r="AE923" s="74"/>
      <c r="AG923" s="101"/>
      <c r="AN923" s="74"/>
      <c r="AO923" s="74"/>
      <c r="AP923" s="74"/>
      <c r="AQ923" s="74"/>
      <c r="AR923" s="74"/>
      <c r="AS923" s="74"/>
      <c r="AT923" s="74"/>
      <c r="AU923" s="74"/>
    </row>
    <row r="924" spans="27:64">
      <c r="AA924" s="74"/>
      <c r="AB924" s="74"/>
      <c r="AC924" s="74"/>
      <c r="AD924" s="74"/>
      <c r="AE924" s="74"/>
      <c r="AG924" s="101"/>
      <c r="AN924" s="74"/>
      <c r="AO924" s="74"/>
      <c r="AP924" s="74"/>
      <c r="AQ924" s="74"/>
      <c r="AR924" s="74"/>
      <c r="AS924" s="74"/>
      <c r="AT924" s="74"/>
      <c r="AU924" s="74"/>
    </row>
    <row r="925" spans="27:64">
      <c r="AA925" s="74"/>
      <c r="AB925" s="74"/>
      <c r="AC925" s="74"/>
      <c r="AD925" s="74"/>
      <c r="AE925" s="74"/>
      <c r="AG925" s="101"/>
      <c r="AN925" s="74"/>
      <c r="AO925" s="74"/>
      <c r="AP925" s="74"/>
      <c r="AQ925" s="74"/>
      <c r="AR925" s="74"/>
      <c r="AS925" s="74"/>
      <c r="AT925" s="74"/>
      <c r="AU925" s="74"/>
    </row>
    <row r="926" spans="27:64">
      <c r="AA926" s="74"/>
      <c r="AB926" s="74"/>
      <c r="AC926" s="74"/>
      <c r="AD926" s="74"/>
      <c r="AE926" s="74"/>
      <c r="AG926" s="101"/>
      <c r="AN926" s="74"/>
      <c r="AO926" s="74"/>
      <c r="AP926" s="74"/>
      <c r="AQ926" s="74"/>
      <c r="AR926" s="74"/>
      <c r="AS926" s="74"/>
      <c r="AT926" s="74"/>
      <c r="AU926" s="74"/>
    </row>
    <row r="927" spans="27:64">
      <c r="AA927" s="74"/>
      <c r="AB927" s="74"/>
      <c r="AC927" s="74"/>
      <c r="AD927" s="74"/>
      <c r="AE927" s="74"/>
      <c r="AG927" s="101"/>
      <c r="AN927" s="74"/>
      <c r="AO927" s="74"/>
      <c r="AP927" s="74"/>
      <c r="AQ927" s="74"/>
      <c r="AR927" s="74"/>
      <c r="AS927" s="74"/>
      <c r="AT927" s="74"/>
      <c r="AU927" s="74"/>
    </row>
    <row r="928" spans="27:64">
      <c r="AA928" s="74"/>
      <c r="AB928" s="74"/>
      <c r="AC928" s="74"/>
      <c r="AD928" s="74"/>
      <c r="AE928" s="74"/>
      <c r="AG928" s="101"/>
      <c r="AN928" s="74"/>
      <c r="AO928" s="74"/>
      <c r="AP928" s="74"/>
      <c r="AQ928" s="74"/>
      <c r="AR928" s="74"/>
      <c r="AS928" s="74"/>
      <c r="AT928" s="74"/>
      <c r="AU928" s="74"/>
    </row>
    <row r="929" spans="27:64">
      <c r="AA929" s="74"/>
      <c r="AB929" s="74"/>
      <c r="AC929" s="74"/>
      <c r="AD929" s="74"/>
      <c r="AE929" s="74"/>
      <c r="AG929" s="101"/>
      <c r="AN929" s="74"/>
      <c r="AO929" s="74"/>
      <c r="AP929" s="74"/>
      <c r="AQ929" s="74"/>
      <c r="AR929" s="74"/>
      <c r="AS929" s="74"/>
      <c r="AT929" s="74"/>
      <c r="AU929" s="74"/>
    </row>
    <row r="930" spans="27:64">
      <c r="AA930" s="74"/>
      <c r="AB930" s="74"/>
      <c r="AC930" s="74"/>
      <c r="AD930" s="74"/>
      <c r="AE930" s="74"/>
      <c r="AG930" s="101"/>
      <c r="AN930" s="74"/>
      <c r="AO930" s="74"/>
      <c r="AP930" s="74"/>
      <c r="AQ930" s="74"/>
      <c r="AR930" s="74"/>
      <c r="AS930" s="74"/>
      <c r="AT930" s="74"/>
      <c r="AU930" s="74"/>
    </row>
    <row r="931" spans="27:64">
      <c r="AA931" s="74"/>
      <c r="AB931" s="74"/>
      <c r="AC931" s="74"/>
      <c r="AD931" s="74"/>
      <c r="AE931" s="74"/>
      <c r="AG931" s="101"/>
      <c r="AN931" s="74"/>
      <c r="AO931" s="74"/>
      <c r="AP931" s="74"/>
      <c r="AQ931" s="74"/>
      <c r="AR931" s="74"/>
      <c r="AS931" s="74"/>
      <c r="AT931" s="74"/>
      <c r="AU931" s="74"/>
    </row>
    <row r="932" spans="27:64">
      <c r="AA932" s="74"/>
      <c r="AB932" s="74"/>
      <c r="AC932" s="74"/>
      <c r="AD932" s="74"/>
      <c r="AE932" s="74"/>
      <c r="AG932" s="101"/>
      <c r="AN932" s="74"/>
      <c r="AO932" s="74"/>
      <c r="AP932" s="74"/>
      <c r="AQ932" s="74"/>
      <c r="AR932" s="74"/>
      <c r="AS932" s="74"/>
      <c r="AT932" s="74"/>
      <c r="AU932" s="74"/>
    </row>
    <row r="933" spans="27:64">
      <c r="AA933" s="74"/>
      <c r="AB933" s="74"/>
      <c r="AC933" s="74"/>
      <c r="AD933" s="74"/>
      <c r="AE933" s="74"/>
      <c r="AG933" s="101"/>
      <c r="AN933" s="74"/>
      <c r="AO933" s="74"/>
      <c r="AP933" s="74"/>
      <c r="AQ933" s="74"/>
      <c r="AR933" s="74"/>
      <c r="AS933" s="74"/>
      <c r="AT933" s="74"/>
      <c r="AU933" s="74"/>
    </row>
    <row r="934" spans="27:64">
      <c r="AA934" s="74"/>
      <c r="AB934" s="74"/>
      <c r="AC934" s="74"/>
      <c r="AD934" s="74"/>
      <c r="AE934" s="74"/>
      <c r="AG934" s="101"/>
      <c r="AN934" s="74"/>
      <c r="AO934" s="74"/>
      <c r="AP934" s="74"/>
      <c r="AQ934" s="74"/>
      <c r="AR934" s="74"/>
      <c r="AS934" s="74"/>
      <c r="AT934" s="74"/>
      <c r="AU934" s="74"/>
    </row>
    <row r="935" spans="27:64">
      <c r="AA935" s="74"/>
      <c r="AB935" s="74"/>
      <c r="AC935" s="74"/>
      <c r="AD935" s="74"/>
      <c r="AE935" s="74"/>
      <c r="AG935" s="101"/>
      <c r="AN935" s="74"/>
      <c r="AO935" s="74"/>
      <c r="AP935" s="74"/>
      <c r="AQ935" s="74"/>
      <c r="AR935" s="74"/>
      <c r="AS935" s="74"/>
      <c r="AT935" s="74"/>
      <c r="AU935" s="74"/>
    </row>
    <row r="936" spans="27:64">
      <c r="AA936" s="74"/>
      <c r="AB936" s="74"/>
      <c r="AC936" s="74"/>
      <c r="AD936" s="74"/>
      <c r="AE936" s="74"/>
      <c r="AG936" s="101"/>
      <c r="AN936" s="74"/>
      <c r="AO936" s="74"/>
      <c r="AP936" s="74"/>
      <c r="AQ936" s="74"/>
      <c r="AR936" s="74"/>
      <c r="AS936" s="74"/>
      <c r="AT936" s="74"/>
      <c r="AU936" s="74"/>
      <c r="AV936" s="74"/>
      <c r="AW936" s="74"/>
      <c r="AX936" s="74"/>
      <c r="AY936" s="74"/>
      <c r="AZ936" s="74"/>
      <c r="BA936" s="74"/>
      <c r="BB936" s="74"/>
      <c r="BC936" s="74"/>
      <c r="BD936" s="74"/>
      <c r="BE936" s="74"/>
      <c r="BF936" s="74"/>
      <c r="BG936" s="74"/>
      <c r="BH936" s="74"/>
      <c r="BI936" s="74"/>
      <c r="BJ936" s="74"/>
      <c r="BK936" s="74"/>
      <c r="BL936" s="74"/>
    </row>
    <row r="937" spans="27:64">
      <c r="AA937" s="74"/>
      <c r="AB937" s="74"/>
      <c r="AC937" s="74"/>
      <c r="AD937" s="74"/>
      <c r="AE937" s="74"/>
      <c r="AG937" s="101"/>
      <c r="AN937" s="74"/>
      <c r="AO937" s="74"/>
      <c r="AP937" s="74"/>
      <c r="AQ937" s="74"/>
      <c r="AR937" s="74"/>
      <c r="AS937" s="74"/>
      <c r="AT937" s="74"/>
      <c r="AU937" s="74"/>
    </row>
    <row r="938" spans="27:64">
      <c r="AA938" s="74"/>
      <c r="AB938" s="74"/>
      <c r="AC938" s="74"/>
      <c r="AD938" s="74"/>
      <c r="AE938" s="74"/>
      <c r="AG938" s="101"/>
      <c r="AN938" s="74"/>
      <c r="AO938" s="74"/>
      <c r="AP938" s="74"/>
      <c r="AQ938" s="74"/>
      <c r="AR938" s="74"/>
      <c r="AS938" s="74"/>
      <c r="AT938" s="74"/>
      <c r="AU938" s="74"/>
    </row>
    <row r="939" spans="27:64">
      <c r="AA939" s="74"/>
      <c r="AB939" s="74"/>
      <c r="AC939" s="74"/>
      <c r="AD939" s="74"/>
      <c r="AE939" s="74"/>
      <c r="AG939" s="101"/>
      <c r="AN939" s="74"/>
      <c r="AO939" s="74"/>
      <c r="AP939" s="74"/>
      <c r="AQ939" s="74"/>
      <c r="AR939" s="74"/>
      <c r="AS939" s="74"/>
      <c r="AT939" s="74"/>
      <c r="AU939" s="74"/>
    </row>
    <row r="940" spans="27:64">
      <c r="AA940" s="74"/>
      <c r="AB940" s="74"/>
      <c r="AC940" s="74"/>
      <c r="AD940" s="74"/>
      <c r="AE940" s="74"/>
      <c r="AG940" s="101"/>
      <c r="AN940" s="74"/>
      <c r="AO940" s="74"/>
      <c r="AP940" s="74"/>
      <c r="AQ940" s="74"/>
      <c r="AR940" s="74"/>
      <c r="AS940" s="74"/>
      <c r="AT940" s="74"/>
      <c r="AU940" s="74"/>
    </row>
    <row r="941" spans="27:64">
      <c r="AA941" s="74"/>
      <c r="AB941" s="74"/>
      <c r="AC941" s="74"/>
      <c r="AD941" s="74"/>
      <c r="AE941" s="74"/>
      <c r="AG941" s="101"/>
      <c r="AN941" s="74"/>
      <c r="AO941" s="74"/>
      <c r="AP941" s="74"/>
      <c r="AQ941" s="74"/>
      <c r="AR941" s="74"/>
      <c r="AS941" s="74"/>
      <c r="AT941" s="74"/>
      <c r="AU941" s="74"/>
    </row>
    <row r="942" spans="27:64">
      <c r="AA942" s="74"/>
      <c r="AB942" s="74"/>
      <c r="AC942" s="74"/>
      <c r="AD942" s="74"/>
      <c r="AE942" s="74"/>
      <c r="AG942" s="101"/>
      <c r="AN942" s="74"/>
      <c r="AO942" s="74"/>
      <c r="AP942" s="74"/>
      <c r="AQ942" s="74"/>
      <c r="AR942" s="74"/>
      <c r="AS942" s="74"/>
      <c r="AT942" s="74"/>
      <c r="AU942" s="74"/>
    </row>
    <row r="943" spans="27:64">
      <c r="AA943" s="74"/>
      <c r="AB943" s="74"/>
      <c r="AC943" s="74"/>
      <c r="AD943" s="74"/>
      <c r="AE943" s="74"/>
      <c r="AG943" s="101"/>
      <c r="AN943" s="74"/>
      <c r="AO943" s="74"/>
      <c r="AP943" s="74"/>
      <c r="AQ943" s="74"/>
      <c r="AR943" s="74"/>
      <c r="AS943" s="74"/>
      <c r="AT943" s="74"/>
      <c r="AU943" s="74"/>
      <c r="AV943" s="74"/>
      <c r="AW943" s="74"/>
      <c r="AX943" s="74"/>
      <c r="AY943" s="74"/>
      <c r="AZ943" s="74"/>
      <c r="BA943" s="74"/>
      <c r="BB943" s="74"/>
      <c r="BC943" s="74"/>
      <c r="BD943" s="74"/>
      <c r="BE943" s="74"/>
      <c r="BF943" s="74"/>
      <c r="BG943" s="74"/>
      <c r="BH943" s="74"/>
      <c r="BI943" s="74"/>
      <c r="BJ943" s="74"/>
      <c r="BK943" s="74"/>
      <c r="BL943" s="74"/>
    </row>
    <row r="944" spans="27:64">
      <c r="AA944" s="74"/>
      <c r="AB944" s="74"/>
      <c r="AC944" s="74"/>
      <c r="AD944" s="74"/>
      <c r="AE944" s="74"/>
      <c r="AG944" s="101"/>
      <c r="AN944" s="74"/>
      <c r="AO944" s="74"/>
      <c r="AP944" s="74"/>
      <c r="AQ944" s="74"/>
      <c r="AR944" s="74"/>
      <c r="AS944" s="74"/>
      <c r="AT944" s="74"/>
      <c r="AU944" s="74"/>
    </row>
    <row r="945" spans="27:64">
      <c r="AA945" s="74"/>
      <c r="AB945" s="74"/>
      <c r="AC945" s="74"/>
      <c r="AD945" s="74"/>
      <c r="AE945" s="74"/>
      <c r="AG945" s="101"/>
      <c r="AN945" s="74"/>
      <c r="AO945" s="74"/>
      <c r="AP945" s="74"/>
      <c r="AQ945" s="74"/>
      <c r="AR945" s="74"/>
      <c r="AS945" s="74"/>
      <c r="AT945" s="74"/>
      <c r="AU945" s="74"/>
    </row>
    <row r="946" spans="27:64">
      <c r="AA946" s="74"/>
      <c r="AB946" s="74"/>
      <c r="AC946" s="74"/>
      <c r="AD946" s="74"/>
      <c r="AE946" s="74"/>
      <c r="AG946" s="101"/>
      <c r="AN946" s="74"/>
      <c r="AO946" s="74"/>
      <c r="AP946" s="74"/>
      <c r="AQ946" s="74"/>
      <c r="AR946" s="74"/>
      <c r="AS946" s="74"/>
      <c r="AT946" s="74"/>
      <c r="AU946" s="74"/>
    </row>
    <row r="947" spans="27:64">
      <c r="AA947" s="74"/>
      <c r="AB947" s="74"/>
      <c r="AC947" s="74"/>
      <c r="AD947" s="74"/>
      <c r="AE947" s="74"/>
      <c r="AG947" s="101"/>
      <c r="AN947" s="74"/>
      <c r="AO947" s="74"/>
      <c r="AP947" s="74"/>
      <c r="AQ947" s="74"/>
      <c r="AR947" s="74"/>
      <c r="AS947" s="74"/>
      <c r="AT947" s="74"/>
      <c r="AU947" s="74"/>
    </row>
    <row r="948" spans="27:64">
      <c r="AA948" s="74"/>
      <c r="AB948" s="74"/>
      <c r="AC948" s="74"/>
      <c r="AD948" s="74"/>
      <c r="AE948" s="74"/>
      <c r="AG948" s="101"/>
      <c r="AN948" s="74"/>
      <c r="AO948" s="74"/>
      <c r="AP948" s="74"/>
      <c r="AQ948" s="74"/>
      <c r="AR948" s="74"/>
      <c r="AS948" s="74"/>
      <c r="AT948" s="74"/>
      <c r="AU948" s="74"/>
    </row>
    <row r="949" spans="27:64">
      <c r="AA949" s="74"/>
      <c r="AB949" s="74"/>
      <c r="AC949" s="74"/>
      <c r="AD949" s="74"/>
      <c r="AE949" s="74"/>
      <c r="AG949" s="101"/>
      <c r="AN949" s="74"/>
      <c r="AO949" s="74"/>
      <c r="AP949" s="74"/>
      <c r="AQ949" s="74"/>
      <c r="AR949" s="74"/>
      <c r="AS949" s="74"/>
      <c r="AT949" s="74"/>
      <c r="AU949" s="74"/>
      <c r="AV949" s="74"/>
      <c r="AW949" s="74"/>
      <c r="AX949" s="74"/>
      <c r="AY949" s="74"/>
      <c r="AZ949" s="74"/>
      <c r="BA949" s="74"/>
      <c r="BB949" s="74"/>
      <c r="BC949" s="74"/>
      <c r="BD949" s="74"/>
      <c r="BE949" s="74"/>
      <c r="BF949" s="74"/>
      <c r="BG949" s="74"/>
      <c r="BH949" s="74"/>
      <c r="BI949" s="74"/>
      <c r="BJ949" s="74"/>
      <c r="BK949" s="74"/>
      <c r="BL949" s="74"/>
    </row>
    <row r="950" spans="27:64">
      <c r="AA950" s="74"/>
      <c r="AB950" s="74"/>
      <c r="AC950" s="74"/>
      <c r="AD950" s="74"/>
      <c r="AE950" s="74"/>
      <c r="AG950" s="101"/>
      <c r="AN950" s="74"/>
      <c r="AO950" s="74"/>
      <c r="AP950" s="74"/>
      <c r="AQ950" s="74"/>
      <c r="AR950" s="74"/>
      <c r="AS950" s="74"/>
      <c r="AT950" s="74"/>
      <c r="AU950" s="74"/>
    </row>
    <row r="951" spans="27:64">
      <c r="AA951" s="74"/>
      <c r="AB951" s="74"/>
      <c r="AC951" s="74"/>
      <c r="AD951" s="74"/>
      <c r="AE951" s="74"/>
      <c r="AG951" s="101"/>
      <c r="AN951" s="74"/>
      <c r="AO951" s="74"/>
      <c r="AP951" s="74"/>
      <c r="AQ951" s="74"/>
      <c r="AR951" s="74"/>
      <c r="AS951" s="74"/>
      <c r="AT951" s="74"/>
      <c r="AU951" s="74"/>
      <c r="AV951" s="74"/>
      <c r="AW951" s="74"/>
      <c r="AX951" s="74"/>
      <c r="AY951" s="74"/>
      <c r="AZ951" s="74"/>
      <c r="BA951" s="74"/>
      <c r="BB951" s="74"/>
      <c r="BC951" s="74"/>
      <c r="BD951" s="74"/>
      <c r="BE951" s="74"/>
      <c r="BF951" s="74"/>
      <c r="BG951" s="74"/>
      <c r="BH951" s="74"/>
      <c r="BI951" s="74"/>
      <c r="BJ951" s="74"/>
      <c r="BK951" s="74"/>
      <c r="BL951" s="74"/>
    </row>
    <row r="952" spans="27:64">
      <c r="AA952" s="74"/>
      <c r="AB952" s="74"/>
      <c r="AC952" s="74"/>
      <c r="AD952" s="74"/>
      <c r="AE952" s="74"/>
      <c r="AG952" s="101"/>
      <c r="AN952" s="74"/>
      <c r="AO952" s="74"/>
      <c r="AP952" s="74"/>
      <c r="AQ952" s="74"/>
      <c r="AR952" s="74"/>
      <c r="AS952" s="74"/>
      <c r="AT952" s="74"/>
      <c r="AU952" s="74"/>
    </row>
    <row r="953" spans="27:64">
      <c r="AA953" s="74"/>
      <c r="AB953" s="74"/>
      <c r="AC953" s="74"/>
      <c r="AD953" s="74"/>
      <c r="AE953" s="74"/>
      <c r="AG953" s="101"/>
      <c r="AN953" s="74"/>
      <c r="AO953" s="74"/>
      <c r="AP953" s="74"/>
      <c r="AQ953" s="74"/>
      <c r="AR953" s="74"/>
      <c r="AS953" s="74"/>
      <c r="AT953" s="74"/>
      <c r="AU953" s="74"/>
      <c r="AV953" s="74"/>
    </row>
    <row r="954" spans="27:64">
      <c r="AA954" s="74"/>
      <c r="AB954" s="74"/>
      <c r="AC954" s="74"/>
      <c r="AD954" s="74"/>
      <c r="AE954" s="74"/>
      <c r="AG954" s="101"/>
      <c r="AN954" s="74"/>
      <c r="AO954" s="74"/>
      <c r="AP954" s="74"/>
      <c r="AQ954" s="74"/>
      <c r="AR954" s="74"/>
      <c r="AS954" s="74"/>
      <c r="AT954" s="74"/>
      <c r="AU954" s="74"/>
    </row>
    <row r="955" spans="27:64">
      <c r="AA955" s="74"/>
      <c r="AB955" s="74"/>
      <c r="AC955" s="74"/>
      <c r="AD955" s="74"/>
      <c r="AE955" s="74"/>
      <c r="AG955" s="101"/>
      <c r="AN955" s="74"/>
      <c r="AO955" s="74"/>
      <c r="AP955" s="74"/>
      <c r="AQ955" s="74"/>
      <c r="AR955" s="74"/>
      <c r="AS955" s="74"/>
      <c r="AT955" s="74"/>
      <c r="AU955" s="74"/>
    </row>
    <row r="956" spans="27:64">
      <c r="AA956" s="74"/>
      <c r="AB956" s="74"/>
      <c r="AC956" s="74"/>
      <c r="AD956" s="74"/>
      <c r="AE956" s="74"/>
      <c r="AG956" s="101"/>
      <c r="AN956" s="74"/>
      <c r="AO956" s="74"/>
      <c r="AP956" s="74"/>
      <c r="AQ956" s="74"/>
      <c r="AR956" s="74"/>
      <c r="AS956" s="74"/>
      <c r="AT956" s="74"/>
      <c r="AU956" s="74"/>
    </row>
    <row r="957" spans="27:64">
      <c r="AA957" s="74"/>
      <c r="AB957" s="74"/>
      <c r="AC957" s="74"/>
      <c r="AD957" s="74"/>
      <c r="AE957" s="74"/>
      <c r="AG957" s="101"/>
      <c r="AN957" s="74"/>
      <c r="AO957" s="74"/>
      <c r="AP957" s="74"/>
      <c r="AQ957" s="74"/>
      <c r="AR957" s="74"/>
      <c r="AS957" s="74"/>
      <c r="AT957" s="74"/>
      <c r="AU957" s="74"/>
    </row>
    <row r="958" spans="27:64">
      <c r="AA958" s="74"/>
      <c r="AB958" s="74"/>
      <c r="AC958" s="74"/>
      <c r="AD958" s="74"/>
      <c r="AE958" s="74"/>
      <c r="AG958" s="101"/>
      <c r="AN958" s="74"/>
      <c r="AO958" s="74"/>
      <c r="AP958" s="74"/>
      <c r="AQ958" s="74"/>
      <c r="AR958" s="74"/>
      <c r="AS958" s="74"/>
      <c r="AT958" s="74"/>
      <c r="AU958" s="74"/>
    </row>
    <row r="959" spans="27:64">
      <c r="AA959" s="74"/>
      <c r="AB959" s="74"/>
      <c r="AC959" s="74"/>
      <c r="AD959" s="74"/>
      <c r="AE959" s="74"/>
      <c r="AG959" s="101"/>
      <c r="AN959" s="74"/>
      <c r="AO959" s="74"/>
      <c r="AP959" s="74"/>
      <c r="AQ959" s="74"/>
      <c r="AR959" s="74"/>
      <c r="AS959" s="74"/>
      <c r="AT959" s="74"/>
      <c r="AU959" s="74"/>
      <c r="AV959" s="74"/>
    </row>
    <row r="960" spans="27:64">
      <c r="AA960" s="74"/>
      <c r="AB960" s="74"/>
      <c r="AC960" s="74"/>
      <c r="AD960" s="74"/>
      <c r="AE960" s="74"/>
      <c r="AG960" s="101"/>
      <c r="AN960" s="74"/>
      <c r="AO960" s="74"/>
      <c r="AP960" s="74"/>
      <c r="AQ960" s="74"/>
      <c r="AR960" s="74"/>
      <c r="AS960" s="74"/>
      <c r="AT960" s="74"/>
      <c r="AU960" s="74"/>
    </row>
    <row r="961" spans="27:48">
      <c r="AA961" s="74"/>
      <c r="AB961" s="74"/>
      <c r="AC961" s="74"/>
      <c r="AD961" s="74"/>
      <c r="AE961" s="74"/>
      <c r="AG961" s="101"/>
      <c r="AN961" s="74"/>
      <c r="AO961" s="74"/>
      <c r="AP961" s="74"/>
      <c r="AQ961" s="74"/>
      <c r="AR961" s="74"/>
      <c r="AS961" s="74"/>
      <c r="AT961" s="74"/>
      <c r="AU961" s="74"/>
    </row>
    <row r="962" spans="27:48">
      <c r="AA962" s="74"/>
      <c r="AB962" s="74"/>
      <c r="AC962" s="74"/>
      <c r="AD962" s="74"/>
      <c r="AE962" s="74"/>
      <c r="AG962" s="101"/>
      <c r="AN962" s="74"/>
      <c r="AO962" s="74"/>
      <c r="AP962" s="74"/>
      <c r="AQ962" s="74"/>
      <c r="AR962" s="74"/>
      <c r="AS962" s="74"/>
      <c r="AT962" s="74"/>
      <c r="AU962" s="74"/>
    </row>
    <row r="963" spans="27:48">
      <c r="AA963" s="74"/>
      <c r="AB963" s="74"/>
      <c r="AC963" s="74"/>
      <c r="AD963" s="74"/>
      <c r="AE963" s="74"/>
      <c r="AG963" s="101"/>
      <c r="AN963" s="74"/>
      <c r="AO963" s="74"/>
      <c r="AP963" s="74"/>
      <c r="AQ963" s="74"/>
      <c r="AR963" s="74"/>
      <c r="AS963" s="74"/>
      <c r="AT963" s="74"/>
      <c r="AU963" s="74"/>
    </row>
    <row r="964" spans="27:48">
      <c r="AA964" s="74"/>
      <c r="AB964" s="74"/>
      <c r="AC964" s="74"/>
      <c r="AD964" s="74"/>
      <c r="AE964" s="74"/>
      <c r="AG964" s="101"/>
      <c r="AN964" s="74"/>
      <c r="AO964" s="74"/>
      <c r="AP964" s="74"/>
      <c r="AQ964" s="74"/>
      <c r="AR964" s="74"/>
      <c r="AS964" s="74"/>
      <c r="AT964" s="74"/>
      <c r="AU964" s="74"/>
    </row>
    <row r="965" spans="27:48">
      <c r="AA965" s="74"/>
      <c r="AB965" s="74"/>
      <c r="AC965" s="74"/>
      <c r="AD965" s="74"/>
      <c r="AE965" s="74"/>
      <c r="AG965" s="101"/>
      <c r="AN965" s="74"/>
      <c r="AO965" s="74"/>
      <c r="AP965" s="74"/>
      <c r="AQ965" s="74"/>
      <c r="AR965" s="74"/>
      <c r="AS965" s="74"/>
      <c r="AT965" s="74"/>
      <c r="AU965" s="74"/>
    </row>
    <row r="966" spans="27:48">
      <c r="AA966" s="74"/>
      <c r="AB966" s="74"/>
      <c r="AC966" s="74"/>
      <c r="AD966" s="74"/>
      <c r="AE966" s="74"/>
      <c r="AG966" s="101"/>
      <c r="AN966" s="74"/>
      <c r="AO966" s="74"/>
      <c r="AP966" s="74"/>
      <c r="AQ966" s="74"/>
      <c r="AR966" s="74"/>
      <c r="AS966" s="74"/>
      <c r="AT966" s="74"/>
      <c r="AU966" s="74"/>
    </row>
    <row r="967" spans="27:48">
      <c r="AA967" s="74"/>
      <c r="AB967" s="74"/>
      <c r="AC967" s="74"/>
      <c r="AD967" s="74"/>
      <c r="AE967" s="74"/>
      <c r="AG967" s="101"/>
      <c r="AN967" s="74"/>
      <c r="AO967" s="74"/>
      <c r="AP967" s="74"/>
      <c r="AQ967" s="74"/>
      <c r="AR967" s="74"/>
      <c r="AS967" s="74"/>
      <c r="AT967" s="74"/>
      <c r="AU967" s="74"/>
    </row>
    <row r="968" spans="27:48">
      <c r="AA968" s="74"/>
      <c r="AB968" s="74"/>
      <c r="AC968" s="74"/>
      <c r="AD968" s="74"/>
      <c r="AE968" s="74"/>
      <c r="AG968" s="101"/>
      <c r="AN968" s="74"/>
      <c r="AO968" s="74"/>
      <c r="AP968" s="74"/>
      <c r="AQ968" s="74"/>
      <c r="AR968" s="74"/>
      <c r="AS968" s="74"/>
      <c r="AT968" s="74"/>
      <c r="AU968" s="74"/>
    </row>
    <row r="969" spans="27:48">
      <c r="AA969" s="74"/>
      <c r="AB969" s="74"/>
      <c r="AC969" s="74"/>
      <c r="AD969" s="74"/>
      <c r="AE969" s="74"/>
      <c r="AG969" s="101"/>
      <c r="AN969" s="74"/>
      <c r="AO969" s="74"/>
      <c r="AP969" s="74"/>
      <c r="AQ969" s="74"/>
      <c r="AR969" s="74"/>
      <c r="AS969" s="74"/>
      <c r="AT969" s="74"/>
      <c r="AU969" s="74"/>
    </row>
    <row r="970" spans="27:48">
      <c r="AA970" s="74"/>
      <c r="AB970" s="74"/>
      <c r="AC970" s="74"/>
      <c r="AD970" s="74"/>
      <c r="AE970" s="74"/>
      <c r="AG970" s="101"/>
      <c r="AN970" s="74"/>
      <c r="AO970" s="74"/>
      <c r="AP970" s="74"/>
      <c r="AQ970" s="74"/>
      <c r="AR970" s="74"/>
      <c r="AS970" s="74"/>
      <c r="AT970" s="74"/>
      <c r="AU970" s="74"/>
      <c r="AV970" s="74"/>
    </row>
    <row r="971" spans="27:48">
      <c r="AA971" s="74"/>
      <c r="AB971" s="74"/>
      <c r="AC971" s="74"/>
      <c r="AD971" s="74"/>
      <c r="AE971" s="74"/>
      <c r="AG971" s="101"/>
      <c r="AN971" s="74"/>
      <c r="AO971" s="74"/>
      <c r="AP971" s="74"/>
      <c r="AQ971" s="74"/>
      <c r="AR971" s="74"/>
      <c r="AS971" s="74"/>
      <c r="AT971" s="74"/>
      <c r="AU971" s="74"/>
    </row>
    <row r="972" spans="27:48">
      <c r="AA972" s="74"/>
      <c r="AB972" s="74"/>
      <c r="AC972" s="74"/>
      <c r="AD972" s="74"/>
      <c r="AE972" s="74"/>
      <c r="AG972" s="101"/>
      <c r="AN972" s="74"/>
      <c r="AO972" s="74"/>
      <c r="AP972" s="74"/>
      <c r="AQ972" s="74"/>
      <c r="AR972" s="74"/>
      <c r="AS972" s="74"/>
      <c r="AT972" s="74"/>
      <c r="AU972" s="74"/>
    </row>
    <row r="973" spans="27:48">
      <c r="AA973" s="74"/>
      <c r="AB973" s="74"/>
      <c r="AC973" s="74"/>
      <c r="AD973" s="74"/>
      <c r="AE973" s="74"/>
      <c r="AG973" s="101"/>
      <c r="AN973" s="74"/>
      <c r="AO973" s="74"/>
      <c r="AP973" s="74"/>
      <c r="AQ973" s="74"/>
      <c r="AR973" s="74"/>
      <c r="AS973" s="74"/>
      <c r="AT973" s="74"/>
      <c r="AU973" s="74"/>
    </row>
    <row r="974" spans="27:48">
      <c r="AA974" s="74"/>
      <c r="AB974" s="74"/>
      <c r="AC974" s="74"/>
      <c r="AD974" s="74"/>
      <c r="AE974" s="74"/>
      <c r="AG974" s="101"/>
      <c r="AN974" s="74"/>
      <c r="AO974" s="74"/>
      <c r="AP974" s="74"/>
      <c r="AQ974" s="74"/>
      <c r="AR974" s="74"/>
      <c r="AS974" s="74"/>
      <c r="AT974" s="74"/>
      <c r="AU974" s="74"/>
    </row>
    <row r="975" spans="27:48">
      <c r="AA975" s="74"/>
      <c r="AB975" s="74"/>
      <c r="AC975" s="74"/>
      <c r="AD975" s="74"/>
      <c r="AE975" s="74"/>
      <c r="AG975" s="101"/>
      <c r="AN975" s="74"/>
      <c r="AO975" s="74"/>
      <c r="AP975" s="74"/>
      <c r="AQ975" s="74"/>
      <c r="AR975" s="74"/>
      <c r="AS975" s="74"/>
      <c r="AT975" s="74"/>
      <c r="AU975" s="74"/>
    </row>
    <row r="976" spans="27:48">
      <c r="AA976" s="74"/>
      <c r="AB976" s="74"/>
      <c r="AC976" s="74"/>
      <c r="AD976" s="74"/>
      <c r="AE976" s="74"/>
      <c r="AG976" s="101"/>
      <c r="AN976" s="74"/>
      <c r="AO976" s="74"/>
      <c r="AP976" s="74"/>
      <c r="AQ976" s="74"/>
      <c r="AR976" s="74"/>
      <c r="AS976" s="74"/>
      <c r="AT976" s="74"/>
      <c r="AU976" s="74"/>
      <c r="AV976" s="74"/>
    </row>
    <row r="977" spans="27:64">
      <c r="AA977" s="74"/>
      <c r="AB977" s="74"/>
      <c r="AC977" s="74"/>
      <c r="AD977" s="74"/>
      <c r="AE977" s="74"/>
      <c r="AG977" s="101"/>
      <c r="AN977" s="74"/>
      <c r="AO977" s="74"/>
      <c r="AP977" s="74"/>
      <c r="AQ977" s="74"/>
      <c r="AR977" s="74"/>
      <c r="AS977" s="74"/>
      <c r="AT977" s="74"/>
      <c r="AU977" s="74"/>
    </row>
    <row r="978" spans="27:64">
      <c r="AA978" s="74"/>
      <c r="AB978" s="74"/>
      <c r="AC978" s="74"/>
      <c r="AD978" s="74"/>
      <c r="AE978" s="74"/>
      <c r="AG978" s="101"/>
      <c r="AN978" s="74"/>
      <c r="AO978" s="74"/>
      <c r="AP978" s="74"/>
      <c r="AQ978" s="74"/>
      <c r="AR978" s="74"/>
      <c r="AS978" s="74"/>
      <c r="AT978" s="74"/>
      <c r="AU978" s="74"/>
    </row>
    <row r="979" spans="27:64">
      <c r="AA979" s="74"/>
      <c r="AB979" s="74"/>
      <c r="AC979" s="74"/>
      <c r="AD979" s="74"/>
      <c r="AE979" s="74"/>
      <c r="AG979" s="101"/>
      <c r="AN979" s="74"/>
      <c r="AO979" s="74"/>
      <c r="AP979" s="74"/>
      <c r="AQ979" s="74"/>
      <c r="AR979" s="74"/>
      <c r="AS979" s="74"/>
      <c r="AT979" s="74"/>
      <c r="AU979" s="74"/>
    </row>
    <row r="980" spans="27:64">
      <c r="AA980" s="74"/>
      <c r="AB980" s="74"/>
      <c r="AC980" s="74"/>
      <c r="AD980" s="74"/>
      <c r="AE980" s="74"/>
      <c r="AG980" s="101"/>
      <c r="AN980" s="74"/>
      <c r="AO980" s="74"/>
      <c r="AP980" s="74"/>
      <c r="AQ980" s="74"/>
      <c r="AR980" s="74"/>
      <c r="AS980" s="74"/>
      <c r="AT980" s="74"/>
      <c r="AU980" s="74"/>
    </row>
    <row r="981" spans="27:64">
      <c r="AA981" s="74"/>
      <c r="AB981" s="74"/>
      <c r="AC981" s="74"/>
      <c r="AD981" s="74"/>
      <c r="AE981" s="74"/>
      <c r="AG981" s="101"/>
      <c r="AN981" s="74"/>
      <c r="AO981" s="74"/>
      <c r="AP981" s="74"/>
      <c r="AQ981" s="74"/>
      <c r="AR981" s="74"/>
      <c r="AS981" s="74"/>
      <c r="AT981" s="74"/>
      <c r="AU981" s="74"/>
    </row>
    <row r="982" spans="27:64">
      <c r="AA982" s="74"/>
      <c r="AB982" s="74"/>
      <c r="AC982" s="74"/>
      <c r="AD982" s="74"/>
      <c r="AE982" s="74"/>
      <c r="AG982" s="101"/>
      <c r="AN982" s="74"/>
      <c r="AO982" s="74"/>
      <c r="AP982" s="74"/>
      <c r="AQ982" s="74"/>
      <c r="AR982" s="74"/>
      <c r="AS982" s="74"/>
      <c r="AT982" s="74"/>
      <c r="AU982" s="74"/>
    </row>
    <row r="983" spans="27:64">
      <c r="AA983" s="74"/>
      <c r="AB983" s="74"/>
      <c r="AC983" s="74"/>
      <c r="AD983" s="74"/>
      <c r="AE983" s="74"/>
      <c r="AG983" s="101"/>
      <c r="AN983" s="74"/>
      <c r="AO983" s="74"/>
      <c r="AP983" s="74"/>
      <c r="AQ983" s="74"/>
      <c r="AR983" s="74"/>
      <c r="AS983" s="74"/>
      <c r="AT983" s="74"/>
      <c r="AU983" s="74"/>
    </row>
    <row r="984" spans="27:64">
      <c r="AA984" s="74"/>
      <c r="AB984" s="74"/>
      <c r="AC984" s="74"/>
      <c r="AD984" s="74"/>
      <c r="AE984" s="74"/>
      <c r="AG984" s="101"/>
      <c r="AN984" s="74"/>
      <c r="AO984" s="74"/>
      <c r="AP984" s="74"/>
      <c r="AQ984" s="74"/>
      <c r="AR984" s="74"/>
      <c r="AS984" s="74"/>
      <c r="AT984" s="74"/>
      <c r="AU984" s="74"/>
    </row>
    <row r="985" spans="27:64">
      <c r="AA985" s="74"/>
      <c r="AB985" s="74"/>
      <c r="AC985" s="74"/>
      <c r="AD985" s="74"/>
      <c r="AE985" s="74"/>
      <c r="AG985" s="101"/>
      <c r="AN985" s="74"/>
      <c r="AO985" s="74"/>
      <c r="AP985" s="74"/>
      <c r="AQ985" s="74"/>
      <c r="AR985" s="74"/>
      <c r="AS985" s="74"/>
      <c r="AT985" s="74"/>
      <c r="AU985" s="74"/>
    </row>
    <row r="986" spans="27:64">
      <c r="AA986" s="74"/>
      <c r="AB986" s="74"/>
      <c r="AC986" s="74"/>
      <c r="AD986" s="74"/>
      <c r="AE986" s="74"/>
      <c r="AG986" s="101"/>
      <c r="AN986" s="74"/>
      <c r="AO986" s="74"/>
      <c r="AP986" s="74"/>
      <c r="AQ986" s="74"/>
      <c r="AR986" s="74"/>
      <c r="AS986" s="74"/>
      <c r="AT986" s="74"/>
      <c r="AU986" s="74"/>
    </row>
    <row r="987" spans="27:64">
      <c r="AA987" s="74"/>
      <c r="AB987" s="74"/>
      <c r="AC987" s="74"/>
      <c r="AD987" s="74"/>
      <c r="AE987" s="74"/>
      <c r="AG987" s="101"/>
      <c r="AN987" s="74"/>
      <c r="AO987" s="74"/>
      <c r="AP987" s="74"/>
      <c r="AQ987" s="74"/>
      <c r="AR987" s="74"/>
      <c r="AS987" s="74"/>
      <c r="AT987" s="74"/>
      <c r="AU987" s="74"/>
    </row>
    <row r="988" spans="27:64">
      <c r="AA988" s="74"/>
      <c r="AB988" s="74"/>
      <c r="AC988" s="74"/>
      <c r="AD988" s="74"/>
      <c r="AE988" s="74"/>
      <c r="AG988" s="101"/>
      <c r="AN988" s="74"/>
      <c r="AO988" s="74"/>
      <c r="AP988" s="74"/>
      <c r="AQ988" s="74"/>
      <c r="AR988" s="74"/>
      <c r="AS988" s="74"/>
      <c r="AT988" s="74"/>
      <c r="AU988" s="74"/>
    </row>
    <row r="989" spans="27:64">
      <c r="AA989" s="74"/>
      <c r="AB989" s="74"/>
      <c r="AC989" s="74"/>
      <c r="AD989" s="74"/>
      <c r="AE989" s="74"/>
      <c r="AG989" s="101"/>
      <c r="AN989" s="74"/>
      <c r="AO989" s="74"/>
      <c r="AP989" s="74"/>
      <c r="AQ989" s="74"/>
      <c r="AR989" s="74"/>
      <c r="AS989" s="74"/>
      <c r="AT989" s="74"/>
      <c r="AU989" s="74"/>
      <c r="AV989" s="74"/>
      <c r="AW989" s="74"/>
      <c r="AX989" s="74"/>
      <c r="AY989" s="74"/>
      <c r="AZ989" s="74"/>
      <c r="BA989" s="74"/>
      <c r="BB989" s="74"/>
      <c r="BC989" s="74"/>
      <c r="BD989" s="74"/>
      <c r="BE989" s="74"/>
      <c r="BF989" s="74"/>
      <c r="BG989" s="74"/>
      <c r="BH989" s="74"/>
      <c r="BI989" s="74"/>
      <c r="BJ989" s="74"/>
      <c r="BK989" s="74"/>
      <c r="BL989" s="74"/>
    </row>
    <row r="990" spans="27:64">
      <c r="AA990" s="74"/>
      <c r="AB990" s="74"/>
      <c r="AC990" s="74"/>
      <c r="AD990" s="74"/>
      <c r="AE990" s="74"/>
      <c r="AG990" s="101"/>
      <c r="AN990" s="74"/>
      <c r="AO990" s="74"/>
      <c r="AP990" s="74"/>
      <c r="AQ990" s="74"/>
      <c r="AR990" s="74"/>
      <c r="AS990" s="74"/>
      <c r="AT990" s="74"/>
      <c r="AU990" s="74"/>
    </row>
    <row r="991" spans="27:64">
      <c r="AA991" s="74"/>
      <c r="AB991" s="74"/>
      <c r="AC991" s="74"/>
      <c r="AD991" s="74"/>
      <c r="AE991" s="74"/>
      <c r="AG991" s="101"/>
      <c r="AN991" s="74"/>
      <c r="AO991" s="74"/>
      <c r="AP991" s="74"/>
      <c r="AQ991" s="74"/>
      <c r="AR991" s="74"/>
      <c r="AS991" s="74"/>
      <c r="AT991" s="74"/>
      <c r="AU991" s="74"/>
    </row>
    <row r="992" spans="27:64">
      <c r="AA992" s="74"/>
      <c r="AB992" s="74"/>
      <c r="AC992" s="74"/>
      <c r="AD992" s="74"/>
      <c r="AE992" s="74"/>
      <c r="AG992" s="101"/>
      <c r="AN992" s="74"/>
      <c r="AO992" s="74"/>
      <c r="AP992" s="74"/>
      <c r="AQ992" s="74"/>
      <c r="AR992" s="74"/>
      <c r="AS992" s="74"/>
      <c r="AT992" s="74"/>
      <c r="AU992" s="74"/>
    </row>
    <row r="993" spans="27:64">
      <c r="AA993" s="74"/>
      <c r="AB993" s="74"/>
      <c r="AC993" s="74"/>
      <c r="AD993" s="74"/>
      <c r="AE993" s="74"/>
      <c r="AG993" s="101"/>
      <c r="AN993" s="74"/>
      <c r="AO993" s="74"/>
      <c r="AP993" s="74"/>
      <c r="AQ993" s="74"/>
      <c r="AR993" s="74"/>
      <c r="AS993" s="74"/>
      <c r="AT993" s="74"/>
      <c r="AU993" s="74"/>
    </row>
    <row r="994" spans="27:64">
      <c r="AA994" s="74"/>
      <c r="AB994" s="74"/>
      <c r="AC994" s="74"/>
      <c r="AD994" s="74"/>
      <c r="AE994" s="74"/>
      <c r="AG994" s="101"/>
      <c r="AN994" s="74"/>
      <c r="AO994" s="74"/>
      <c r="AP994" s="74"/>
      <c r="AQ994" s="74"/>
      <c r="AR994" s="74"/>
      <c r="AS994" s="74"/>
      <c r="AT994" s="74"/>
      <c r="AU994" s="74"/>
    </row>
    <row r="995" spans="27:64">
      <c r="AA995" s="74"/>
      <c r="AB995" s="74"/>
      <c r="AC995" s="74"/>
      <c r="AD995" s="74"/>
      <c r="AE995" s="74"/>
      <c r="AG995" s="101"/>
      <c r="AN995" s="74"/>
      <c r="AO995" s="74"/>
      <c r="AP995" s="74"/>
      <c r="AQ995" s="74"/>
      <c r="AR995" s="74"/>
      <c r="AS995" s="74"/>
      <c r="AT995" s="74"/>
      <c r="AU995" s="74"/>
    </row>
    <row r="996" spans="27:64">
      <c r="AA996" s="74"/>
      <c r="AB996" s="74"/>
      <c r="AC996" s="74"/>
      <c r="AD996" s="74"/>
      <c r="AE996" s="74"/>
      <c r="AG996" s="101"/>
      <c r="AN996" s="74"/>
      <c r="AO996" s="74"/>
      <c r="AP996" s="74"/>
      <c r="AQ996" s="74"/>
      <c r="AR996" s="74"/>
      <c r="AS996" s="74"/>
      <c r="AT996" s="74"/>
      <c r="AU996" s="74"/>
    </row>
    <row r="997" spans="27:64">
      <c r="AA997" s="74"/>
      <c r="AB997" s="74"/>
      <c r="AC997" s="74"/>
      <c r="AD997" s="74"/>
      <c r="AE997" s="74"/>
      <c r="AG997" s="101"/>
      <c r="AN997" s="74"/>
      <c r="AO997" s="74"/>
      <c r="AP997" s="74"/>
      <c r="AQ997" s="74"/>
      <c r="AR997" s="74"/>
      <c r="AS997" s="74"/>
      <c r="AT997" s="74"/>
      <c r="AU997" s="74"/>
    </row>
    <row r="998" spans="27:64">
      <c r="AA998" s="74"/>
      <c r="AB998" s="74"/>
      <c r="AC998" s="74"/>
      <c r="AD998" s="74"/>
      <c r="AE998" s="74"/>
      <c r="AG998" s="101"/>
      <c r="AN998" s="74"/>
      <c r="AO998" s="74"/>
      <c r="AP998" s="74"/>
      <c r="AQ998" s="74"/>
      <c r="AR998" s="74"/>
      <c r="AS998" s="74"/>
      <c r="AT998" s="74"/>
      <c r="AU998" s="74"/>
    </row>
    <row r="999" spans="27:64">
      <c r="AA999" s="74"/>
      <c r="AB999" s="74"/>
      <c r="AC999" s="74"/>
      <c r="AD999" s="74"/>
      <c r="AE999" s="74"/>
      <c r="AG999" s="101"/>
      <c r="AN999" s="74"/>
      <c r="AO999" s="74"/>
      <c r="AP999" s="74"/>
      <c r="AQ999" s="74"/>
      <c r="AR999" s="74"/>
      <c r="AS999" s="74"/>
      <c r="AT999" s="74"/>
      <c r="AU999" s="74"/>
    </row>
    <row r="1000" spans="27:64">
      <c r="AA1000" s="74"/>
      <c r="AB1000" s="74"/>
      <c r="AC1000" s="74"/>
      <c r="AD1000" s="74"/>
      <c r="AE1000" s="74"/>
      <c r="AG1000" s="101"/>
      <c r="AN1000" s="74"/>
      <c r="AO1000" s="74"/>
      <c r="AP1000" s="74"/>
      <c r="AQ1000" s="74"/>
      <c r="AR1000" s="74"/>
      <c r="AS1000" s="74"/>
      <c r="AT1000" s="74"/>
      <c r="AU1000" s="74"/>
    </row>
    <row r="1001" spans="27:64">
      <c r="AA1001" s="74"/>
      <c r="AB1001" s="74"/>
      <c r="AC1001" s="74"/>
      <c r="AD1001" s="74"/>
      <c r="AE1001" s="74"/>
      <c r="AG1001" s="101"/>
      <c r="AN1001" s="74"/>
      <c r="AO1001" s="74"/>
      <c r="AP1001" s="74"/>
      <c r="AQ1001" s="74"/>
      <c r="AR1001" s="74"/>
      <c r="AS1001" s="74"/>
      <c r="AT1001" s="74"/>
      <c r="AU1001" s="74"/>
    </row>
    <row r="1002" spans="27:64">
      <c r="AA1002" s="74"/>
      <c r="AB1002" s="74"/>
      <c r="AC1002" s="74"/>
      <c r="AD1002" s="74"/>
      <c r="AE1002" s="74"/>
      <c r="AG1002" s="101"/>
      <c r="AN1002" s="74"/>
      <c r="AO1002" s="74"/>
      <c r="AP1002" s="74"/>
      <c r="AQ1002" s="74"/>
      <c r="AR1002" s="74"/>
      <c r="AS1002" s="74"/>
      <c r="AT1002" s="74"/>
      <c r="AU1002" s="74"/>
    </row>
    <row r="1003" spans="27:64">
      <c r="AA1003" s="74"/>
      <c r="AB1003" s="74"/>
      <c r="AC1003" s="74"/>
      <c r="AD1003" s="74"/>
      <c r="AE1003" s="74"/>
      <c r="AG1003" s="101"/>
      <c r="AN1003" s="74"/>
      <c r="AO1003" s="74"/>
      <c r="AP1003" s="74"/>
      <c r="AQ1003" s="74"/>
      <c r="AR1003" s="74"/>
      <c r="AS1003" s="74"/>
      <c r="AT1003" s="74"/>
      <c r="AU1003" s="74"/>
    </row>
    <row r="1004" spans="27:64">
      <c r="AA1004" s="74"/>
      <c r="AB1004" s="74"/>
      <c r="AC1004" s="74"/>
      <c r="AD1004" s="74"/>
      <c r="AE1004" s="74"/>
      <c r="AG1004" s="101"/>
      <c r="AN1004" s="74"/>
      <c r="AO1004" s="74"/>
      <c r="AP1004" s="74"/>
      <c r="AQ1004" s="74"/>
      <c r="AR1004" s="74"/>
      <c r="AS1004" s="74"/>
      <c r="AT1004" s="74"/>
      <c r="AU1004" s="74"/>
    </row>
    <row r="1005" spans="27:64">
      <c r="AA1005" s="74"/>
      <c r="AB1005" s="74"/>
      <c r="AC1005" s="74"/>
      <c r="AD1005" s="74"/>
      <c r="AE1005" s="74"/>
      <c r="AG1005" s="101"/>
      <c r="AN1005" s="74"/>
      <c r="AO1005" s="74"/>
      <c r="AP1005" s="74"/>
      <c r="AQ1005" s="74"/>
      <c r="AR1005" s="74"/>
      <c r="AS1005" s="74"/>
      <c r="AT1005" s="74"/>
      <c r="AU1005" s="74"/>
    </row>
    <row r="1006" spans="27:64">
      <c r="AA1006" s="74"/>
      <c r="AB1006" s="74"/>
      <c r="AC1006" s="74"/>
      <c r="AD1006" s="74"/>
      <c r="AE1006" s="74"/>
      <c r="AG1006" s="101"/>
      <c r="AN1006" s="74"/>
      <c r="AO1006" s="74"/>
      <c r="AP1006" s="74"/>
      <c r="AQ1006" s="74"/>
      <c r="AR1006" s="74"/>
      <c r="AS1006" s="74"/>
      <c r="AT1006" s="74"/>
      <c r="AU1006" s="74"/>
    </row>
    <row r="1007" spans="27:64">
      <c r="AA1007" s="74"/>
      <c r="AB1007" s="74"/>
      <c r="AC1007" s="74"/>
      <c r="AD1007" s="74"/>
      <c r="AE1007" s="74"/>
      <c r="AG1007" s="101"/>
      <c r="AN1007" s="74"/>
      <c r="AO1007" s="74"/>
      <c r="AP1007" s="74"/>
      <c r="AQ1007" s="74"/>
      <c r="AR1007" s="74"/>
      <c r="AS1007" s="74"/>
      <c r="AT1007" s="74"/>
      <c r="AU1007" s="74"/>
      <c r="AV1007" s="74"/>
      <c r="AW1007" s="74"/>
      <c r="AX1007" s="74"/>
      <c r="AY1007" s="74"/>
      <c r="AZ1007" s="74"/>
      <c r="BA1007" s="74"/>
      <c r="BB1007" s="74"/>
      <c r="BC1007" s="74"/>
      <c r="BD1007" s="74"/>
      <c r="BE1007" s="74"/>
      <c r="BF1007" s="74"/>
      <c r="BG1007" s="74"/>
      <c r="BH1007" s="74"/>
      <c r="BI1007" s="74"/>
      <c r="BJ1007" s="74"/>
      <c r="BK1007" s="74"/>
      <c r="BL1007" s="74"/>
    </row>
    <row r="1008" spans="27:64">
      <c r="AA1008" s="74"/>
      <c r="AB1008" s="74"/>
      <c r="AC1008" s="74"/>
      <c r="AD1008" s="74"/>
      <c r="AE1008" s="74"/>
      <c r="AG1008" s="101"/>
      <c r="AN1008" s="74"/>
      <c r="AO1008" s="74"/>
      <c r="AP1008" s="74"/>
      <c r="AQ1008" s="74"/>
      <c r="AR1008" s="74"/>
      <c r="AS1008" s="74"/>
      <c r="AT1008" s="74"/>
      <c r="AU1008" s="74"/>
    </row>
    <row r="1009" spans="27:47">
      <c r="AA1009" s="74"/>
      <c r="AB1009" s="74"/>
      <c r="AC1009" s="74"/>
      <c r="AD1009" s="74"/>
      <c r="AE1009" s="74"/>
      <c r="AG1009" s="101"/>
      <c r="AN1009" s="74"/>
      <c r="AO1009" s="74"/>
      <c r="AP1009" s="74"/>
      <c r="AQ1009" s="74"/>
      <c r="AR1009" s="74"/>
      <c r="AS1009" s="74"/>
      <c r="AT1009" s="74"/>
      <c r="AU1009" s="74"/>
    </row>
    <row r="1010" spans="27:47">
      <c r="AA1010" s="74"/>
      <c r="AB1010" s="74"/>
      <c r="AC1010" s="74"/>
      <c r="AD1010" s="74"/>
      <c r="AE1010" s="74"/>
      <c r="AG1010" s="101"/>
      <c r="AN1010" s="74"/>
      <c r="AO1010" s="74"/>
      <c r="AP1010" s="74"/>
      <c r="AQ1010" s="74"/>
      <c r="AR1010" s="74"/>
      <c r="AS1010" s="74"/>
      <c r="AT1010" s="74"/>
      <c r="AU1010" s="74"/>
    </row>
    <row r="1011" spans="27:47">
      <c r="AA1011" s="74"/>
      <c r="AB1011" s="74"/>
      <c r="AC1011" s="74"/>
      <c r="AD1011" s="74"/>
      <c r="AE1011" s="74"/>
      <c r="AG1011" s="101"/>
      <c r="AN1011" s="74"/>
      <c r="AO1011" s="74"/>
      <c r="AP1011" s="74"/>
      <c r="AQ1011" s="74"/>
      <c r="AR1011" s="74"/>
      <c r="AS1011" s="74"/>
      <c r="AT1011" s="74"/>
      <c r="AU1011" s="74"/>
    </row>
    <row r="1012" spans="27:47">
      <c r="AA1012" s="74"/>
      <c r="AB1012" s="74"/>
      <c r="AC1012" s="74"/>
      <c r="AD1012" s="74"/>
      <c r="AE1012" s="74"/>
      <c r="AG1012" s="101"/>
      <c r="AN1012" s="74"/>
      <c r="AO1012" s="74"/>
      <c r="AP1012" s="74"/>
      <c r="AQ1012" s="74"/>
      <c r="AR1012" s="74"/>
      <c r="AS1012" s="74"/>
      <c r="AT1012" s="74"/>
      <c r="AU1012" s="74"/>
    </row>
    <row r="1013" spans="27:47">
      <c r="AA1013" s="74"/>
      <c r="AB1013" s="74"/>
      <c r="AC1013" s="74"/>
      <c r="AD1013" s="74"/>
      <c r="AE1013" s="74"/>
      <c r="AG1013" s="101"/>
      <c r="AN1013" s="74"/>
      <c r="AO1013" s="74"/>
      <c r="AP1013" s="74"/>
      <c r="AQ1013" s="74"/>
      <c r="AR1013" s="74"/>
      <c r="AS1013" s="74"/>
      <c r="AT1013" s="74"/>
      <c r="AU1013" s="74"/>
    </row>
    <row r="1014" spans="27:47">
      <c r="AA1014" s="74"/>
      <c r="AB1014" s="74"/>
      <c r="AC1014" s="74"/>
      <c r="AD1014" s="74"/>
      <c r="AE1014" s="74"/>
      <c r="AG1014" s="101"/>
      <c r="AN1014" s="74"/>
      <c r="AO1014" s="74"/>
      <c r="AP1014" s="74"/>
      <c r="AQ1014" s="74"/>
      <c r="AR1014" s="74"/>
      <c r="AS1014" s="74"/>
      <c r="AT1014" s="74"/>
      <c r="AU1014" s="74"/>
    </row>
    <row r="1015" spans="27:47">
      <c r="AA1015" s="74"/>
      <c r="AB1015" s="74"/>
      <c r="AC1015" s="74"/>
      <c r="AD1015" s="74"/>
      <c r="AE1015" s="74"/>
      <c r="AG1015" s="101"/>
      <c r="AN1015" s="74"/>
      <c r="AO1015" s="74"/>
      <c r="AP1015" s="74"/>
      <c r="AQ1015" s="74"/>
      <c r="AR1015" s="74"/>
      <c r="AS1015" s="74"/>
      <c r="AT1015" s="74"/>
      <c r="AU1015" s="74"/>
    </row>
    <row r="1016" spans="27:47">
      <c r="AA1016" s="74"/>
      <c r="AB1016" s="74"/>
      <c r="AC1016" s="74"/>
      <c r="AD1016" s="74"/>
      <c r="AE1016" s="74"/>
      <c r="AG1016" s="101"/>
      <c r="AN1016" s="74"/>
      <c r="AO1016" s="74"/>
      <c r="AP1016" s="74"/>
      <c r="AQ1016" s="74"/>
      <c r="AR1016" s="74"/>
      <c r="AS1016" s="74"/>
      <c r="AT1016" s="74"/>
      <c r="AU1016" s="74"/>
    </row>
    <row r="1017" spans="27:47">
      <c r="AA1017" s="74"/>
      <c r="AB1017" s="74"/>
      <c r="AC1017" s="74"/>
      <c r="AD1017" s="74"/>
      <c r="AE1017" s="74"/>
      <c r="AG1017" s="101"/>
      <c r="AN1017" s="74"/>
      <c r="AO1017" s="74"/>
      <c r="AP1017" s="74"/>
      <c r="AQ1017" s="74"/>
      <c r="AR1017" s="74"/>
      <c r="AS1017" s="74"/>
      <c r="AT1017" s="74"/>
      <c r="AU1017" s="74"/>
    </row>
    <row r="1018" spans="27:47">
      <c r="AA1018" s="74"/>
      <c r="AB1018" s="74"/>
      <c r="AC1018" s="74"/>
      <c r="AD1018" s="74"/>
      <c r="AE1018" s="74"/>
      <c r="AG1018" s="101"/>
      <c r="AN1018" s="74"/>
      <c r="AO1018" s="74"/>
      <c r="AP1018" s="74"/>
      <c r="AQ1018" s="74"/>
      <c r="AR1018" s="74"/>
      <c r="AS1018" s="74"/>
      <c r="AT1018" s="74"/>
      <c r="AU1018" s="74"/>
    </row>
    <row r="1019" spans="27:47">
      <c r="AA1019" s="74"/>
      <c r="AB1019" s="74"/>
      <c r="AC1019" s="74"/>
      <c r="AD1019" s="74"/>
      <c r="AE1019" s="74"/>
      <c r="AG1019" s="101"/>
      <c r="AN1019" s="74"/>
      <c r="AO1019" s="74"/>
      <c r="AP1019" s="74"/>
      <c r="AQ1019" s="74"/>
      <c r="AR1019" s="74"/>
      <c r="AS1019" s="74"/>
      <c r="AT1019" s="74"/>
      <c r="AU1019" s="74"/>
    </row>
    <row r="1020" spans="27:47">
      <c r="AA1020" s="74"/>
      <c r="AB1020" s="74"/>
      <c r="AC1020" s="74"/>
      <c r="AD1020" s="74"/>
      <c r="AE1020" s="74"/>
      <c r="AG1020" s="101"/>
      <c r="AN1020" s="74"/>
      <c r="AO1020" s="74"/>
      <c r="AP1020" s="74"/>
      <c r="AQ1020" s="74"/>
      <c r="AR1020" s="74"/>
      <c r="AS1020" s="74"/>
      <c r="AT1020" s="74"/>
      <c r="AU1020" s="74"/>
    </row>
    <row r="1021" spans="27:47">
      <c r="AA1021" s="74"/>
      <c r="AB1021" s="74"/>
      <c r="AC1021" s="74"/>
      <c r="AD1021" s="74"/>
      <c r="AE1021" s="74"/>
      <c r="AG1021" s="101"/>
      <c r="AN1021" s="74"/>
      <c r="AO1021" s="74"/>
      <c r="AP1021" s="74"/>
      <c r="AQ1021" s="74"/>
      <c r="AR1021" s="74"/>
      <c r="AS1021" s="74"/>
      <c r="AT1021" s="74"/>
      <c r="AU1021" s="74"/>
    </row>
    <row r="1022" spans="27:47">
      <c r="AA1022" s="74"/>
      <c r="AB1022" s="74"/>
      <c r="AC1022" s="74"/>
      <c r="AD1022" s="74"/>
      <c r="AE1022" s="74"/>
      <c r="AG1022" s="101"/>
      <c r="AN1022" s="74"/>
      <c r="AO1022" s="74"/>
      <c r="AP1022" s="74"/>
      <c r="AQ1022" s="74"/>
      <c r="AR1022" s="74"/>
      <c r="AS1022" s="74"/>
      <c r="AT1022" s="74"/>
      <c r="AU1022" s="74"/>
    </row>
    <row r="1023" spans="27:47">
      <c r="AA1023" s="74"/>
      <c r="AB1023" s="74"/>
      <c r="AC1023" s="74"/>
      <c r="AD1023" s="74"/>
      <c r="AE1023" s="74"/>
      <c r="AG1023" s="101"/>
      <c r="AN1023" s="74"/>
      <c r="AO1023" s="74"/>
      <c r="AP1023" s="74"/>
      <c r="AQ1023" s="74"/>
      <c r="AR1023" s="74"/>
      <c r="AS1023" s="74"/>
      <c r="AT1023" s="74"/>
      <c r="AU1023" s="74"/>
    </row>
    <row r="1024" spans="27:47">
      <c r="AA1024" s="74"/>
      <c r="AB1024" s="74"/>
      <c r="AC1024" s="74"/>
      <c r="AD1024" s="74"/>
      <c r="AE1024" s="74"/>
      <c r="AG1024" s="101"/>
      <c r="AN1024" s="74"/>
      <c r="AO1024" s="74"/>
      <c r="AP1024" s="74"/>
      <c r="AQ1024" s="74"/>
      <c r="AR1024" s="74"/>
      <c r="AS1024" s="74"/>
      <c r="AT1024" s="74"/>
      <c r="AU1024" s="74"/>
    </row>
    <row r="1025" spans="27:47">
      <c r="AA1025" s="74"/>
      <c r="AB1025" s="74"/>
      <c r="AC1025" s="74"/>
      <c r="AD1025" s="74"/>
      <c r="AE1025" s="74"/>
      <c r="AG1025" s="101"/>
      <c r="AN1025" s="74"/>
      <c r="AO1025" s="74"/>
      <c r="AP1025" s="74"/>
      <c r="AQ1025" s="74"/>
      <c r="AR1025" s="74"/>
      <c r="AS1025" s="74"/>
      <c r="AT1025" s="74"/>
      <c r="AU1025" s="74"/>
    </row>
    <row r="1026" spans="27:47">
      <c r="AA1026" s="74"/>
      <c r="AB1026" s="74"/>
      <c r="AC1026" s="74"/>
      <c r="AD1026" s="74"/>
      <c r="AE1026" s="74"/>
      <c r="AG1026" s="101"/>
      <c r="AN1026" s="74"/>
      <c r="AO1026" s="74"/>
      <c r="AP1026" s="74"/>
      <c r="AQ1026" s="74"/>
      <c r="AR1026" s="74"/>
      <c r="AS1026" s="74"/>
      <c r="AT1026" s="74"/>
      <c r="AU1026" s="74"/>
    </row>
    <row r="1027" spans="27:47">
      <c r="AA1027" s="74"/>
      <c r="AB1027" s="74"/>
      <c r="AC1027" s="74"/>
      <c r="AD1027" s="74"/>
      <c r="AE1027" s="74"/>
      <c r="AG1027" s="101"/>
      <c r="AN1027" s="74"/>
      <c r="AO1027" s="74"/>
      <c r="AP1027" s="74"/>
      <c r="AQ1027" s="74"/>
      <c r="AR1027" s="74"/>
      <c r="AS1027" s="74"/>
      <c r="AT1027" s="74"/>
      <c r="AU1027" s="74"/>
    </row>
    <row r="1028" spans="27:47">
      <c r="AA1028" s="74"/>
      <c r="AB1028" s="74"/>
      <c r="AC1028" s="74"/>
      <c r="AD1028" s="74"/>
      <c r="AE1028" s="74"/>
      <c r="AG1028" s="101"/>
      <c r="AN1028" s="74"/>
      <c r="AO1028" s="74"/>
      <c r="AP1028" s="74"/>
      <c r="AQ1028" s="74"/>
      <c r="AR1028" s="74"/>
      <c r="AS1028" s="74"/>
      <c r="AT1028" s="74"/>
      <c r="AU1028" s="74"/>
    </row>
    <row r="1029" spans="27:47">
      <c r="AA1029" s="74"/>
      <c r="AB1029" s="74"/>
      <c r="AC1029" s="74"/>
      <c r="AD1029" s="74"/>
      <c r="AE1029" s="74"/>
      <c r="AG1029" s="101"/>
      <c r="AN1029" s="74"/>
      <c r="AO1029" s="74"/>
      <c r="AP1029" s="74"/>
      <c r="AQ1029" s="74"/>
      <c r="AR1029" s="74"/>
      <c r="AS1029" s="74"/>
      <c r="AT1029" s="74"/>
      <c r="AU1029" s="74"/>
    </row>
    <row r="1030" spans="27:47">
      <c r="AA1030" s="74"/>
      <c r="AB1030" s="74"/>
      <c r="AC1030" s="74"/>
      <c r="AD1030" s="74"/>
      <c r="AE1030" s="74"/>
      <c r="AG1030" s="101"/>
      <c r="AN1030" s="74"/>
      <c r="AO1030" s="74"/>
      <c r="AP1030" s="74"/>
      <c r="AQ1030" s="74"/>
      <c r="AR1030" s="74"/>
      <c r="AS1030" s="74"/>
      <c r="AT1030" s="74"/>
      <c r="AU1030" s="74"/>
    </row>
    <row r="1031" spans="27:47">
      <c r="AA1031" s="74"/>
      <c r="AB1031" s="74"/>
      <c r="AC1031" s="74"/>
      <c r="AD1031" s="74"/>
      <c r="AE1031" s="74"/>
      <c r="AG1031" s="101"/>
      <c r="AN1031" s="74"/>
      <c r="AO1031" s="74"/>
      <c r="AP1031" s="74"/>
      <c r="AQ1031" s="74"/>
      <c r="AR1031" s="74"/>
      <c r="AS1031" s="74"/>
      <c r="AT1031" s="74"/>
      <c r="AU1031" s="74"/>
    </row>
    <row r="1032" spans="27:47">
      <c r="AA1032" s="74"/>
      <c r="AB1032" s="74"/>
      <c r="AC1032" s="74"/>
      <c r="AD1032" s="74"/>
      <c r="AE1032" s="74"/>
      <c r="AG1032" s="101"/>
      <c r="AN1032" s="74"/>
      <c r="AO1032" s="74"/>
      <c r="AP1032" s="74"/>
      <c r="AQ1032" s="74"/>
      <c r="AR1032" s="74"/>
      <c r="AS1032" s="74"/>
      <c r="AT1032" s="74"/>
      <c r="AU1032" s="74"/>
    </row>
    <row r="1033" spans="27:47">
      <c r="AA1033" s="74"/>
      <c r="AB1033" s="74"/>
      <c r="AC1033" s="74"/>
      <c r="AD1033" s="74"/>
      <c r="AE1033" s="74"/>
      <c r="AG1033" s="101"/>
      <c r="AN1033" s="74"/>
      <c r="AO1033" s="74"/>
      <c r="AP1033" s="74"/>
      <c r="AQ1033" s="74"/>
      <c r="AR1033" s="74"/>
      <c r="AS1033" s="74"/>
      <c r="AT1033" s="74"/>
      <c r="AU1033" s="74"/>
    </row>
    <row r="1034" spans="27:47">
      <c r="AA1034" s="74"/>
      <c r="AB1034" s="74"/>
      <c r="AC1034" s="74"/>
      <c r="AD1034" s="74"/>
      <c r="AE1034" s="74"/>
      <c r="AG1034" s="101"/>
      <c r="AN1034" s="74"/>
      <c r="AO1034" s="74"/>
      <c r="AP1034" s="74"/>
      <c r="AQ1034" s="74"/>
      <c r="AR1034" s="74"/>
      <c r="AS1034" s="74"/>
      <c r="AT1034" s="74"/>
      <c r="AU1034" s="74"/>
    </row>
    <row r="1035" spans="27:47">
      <c r="AA1035" s="74"/>
      <c r="AB1035" s="74"/>
      <c r="AC1035" s="74"/>
      <c r="AD1035" s="74"/>
      <c r="AE1035" s="74"/>
      <c r="AG1035" s="101"/>
      <c r="AN1035" s="74"/>
      <c r="AO1035" s="74"/>
      <c r="AP1035" s="74"/>
      <c r="AQ1035" s="74"/>
      <c r="AR1035" s="74"/>
      <c r="AS1035" s="74"/>
      <c r="AT1035" s="74"/>
      <c r="AU1035" s="74"/>
    </row>
    <row r="1036" spans="27:47">
      <c r="AA1036" s="74"/>
      <c r="AB1036" s="74"/>
      <c r="AC1036" s="74"/>
      <c r="AD1036" s="74"/>
      <c r="AE1036" s="74"/>
      <c r="AG1036" s="101"/>
      <c r="AN1036" s="74"/>
      <c r="AO1036" s="74"/>
      <c r="AP1036" s="74"/>
      <c r="AQ1036" s="74"/>
      <c r="AR1036" s="74"/>
      <c r="AS1036" s="74"/>
      <c r="AT1036" s="74"/>
      <c r="AU1036" s="74"/>
    </row>
    <row r="1037" spans="27:47">
      <c r="AA1037" s="74"/>
      <c r="AB1037" s="74"/>
      <c r="AC1037" s="74"/>
      <c r="AD1037" s="74"/>
      <c r="AE1037" s="74"/>
      <c r="AG1037" s="101"/>
      <c r="AN1037" s="74"/>
      <c r="AO1037" s="74"/>
      <c r="AP1037" s="74"/>
      <c r="AQ1037" s="74"/>
      <c r="AR1037" s="74"/>
      <c r="AS1037" s="74"/>
      <c r="AT1037" s="74"/>
      <c r="AU1037" s="74"/>
    </row>
    <row r="1038" spans="27:47">
      <c r="AA1038" s="74"/>
      <c r="AB1038" s="74"/>
      <c r="AC1038" s="74"/>
      <c r="AD1038" s="74"/>
      <c r="AE1038" s="74"/>
      <c r="AG1038" s="101"/>
      <c r="AN1038" s="74"/>
      <c r="AO1038" s="74"/>
      <c r="AP1038" s="74"/>
      <c r="AQ1038" s="74"/>
      <c r="AR1038" s="74"/>
      <c r="AS1038" s="74"/>
      <c r="AT1038" s="74"/>
      <c r="AU1038" s="74"/>
    </row>
    <row r="1039" spans="27:47">
      <c r="AA1039" s="74"/>
      <c r="AB1039" s="74"/>
      <c r="AC1039" s="74"/>
      <c r="AD1039" s="74"/>
      <c r="AE1039" s="74"/>
      <c r="AG1039" s="101"/>
      <c r="AN1039" s="74"/>
      <c r="AO1039" s="74"/>
      <c r="AP1039" s="74"/>
      <c r="AQ1039" s="74"/>
      <c r="AR1039" s="74"/>
      <c r="AS1039" s="74"/>
      <c r="AT1039" s="74"/>
      <c r="AU1039" s="74"/>
    </row>
    <row r="1040" spans="27:47">
      <c r="AA1040" s="74"/>
      <c r="AB1040" s="74"/>
      <c r="AC1040" s="74"/>
      <c r="AD1040" s="74"/>
      <c r="AE1040" s="74"/>
      <c r="AG1040" s="101"/>
      <c r="AN1040" s="74"/>
      <c r="AO1040" s="74"/>
      <c r="AP1040" s="74"/>
      <c r="AQ1040" s="74"/>
      <c r="AR1040" s="74"/>
      <c r="AS1040" s="74"/>
      <c r="AT1040" s="74"/>
      <c r="AU1040" s="74"/>
    </row>
    <row r="1041" spans="27:48">
      <c r="AA1041" s="74"/>
      <c r="AB1041" s="74"/>
      <c r="AC1041" s="74"/>
      <c r="AD1041" s="74"/>
      <c r="AE1041" s="74"/>
      <c r="AG1041" s="101"/>
      <c r="AN1041" s="74"/>
      <c r="AO1041" s="74"/>
      <c r="AP1041" s="74"/>
      <c r="AQ1041" s="74"/>
      <c r="AR1041" s="74"/>
      <c r="AS1041" s="74"/>
      <c r="AT1041" s="74"/>
      <c r="AU1041" s="74"/>
    </row>
    <row r="1042" spans="27:48">
      <c r="AA1042" s="74"/>
      <c r="AB1042" s="74"/>
      <c r="AC1042" s="74"/>
      <c r="AD1042" s="74"/>
      <c r="AE1042" s="74"/>
      <c r="AG1042" s="101"/>
      <c r="AN1042" s="74"/>
      <c r="AO1042" s="74"/>
      <c r="AP1042" s="74"/>
      <c r="AQ1042" s="74"/>
      <c r="AR1042" s="74"/>
      <c r="AS1042" s="74"/>
      <c r="AT1042" s="74"/>
      <c r="AU1042" s="74"/>
    </row>
    <row r="1043" spans="27:48">
      <c r="AA1043" s="74"/>
      <c r="AB1043" s="74"/>
      <c r="AC1043" s="74"/>
      <c r="AD1043" s="74"/>
      <c r="AE1043" s="74"/>
      <c r="AG1043" s="101"/>
      <c r="AN1043" s="74"/>
      <c r="AO1043" s="74"/>
      <c r="AP1043" s="74"/>
      <c r="AQ1043" s="74"/>
      <c r="AR1043" s="74"/>
      <c r="AS1043" s="74"/>
      <c r="AT1043" s="74"/>
      <c r="AU1043" s="74"/>
    </row>
    <row r="1044" spans="27:48">
      <c r="AA1044" s="74"/>
      <c r="AB1044" s="74"/>
      <c r="AC1044" s="74"/>
      <c r="AD1044" s="74"/>
      <c r="AE1044" s="74"/>
      <c r="AG1044" s="101"/>
      <c r="AN1044" s="74"/>
      <c r="AO1044" s="74"/>
      <c r="AP1044" s="74"/>
      <c r="AQ1044" s="74"/>
      <c r="AR1044" s="74"/>
      <c r="AS1044" s="74"/>
      <c r="AT1044" s="74"/>
      <c r="AU1044" s="74"/>
      <c r="AV1044" s="74"/>
    </row>
    <row r="1045" spans="27:48">
      <c r="AA1045" s="74"/>
      <c r="AB1045" s="74"/>
      <c r="AC1045" s="74"/>
      <c r="AD1045" s="74"/>
      <c r="AE1045" s="74"/>
      <c r="AG1045" s="101"/>
      <c r="AN1045" s="74"/>
      <c r="AO1045" s="74"/>
      <c r="AP1045" s="74"/>
      <c r="AQ1045" s="74"/>
      <c r="AR1045" s="74"/>
      <c r="AS1045" s="74"/>
      <c r="AT1045" s="74"/>
      <c r="AU1045" s="74"/>
      <c r="AV1045" s="74"/>
    </row>
    <row r="1046" spans="27:48">
      <c r="AA1046" s="74"/>
      <c r="AB1046" s="74"/>
      <c r="AC1046" s="74"/>
      <c r="AD1046" s="74"/>
      <c r="AE1046" s="74"/>
      <c r="AG1046" s="101"/>
      <c r="AN1046" s="74"/>
      <c r="AO1046" s="74"/>
      <c r="AP1046" s="74"/>
      <c r="AQ1046" s="74"/>
      <c r="AR1046" s="74"/>
      <c r="AS1046" s="74"/>
      <c r="AT1046" s="74"/>
      <c r="AU1046" s="74"/>
    </row>
    <row r="1047" spans="27:48">
      <c r="AA1047" s="74"/>
      <c r="AB1047" s="74"/>
      <c r="AC1047" s="74"/>
      <c r="AD1047" s="74"/>
      <c r="AE1047" s="74"/>
      <c r="AG1047" s="101"/>
      <c r="AN1047" s="74"/>
      <c r="AO1047" s="74"/>
      <c r="AP1047" s="74"/>
      <c r="AQ1047" s="74"/>
      <c r="AR1047" s="74"/>
      <c r="AS1047" s="74"/>
      <c r="AT1047" s="74"/>
      <c r="AU1047" s="74"/>
    </row>
    <row r="1048" spans="27:48">
      <c r="AA1048" s="74"/>
      <c r="AB1048" s="74"/>
      <c r="AC1048" s="74"/>
      <c r="AD1048" s="74"/>
      <c r="AE1048" s="74"/>
      <c r="AG1048" s="101"/>
      <c r="AN1048" s="74"/>
      <c r="AO1048" s="74"/>
      <c r="AP1048" s="74"/>
      <c r="AQ1048" s="74"/>
      <c r="AR1048" s="74"/>
      <c r="AS1048" s="74"/>
      <c r="AT1048" s="74"/>
      <c r="AU1048" s="74"/>
    </row>
    <row r="1049" spans="27:48">
      <c r="AA1049" s="74"/>
      <c r="AB1049" s="74"/>
      <c r="AC1049" s="74"/>
      <c r="AD1049" s="74"/>
      <c r="AE1049" s="74"/>
      <c r="AG1049" s="101"/>
      <c r="AN1049" s="74"/>
      <c r="AO1049" s="74"/>
      <c r="AP1049" s="74"/>
      <c r="AQ1049" s="74"/>
      <c r="AR1049" s="74"/>
      <c r="AS1049" s="74"/>
      <c r="AT1049" s="74"/>
      <c r="AU1049" s="74"/>
    </row>
    <row r="1050" spans="27:48">
      <c r="AA1050" s="74"/>
      <c r="AB1050" s="74"/>
      <c r="AC1050" s="74"/>
      <c r="AD1050" s="74"/>
      <c r="AE1050" s="74"/>
      <c r="AG1050" s="101"/>
      <c r="AN1050" s="74"/>
      <c r="AO1050" s="74"/>
      <c r="AP1050" s="74"/>
      <c r="AQ1050" s="74"/>
      <c r="AR1050" s="74"/>
      <c r="AS1050" s="74"/>
      <c r="AT1050" s="74"/>
      <c r="AU1050" s="74"/>
    </row>
    <row r="1051" spans="27:48">
      <c r="AA1051" s="74"/>
      <c r="AB1051" s="74"/>
      <c r="AC1051" s="74"/>
      <c r="AD1051" s="74"/>
      <c r="AE1051" s="74"/>
      <c r="AG1051" s="101"/>
      <c r="AN1051" s="74"/>
      <c r="AO1051" s="74"/>
      <c r="AP1051" s="74"/>
      <c r="AQ1051" s="74"/>
      <c r="AR1051" s="74"/>
      <c r="AS1051" s="74"/>
      <c r="AT1051" s="74"/>
      <c r="AU1051" s="74"/>
    </row>
    <row r="1052" spans="27:48">
      <c r="AA1052" s="74"/>
      <c r="AB1052" s="74"/>
      <c r="AC1052" s="74"/>
      <c r="AD1052" s="74"/>
      <c r="AE1052" s="74"/>
      <c r="AG1052" s="101"/>
      <c r="AN1052" s="74"/>
      <c r="AO1052" s="74"/>
      <c r="AP1052" s="74"/>
      <c r="AQ1052" s="74"/>
      <c r="AR1052" s="74"/>
      <c r="AS1052" s="74"/>
      <c r="AT1052" s="74"/>
      <c r="AU1052" s="74"/>
    </row>
    <row r="1053" spans="27:48">
      <c r="AA1053" s="74"/>
      <c r="AB1053" s="74"/>
      <c r="AC1053" s="74"/>
      <c r="AD1053" s="74"/>
      <c r="AE1053" s="74"/>
      <c r="AG1053" s="101"/>
      <c r="AN1053" s="74"/>
      <c r="AO1053" s="74"/>
      <c r="AP1053" s="74"/>
      <c r="AQ1053" s="74"/>
      <c r="AR1053" s="74"/>
      <c r="AS1053" s="74"/>
      <c r="AT1053" s="74"/>
      <c r="AU1053" s="74"/>
    </row>
    <row r="1054" spans="27:48">
      <c r="AA1054" s="74"/>
      <c r="AB1054" s="74"/>
      <c r="AC1054" s="74"/>
      <c r="AD1054" s="74"/>
      <c r="AE1054" s="74"/>
      <c r="AG1054" s="101"/>
      <c r="AN1054" s="74"/>
      <c r="AO1054" s="74"/>
      <c r="AP1054" s="74"/>
      <c r="AQ1054" s="74"/>
      <c r="AR1054" s="74"/>
      <c r="AS1054" s="74"/>
      <c r="AT1054" s="74"/>
      <c r="AU1054" s="74"/>
    </row>
    <row r="1055" spans="27:48">
      <c r="AA1055" s="74"/>
      <c r="AB1055" s="74"/>
      <c r="AC1055" s="74"/>
      <c r="AD1055" s="74"/>
      <c r="AE1055" s="74"/>
      <c r="AG1055" s="101"/>
      <c r="AN1055" s="74"/>
      <c r="AO1055" s="74"/>
      <c r="AP1055" s="74"/>
      <c r="AQ1055" s="74"/>
      <c r="AR1055" s="74"/>
      <c r="AS1055" s="74"/>
      <c r="AT1055" s="74"/>
      <c r="AU1055" s="74"/>
    </row>
    <row r="1056" spans="27:48">
      <c r="AA1056" s="74"/>
      <c r="AB1056" s="74"/>
      <c r="AC1056" s="74"/>
      <c r="AD1056" s="74"/>
      <c r="AE1056" s="74"/>
      <c r="AG1056" s="101"/>
      <c r="AN1056" s="74"/>
      <c r="AO1056" s="74"/>
      <c r="AP1056" s="74"/>
      <c r="AQ1056" s="74"/>
      <c r="AR1056" s="74"/>
      <c r="AS1056" s="74"/>
      <c r="AT1056" s="74"/>
      <c r="AU1056" s="74"/>
    </row>
    <row r="1057" spans="27:64">
      <c r="AA1057" s="74"/>
      <c r="AB1057" s="74"/>
      <c r="AC1057" s="74"/>
      <c r="AD1057" s="74"/>
      <c r="AE1057" s="74"/>
      <c r="AG1057" s="101"/>
      <c r="AN1057" s="74"/>
      <c r="AO1057" s="74"/>
      <c r="AP1057" s="74"/>
      <c r="AQ1057" s="74"/>
      <c r="AR1057" s="74"/>
      <c r="AS1057" s="74"/>
      <c r="AT1057" s="74"/>
      <c r="AU1057" s="74"/>
    </row>
    <row r="1058" spans="27:64">
      <c r="AA1058" s="74"/>
      <c r="AB1058" s="74"/>
      <c r="AC1058" s="74"/>
      <c r="AD1058" s="74"/>
      <c r="AE1058" s="74"/>
      <c r="AG1058" s="101"/>
      <c r="AN1058" s="74"/>
      <c r="AO1058" s="74"/>
      <c r="AP1058" s="74"/>
      <c r="AQ1058" s="74"/>
      <c r="AR1058" s="74"/>
      <c r="AS1058" s="74"/>
      <c r="AT1058" s="74"/>
      <c r="AU1058" s="74"/>
    </row>
    <row r="1059" spans="27:64">
      <c r="AA1059" s="74"/>
      <c r="AB1059" s="74"/>
      <c r="AC1059" s="74"/>
      <c r="AD1059" s="74"/>
      <c r="AE1059" s="74"/>
      <c r="AG1059" s="101"/>
      <c r="AN1059" s="74"/>
      <c r="AO1059" s="74"/>
      <c r="AP1059" s="74"/>
      <c r="AQ1059" s="74"/>
      <c r="AR1059" s="74"/>
      <c r="AS1059" s="74"/>
      <c r="AT1059" s="74"/>
      <c r="AU1059" s="74"/>
    </row>
    <row r="1060" spans="27:64">
      <c r="AA1060" s="74"/>
      <c r="AB1060" s="74"/>
      <c r="AC1060" s="74"/>
      <c r="AD1060" s="74"/>
      <c r="AE1060" s="74"/>
      <c r="AG1060" s="101"/>
      <c r="AN1060" s="74"/>
      <c r="AO1060" s="74"/>
      <c r="AP1060" s="74"/>
      <c r="AQ1060" s="74"/>
      <c r="AR1060" s="74"/>
      <c r="AS1060" s="74"/>
      <c r="AT1060" s="74"/>
      <c r="AU1060" s="74"/>
    </row>
    <row r="1061" spans="27:64">
      <c r="AA1061" s="74"/>
      <c r="AB1061" s="74"/>
      <c r="AC1061" s="74"/>
      <c r="AD1061" s="74"/>
      <c r="AE1061" s="74"/>
      <c r="AG1061" s="101"/>
      <c r="AN1061" s="74"/>
      <c r="AO1061" s="74"/>
      <c r="AP1061" s="74"/>
      <c r="AQ1061" s="74"/>
      <c r="AR1061" s="74"/>
      <c r="AS1061" s="74"/>
      <c r="AT1061" s="74"/>
      <c r="AU1061" s="74"/>
    </row>
    <row r="1062" spans="27:64">
      <c r="AA1062" s="74"/>
      <c r="AB1062" s="74"/>
      <c r="AC1062" s="74"/>
      <c r="AD1062" s="74"/>
      <c r="AE1062" s="74"/>
      <c r="AG1062" s="101"/>
      <c r="AN1062" s="74"/>
      <c r="AO1062" s="74"/>
      <c r="AP1062" s="74"/>
      <c r="AQ1062" s="74"/>
      <c r="AR1062" s="74"/>
      <c r="AS1062" s="74"/>
      <c r="AT1062" s="74"/>
      <c r="AU1062" s="74"/>
    </row>
    <row r="1063" spans="27:64">
      <c r="AA1063" s="74"/>
      <c r="AB1063" s="74"/>
      <c r="AC1063" s="74"/>
      <c r="AD1063" s="74"/>
      <c r="AE1063" s="74"/>
      <c r="AG1063" s="101"/>
      <c r="AN1063" s="74"/>
      <c r="AO1063" s="74"/>
      <c r="AP1063" s="74"/>
      <c r="AQ1063" s="74"/>
      <c r="AR1063" s="74"/>
      <c r="AS1063" s="74"/>
      <c r="AT1063" s="74"/>
      <c r="AU1063" s="74"/>
    </row>
    <row r="1064" spans="27:64">
      <c r="AA1064" s="74"/>
      <c r="AB1064" s="74"/>
      <c r="AC1064" s="74"/>
      <c r="AD1064" s="74"/>
      <c r="AE1064" s="74"/>
      <c r="AG1064" s="101"/>
      <c r="AN1064" s="74"/>
      <c r="AO1064" s="74"/>
      <c r="AP1064" s="74"/>
      <c r="AQ1064" s="74"/>
      <c r="AR1064" s="74"/>
      <c r="AS1064" s="74"/>
      <c r="AT1064" s="74"/>
      <c r="AU1064" s="74"/>
    </row>
    <row r="1065" spans="27:64">
      <c r="AA1065" s="74"/>
      <c r="AB1065" s="74"/>
      <c r="AC1065" s="74"/>
      <c r="AD1065" s="74"/>
      <c r="AE1065" s="74"/>
      <c r="AG1065" s="101"/>
      <c r="AN1065" s="74"/>
      <c r="AO1065" s="74"/>
      <c r="AP1065" s="74"/>
      <c r="AQ1065" s="74"/>
      <c r="AR1065" s="74"/>
      <c r="AS1065" s="74"/>
      <c r="AT1065" s="74"/>
      <c r="AU1065" s="74"/>
    </row>
    <row r="1066" spans="27:64">
      <c r="AA1066" s="74"/>
      <c r="AB1066" s="74"/>
      <c r="AC1066" s="74"/>
      <c r="AD1066" s="74"/>
      <c r="AE1066" s="74"/>
      <c r="AG1066" s="101"/>
      <c r="AN1066" s="74"/>
      <c r="AO1066" s="74"/>
      <c r="AP1066" s="74"/>
      <c r="AQ1066" s="74"/>
      <c r="AR1066" s="74"/>
      <c r="AS1066" s="74"/>
      <c r="AT1066" s="74"/>
      <c r="AU1066" s="74"/>
    </row>
    <row r="1067" spans="27:64">
      <c r="AA1067" s="74"/>
      <c r="AB1067" s="74"/>
      <c r="AC1067" s="74"/>
      <c r="AD1067" s="74"/>
      <c r="AE1067" s="74"/>
      <c r="AG1067" s="101"/>
      <c r="AN1067" s="74"/>
      <c r="AO1067" s="74"/>
      <c r="AP1067" s="74"/>
      <c r="AQ1067" s="74"/>
      <c r="AR1067" s="74"/>
      <c r="AS1067" s="74"/>
      <c r="AT1067" s="74"/>
      <c r="AU1067" s="74"/>
    </row>
    <row r="1068" spans="27:64">
      <c r="AA1068" s="74"/>
      <c r="AB1068" s="74"/>
      <c r="AC1068" s="74"/>
      <c r="AD1068" s="74"/>
      <c r="AE1068" s="74"/>
      <c r="AG1068" s="101"/>
      <c r="AN1068" s="74"/>
      <c r="AO1068" s="74"/>
      <c r="AP1068" s="74"/>
      <c r="AQ1068" s="74"/>
      <c r="AR1068" s="74"/>
      <c r="AS1068" s="74"/>
      <c r="AT1068" s="74"/>
      <c r="AU1068" s="74"/>
    </row>
    <row r="1069" spans="27:64">
      <c r="AA1069" s="74"/>
      <c r="AB1069" s="74"/>
      <c r="AC1069" s="74"/>
      <c r="AD1069" s="74"/>
      <c r="AE1069" s="74"/>
      <c r="AG1069" s="101"/>
      <c r="AN1069" s="74"/>
      <c r="AO1069" s="74"/>
      <c r="AP1069" s="74"/>
      <c r="AQ1069" s="74"/>
      <c r="AR1069" s="74"/>
      <c r="AS1069" s="74"/>
      <c r="AT1069" s="74"/>
      <c r="AU1069" s="74"/>
      <c r="AV1069" s="74"/>
      <c r="AW1069" s="74"/>
      <c r="AX1069" s="74"/>
      <c r="AY1069" s="74"/>
      <c r="AZ1069" s="74"/>
      <c r="BA1069" s="74"/>
      <c r="BB1069" s="74"/>
      <c r="BC1069" s="74"/>
      <c r="BD1069" s="74"/>
      <c r="BE1069" s="74"/>
      <c r="BF1069" s="74"/>
      <c r="BG1069" s="74"/>
      <c r="BH1069" s="74"/>
      <c r="BI1069" s="74"/>
      <c r="BJ1069" s="74"/>
      <c r="BK1069" s="74"/>
      <c r="BL1069" s="74"/>
    </row>
    <row r="1070" spans="27:64">
      <c r="AA1070" s="74"/>
      <c r="AB1070" s="74"/>
      <c r="AC1070" s="74"/>
      <c r="AD1070" s="74"/>
      <c r="AE1070" s="74"/>
      <c r="AG1070" s="101"/>
      <c r="AN1070" s="74"/>
      <c r="AO1070" s="74"/>
      <c r="AP1070" s="74"/>
      <c r="AQ1070" s="74"/>
      <c r="AR1070" s="74"/>
      <c r="AS1070" s="74"/>
      <c r="AT1070" s="74"/>
      <c r="AU1070" s="74"/>
    </row>
    <row r="1071" spans="27:64">
      <c r="AA1071" s="74"/>
      <c r="AB1071" s="74"/>
      <c r="AC1071" s="74"/>
      <c r="AD1071" s="74"/>
      <c r="AE1071" s="74"/>
      <c r="AG1071" s="101"/>
      <c r="AN1071" s="74"/>
      <c r="AO1071" s="74"/>
      <c r="AP1071" s="74"/>
      <c r="AQ1071" s="74"/>
      <c r="AR1071" s="74"/>
      <c r="AS1071" s="74"/>
      <c r="AT1071" s="74"/>
      <c r="AU1071" s="74"/>
    </row>
    <row r="1072" spans="27:64">
      <c r="AA1072" s="74"/>
      <c r="AB1072" s="74"/>
      <c r="AC1072" s="74"/>
      <c r="AD1072" s="74"/>
      <c r="AE1072" s="74"/>
      <c r="AG1072" s="101"/>
      <c r="AN1072" s="74"/>
      <c r="AO1072" s="74"/>
      <c r="AP1072" s="74"/>
      <c r="AQ1072" s="74"/>
      <c r="AR1072" s="74"/>
      <c r="AS1072" s="74"/>
      <c r="AT1072" s="74"/>
      <c r="AU1072" s="74"/>
    </row>
    <row r="1073" spans="27:48">
      <c r="AA1073" s="74"/>
      <c r="AB1073" s="74"/>
      <c r="AC1073" s="74"/>
      <c r="AD1073" s="74"/>
      <c r="AE1073" s="74"/>
      <c r="AG1073" s="101"/>
      <c r="AN1073" s="74"/>
      <c r="AO1073" s="74"/>
      <c r="AP1073" s="74"/>
      <c r="AQ1073" s="74"/>
      <c r="AR1073" s="74"/>
      <c r="AS1073" s="74"/>
      <c r="AT1073" s="74"/>
      <c r="AU1073" s="74"/>
    </row>
    <row r="1074" spans="27:48">
      <c r="AA1074" s="74"/>
      <c r="AB1074" s="74"/>
      <c r="AC1074" s="74"/>
      <c r="AD1074" s="74"/>
      <c r="AE1074" s="74"/>
      <c r="AG1074" s="101"/>
      <c r="AN1074" s="74"/>
      <c r="AO1074" s="74"/>
      <c r="AP1074" s="74"/>
      <c r="AQ1074" s="74"/>
      <c r="AR1074" s="74"/>
      <c r="AS1074" s="74"/>
      <c r="AT1074" s="74"/>
      <c r="AU1074" s="74"/>
    </row>
    <row r="1075" spans="27:48">
      <c r="AA1075" s="74"/>
      <c r="AB1075" s="74"/>
      <c r="AC1075" s="74"/>
      <c r="AD1075" s="74"/>
      <c r="AE1075" s="74"/>
      <c r="AG1075" s="101"/>
      <c r="AN1075" s="74"/>
      <c r="AO1075" s="74"/>
      <c r="AP1075" s="74"/>
      <c r="AQ1075" s="74"/>
      <c r="AR1075" s="74"/>
      <c r="AS1075" s="74"/>
      <c r="AT1075" s="74"/>
      <c r="AU1075" s="74"/>
    </row>
    <row r="1076" spans="27:48">
      <c r="AA1076" s="74"/>
      <c r="AB1076" s="74"/>
      <c r="AC1076" s="74"/>
      <c r="AD1076" s="74"/>
      <c r="AE1076" s="74"/>
      <c r="AG1076" s="101"/>
      <c r="AN1076" s="74"/>
      <c r="AO1076" s="74"/>
      <c r="AP1076" s="74"/>
      <c r="AQ1076" s="74"/>
      <c r="AR1076" s="74"/>
      <c r="AS1076" s="74"/>
      <c r="AT1076" s="74"/>
      <c r="AU1076" s="74"/>
    </row>
    <row r="1077" spans="27:48">
      <c r="AA1077" s="74"/>
      <c r="AB1077" s="74"/>
      <c r="AC1077" s="74"/>
      <c r="AD1077" s="74"/>
      <c r="AE1077" s="74"/>
      <c r="AG1077" s="101"/>
      <c r="AN1077" s="74"/>
      <c r="AO1077" s="74"/>
      <c r="AP1077" s="74"/>
      <c r="AQ1077" s="74"/>
      <c r="AR1077" s="74"/>
      <c r="AS1077" s="74"/>
      <c r="AT1077" s="74"/>
      <c r="AU1077" s="74"/>
    </row>
    <row r="1078" spans="27:48">
      <c r="AA1078" s="74"/>
      <c r="AB1078" s="74"/>
      <c r="AC1078" s="74"/>
      <c r="AD1078" s="74"/>
      <c r="AE1078" s="74"/>
      <c r="AG1078" s="101"/>
      <c r="AN1078" s="74"/>
      <c r="AO1078" s="74"/>
      <c r="AP1078" s="74"/>
      <c r="AQ1078" s="74"/>
      <c r="AR1078" s="74"/>
      <c r="AS1078" s="74"/>
      <c r="AT1078" s="74"/>
      <c r="AU1078" s="74"/>
    </row>
    <row r="1079" spans="27:48">
      <c r="AA1079" s="74"/>
      <c r="AB1079" s="74"/>
      <c r="AC1079" s="74"/>
      <c r="AD1079" s="74"/>
      <c r="AE1079" s="74"/>
      <c r="AG1079" s="101"/>
      <c r="AN1079" s="74"/>
      <c r="AO1079" s="74"/>
      <c r="AP1079" s="74"/>
      <c r="AQ1079" s="74"/>
      <c r="AR1079" s="74"/>
      <c r="AS1079" s="74"/>
      <c r="AT1079" s="74"/>
      <c r="AU1079" s="74"/>
    </row>
    <row r="1080" spans="27:48">
      <c r="AA1080" s="74"/>
      <c r="AB1080" s="74"/>
      <c r="AC1080" s="74"/>
      <c r="AD1080" s="74"/>
      <c r="AE1080" s="74"/>
      <c r="AG1080" s="101"/>
      <c r="AN1080" s="74"/>
      <c r="AO1080" s="74"/>
      <c r="AP1080" s="74"/>
      <c r="AQ1080" s="74"/>
      <c r="AR1080" s="74"/>
      <c r="AS1080" s="74"/>
      <c r="AT1080" s="74"/>
      <c r="AU1080" s="74"/>
    </row>
    <row r="1081" spans="27:48">
      <c r="AA1081" s="74"/>
      <c r="AB1081" s="74"/>
      <c r="AC1081" s="74"/>
      <c r="AD1081" s="74"/>
      <c r="AE1081" s="74"/>
      <c r="AG1081" s="101"/>
      <c r="AN1081" s="74"/>
      <c r="AO1081" s="74"/>
      <c r="AP1081" s="74"/>
      <c r="AQ1081" s="74"/>
      <c r="AR1081" s="74"/>
      <c r="AS1081" s="74"/>
      <c r="AT1081" s="74"/>
      <c r="AU1081" s="74"/>
      <c r="AV1081" s="74"/>
    </row>
    <row r="1082" spans="27:48">
      <c r="AA1082" s="74"/>
      <c r="AB1082" s="74"/>
      <c r="AC1082" s="74"/>
      <c r="AD1082" s="74"/>
      <c r="AE1082" s="74"/>
      <c r="AG1082" s="101"/>
      <c r="AN1082" s="74"/>
      <c r="AO1082" s="74"/>
      <c r="AP1082" s="74"/>
      <c r="AQ1082" s="74"/>
      <c r="AR1082" s="74"/>
      <c r="AS1082" s="74"/>
      <c r="AT1082" s="74"/>
      <c r="AU1082" s="74"/>
    </row>
    <row r="1083" spans="27:48">
      <c r="AA1083" s="74"/>
      <c r="AB1083" s="74"/>
      <c r="AC1083" s="74"/>
      <c r="AD1083" s="74"/>
      <c r="AE1083" s="74"/>
      <c r="AG1083" s="101"/>
      <c r="AN1083" s="74"/>
      <c r="AO1083" s="74"/>
      <c r="AP1083" s="74"/>
      <c r="AQ1083" s="74"/>
      <c r="AR1083" s="74"/>
      <c r="AS1083" s="74"/>
      <c r="AT1083" s="74"/>
      <c r="AU1083" s="74"/>
      <c r="AV1083" s="74"/>
    </row>
    <row r="1084" spans="27:48">
      <c r="AA1084" s="74"/>
      <c r="AB1084" s="74"/>
      <c r="AC1084" s="74"/>
      <c r="AD1084" s="74"/>
      <c r="AE1084" s="74"/>
      <c r="AG1084" s="101"/>
      <c r="AN1084" s="74"/>
      <c r="AO1084" s="74"/>
      <c r="AP1084" s="74"/>
      <c r="AQ1084" s="74"/>
      <c r="AR1084" s="74"/>
      <c r="AS1084" s="74"/>
      <c r="AT1084" s="74"/>
      <c r="AU1084" s="74"/>
    </row>
    <row r="1085" spans="27:48">
      <c r="AA1085" s="74"/>
      <c r="AB1085" s="74"/>
      <c r="AC1085" s="74"/>
      <c r="AD1085" s="74"/>
      <c r="AE1085" s="74"/>
      <c r="AG1085" s="101"/>
      <c r="AN1085" s="74"/>
      <c r="AO1085" s="74"/>
      <c r="AP1085" s="74"/>
      <c r="AQ1085" s="74"/>
      <c r="AR1085" s="74"/>
      <c r="AS1085" s="74"/>
      <c r="AT1085" s="74"/>
      <c r="AU1085" s="74"/>
    </row>
    <row r="1086" spans="27:48">
      <c r="AA1086" s="74"/>
      <c r="AB1086" s="74"/>
      <c r="AC1086" s="74"/>
      <c r="AD1086" s="74"/>
      <c r="AE1086" s="74"/>
      <c r="AG1086" s="101"/>
      <c r="AN1086" s="74"/>
      <c r="AO1086" s="74"/>
      <c r="AP1086" s="74"/>
      <c r="AQ1086" s="74"/>
      <c r="AR1086" s="74"/>
      <c r="AS1086" s="74"/>
      <c r="AT1086" s="74"/>
      <c r="AU1086" s="74"/>
    </row>
    <row r="1087" spans="27:48">
      <c r="AA1087" s="74"/>
      <c r="AB1087" s="74"/>
      <c r="AC1087" s="74"/>
      <c r="AD1087" s="74"/>
      <c r="AE1087" s="74"/>
      <c r="AG1087" s="101"/>
      <c r="AN1087" s="74"/>
      <c r="AO1087" s="74"/>
      <c r="AP1087" s="74"/>
      <c r="AQ1087" s="74"/>
      <c r="AR1087" s="74"/>
      <c r="AS1087" s="74"/>
      <c r="AT1087" s="74"/>
      <c r="AU1087" s="74"/>
    </row>
    <row r="1088" spans="27:48">
      <c r="AA1088" s="74"/>
      <c r="AB1088" s="74"/>
      <c r="AC1088" s="74"/>
      <c r="AD1088" s="74"/>
      <c r="AE1088" s="74"/>
      <c r="AG1088" s="101"/>
      <c r="AN1088" s="74"/>
      <c r="AO1088" s="74"/>
      <c r="AP1088" s="74"/>
      <c r="AQ1088" s="74"/>
      <c r="AR1088" s="74"/>
      <c r="AS1088" s="74"/>
      <c r="AT1088" s="74"/>
      <c r="AU1088" s="74"/>
    </row>
    <row r="1089" spans="27:47">
      <c r="AA1089" s="74"/>
      <c r="AB1089" s="74"/>
      <c r="AC1089" s="74"/>
      <c r="AD1089" s="74"/>
      <c r="AE1089" s="74"/>
      <c r="AG1089" s="101"/>
      <c r="AN1089" s="74"/>
      <c r="AO1089" s="74"/>
      <c r="AP1089" s="74"/>
      <c r="AQ1089" s="74"/>
      <c r="AR1089" s="74"/>
      <c r="AS1089" s="74"/>
      <c r="AT1089" s="74"/>
      <c r="AU1089" s="74"/>
    </row>
    <row r="1090" spans="27:47">
      <c r="AA1090" s="74"/>
      <c r="AB1090" s="74"/>
      <c r="AC1090" s="74"/>
      <c r="AD1090" s="74"/>
      <c r="AE1090" s="74"/>
      <c r="AG1090" s="101"/>
      <c r="AN1090" s="74"/>
      <c r="AO1090" s="74"/>
      <c r="AP1090" s="74"/>
      <c r="AQ1090" s="74"/>
      <c r="AR1090" s="74"/>
      <c r="AS1090" s="74"/>
      <c r="AT1090" s="74"/>
      <c r="AU1090" s="74"/>
    </row>
    <row r="1091" spans="27:47">
      <c r="AA1091" s="74"/>
      <c r="AB1091" s="74"/>
      <c r="AC1091" s="74"/>
      <c r="AD1091" s="74"/>
      <c r="AE1091" s="74"/>
      <c r="AG1091" s="101"/>
      <c r="AN1091" s="74"/>
      <c r="AO1091" s="74"/>
      <c r="AP1091" s="74"/>
      <c r="AQ1091" s="74"/>
      <c r="AR1091" s="74"/>
      <c r="AS1091" s="74"/>
      <c r="AT1091" s="74"/>
      <c r="AU1091" s="74"/>
    </row>
    <row r="1092" spans="27:47">
      <c r="AA1092" s="74"/>
      <c r="AB1092" s="74"/>
      <c r="AC1092" s="74"/>
      <c r="AD1092" s="74"/>
      <c r="AE1092" s="74"/>
      <c r="AG1092" s="101"/>
      <c r="AN1092" s="74"/>
      <c r="AO1092" s="74"/>
      <c r="AP1092" s="74"/>
      <c r="AQ1092" s="74"/>
      <c r="AR1092" s="74"/>
      <c r="AS1092" s="74"/>
      <c r="AT1092" s="74"/>
      <c r="AU1092" s="74"/>
    </row>
    <row r="1093" spans="27:47">
      <c r="AA1093" s="74"/>
      <c r="AB1093" s="74"/>
      <c r="AC1093" s="74"/>
      <c r="AD1093" s="74"/>
      <c r="AE1093" s="74"/>
      <c r="AG1093" s="101"/>
      <c r="AN1093" s="74"/>
      <c r="AO1093" s="74"/>
      <c r="AP1093" s="74"/>
      <c r="AQ1093" s="74"/>
      <c r="AR1093" s="74"/>
      <c r="AS1093" s="74"/>
      <c r="AT1093" s="74"/>
      <c r="AU1093" s="74"/>
    </row>
    <row r="1094" spans="27:47">
      <c r="AA1094" s="74"/>
      <c r="AB1094" s="74"/>
      <c r="AC1094" s="74"/>
      <c r="AD1094" s="74"/>
      <c r="AE1094" s="74"/>
      <c r="AG1094" s="101"/>
      <c r="AN1094" s="74"/>
      <c r="AO1094" s="74"/>
      <c r="AP1094" s="74"/>
      <c r="AQ1094" s="74"/>
      <c r="AR1094" s="74"/>
      <c r="AS1094" s="74"/>
      <c r="AT1094" s="74"/>
      <c r="AU1094" s="74"/>
    </row>
    <row r="1095" spans="27:47">
      <c r="AA1095" s="74"/>
      <c r="AB1095" s="74"/>
      <c r="AC1095" s="74"/>
      <c r="AD1095" s="74"/>
      <c r="AE1095" s="74"/>
      <c r="AG1095" s="101"/>
      <c r="AN1095" s="74"/>
      <c r="AO1095" s="74"/>
      <c r="AP1095" s="74"/>
      <c r="AQ1095" s="74"/>
      <c r="AR1095" s="74"/>
      <c r="AS1095" s="74"/>
      <c r="AT1095" s="74"/>
      <c r="AU1095" s="74"/>
    </row>
    <row r="1096" spans="27:47">
      <c r="AA1096" s="74"/>
      <c r="AB1096" s="74"/>
      <c r="AC1096" s="74"/>
      <c r="AD1096" s="74"/>
      <c r="AE1096" s="74"/>
      <c r="AG1096" s="101"/>
      <c r="AN1096" s="74"/>
      <c r="AO1096" s="74"/>
      <c r="AP1096" s="74"/>
      <c r="AQ1096" s="74"/>
      <c r="AR1096" s="74"/>
      <c r="AS1096" s="74"/>
      <c r="AT1096" s="74"/>
      <c r="AU1096" s="74"/>
    </row>
    <row r="1097" spans="27:47">
      <c r="AA1097" s="74"/>
      <c r="AB1097" s="74"/>
      <c r="AC1097" s="74"/>
      <c r="AD1097" s="74"/>
      <c r="AE1097" s="74"/>
      <c r="AG1097" s="101"/>
      <c r="AN1097" s="74"/>
      <c r="AO1097" s="74"/>
      <c r="AP1097" s="74"/>
      <c r="AQ1097" s="74"/>
      <c r="AR1097" s="74"/>
      <c r="AS1097" s="74"/>
      <c r="AT1097" s="74"/>
      <c r="AU1097" s="74"/>
    </row>
    <row r="1098" spans="27:47">
      <c r="AA1098" s="74"/>
      <c r="AB1098" s="74"/>
      <c r="AC1098" s="74"/>
      <c r="AD1098" s="74"/>
      <c r="AE1098" s="74"/>
      <c r="AG1098" s="101"/>
      <c r="AN1098" s="74"/>
      <c r="AO1098" s="74"/>
      <c r="AP1098" s="74"/>
      <c r="AQ1098" s="74"/>
      <c r="AR1098" s="74"/>
      <c r="AS1098" s="74"/>
      <c r="AT1098" s="74"/>
      <c r="AU1098" s="74"/>
    </row>
    <row r="1099" spans="27:47">
      <c r="AA1099" s="74"/>
      <c r="AB1099" s="74"/>
      <c r="AC1099" s="74"/>
      <c r="AD1099" s="74"/>
      <c r="AE1099" s="74"/>
      <c r="AG1099" s="101"/>
      <c r="AN1099" s="74"/>
      <c r="AO1099" s="74"/>
      <c r="AP1099" s="74"/>
      <c r="AQ1099" s="74"/>
      <c r="AR1099" s="74"/>
      <c r="AS1099" s="74"/>
      <c r="AT1099" s="74"/>
      <c r="AU1099" s="74"/>
    </row>
    <row r="1100" spans="27:47">
      <c r="AA1100" s="74"/>
      <c r="AB1100" s="74"/>
      <c r="AC1100" s="74"/>
      <c r="AD1100" s="74"/>
      <c r="AE1100" s="74"/>
      <c r="AG1100" s="101"/>
      <c r="AN1100" s="74"/>
      <c r="AO1100" s="74"/>
      <c r="AP1100" s="74"/>
      <c r="AQ1100" s="74"/>
      <c r="AR1100" s="74"/>
      <c r="AS1100" s="74"/>
      <c r="AT1100" s="74"/>
      <c r="AU1100" s="74"/>
    </row>
    <row r="1101" spans="27:47">
      <c r="AA1101" s="74"/>
      <c r="AB1101" s="74"/>
      <c r="AC1101" s="74"/>
      <c r="AD1101" s="74"/>
      <c r="AE1101" s="74"/>
      <c r="AG1101" s="101"/>
      <c r="AN1101" s="74"/>
      <c r="AO1101" s="74"/>
      <c r="AP1101" s="74"/>
      <c r="AQ1101" s="74"/>
      <c r="AR1101" s="74"/>
      <c r="AS1101" s="74"/>
      <c r="AT1101" s="74"/>
      <c r="AU1101" s="74"/>
    </row>
    <row r="1102" spans="27:47">
      <c r="AA1102" s="74"/>
      <c r="AB1102" s="74"/>
      <c r="AC1102" s="74"/>
      <c r="AD1102" s="74"/>
      <c r="AE1102" s="74"/>
      <c r="AG1102" s="101"/>
      <c r="AN1102" s="74"/>
      <c r="AO1102" s="74"/>
      <c r="AP1102" s="74"/>
      <c r="AQ1102" s="74"/>
      <c r="AR1102" s="74"/>
      <c r="AS1102" s="74"/>
      <c r="AT1102" s="74"/>
      <c r="AU1102" s="74"/>
    </row>
    <row r="1103" spans="27:47">
      <c r="AA1103" s="74"/>
      <c r="AB1103" s="74"/>
      <c r="AC1103" s="74"/>
      <c r="AD1103" s="74"/>
      <c r="AE1103" s="74"/>
      <c r="AG1103" s="101"/>
      <c r="AN1103" s="74"/>
      <c r="AO1103" s="74"/>
      <c r="AP1103" s="74"/>
      <c r="AQ1103" s="74"/>
      <c r="AR1103" s="74"/>
      <c r="AS1103" s="74"/>
      <c r="AT1103" s="74"/>
      <c r="AU1103" s="74"/>
    </row>
    <row r="1104" spans="27:47">
      <c r="AA1104" s="74"/>
      <c r="AB1104" s="74"/>
      <c r="AC1104" s="74"/>
      <c r="AD1104" s="74"/>
      <c r="AE1104" s="74"/>
      <c r="AG1104" s="101"/>
      <c r="AN1104" s="74"/>
      <c r="AO1104" s="74"/>
      <c r="AP1104" s="74"/>
      <c r="AQ1104" s="74"/>
      <c r="AR1104" s="74"/>
      <c r="AS1104" s="74"/>
      <c r="AT1104" s="74"/>
      <c r="AU1104" s="74"/>
    </row>
    <row r="1105" spans="27:47">
      <c r="AA1105" s="74"/>
      <c r="AB1105" s="74"/>
      <c r="AC1105" s="74"/>
      <c r="AD1105" s="74"/>
      <c r="AE1105" s="74"/>
      <c r="AG1105" s="101"/>
      <c r="AN1105" s="74"/>
      <c r="AO1105" s="74"/>
      <c r="AP1105" s="74"/>
      <c r="AQ1105" s="74"/>
      <c r="AR1105" s="74"/>
      <c r="AS1105" s="74"/>
      <c r="AT1105" s="74"/>
      <c r="AU1105" s="74"/>
    </row>
    <row r="1106" spans="27:47">
      <c r="AA1106" s="74"/>
      <c r="AB1106" s="74"/>
      <c r="AC1106" s="74"/>
      <c r="AD1106" s="74"/>
      <c r="AE1106" s="74"/>
      <c r="AG1106" s="101"/>
      <c r="AN1106" s="74"/>
      <c r="AO1106" s="74"/>
      <c r="AP1106" s="74"/>
      <c r="AQ1106" s="74"/>
      <c r="AR1106" s="74"/>
      <c r="AS1106" s="74"/>
      <c r="AT1106" s="74"/>
      <c r="AU1106" s="74"/>
    </row>
    <row r="1107" spans="27:47">
      <c r="AA1107" s="74"/>
      <c r="AB1107" s="74"/>
      <c r="AC1107" s="74"/>
      <c r="AD1107" s="74"/>
      <c r="AE1107" s="74"/>
      <c r="AG1107" s="101"/>
      <c r="AN1107" s="74"/>
      <c r="AO1107" s="74"/>
      <c r="AP1107" s="74"/>
      <c r="AQ1107" s="74"/>
      <c r="AR1107" s="74"/>
      <c r="AS1107" s="74"/>
      <c r="AT1107" s="74"/>
      <c r="AU1107" s="74"/>
    </row>
    <row r="1108" spans="27:47">
      <c r="AA1108" s="74"/>
      <c r="AB1108" s="74"/>
      <c r="AC1108" s="74"/>
      <c r="AD1108" s="74"/>
      <c r="AE1108" s="74"/>
      <c r="AG1108" s="101"/>
      <c r="AN1108" s="74"/>
      <c r="AO1108" s="74"/>
      <c r="AP1108" s="74"/>
      <c r="AQ1108" s="74"/>
      <c r="AR1108" s="74"/>
      <c r="AS1108" s="74"/>
      <c r="AT1108" s="74"/>
      <c r="AU1108" s="74"/>
    </row>
    <row r="1109" spans="27:47">
      <c r="AA1109" s="74"/>
      <c r="AB1109" s="74"/>
      <c r="AC1109" s="74"/>
      <c r="AD1109" s="74"/>
      <c r="AE1109" s="74"/>
      <c r="AG1109" s="101"/>
      <c r="AN1109" s="74"/>
      <c r="AO1109" s="74"/>
      <c r="AP1109" s="74"/>
      <c r="AQ1109" s="74"/>
      <c r="AR1109" s="74"/>
      <c r="AS1109" s="74"/>
      <c r="AT1109" s="74"/>
      <c r="AU1109" s="74"/>
    </row>
    <row r="1110" spans="27:47">
      <c r="AA1110" s="74"/>
      <c r="AB1110" s="74"/>
      <c r="AC1110" s="74"/>
      <c r="AD1110" s="74"/>
      <c r="AE1110" s="74"/>
      <c r="AG1110" s="101"/>
      <c r="AN1110" s="74"/>
      <c r="AO1110" s="74"/>
      <c r="AP1110" s="74"/>
      <c r="AQ1110" s="74"/>
      <c r="AR1110" s="74"/>
      <c r="AS1110" s="74"/>
      <c r="AT1110" s="74"/>
      <c r="AU1110" s="74"/>
    </row>
    <row r="1111" spans="27:47">
      <c r="AA1111" s="74"/>
      <c r="AB1111" s="74"/>
      <c r="AC1111" s="74"/>
      <c r="AD1111" s="74"/>
      <c r="AE1111" s="74"/>
      <c r="AG1111" s="101"/>
      <c r="AN1111" s="74"/>
      <c r="AO1111" s="74"/>
      <c r="AP1111" s="74"/>
      <c r="AQ1111" s="74"/>
      <c r="AR1111" s="74"/>
      <c r="AS1111" s="74"/>
      <c r="AT1111" s="74"/>
      <c r="AU1111" s="74"/>
    </row>
    <row r="1112" spans="27:47">
      <c r="AA1112" s="74"/>
      <c r="AB1112" s="74"/>
      <c r="AC1112" s="74"/>
      <c r="AD1112" s="74"/>
      <c r="AE1112" s="74"/>
      <c r="AG1112" s="101"/>
      <c r="AN1112" s="74"/>
      <c r="AO1112" s="74"/>
      <c r="AP1112" s="74"/>
      <c r="AQ1112" s="74"/>
      <c r="AR1112" s="74"/>
      <c r="AS1112" s="74"/>
      <c r="AT1112" s="74"/>
      <c r="AU1112" s="74"/>
    </row>
    <row r="1113" spans="27:47">
      <c r="AA1113" s="74"/>
      <c r="AB1113" s="74"/>
      <c r="AC1113" s="74"/>
      <c r="AD1113" s="74"/>
      <c r="AE1113" s="74"/>
      <c r="AG1113" s="101"/>
      <c r="AN1113" s="74"/>
      <c r="AO1113" s="74"/>
      <c r="AP1113" s="74"/>
      <c r="AQ1113" s="74"/>
      <c r="AR1113" s="74"/>
      <c r="AS1113" s="74"/>
      <c r="AT1113" s="74"/>
      <c r="AU1113" s="74"/>
    </row>
    <row r="1114" spans="27:47">
      <c r="AA1114" s="74"/>
      <c r="AB1114" s="74"/>
      <c r="AC1114" s="74"/>
      <c r="AD1114" s="74"/>
      <c r="AE1114" s="74"/>
      <c r="AG1114" s="101"/>
      <c r="AN1114" s="74"/>
      <c r="AO1114" s="74"/>
      <c r="AP1114" s="74"/>
      <c r="AQ1114" s="74"/>
      <c r="AR1114" s="74"/>
      <c r="AS1114" s="74"/>
      <c r="AT1114" s="74"/>
      <c r="AU1114" s="74"/>
    </row>
    <row r="1115" spans="27:47">
      <c r="AA1115" s="74"/>
      <c r="AB1115" s="74"/>
      <c r="AC1115" s="74"/>
      <c r="AD1115" s="74"/>
      <c r="AE1115" s="74"/>
      <c r="AG1115" s="101"/>
      <c r="AN1115" s="74"/>
      <c r="AO1115" s="74"/>
      <c r="AP1115" s="74"/>
      <c r="AQ1115" s="74"/>
      <c r="AR1115" s="74"/>
      <c r="AS1115" s="74"/>
      <c r="AT1115" s="74"/>
      <c r="AU1115" s="74"/>
    </row>
    <row r="1116" spans="27:47">
      <c r="AA1116" s="74"/>
      <c r="AB1116" s="74"/>
      <c r="AC1116" s="74"/>
      <c r="AD1116" s="74"/>
      <c r="AE1116" s="74"/>
      <c r="AG1116" s="101"/>
      <c r="AN1116" s="74"/>
      <c r="AO1116" s="74"/>
      <c r="AP1116" s="74"/>
      <c r="AQ1116" s="74"/>
      <c r="AR1116" s="74"/>
      <c r="AS1116" s="74"/>
      <c r="AT1116" s="74"/>
      <c r="AU1116" s="74"/>
    </row>
    <row r="1117" spans="27:47">
      <c r="AA1117" s="74"/>
      <c r="AB1117" s="74"/>
      <c r="AC1117" s="74"/>
      <c r="AD1117" s="74"/>
      <c r="AE1117" s="74"/>
      <c r="AG1117" s="101"/>
      <c r="AN1117" s="74"/>
      <c r="AO1117" s="74"/>
      <c r="AP1117" s="74"/>
      <c r="AQ1117" s="74"/>
      <c r="AR1117" s="74"/>
      <c r="AS1117" s="74"/>
      <c r="AT1117" s="74"/>
      <c r="AU1117" s="74"/>
    </row>
    <row r="1118" spans="27:47">
      <c r="AA1118" s="74"/>
      <c r="AB1118" s="74"/>
      <c r="AC1118" s="74"/>
      <c r="AD1118" s="74"/>
      <c r="AE1118" s="74"/>
      <c r="AG1118" s="101"/>
      <c r="AN1118" s="74"/>
      <c r="AO1118" s="74"/>
      <c r="AP1118" s="74"/>
      <c r="AQ1118" s="74"/>
      <c r="AR1118" s="74"/>
      <c r="AS1118" s="74"/>
      <c r="AT1118" s="74"/>
      <c r="AU1118" s="74"/>
    </row>
    <row r="1119" spans="27:47">
      <c r="AA1119" s="74"/>
      <c r="AB1119" s="74"/>
      <c r="AC1119" s="74"/>
      <c r="AD1119" s="74"/>
      <c r="AE1119" s="74"/>
      <c r="AG1119" s="101"/>
      <c r="AN1119" s="74"/>
      <c r="AO1119" s="74"/>
      <c r="AP1119" s="74"/>
      <c r="AQ1119" s="74"/>
      <c r="AR1119" s="74"/>
      <c r="AS1119" s="74"/>
      <c r="AT1119" s="74"/>
      <c r="AU1119" s="74"/>
    </row>
    <row r="1120" spans="27:47">
      <c r="AA1120" s="74"/>
      <c r="AB1120" s="74"/>
      <c r="AC1120" s="74"/>
      <c r="AD1120" s="74"/>
      <c r="AE1120" s="74"/>
      <c r="AG1120" s="101"/>
      <c r="AN1120" s="74"/>
      <c r="AO1120" s="74"/>
      <c r="AP1120" s="74"/>
      <c r="AQ1120" s="74"/>
      <c r="AR1120" s="74"/>
      <c r="AS1120" s="74"/>
      <c r="AT1120" s="74"/>
      <c r="AU1120" s="74"/>
    </row>
    <row r="1121" spans="27:47">
      <c r="AA1121" s="74"/>
      <c r="AB1121" s="74"/>
      <c r="AC1121" s="74"/>
      <c r="AD1121" s="74"/>
      <c r="AE1121" s="74"/>
      <c r="AG1121" s="101"/>
      <c r="AN1121" s="74"/>
      <c r="AO1121" s="74"/>
      <c r="AP1121" s="74"/>
      <c r="AQ1121" s="74"/>
      <c r="AR1121" s="74"/>
      <c r="AS1121" s="74"/>
      <c r="AT1121" s="74"/>
      <c r="AU1121" s="74"/>
    </row>
    <row r="1122" spans="27:47">
      <c r="AA1122" s="74"/>
      <c r="AB1122" s="74"/>
      <c r="AC1122" s="74"/>
      <c r="AD1122" s="74"/>
      <c r="AE1122" s="74"/>
      <c r="AG1122" s="101"/>
      <c r="AN1122" s="74"/>
      <c r="AO1122" s="74"/>
      <c r="AP1122" s="74"/>
      <c r="AQ1122" s="74"/>
      <c r="AR1122" s="74"/>
      <c r="AS1122" s="74"/>
      <c r="AT1122" s="74"/>
      <c r="AU1122" s="74"/>
    </row>
    <row r="1123" spans="27:47">
      <c r="AA1123" s="74"/>
      <c r="AB1123" s="74"/>
      <c r="AC1123" s="74"/>
      <c r="AD1123" s="74"/>
      <c r="AE1123" s="74"/>
      <c r="AG1123" s="101"/>
      <c r="AN1123" s="74"/>
      <c r="AO1123" s="74"/>
      <c r="AP1123" s="74"/>
      <c r="AQ1123" s="74"/>
      <c r="AR1123" s="74"/>
      <c r="AS1123" s="74"/>
      <c r="AT1123" s="74"/>
      <c r="AU1123" s="74"/>
    </row>
    <row r="1124" spans="27:47">
      <c r="AA1124" s="74"/>
      <c r="AB1124" s="74"/>
      <c r="AC1124" s="74"/>
      <c r="AD1124" s="74"/>
      <c r="AE1124" s="74"/>
      <c r="AG1124" s="101"/>
      <c r="AN1124" s="74"/>
      <c r="AO1124" s="74"/>
      <c r="AP1124" s="74"/>
      <c r="AQ1124" s="74"/>
      <c r="AR1124" s="74"/>
      <c r="AS1124" s="74"/>
      <c r="AT1124" s="74"/>
      <c r="AU1124" s="74"/>
    </row>
    <row r="1125" spans="27:47">
      <c r="AA1125" s="74"/>
      <c r="AB1125" s="74"/>
      <c r="AC1125" s="74"/>
      <c r="AD1125" s="74"/>
      <c r="AE1125" s="74"/>
      <c r="AG1125" s="101"/>
      <c r="AN1125" s="74"/>
      <c r="AO1125" s="74"/>
      <c r="AP1125" s="74"/>
      <c r="AQ1125" s="74"/>
      <c r="AR1125" s="74"/>
      <c r="AS1125" s="74"/>
      <c r="AT1125" s="74"/>
      <c r="AU1125" s="74"/>
    </row>
    <row r="1126" spans="27:47">
      <c r="AA1126" s="74"/>
      <c r="AB1126" s="74"/>
      <c r="AC1126" s="74"/>
      <c r="AD1126" s="74"/>
      <c r="AE1126" s="74"/>
      <c r="AG1126" s="101"/>
      <c r="AN1126" s="74"/>
      <c r="AO1126" s="74"/>
      <c r="AP1126" s="74"/>
      <c r="AQ1126" s="74"/>
      <c r="AR1126" s="74"/>
      <c r="AS1126" s="74"/>
      <c r="AT1126" s="74"/>
      <c r="AU1126" s="74"/>
    </row>
    <row r="1127" spans="27:47">
      <c r="AA1127" s="74"/>
      <c r="AB1127" s="74"/>
      <c r="AC1127" s="74"/>
      <c r="AD1127" s="74"/>
      <c r="AE1127" s="74"/>
      <c r="AG1127" s="101"/>
      <c r="AN1127" s="74"/>
      <c r="AO1127" s="74"/>
      <c r="AP1127" s="74"/>
      <c r="AQ1127" s="74"/>
      <c r="AR1127" s="74"/>
      <c r="AS1127" s="74"/>
      <c r="AT1127" s="74"/>
      <c r="AU1127" s="74"/>
    </row>
    <row r="1128" spans="27:47">
      <c r="AA1128" s="74"/>
      <c r="AB1128" s="74"/>
      <c r="AC1128" s="74"/>
      <c r="AD1128" s="74"/>
      <c r="AE1128" s="74"/>
      <c r="AG1128" s="101"/>
      <c r="AN1128" s="74"/>
      <c r="AO1128" s="74"/>
      <c r="AP1128" s="74"/>
      <c r="AQ1128" s="74"/>
      <c r="AR1128" s="74"/>
      <c r="AS1128" s="74"/>
      <c r="AT1128" s="74"/>
      <c r="AU1128" s="74"/>
    </row>
    <row r="1129" spans="27:47">
      <c r="AA1129" s="74"/>
      <c r="AB1129" s="74"/>
      <c r="AC1129" s="74"/>
      <c r="AD1129" s="74"/>
      <c r="AE1129" s="74"/>
      <c r="AG1129" s="101"/>
      <c r="AN1129" s="74"/>
      <c r="AO1129" s="74"/>
      <c r="AP1129" s="74"/>
      <c r="AQ1129" s="74"/>
      <c r="AR1129" s="74"/>
      <c r="AS1129" s="74"/>
      <c r="AT1129" s="74"/>
      <c r="AU1129" s="74"/>
    </row>
    <row r="1130" spans="27:47">
      <c r="AA1130" s="74"/>
      <c r="AB1130" s="74"/>
      <c r="AC1130" s="74"/>
      <c r="AD1130" s="74"/>
      <c r="AE1130" s="74"/>
      <c r="AG1130" s="101"/>
      <c r="AN1130" s="74"/>
      <c r="AO1130" s="74"/>
      <c r="AP1130" s="74"/>
      <c r="AQ1130" s="74"/>
      <c r="AR1130" s="74"/>
      <c r="AS1130" s="74"/>
      <c r="AT1130" s="74"/>
      <c r="AU1130" s="74"/>
    </row>
    <row r="1131" spans="27:47">
      <c r="AA1131" s="74"/>
      <c r="AB1131" s="74"/>
      <c r="AC1131" s="74"/>
      <c r="AD1131" s="74"/>
      <c r="AE1131" s="74"/>
      <c r="AG1131" s="101"/>
      <c r="AN1131" s="74"/>
      <c r="AO1131" s="74"/>
      <c r="AP1131" s="74"/>
      <c r="AQ1131" s="74"/>
      <c r="AR1131" s="74"/>
      <c r="AS1131" s="74"/>
      <c r="AT1131" s="74"/>
      <c r="AU1131" s="74"/>
    </row>
    <row r="1132" spans="27:47">
      <c r="AA1132" s="74"/>
      <c r="AB1132" s="74"/>
      <c r="AC1132" s="74"/>
      <c r="AD1132" s="74"/>
      <c r="AE1132" s="74"/>
      <c r="AG1132" s="101"/>
      <c r="AN1132" s="74"/>
      <c r="AO1132" s="74"/>
      <c r="AP1132" s="74"/>
      <c r="AQ1132" s="74"/>
      <c r="AR1132" s="74"/>
      <c r="AS1132" s="74"/>
      <c r="AT1132" s="74"/>
      <c r="AU1132" s="74"/>
    </row>
    <row r="1133" spans="27:47">
      <c r="AA1133" s="74"/>
      <c r="AB1133" s="74"/>
      <c r="AC1133" s="74"/>
      <c r="AD1133" s="74"/>
      <c r="AE1133" s="74"/>
      <c r="AG1133" s="101"/>
      <c r="AN1133" s="74"/>
      <c r="AO1133" s="74"/>
      <c r="AP1133" s="74"/>
      <c r="AQ1133" s="74"/>
      <c r="AR1133" s="74"/>
      <c r="AS1133" s="74"/>
      <c r="AT1133" s="74"/>
      <c r="AU1133" s="74"/>
    </row>
    <row r="1134" spans="27:47">
      <c r="AA1134" s="74"/>
      <c r="AB1134" s="74"/>
      <c r="AC1134" s="74"/>
      <c r="AD1134" s="74"/>
      <c r="AE1134" s="74"/>
      <c r="AG1134" s="101"/>
      <c r="AN1134" s="74"/>
      <c r="AO1134" s="74"/>
      <c r="AP1134" s="74"/>
      <c r="AQ1134" s="74"/>
      <c r="AR1134" s="74"/>
      <c r="AS1134" s="74"/>
      <c r="AT1134" s="74"/>
      <c r="AU1134" s="74"/>
    </row>
    <row r="1135" spans="27:47">
      <c r="AA1135" s="74"/>
      <c r="AB1135" s="74"/>
      <c r="AC1135" s="74"/>
      <c r="AD1135" s="74"/>
      <c r="AE1135" s="74"/>
      <c r="AG1135" s="101"/>
      <c r="AN1135" s="74"/>
      <c r="AO1135" s="74"/>
      <c r="AP1135" s="74"/>
      <c r="AQ1135" s="74"/>
      <c r="AR1135" s="74"/>
      <c r="AS1135" s="74"/>
      <c r="AT1135" s="74"/>
      <c r="AU1135" s="74"/>
    </row>
    <row r="1136" spans="27:47">
      <c r="AA1136" s="74"/>
      <c r="AB1136" s="74"/>
      <c r="AC1136" s="74"/>
      <c r="AD1136" s="74"/>
      <c r="AE1136" s="74"/>
      <c r="AG1136" s="101"/>
      <c r="AN1136" s="74"/>
      <c r="AO1136" s="74"/>
      <c r="AP1136" s="74"/>
      <c r="AQ1136" s="74"/>
      <c r="AR1136" s="74"/>
      <c r="AS1136" s="74"/>
      <c r="AT1136" s="74"/>
      <c r="AU1136" s="74"/>
    </row>
    <row r="1137" spans="27:47">
      <c r="AA1137" s="74"/>
      <c r="AB1137" s="74"/>
      <c r="AC1137" s="74"/>
      <c r="AD1137" s="74"/>
      <c r="AE1137" s="74"/>
      <c r="AG1137" s="101"/>
      <c r="AN1137" s="74"/>
      <c r="AO1137" s="74"/>
      <c r="AP1137" s="74"/>
      <c r="AQ1137" s="74"/>
      <c r="AR1137" s="74"/>
      <c r="AS1137" s="74"/>
      <c r="AT1137" s="74"/>
      <c r="AU1137" s="74"/>
    </row>
    <row r="1138" spans="27:47">
      <c r="AA1138" s="74"/>
      <c r="AB1138" s="74"/>
      <c r="AC1138" s="74"/>
      <c r="AD1138" s="74"/>
      <c r="AE1138" s="74"/>
      <c r="AG1138" s="101"/>
      <c r="AN1138" s="74"/>
      <c r="AO1138" s="74"/>
      <c r="AP1138" s="74"/>
      <c r="AQ1138" s="74"/>
      <c r="AR1138" s="74"/>
      <c r="AS1138" s="74"/>
      <c r="AT1138" s="74"/>
      <c r="AU1138" s="74"/>
    </row>
    <row r="1139" spans="27:47">
      <c r="AA1139" s="74"/>
      <c r="AB1139" s="74"/>
      <c r="AC1139" s="74"/>
      <c r="AD1139" s="74"/>
      <c r="AE1139" s="74"/>
      <c r="AG1139" s="101"/>
      <c r="AN1139" s="74"/>
      <c r="AO1139" s="74"/>
      <c r="AP1139" s="74"/>
      <c r="AQ1139" s="74"/>
      <c r="AR1139" s="74"/>
      <c r="AS1139" s="74"/>
      <c r="AT1139" s="74"/>
      <c r="AU1139" s="74"/>
    </row>
    <row r="1140" spans="27:47">
      <c r="AA1140" s="74"/>
      <c r="AB1140" s="74"/>
      <c r="AC1140" s="74"/>
      <c r="AD1140" s="74"/>
      <c r="AE1140" s="74"/>
      <c r="AG1140" s="101"/>
      <c r="AN1140" s="74"/>
      <c r="AO1140" s="74"/>
      <c r="AP1140" s="74"/>
      <c r="AQ1140" s="74"/>
      <c r="AR1140" s="74"/>
      <c r="AS1140" s="74"/>
      <c r="AT1140" s="74"/>
      <c r="AU1140" s="74"/>
    </row>
    <row r="1141" spans="27:47">
      <c r="AA1141" s="74"/>
      <c r="AB1141" s="74"/>
      <c r="AC1141" s="74"/>
      <c r="AD1141" s="74"/>
      <c r="AE1141" s="74"/>
      <c r="AG1141" s="101"/>
      <c r="AN1141" s="74"/>
      <c r="AO1141" s="74"/>
      <c r="AP1141" s="74"/>
      <c r="AQ1141" s="74"/>
      <c r="AR1141" s="74"/>
      <c r="AS1141" s="74"/>
      <c r="AT1141" s="74"/>
      <c r="AU1141" s="74"/>
    </row>
    <row r="1142" spans="27:47">
      <c r="AA1142" s="74"/>
      <c r="AB1142" s="74"/>
      <c r="AC1142" s="74"/>
      <c r="AD1142" s="74"/>
      <c r="AE1142" s="74"/>
      <c r="AG1142" s="101"/>
      <c r="AN1142" s="74"/>
      <c r="AO1142" s="74"/>
      <c r="AP1142" s="74"/>
      <c r="AQ1142" s="74"/>
      <c r="AR1142" s="74"/>
      <c r="AS1142" s="74"/>
      <c r="AT1142" s="74"/>
      <c r="AU1142" s="74"/>
    </row>
    <row r="1143" spans="27:47">
      <c r="AA1143" s="74"/>
      <c r="AB1143" s="74"/>
      <c r="AC1143" s="74"/>
      <c r="AD1143" s="74"/>
      <c r="AE1143" s="74"/>
      <c r="AG1143" s="101"/>
      <c r="AN1143" s="74"/>
      <c r="AO1143" s="74"/>
      <c r="AP1143" s="74"/>
      <c r="AQ1143" s="74"/>
      <c r="AR1143" s="74"/>
      <c r="AS1143" s="74"/>
      <c r="AT1143" s="74"/>
      <c r="AU1143" s="74"/>
    </row>
    <row r="1144" spans="27:47">
      <c r="AA1144" s="74"/>
      <c r="AB1144" s="74"/>
      <c r="AC1144" s="74"/>
      <c r="AD1144" s="74"/>
      <c r="AE1144" s="74"/>
      <c r="AG1144" s="101"/>
      <c r="AN1144" s="74"/>
      <c r="AO1144" s="74"/>
      <c r="AP1144" s="74"/>
      <c r="AQ1144" s="74"/>
      <c r="AR1144" s="74"/>
      <c r="AS1144" s="74"/>
      <c r="AT1144" s="74"/>
      <c r="AU1144" s="74"/>
    </row>
    <row r="1145" spans="27:47">
      <c r="AA1145" s="74"/>
      <c r="AB1145" s="74"/>
      <c r="AC1145" s="74"/>
      <c r="AD1145" s="74"/>
      <c r="AE1145" s="74"/>
      <c r="AG1145" s="101"/>
      <c r="AN1145" s="74"/>
      <c r="AO1145" s="74"/>
      <c r="AP1145" s="74"/>
      <c r="AQ1145" s="74"/>
      <c r="AR1145" s="74"/>
      <c r="AS1145" s="74"/>
      <c r="AT1145" s="74"/>
      <c r="AU1145" s="74"/>
    </row>
    <row r="1146" spans="27:47">
      <c r="AA1146" s="74"/>
      <c r="AB1146" s="74"/>
      <c r="AC1146" s="74"/>
      <c r="AD1146" s="74"/>
      <c r="AE1146" s="74"/>
      <c r="AG1146" s="101"/>
      <c r="AN1146" s="74"/>
      <c r="AO1146" s="74"/>
      <c r="AP1146" s="74"/>
      <c r="AQ1146" s="74"/>
      <c r="AR1146" s="74"/>
      <c r="AS1146" s="74"/>
      <c r="AT1146" s="74"/>
      <c r="AU1146" s="74"/>
    </row>
    <row r="1147" spans="27:47">
      <c r="AA1147" s="74"/>
      <c r="AB1147" s="74"/>
      <c r="AC1147" s="74"/>
      <c r="AD1147" s="74"/>
      <c r="AE1147" s="74"/>
      <c r="AG1147" s="101"/>
      <c r="AN1147" s="74"/>
      <c r="AO1147" s="74"/>
      <c r="AP1147" s="74"/>
      <c r="AQ1147" s="74"/>
      <c r="AR1147" s="74"/>
      <c r="AS1147" s="74"/>
      <c r="AT1147" s="74"/>
      <c r="AU1147" s="74"/>
    </row>
    <row r="1148" spans="27:47">
      <c r="AA1148" s="74"/>
      <c r="AB1148" s="74"/>
      <c r="AC1148" s="74"/>
      <c r="AD1148" s="74"/>
      <c r="AE1148" s="74"/>
      <c r="AG1148" s="101"/>
      <c r="AN1148" s="74"/>
      <c r="AO1148" s="74"/>
      <c r="AP1148" s="74"/>
      <c r="AQ1148" s="74"/>
      <c r="AR1148" s="74"/>
      <c r="AS1148" s="74"/>
      <c r="AT1148" s="74"/>
      <c r="AU1148" s="74"/>
    </row>
    <row r="1149" spans="27:47">
      <c r="AA1149" s="74"/>
      <c r="AB1149" s="74"/>
      <c r="AC1149" s="74"/>
      <c r="AD1149" s="74"/>
      <c r="AE1149" s="74"/>
      <c r="AG1149" s="101"/>
      <c r="AN1149" s="74"/>
      <c r="AO1149" s="74"/>
      <c r="AP1149" s="74"/>
      <c r="AQ1149" s="74"/>
      <c r="AR1149" s="74"/>
      <c r="AS1149" s="74"/>
      <c r="AT1149" s="74"/>
      <c r="AU1149" s="74"/>
    </row>
    <row r="1150" spans="27:47">
      <c r="AA1150" s="74"/>
      <c r="AB1150" s="74"/>
      <c r="AC1150" s="74"/>
      <c r="AD1150" s="74"/>
      <c r="AE1150" s="74"/>
      <c r="AG1150" s="101"/>
      <c r="AN1150" s="74"/>
      <c r="AO1150" s="74"/>
      <c r="AP1150" s="74"/>
      <c r="AQ1150" s="74"/>
      <c r="AR1150" s="74"/>
      <c r="AS1150" s="74"/>
      <c r="AT1150" s="74"/>
      <c r="AU1150" s="74"/>
    </row>
    <row r="1151" spans="27:47">
      <c r="AA1151" s="74"/>
      <c r="AB1151" s="74"/>
      <c r="AC1151" s="74"/>
      <c r="AD1151" s="74"/>
      <c r="AE1151" s="74"/>
      <c r="AG1151" s="101"/>
      <c r="AN1151" s="74"/>
      <c r="AO1151" s="74"/>
      <c r="AP1151" s="74"/>
      <c r="AQ1151" s="74"/>
      <c r="AR1151" s="74"/>
      <c r="AS1151" s="74"/>
      <c r="AT1151" s="74"/>
      <c r="AU1151" s="74"/>
    </row>
    <row r="1152" spans="27:47">
      <c r="AA1152" s="74"/>
      <c r="AB1152" s="74"/>
      <c r="AC1152" s="74"/>
      <c r="AD1152" s="74"/>
      <c r="AE1152" s="74"/>
      <c r="AG1152" s="101"/>
      <c r="AN1152" s="74"/>
      <c r="AO1152" s="74"/>
      <c r="AP1152" s="74"/>
      <c r="AQ1152" s="74"/>
      <c r="AR1152" s="74"/>
      <c r="AS1152" s="74"/>
      <c r="AT1152" s="74"/>
      <c r="AU1152" s="74"/>
    </row>
    <row r="1153" spans="27:48">
      <c r="AA1153" s="74"/>
      <c r="AB1153" s="74"/>
      <c r="AC1153" s="74"/>
      <c r="AD1153" s="74"/>
      <c r="AE1153" s="74"/>
      <c r="AG1153" s="101"/>
      <c r="AN1153" s="74"/>
      <c r="AO1153" s="74"/>
      <c r="AP1153" s="74"/>
      <c r="AQ1153" s="74"/>
      <c r="AR1153" s="74"/>
      <c r="AS1153" s="74"/>
      <c r="AT1153" s="74"/>
      <c r="AU1153" s="74"/>
    </row>
    <row r="1154" spans="27:48">
      <c r="AA1154" s="74"/>
      <c r="AB1154" s="74"/>
      <c r="AC1154" s="74"/>
      <c r="AD1154" s="74"/>
      <c r="AE1154" s="74"/>
      <c r="AG1154" s="101"/>
      <c r="AN1154" s="74"/>
      <c r="AO1154" s="74"/>
      <c r="AP1154" s="74"/>
      <c r="AQ1154" s="74"/>
      <c r="AR1154" s="74"/>
      <c r="AS1154" s="74"/>
      <c r="AT1154" s="74"/>
      <c r="AU1154" s="74"/>
    </row>
    <row r="1155" spans="27:48">
      <c r="AA1155" s="74"/>
      <c r="AB1155" s="74"/>
      <c r="AC1155" s="74"/>
      <c r="AD1155" s="74"/>
      <c r="AE1155" s="74"/>
      <c r="AG1155" s="101"/>
      <c r="AN1155" s="74"/>
      <c r="AO1155" s="74"/>
      <c r="AP1155" s="74"/>
      <c r="AQ1155" s="74"/>
      <c r="AR1155" s="74"/>
      <c r="AS1155" s="74"/>
      <c r="AT1155" s="74"/>
      <c r="AU1155" s="74"/>
    </row>
    <row r="1156" spans="27:48">
      <c r="AA1156" s="74"/>
      <c r="AB1156" s="74"/>
      <c r="AC1156" s="74"/>
      <c r="AD1156" s="74"/>
      <c r="AE1156" s="74"/>
      <c r="AG1156" s="101"/>
      <c r="AN1156" s="74"/>
      <c r="AO1156" s="74"/>
      <c r="AP1156" s="74"/>
      <c r="AQ1156" s="74"/>
      <c r="AR1156" s="74"/>
      <c r="AS1156" s="74"/>
      <c r="AT1156" s="74"/>
      <c r="AU1156" s="74"/>
    </row>
    <row r="1157" spans="27:48">
      <c r="AA1157" s="74"/>
      <c r="AB1157" s="74"/>
      <c r="AC1157" s="74"/>
      <c r="AD1157" s="74"/>
      <c r="AE1157" s="74"/>
      <c r="AG1157" s="101"/>
      <c r="AN1157" s="74"/>
      <c r="AO1157" s="74"/>
      <c r="AP1157" s="74"/>
      <c r="AQ1157" s="74"/>
      <c r="AR1157" s="74"/>
      <c r="AS1157" s="74"/>
      <c r="AT1157" s="74"/>
      <c r="AU1157" s="74"/>
      <c r="AV1157" s="74"/>
    </row>
    <row r="1158" spans="27:48">
      <c r="AA1158" s="74"/>
      <c r="AB1158" s="74"/>
      <c r="AC1158" s="74"/>
      <c r="AD1158" s="74"/>
      <c r="AE1158" s="74"/>
      <c r="AG1158" s="101"/>
      <c r="AN1158" s="74"/>
      <c r="AO1158" s="74"/>
      <c r="AP1158" s="74"/>
      <c r="AQ1158" s="74"/>
      <c r="AR1158" s="74"/>
      <c r="AS1158" s="74"/>
      <c r="AT1158" s="74"/>
      <c r="AU1158" s="74"/>
    </row>
    <row r="1159" spans="27:48">
      <c r="AA1159" s="74"/>
      <c r="AB1159" s="74"/>
      <c r="AC1159" s="74"/>
      <c r="AD1159" s="74"/>
      <c r="AE1159" s="74"/>
      <c r="AG1159" s="101"/>
      <c r="AN1159" s="74"/>
      <c r="AO1159" s="74"/>
      <c r="AP1159" s="74"/>
      <c r="AQ1159" s="74"/>
      <c r="AR1159" s="74"/>
      <c r="AS1159" s="74"/>
      <c r="AT1159" s="74"/>
      <c r="AU1159" s="74"/>
    </row>
    <row r="1160" spans="27:48">
      <c r="AA1160" s="74"/>
      <c r="AB1160" s="74"/>
      <c r="AC1160" s="74"/>
      <c r="AD1160" s="74"/>
      <c r="AE1160" s="74"/>
      <c r="AG1160" s="101"/>
      <c r="AN1160" s="74"/>
      <c r="AO1160" s="74"/>
      <c r="AP1160" s="74"/>
      <c r="AQ1160" s="74"/>
      <c r="AR1160" s="74"/>
      <c r="AS1160" s="74"/>
      <c r="AT1160" s="74"/>
      <c r="AU1160" s="74"/>
    </row>
    <row r="1161" spans="27:48">
      <c r="AA1161" s="74"/>
      <c r="AB1161" s="74"/>
      <c r="AC1161" s="74"/>
      <c r="AD1161" s="74"/>
      <c r="AE1161" s="74"/>
      <c r="AG1161" s="101"/>
      <c r="AN1161" s="74"/>
      <c r="AO1161" s="74"/>
      <c r="AP1161" s="74"/>
      <c r="AQ1161" s="74"/>
      <c r="AR1161" s="74"/>
      <c r="AS1161" s="74"/>
      <c r="AT1161" s="74"/>
      <c r="AU1161" s="74"/>
    </row>
    <row r="1162" spans="27:48">
      <c r="AA1162" s="74"/>
      <c r="AB1162" s="74"/>
      <c r="AC1162" s="74"/>
      <c r="AD1162" s="74"/>
      <c r="AE1162" s="74"/>
      <c r="AG1162" s="101"/>
      <c r="AN1162" s="74"/>
      <c r="AO1162" s="74"/>
      <c r="AP1162" s="74"/>
      <c r="AQ1162" s="74"/>
      <c r="AR1162" s="74"/>
      <c r="AS1162" s="74"/>
      <c r="AT1162" s="74"/>
      <c r="AU1162" s="74"/>
    </row>
    <row r="1163" spans="27:48">
      <c r="AA1163" s="74"/>
      <c r="AB1163" s="74"/>
      <c r="AC1163" s="74"/>
      <c r="AD1163" s="74"/>
      <c r="AE1163" s="74"/>
      <c r="AG1163" s="101"/>
      <c r="AN1163" s="74"/>
      <c r="AO1163" s="74"/>
      <c r="AP1163" s="74"/>
      <c r="AQ1163" s="74"/>
      <c r="AR1163" s="74"/>
      <c r="AS1163" s="74"/>
      <c r="AT1163" s="74"/>
      <c r="AU1163" s="74"/>
    </row>
    <row r="1164" spans="27:48">
      <c r="AA1164" s="74"/>
      <c r="AB1164" s="74"/>
      <c r="AC1164" s="74"/>
      <c r="AD1164" s="74"/>
      <c r="AE1164" s="74"/>
      <c r="AG1164" s="101"/>
      <c r="AN1164" s="74"/>
      <c r="AO1164" s="74"/>
      <c r="AP1164" s="74"/>
      <c r="AQ1164" s="74"/>
      <c r="AR1164" s="74"/>
      <c r="AS1164" s="74"/>
      <c r="AT1164" s="74"/>
      <c r="AU1164" s="74"/>
    </row>
    <row r="1165" spans="27:48">
      <c r="AA1165" s="74"/>
      <c r="AB1165" s="74"/>
      <c r="AC1165" s="74"/>
      <c r="AD1165" s="74"/>
      <c r="AE1165" s="74"/>
      <c r="AG1165" s="101"/>
      <c r="AN1165" s="74"/>
      <c r="AO1165" s="74"/>
      <c r="AP1165" s="74"/>
      <c r="AQ1165" s="74"/>
      <c r="AR1165" s="74"/>
      <c r="AS1165" s="74"/>
      <c r="AT1165" s="74"/>
      <c r="AU1165" s="74"/>
    </row>
    <row r="1166" spans="27:48">
      <c r="AA1166" s="74"/>
      <c r="AB1166" s="74"/>
      <c r="AC1166" s="74"/>
      <c r="AD1166" s="74"/>
      <c r="AE1166" s="74"/>
      <c r="AG1166" s="101"/>
      <c r="AN1166" s="74"/>
      <c r="AO1166" s="74"/>
      <c r="AP1166" s="74"/>
      <c r="AQ1166" s="74"/>
      <c r="AR1166" s="74"/>
      <c r="AS1166" s="74"/>
      <c r="AT1166" s="74"/>
      <c r="AU1166" s="74"/>
    </row>
    <row r="1167" spans="27:48">
      <c r="AA1167" s="74"/>
      <c r="AB1167" s="74"/>
      <c r="AC1167" s="74"/>
      <c r="AD1167" s="74"/>
      <c r="AE1167" s="74"/>
      <c r="AG1167" s="101"/>
      <c r="AN1167" s="74"/>
      <c r="AO1167" s="74"/>
      <c r="AP1167" s="74"/>
      <c r="AQ1167" s="74"/>
      <c r="AR1167" s="74"/>
      <c r="AS1167" s="74"/>
      <c r="AT1167" s="74"/>
      <c r="AU1167" s="74"/>
    </row>
    <row r="1168" spans="27:48">
      <c r="AA1168" s="74"/>
      <c r="AB1168" s="74"/>
      <c r="AC1168" s="74"/>
      <c r="AD1168" s="74"/>
      <c r="AE1168" s="74"/>
      <c r="AG1168" s="101"/>
      <c r="AN1168" s="74"/>
      <c r="AO1168" s="74"/>
      <c r="AP1168" s="74"/>
      <c r="AQ1168" s="74"/>
      <c r="AR1168" s="74"/>
      <c r="AS1168" s="74"/>
      <c r="AT1168" s="74"/>
      <c r="AU1168" s="74"/>
    </row>
    <row r="1169" spans="27:64">
      <c r="AA1169" s="74"/>
      <c r="AB1169" s="74"/>
      <c r="AC1169" s="74"/>
      <c r="AD1169" s="74"/>
      <c r="AE1169" s="74"/>
      <c r="AG1169" s="101"/>
      <c r="AN1169" s="74"/>
      <c r="AO1169" s="74"/>
      <c r="AP1169" s="74"/>
      <c r="AQ1169" s="74"/>
      <c r="AR1169" s="74"/>
      <c r="AS1169" s="74"/>
      <c r="AT1169" s="74"/>
      <c r="AU1169" s="74"/>
    </row>
    <row r="1170" spans="27:64">
      <c r="AA1170" s="74"/>
      <c r="AB1170" s="74"/>
      <c r="AC1170" s="74"/>
      <c r="AD1170" s="74"/>
      <c r="AE1170" s="74"/>
      <c r="AG1170" s="101"/>
      <c r="AN1170" s="74"/>
      <c r="AO1170" s="74"/>
      <c r="AP1170" s="74"/>
      <c r="AQ1170" s="74"/>
      <c r="AR1170" s="74"/>
      <c r="AS1170" s="74"/>
      <c r="AT1170" s="74"/>
      <c r="AU1170" s="74"/>
    </row>
    <row r="1171" spans="27:64">
      <c r="AA1171" s="74"/>
      <c r="AB1171" s="74"/>
      <c r="AC1171" s="74"/>
      <c r="AD1171" s="74"/>
      <c r="AE1171" s="74"/>
      <c r="AG1171" s="101"/>
      <c r="AN1171" s="74"/>
      <c r="AO1171" s="74"/>
      <c r="AP1171" s="74"/>
      <c r="AQ1171" s="74"/>
      <c r="AR1171" s="74"/>
      <c r="AS1171" s="74"/>
      <c r="AT1171" s="74"/>
      <c r="AU1171" s="74"/>
    </row>
    <row r="1172" spans="27:64">
      <c r="AA1172" s="74"/>
      <c r="AB1172" s="74"/>
      <c r="AC1172" s="74"/>
      <c r="AD1172" s="74"/>
      <c r="AE1172" s="74"/>
      <c r="AG1172" s="101"/>
      <c r="AN1172" s="74"/>
      <c r="AO1172" s="74"/>
      <c r="AP1172" s="74"/>
      <c r="AQ1172" s="74"/>
      <c r="AR1172" s="74"/>
      <c r="AS1172" s="74"/>
      <c r="AT1172" s="74"/>
      <c r="AU1172" s="74"/>
    </row>
    <row r="1173" spans="27:64">
      <c r="AA1173" s="74"/>
      <c r="AB1173" s="74"/>
      <c r="AC1173" s="74"/>
      <c r="AD1173" s="74"/>
      <c r="AE1173" s="74"/>
      <c r="AG1173" s="101"/>
      <c r="AN1173" s="74"/>
      <c r="AO1173" s="74"/>
      <c r="AP1173" s="74"/>
      <c r="AQ1173" s="74"/>
      <c r="AR1173" s="74"/>
      <c r="AS1173" s="74"/>
      <c r="AT1173" s="74"/>
      <c r="AU1173" s="74"/>
    </row>
    <row r="1174" spans="27:64">
      <c r="AA1174" s="74"/>
      <c r="AB1174" s="74"/>
      <c r="AC1174" s="74"/>
      <c r="AD1174" s="74"/>
      <c r="AE1174" s="74"/>
      <c r="AG1174" s="101"/>
      <c r="AN1174" s="74"/>
      <c r="AO1174" s="74"/>
      <c r="AP1174" s="74"/>
      <c r="AQ1174" s="74"/>
      <c r="AR1174" s="74"/>
      <c r="AS1174" s="74"/>
      <c r="AT1174" s="74"/>
      <c r="AU1174" s="74"/>
    </row>
    <row r="1175" spans="27:64">
      <c r="AA1175" s="74"/>
      <c r="AB1175" s="74"/>
      <c r="AC1175" s="74"/>
      <c r="AD1175" s="74"/>
      <c r="AE1175" s="74"/>
      <c r="AG1175" s="101"/>
      <c r="AN1175" s="74"/>
      <c r="AO1175" s="74"/>
      <c r="AP1175" s="74"/>
      <c r="AQ1175" s="74"/>
      <c r="AR1175" s="74"/>
      <c r="AS1175" s="74"/>
      <c r="AT1175" s="74"/>
      <c r="AU1175" s="74"/>
    </row>
    <row r="1176" spans="27:64">
      <c r="AA1176" s="74"/>
      <c r="AB1176" s="74"/>
      <c r="AC1176" s="74"/>
      <c r="AD1176" s="74"/>
      <c r="AE1176" s="74"/>
      <c r="AG1176" s="101"/>
      <c r="AN1176" s="74"/>
      <c r="AO1176" s="74"/>
      <c r="AP1176" s="74"/>
      <c r="AQ1176" s="74"/>
      <c r="AR1176" s="74"/>
      <c r="AS1176" s="74"/>
      <c r="AT1176" s="74"/>
      <c r="AU1176" s="74"/>
    </row>
    <row r="1177" spans="27:64">
      <c r="AA1177" s="74"/>
      <c r="AB1177" s="74"/>
      <c r="AC1177" s="74"/>
      <c r="AD1177" s="74"/>
      <c r="AE1177" s="74"/>
      <c r="AG1177" s="101"/>
      <c r="AN1177" s="74"/>
      <c r="AO1177" s="74"/>
      <c r="AP1177" s="74"/>
      <c r="AQ1177" s="74"/>
      <c r="AR1177" s="74"/>
      <c r="AS1177" s="74"/>
      <c r="AT1177" s="74"/>
      <c r="AU1177" s="74"/>
      <c r="AV1177" s="74"/>
      <c r="AW1177" s="74"/>
      <c r="AX1177" s="74"/>
      <c r="AY1177" s="74"/>
      <c r="AZ1177" s="74"/>
      <c r="BA1177" s="74"/>
      <c r="BB1177" s="74"/>
      <c r="BC1177" s="74"/>
      <c r="BD1177" s="74"/>
      <c r="BE1177" s="74"/>
      <c r="BF1177" s="74"/>
      <c r="BG1177" s="74"/>
      <c r="BH1177" s="74"/>
      <c r="BI1177" s="74"/>
      <c r="BJ1177" s="74"/>
      <c r="BK1177" s="74"/>
      <c r="BL1177" s="74"/>
    </row>
    <row r="1178" spans="27:64">
      <c r="AA1178" s="74"/>
      <c r="AB1178" s="74"/>
      <c r="AC1178" s="74"/>
      <c r="AD1178" s="74"/>
      <c r="AE1178" s="74"/>
      <c r="AG1178" s="101"/>
      <c r="AN1178" s="74"/>
      <c r="AO1178" s="74"/>
      <c r="AP1178" s="74"/>
      <c r="AQ1178" s="74"/>
      <c r="AR1178" s="74"/>
      <c r="AS1178" s="74"/>
      <c r="AT1178" s="74"/>
      <c r="AU1178" s="74"/>
    </row>
    <row r="1179" spans="27:64">
      <c r="AA1179" s="74"/>
      <c r="AB1179" s="74"/>
      <c r="AC1179" s="74"/>
      <c r="AD1179" s="74"/>
      <c r="AE1179" s="74"/>
      <c r="AG1179" s="101"/>
      <c r="AN1179" s="74"/>
      <c r="AO1179" s="74"/>
      <c r="AP1179" s="74"/>
      <c r="AQ1179" s="74"/>
      <c r="AR1179" s="74"/>
      <c r="AS1179" s="74"/>
      <c r="AT1179" s="74"/>
      <c r="AU1179" s="74"/>
    </row>
    <row r="1180" spans="27:64">
      <c r="AA1180" s="74"/>
      <c r="AB1180" s="74"/>
      <c r="AC1180" s="74"/>
      <c r="AD1180" s="74"/>
      <c r="AE1180" s="74"/>
      <c r="AG1180" s="101"/>
      <c r="AN1180" s="74"/>
      <c r="AO1180" s="74"/>
      <c r="AP1180" s="74"/>
      <c r="AQ1180" s="74"/>
      <c r="AR1180" s="74"/>
      <c r="AS1180" s="74"/>
      <c r="AT1180" s="74"/>
      <c r="AU1180" s="74"/>
    </row>
    <row r="1181" spans="27:64">
      <c r="AA1181" s="74"/>
      <c r="AB1181" s="74"/>
      <c r="AC1181" s="74"/>
      <c r="AD1181" s="74"/>
      <c r="AE1181" s="74"/>
      <c r="AG1181" s="101"/>
      <c r="AN1181" s="74"/>
      <c r="AO1181" s="74"/>
      <c r="AP1181" s="74"/>
      <c r="AQ1181" s="74"/>
      <c r="AR1181" s="74"/>
      <c r="AS1181" s="74"/>
      <c r="AT1181" s="74"/>
      <c r="AU1181" s="74"/>
    </row>
    <row r="1182" spans="27:64">
      <c r="AA1182" s="74"/>
      <c r="AB1182" s="74"/>
      <c r="AC1182" s="74"/>
      <c r="AD1182" s="74"/>
      <c r="AE1182" s="74"/>
      <c r="AG1182" s="101"/>
      <c r="AN1182" s="74"/>
      <c r="AO1182" s="74"/>
      <c r="AP1182" s="74"/>
      <c r="AQ1182" s="74"/>
      <c r="AR1182" s="74"/>
      <c r="AS1182" s="74"/>
      <c r="AT1182" s="74"/>
      <c r="AU1182" s="74"/>
    </row>
    <row r="1183" spans="27:64">
      <c r="AA1183" s="74"/>
      <c r="AB1183" s="74"/>
      <c r="AC1183" s="74"/>
      <c r="AD1183" s="74"/>
      <c r="AE1183" s="74"/>
      <c r="AG1183" s="101"/>
      <c r="AN1183" s="74"/>
      <c r="AO1183" s="74"/>
      <c r="AP1183" s="74"/>
      <c r="AQ1183" s="74"/>
      <c r="AR1183" s="74"/>
      <c r="AS1183" s="74"/>
      <c r="AT1183" s="74"/>
      <c r="AU1183" s="74"/>
    </row>
    <row r="1184" spans="27:64">
      <c r="AA1184" s="74"/>
      <c r="AB1184" s="74"/>
      <c r="AC1184" s="74"/>
      <c r="AD1184" s="74"/>
      <c r="AE1184" s="74"/>
      <c r="AG1184" s="101"/>
      <c r="AN1184" s="74"/>
      <c r="AO1184" s="74"/>
      <c r="AP1184" s="74"/>
      <c r="AQ1184" s="74"/>
      <c r="AR1184" s="74"/>
      <c r="AS1184" s="74"/>
      <c r="AT1184" s="74"/>
      <c r="AU1184" s="74"/>
    </row>
    <row r="1185" spans="27:48">
      <c r="AA1185" s="74"/>
      <c r="AB1185" s="74"/>
      <c r="AC1185" s="74"/>
      <c r="AD1185" s="74"/>
      <c r="AE1185" s="74"/>
      <c r="AG1185" s="101"/>
      <c r="AN1185" s="74"/>
      <c r="AO1185" s="74"/>
      <c r="AP1185" s="74"/>
      <c r="AQ1185" s="74"/>
      <c r="AR1185" s="74"/>
      <c r="AS1185" s="74"/>
      <c r="AT1185" s="74"/>
      <c r="AU1185" s="74"/>
    </row>
    <row r="1186" spans="27:48">
      <c r="AA1186" s="74"/>
      <c r="AB1186" s="74"/>
      <c r="AC1186" s="74"/>
      <c r="AD1186" s="74"/>
      <c r="AE1186" s="74"/>
      <c r="AG1186" s="101"/>
      <c r="AN1186" s="74"/>
      <c r="AO1186" s="74"/>
      <c r="AP1186" s="74"/>
      <c r="AQ1186" s="74"/>
      <c r="AR1186" s="74"/>
      <c r="AS1186" s="74"/>
      <c r="AT1186" s="74"/>
      <c r="AU1186" s="74"/>
    </row>
    <row r="1187" spans="27:48">
      <c r="AA1187" s="74"/>
      <c r="AB1187" s="74"/>
      <c r="AC1187" s="74"/>
      <c r="AD1187" s="74"/>
      <c r="AE1187" s="74"/>
      <c r="AG1187" s="101"/>
      <c r="AN1187" s="74"/>
      <c r="AO1187" s="74"/>
      <c r="AP1187" s="74"/>
      <c r="AQ1187" s="74"/>
      <c r="AR1187" s="74"/>
      <c r="AS1187" s="74"/>
      <c r="AT1187" s="74"/>
      <c r="AU1187" s="74"/>
    </row>
    <row r="1188" spans="27:48">
      <c r="AA1188" s="74"/>
      <c r="AB1188" s="74"/>
      <c r="AC1188" s="74"/>
      <c r="AD1188" s="74"/>
      <c r="AE1188" s="74"/>
      <c r="AG1188" s="101"/>
      <c r="AN1188" s="74"/>
      <c r="AO1188" s="74"/>
      <c r="AP1188" s="74"/>
      <c r="AQ1188" s="74"/>
      <c r="AR1188" s="74"/>
      <c r="AS1188" s="74"/>
      <c r="AT1188" s="74"/>
      <c r="AU1188" s="74"/>
    </row>
    <row r="1189" spans="27:48">
      <c r="AA1189" s="74"/>
      <c r="AB1189" s="74"/>
      <c r="AC1189" s="74"/>
      <c r="AD1189" s="74"/>
      <c r="AE1189" s="74"/>
      <c r="AG1189" s="101"/>
      <c r="AN1189" s="74"/>
      <c r="AO1189" s="74"/>
      <c r="AP1189" s="74"/>
      <c r="AQ1189" s="74"/>
      <c r="AR1189" s="74"/>
      <c r="AS1189" s="74"/>
      <c r="AT1189" s="74"/>
      <c r="AU1189" s="74"/>
    </row>
    <row r="1190" spans="27:48">
      <c r="AA1190" s="74"/>
      <c r="AB1190" s="74"/>
      <c r="AC1190" s="74"/>
      <c r="AD1190" s="74"/>
      <c r="AE1190" s="74"/>
      <c r="AG1190" s="101"/>
      <c r="AN1190" s="74"/>
      <c r="AO1190" s="74"/>
      <c r="AP1190" s="74"/>
      <c r="AQ1190" s="74"/>
      <c r="AR1190" s="74"/>
      <c r="AS1190" s="74"/>
      <c r="AT1190" s="74"/>
      <c r="AU1190" s="74"/>
      <c r="AV1190" s="74"/>
    </row>
    <row r="1191" spans="27:48">
      <c r="AA1191" s="74"/>
      <c r="AB1191" s="74"/>
      <c r="AC1191" s="74"/>
      <c r="AD1191" s="74"/>
      <c r="AE1191" s="74"/>
      <c r="AG1191" s="101"/>
      <c r="AN1191" s="74"/>
      <c r="AO1191" s="74"/>
      <c r="AP1191" s="74"/>
      <c r="AQ1191" s="74"/>
      <c r="AR1191" s="74"/>
      <c r="AS1191" s="74"/>
      <c r="AT1191" s="74"/>
      <c r="AU1191" s="74"/>
    </row>
    <row r="1192" spans="27:48">
      <c r="AA1192" s="74"/>
      <c r="AB1192" s="74"/>
      <c r="AC1192" s="74"/>
      <c r="AD1192" s="74"/>
      <c r="AE1192" s="74"/>
      <c r="AG1192" s="101"/>
      <c r="AN1192" s="74"/>
      <c r="AO1192" s="74"/>
      <c r="AP1192" s="74"/>
      <c r="AQ1192" s="74"/>
      <c r="AR1192" s="74"/>
      <c r="AS1192" s="74"/>
      <c r="AT1192" s="74"/>
      <c r="AU1192" s="74"/>
    </row>
    <row r="1193" spans="27:48">
      <c r="AA1193" s="74"/>
      <c r="AB1193" s="74"/>
      <c r="AC1193" s="74"/>
      <c r="AD1193" s="74"/>
      <c r="AE1193" s="74"/>
      <c r="AG1193" s="101"/>
      <c r="AN1193" s="74"/>
      <c r="AO1193" s="74"/>
      <c r="AP1193" s="74"/>
      <c r="AQ1193" s="74"/>
      <c r="AR1193" s="74"/>
      <c r="AS1193" s="74"/>
      <c r="AT1193" s="74"/>
      <c r="AU1193" s="74"/>
      <c r="AV1193" s="74"/>
    </row>
    <row r="1194" spans="27:48">
      <c r="AA1194" s="74"/>
      <c r="AB1194" s="74"/>
      <c r="AC1194" s="74"/>
      <c r="AD1194" s="74"/>
      <c r="AE1194" s="74"/>
      <c r="AG1194" s="101"/>
      <c r="AN1194" s="74"/>
      <c r="AO1194" s="74"/>
      <c r="AP1194" s="74"/>
      <c r="AQ1194" s="74"/>
      <c r="AR1194" s="74"/>
      <c r="AS1194" s="74"/>
      <c r="AT1194" s="74"/>
      <c r="AU1194" s="74"/>
    </row>
    <row r="1195" spans="27:48">
      <c r="AA1195" s="74"/>
      <c r="AB1195" s="74"/>
      <c r="AC1195" s="74"/>
      <c r="AD1195" s="74"/>
      <c r="AE1195" s="74"/>
      <c r="AG1195" s="101"/>
      <c r="AN1195" s="74"/>
      <c r="AO1195" s="74"/>
      <c r="AP1195" s="74"/>
      <c r="AQ1195" s="74"/>
      <c r="AR1195" s="74"/>
      <c r="AS1195" s="74"/>
      <c r="AT1195" s="74"/>
      <c r="AU1195" s="74"/>
    </row>
    <row r="1196" spans="27:48">
      <c r="AA1196" s="74"/>
      <c r="AB1196" s="74"/>
      <c r="AC1196" s="74"/>
      <c r="AD1196" s="74"/>
      <c r="AE1196" s="74"/>
      <c r="AG1196" s="101"/>
      <c r="AN1196" s="74"/>
      <c r="AO1196" s="74"/>
      <c r="AP1196" s="74"/>
      <c r="AQ1196" s="74"/>
      <c r="AR1196" s="74"/>
      <c r="AS1196" s="74"/>
      <c r="AT1196" s="74"/>
      <c r="AU1196" s="74"/>
    </row>
    <row r="1197" spans="27:48">
      <c r="AA1197" s="74"/>
      <c r="AB1197" s="74"/>
      <c r="AC1197" s="74"/>
      <c r="AD1197" s="74"/>
      <c r="AE1197" s="74"/>
      <c r="AG1197" s="101"/>
      <c r="AN1197" s="74"/>
      <c r="AO1197" s="74"/>
      <c r="AP1197" s="74"/>
      <c r="AQ1197" s="74"/>
      <c r="AR1197" s="74"/>
      <c r="AS1197" s="74"/>
      <c r="AT1197" s="74"/>
      <c r="AU1197" s="74"/>
    </row>
    <row r="1198" spans="27:48">
      <c r="AA1198" s="74"/>
      <c r="AB1198" s="74"/>
      <c r="AC1198" s="74"/>
      <c r="AD1198" s="74"/>
      <c r="AE1198" s="74"/>
      <c r="AG1198" s="101"/>
      <c r="AN1198" s="74"/>
      <c r="AO1198" s="74"/>
      <c r="AP1198" s="74"/>
      <c r="AQ1198" s="74"/>
      <c r="AR1198" s="74"/>
      <c r="AS1198" s="74"/>
      <c r="AT1198" s="74"/>
      <c r="AU1198" s="74"/>
    </row>
    <row r="1199" spans="27:48">
      <c r="AA1199" s="74"/>
      <c r="AB1199" s="74"/>
      <c r="AC1199" s="74"/>
      <c r="AD1199" s="74"/>
      <c r="AE1199" s="74"/>
      <c r="AG1199" s="101"/>
      <c r="AN1199" s="74"/>
      <c r="AO1199" s="74"/>
      <c r="AP1199" s="74"/>
      <c r="AQ1199" s="74"/>
      <c r="AR1199" s="74"/>
      <c r="AS1199" s="74"/>
      <c r="AT1199" s="74"/>
      <c r="AU1199" s="74"/>
    </row>
    <row r="1200" spans="27:48">
      <c r="AA1200" s="74"/>
      <c r="AB1200" s="74"/>
      <c r="AC1200" s="74"/>
      <c r="AD1200" s="74"/>
      <c r="AE1200" s="74"/>
      <c r="AG1200" s="101"/>
      <c r="AN1200" s="74"/>
      <c r="AO1200" s="74"/>
      <c r="AP1200" s="74"/>
      <c r="AQ1200" s="74"/>
      <c r="AR1200" s="74"/>
      <c r="AS1200" s="74"/>
      <c r="AT1200" s="74"/>
      <c r="AU1200" s="74"/>
    </row>
    <row r="1201" spans="27:48">
      <c r="AA1201" s="74"/>
      <c r="AB1201" s="74"/>
      <c r="AC1201" s="74"/>
      <c r="AD1201" s="74"/>
      <c r="AE1201" s="74"/>
      <c r="AG1201" s="101"/>
      <c r="AN1201" s="74"/>
      <c r="AO1201" s="74"/>
      <c r="AP1201" s="74"/>
      <c r="AQ1201" s="74"/>
      <c r="AR1201" s="74"/>
      <c r="AS1201" s="74"/>
      <c r="AT1201" s="74"/>
      <c r="AU1201" s="74"/>
    </row>
    <row r="1202" spans="27:48">
      <c r="AA1202" s="74"/>
      <c r="AB1202" s="74"/>
      <c r="AC1202" s="74"/>
      <c r="AD1202" s="74"/>
      <c r="AE1202" s="74"/>
      <c r="AG1202" s="101"/>
      <c r="AN1202" s="74"/>
      <c r="AO1202" s="74"/>
      <c r="AP1202" s="74"/>
      <c r="AQ1202" s="74"/>
      <c r="AR1202" s="74"/>
      <c r="AS1202" s="74"/>
      <c r="AT1202" s="74"/>
      <c r="AU1202" s="74"/>
    </row>
    <row r="1203" spans="27:48">
      <c r="AA1203" s="74"/>
      <c r="AB1203" s="74"/>
      <c r="AC1203" s="74"/>
      <c r="AD1203" s="74"/>
      <c r="AE1203" s="74"/>
      <c r="AG1203" s="101"/>
      <c r="AN1203" s="74"/>
      <c r="AO1203" s="74"/>
      <c r="AP1203" s="74"/>
      <c r="AQ1203" s="74"/>
      <c r="AR1203" s="74"/>
      <c r="AS1203" s="74"/>
      <c r="AT1203" s="74"/>
      <c r="AU1203" s="74"/>
    </row>
    <row r="1204" spans="27:48">
      <c r="AA1204" s="74"/>
      <c r="AB1204" s="74"/>
      <c r="AC1204" s="74"/>
      <c r="AD1204" s="74"/>
      <c r="AE1204" s="74"/>
      <c r="AG1204" s="101"/>
      <c r="AN1204" s="74"/>
      <c r="AO1204" s="74"/>
      <c r="AP1204" s="74"/>
      <c r="AQ1204" s="74"/>
      <c r="AR1204" s="74"/>
      <c r="AS1204" s="74"/>
      <c r="AT1204" s="74"/>
      <c r="AU1204" s="74"/>
    </row>
    <row r="1205" spans="27:48">
      <c r="AA1205" s="74"/>
      <c r="AB1205" s="74"/>
      <c r="AC1205" s="74"/>
      <c r="AD1205" s="74"/>
      <c r="AE1205" s="74"/>
      <c r="AG1205" s="101"/>
      <c r="AN1205" s="74"/>
      <c r="AO1205" s="74"/>
      <c r="AP1205" s="74"/>
      <c r="AQ1205" s="74"/>
      <c r="AR1205" s="74"/>
      <c r="AS1205" s="74"/>
      <c r="AT1205" s="74"/>
      <c r="AU1205" s="74"/>
      <c r="AV1205" s="74"/>
    </row>
    <row r="1206" spans="27:48">
      <c r="AA1206" s="74"/>
      <c r="AB1206" s="74"/>
      <c r="AC1206" s="74"/>
      <c r="AD1206" s="74"/>
      <c r="AE1206" s="74"/>
      <c r="AG1206" s="101"/>
      <c r="AN1206" s="74"/>
      <c r="AO1206" s="74"/>
      <c r="AP1206" s="74"/>
      <c r="AQ1206" s="74"/>
      <c r="AR1206" s="74"/>
      <c r="AS1206" s="74"/>
      <c r="AT1206" s="74"/>
      <c r="AU1206" s="74"/>
    </row>
    <row r="1207" spans="27:48">
      <c r="AA1207" s="74"/>
      <c r="AB1207" s="74"/>
      <c r="AC1207" s="74"/>
      <c r="AD1207" s="74"/>
      <c r="AE1207" s="74"/>
      <c r="AG1207" s="101"/>
      <c r="AN1207" s="74"/>
      <c r="AO1207" s="74"/>
      <c r="AP1207" s="74"/>
      <c r="AQ1207" s="74"/>
      <c r="AR1207" s="74"/>
      <c r="AS1207" s="74"/>
      <c r="AT1207" s="74"/>
      <c r="AU1207" s="74"/>
    </row>
    <row r="1208" spans="27:48">
      <c r="AA1208" s="74"/>
      <c r="AB1208" s="74"/>
      <c r="AC1208" s="74"/>
      <c r="AD1208" s="74"/>
      <c r="AE1208" s="74"/>
      <c r="AG1208" s="101"/>
      <c r="AN1208" s="74"/>
      <c r="AO1208" s="74"/>
      <c r="AP1208" s="74"/>
      <c r="AQ1208" s="74"/>
      <c r="AR1208" s="74"/>
      <c r="AS1208" s="74"/>
      <c r="AT1208" s="74"/>
      <c r="AU1208" s="74"/>
    </row>
    <row r="1209" spans="27:48">
      <c r="AA1209" s="74"/>
      <c r="AB1209" s="74"/>
      <c r="AC1209" s="74"/>
      <c r="AD1209" s="74"/>
      <c r="AE1209" s="74"/>
      <c r="AG1209" s="101"/>
      <c r="AN1209" s="74"/>
      <c r="AO1209" s="74"/>
      <c r="AP1209" s="74"/>
      <c r="AQ1209" s="74"/>
      <c r="AR1209" s="74"/>
      <c r="AS1209" s="74"/>
      <c r="AT1209" s="74"/>
      <c r="AU1209" s="74"/>
    </row>
    <row r="1210" spans="27:48">
      <c r="AA1210" s="74"/>
      <c r="AB1210" s="74"/>
      <c r="AC1210" s="74"/>
      <c r="AD1210" s="74"/>
      <c r="AE1210" s="74"/>
      <c r="AG1210" s="101"/>
      <c r="AN1210" s="74"/>
      <c r="AO1210" s="74"/>
      <c r="AP1210" s="74"/>
      <c r="AQ1210" s="74"/>
      <c r="AR1210" s="74"/>
      <c r="AS1210" s="74"/>
      <c r="AT1210" s="74"/>
      <c r="AU1210" s="74"/>
    </row>
    <row r="1211" spans="27:48">
      <c r="AA1211" s="74"/>
      <c r="AB1211" s="74"/>
      <c r="AC1211" s="74"/>
      <c r="AD1211" s="74"/>
      <c r="AE1211" s="74"/>
      <c r="AG1211" s="101"/>
      <c r="AN1211" s="74"/>
      <c r="AO1211" s="74"/>
      <c r="AP1211" s="74"/>
      <c r="AQ1211" s="74"/>
      <c r="AR1211" s="74"/>
      <c r="AS1211" s="74"/>
      <c r="AT1211" s="74"/>
      <c r="AU1211" s="74"/>
    </row>
    <row r="1212" spans="27:48">
      <c r="AA1212" s="74"/>
      <c r="AB1212" s="74"/>
      <c r="AC1212" s="74"/>
      <c r="AD1212" s="74"/>
      <c r="AE1212" s="74"/>
      <c r="AG1212" s="101"/>
      <c r="AN1212" s="74"/>
      <c r="AO1212" s="74"/>
      <c r="AP1212" s="74"/>
      <c r="AQ1212" s="74"/>
      <c r="AR1212" s="74"/>
      <c r="AS1212" s="74"/>
      <c r="AT1212" s="74"/>
      <c r="AU1212" s="74"/>
    </row>
    <row r="1213" spans="27:48">
      <c r="AA1213" s="74"/>
      <c r="AB1213" s="74"/>
      <c r="AC1213" s="74"/>
      <c r="AD1213" s="74"/>
      <c r="AE1213" s="74"/>
      <c r="AG1213" s="101"/>
      <c r="AN1213" s="74"/>
      <c r="AO1213" s="74"/>
      <c r="AP1213" s="74"/>
      <c r="AQ1213" s="74"/>
      <c r="AR1213" s="74"/>
      <c r="AS1213" s="74"/>
      <c r="AT1213" s="74"/>
      <c r="AU1213" s="74"/>
    </row>
    <row r="1214" spans="27:48">
      <c r="AA1214" s="74"/>
      <c r="AB1214" s="74"/>
      <c r="AC1214" s="74"/>
      <c r="AD1214" s="74"/>
      <c r="AE1214" s="74"/>
      <c r="AG1214" s="101"/>
      <c r="AN1214" s="74"/>
      <c r="AO1214" s="74"/>
      <c r="AP1214" s="74"/>
      <c r="AQ1214" s="74"/>
      <c r="AR1214" s="74"/>
      <c r="AS1214" s="74"/>
      <c r="AT1214" s="74"/>
      <c r="AU1214" s="74"/>
    </row>
    <row r="1215" spans="27:48">
      <c r="AA1215" s="74"/>
      <c r="AB1215" s="74"/>
      <c r="AC1215" s="74"/>
      <c r="AD1215" s="74"/>
      <c r="AE1215" s="74"/>
      <c r="AG1215" s="101"/>
      <c r="AN1215" s="74"/>
      <c r="AO1215" s="74"/>
      <c r="AP1215" s="74"/>
      <c r="AQ1215" s="74"/>
      <c r="AR1215" s="74"/>
      <c r="AS1215" s="74"/>
      <c r="AT1215" s="74"/>
      <c r="AU1215" s="74"/>
    </row>
    <row r="1216" spans="27:48">
      <c r="AA1216" s="74"/>
      <c r="AB1216" s="74"/>
      <c r="AC1216" s="74"/>
      <c r="AD1216" s="74"/>
      <c r="AE1216" s="74"/>
      <c r="AG1216" s="101"/>
      <c r="AN1216" s="74"/>
      <c r="AO1216" s="74"/>
      <c r="AP1216" s="74"/>
      <c r="AQ1216" s="74"/>
      <c r="AR1216" s="74"/>
      <c r="AS1216" s="74"/>
      <c r="AT1216" s="74"/>
      <c r="AU1216" s="74"/>
    </row>
    <row r="1217" spans="27:64">
      <c r="AA1217" s="74"/>
      <c r="AB1217" s="74"/>
      <c r="AC1217" s="74"/>
      <c r="AD1217" s="74"/>
      <c r="AE1217" s="74"/>
      <c r="AG1217" s="101"/>
      <c r="AN1217" s="74"/>
      <c r="AO1217" s="74"/>
      <c r="AP1217" s="74"/>
      <c r="AQ1217" s="74"/>
      <c r="AR1217" s="74"/>
      <c r="AS1217" s="74"/>
      <c r="AT1217" s="74"/>
      <c r="AU1217" s="74"/>
    </row>
    <row r="1218" spans="27:64">
      <c r="AA1218" s="74"/>
      <c r="AB1218" s="74"/>
      <c r="AC1218" s="74"/>
      <c r="AD1218" s="74"/>
      <c r="AE1218" s="74"/>
      <c r="AG1218" s="101"/>
      <c r="AN1218" s="74"/>
      <c r="AO1218" s="74"/>
      <c r="AP1218" s="74"/>
      <c r="AQ1218" s="74"/>
      <c r="AR1218" s="74"/>
      <c r="AS1218" s="74"/>
      <c r="AT1218" s="74"/>
      <c r="AU1218" s="74"/>
    </row>
    <row r="1219" spans="27:64">
      <c r="AA1219" s="74"/>
      <c r="AB1219" s="74"/>
      <c r="AC1219" s="74"/>
      <c r="AD1219" s="74"/>
      <c r="AE1219" s="74"/>
      <c r="AG1219" s="101"/>
      <c r="AN1219" s="74"/>
      <c r="AO1219" s="74"/>
      <c r="AP1219" s="74"/>
      <c r="AQ1219" s="74"/>
      <c r="AR1219" s="74"/>
      <c r="AS1219" s="74"/>
      <c r="AT1219" s="74"/>
      <c r="AU1219" s="74"/>
    </row>
    <row r="1220" spans="27:64">
      <c r="AA1220" s="74"/>
      <c r="AB1220" s="74"/>
      <c r="AC1220" s="74"/>
      <c r="AD1220" s="74"/>
      <c r="AE1220" s="74"/>
      <c r="AG1220" s="101"/>
      <c r="AN1220" s="74"/>
      <c r="AO1220" s="74"/>
      <c r="AP1220" s="74"/>
      <c r="AQ1220" s="74"/>
      <c r="AR1220" s="74"/>
      <c r="AS1220" s="74"/>
      <c r="AT1220" s="74"/>
      <c r="AU1220" s="74"/>
    </row>
    <row r="1221" spans="27:64">
      <c r="AA1221" s="74"/>
      <c r="AB1221" s="74"/>
      <c r="AC1221" s="74"/>
      <c r="AD1221" s="74"/>
      <c r="AE1221" s="74"/>
      <c r="AG1221" s="101"/>
      <c r="AN1221" s="74"/>
      <c r="AO1221" s="74"/>
      <c r="AP1221" s="74"/>
      <c r="AQ1221" s="74"/>
      <c r="AR1221" s="74"/>
      <c r="AS1221" s="74"/>
      <c r="AT1221" s="74"/>
      <c r="AU1221" s="74"/>
    </row>
    <row r="1222" spans="27:64">
      <c r="AA1222" s="74"/>
      <c r="AB1222" s="74"/>
      <c r="AC1222" s="74"/>
      <c r="AD1222" s="74"/>
      <c r="AE1222" s="74"/>
      <c r="AG1222" s="101"/>
      <c r="AN1222" s="74"/>
      <c r="AO1222" s="74"/>
      <c r="AP1222" s="74"/>
      <c r="AQ1222" s="74"/>
      <c r="AR1222" s="74"/>
      <c r="AS1222" s="74"/>
      <c r="AT1222" s="74"/>
      <c r="AU1222" s="74"/>
    </row>
    <row r="1223" spans="27:64">
      <c r="AA1223" s="74"/>
      <c r="AB1223" s="74"/>
      <c r="AC1223" s="74"/>
      <c r="AD1223" s="74"/>
      <c r="AE1223" s="74"/>
      <c r="AG1223" s="101"/>
      <c r="AN1223" s="74"/>
      <c r="AO1223" s="74"/>
      <c r="AP1223" s="74"/>
      <c r="AQ1223" s="74"/>
      <c r="AR1223" s="74"/>
      <c r="AS1223" s="74"/>
      <c r="AT1223" s="74"/>
      <c r="AU1223" s="74"/>
    </row>
    <row r="1224" spans="27:64">
      <c r="AA1224" s="74"/>
      <c r="AB1224" s="74"/>
      <c r="AC1224" s="74"/>
      <c r="AD1224" s="74"/>
      <c r="AE1224" s="74"/>
      <c r="AG1224" s="101"/>
      <c r="AN1224" s="74"/>
      <c r="AO1224" s="74"/>
      <c r="AP1224" s="74"/>
      <c r="AQ1224" s="74"/>
      <c r="AR1224" s="74"/>
      <c r="AS1224" s="74"/>
      <c r="AT1224" s="74"/>
      <c r="AU1224" s="74"/>
    </row>
    <row r="1225" spans="27:64">
      <c r="AA1225" s="74"/>
      <c r="AB1225" s="74"/>
      <c r="AC1225" s="74"/>
      <c r="AD1225" s="74"/>
      <c r="AE1225" s="74"/>
      <c r="AG1225" s="101"/>
      <c r="AN1225" s="74"/>
      <c r="AO1225" s="74"/>
      <c r="AP1225" s="74"/>
      <c r="AQ1225" s="74"/>
      <c r="AR1225" s="74"/>
      <c r="AS1225" s="74"/>
      <c r="AT1225" s="74"/>
      <c r="AU1225" s="74"/>
    </row>
    <row r="1226" spans="27:64">
      <c r="AA1226" s="74"/>
      <c r="AB1226" s="74"/>
      <c r="AC1226" s="74"/>
      <c r="AD1226" s="74"/>
      <c r="AE1226" s="74"/>
      <c r="AG1226" s="101"/>
      <c r="AN1226" s="74"/>
      <c r="AO1226" s="74"/>
      <c r="AP1226" s="74"/>
      <c r="AQ1226" s="74"/>
      <c r="AR1226" s="74"/>
      <c r="AS1226" s="74"/>
      <c r="AT1226" s="74"/>
      <c r="AU1226" s="74"/>
    </row>
    <row r="1227" spans="27:64">
      <c r="AA1227" s="74"/>
      <c r="AB1227" s="74"/>
      <c r="AC1227" s="74"/>
      <c r="AD1227" s="74"/>
      <c r="AE1227" s="74"/>
      <c r="AG1227" s="101"/>
      <c r="AN1227" s="74"/>
      <c r="AO1227" s="74"/>
      <c r="AP1227" s="74"/>
      <c r="AQ1227" s="74"/>
      <c r="AR1227" s="74"/>
      <c r="AS1227" s="74"/>
      <c r="AT1227" s="74"/>
      <c r="AU1227" s="74"/>
    </row>
    <row r="1228" spans="27:64">
      <c r="AA1228" s="74"/>
      <c r="AB1228" s="74"/>
      <c r="AC1228" s="74"/>
      <c r="AD1228" s="74"/>
      <c r="AE1228" s="74"/>
      <c r="AG1228" s="101"/>
      <c r="AN1228" s="74"/>
      <c r="AO1228" s="74"/>
      <c r="AP1228" s="74"/>
      <c r="AQ1228" s="74"/>
      <c r="AR1228" s="74"/>
      <c r="AS1228" s="74"/>
      <c r="AT1228" s="74"/>
      <c r="AU1228" s="74"/>
    </row>
    <row r="1229" spans="27:64">
      <c r="AA1229" s="74"/>
      <c r="AB1229" s="74"/>
      <c r="AC1229" s="74"/>
      <c r="AD1229" s="74"/>
      <c r="AE1229" s="74"/>
      <c r="AG1229" s="101"/>
      <c r="AN1229" s="74"/>
      <c r="AO1229" s="74"/>
      <c r="AP1229" s="74"/>
      <c r="AQ1229" s="74"/>
      <c r="AR1229" s="74"/>
      <c r="AS1229" s="74"/>
      <c r="AT1229" s="74"/>
      <c r="AU1229" s="74"/>
    </row>
    <row r="1230" spans="27:64">
      <c r="AA1230" s="74"/>
      <c r="AB1230" s="74"/>
      <c r="AC1230" s="74"/>
      <c r="AD1230" s="74"/>
      <c r="AE1230" s="74"/>
      <c r="AG1230" s="101"/>
      <c r="AN1230" s="74"/>
      <c r="AO1230" s="74"/>
      <c r="AP1230" s="74"/>
      <c r="AQ1230" s="74"/>
      <c r="AR1230" s="74"/>
      <c r="AS1230" s="74"/>
      <c r="AT1230" s="74"/>
      <c r="AU1230" s="74"/>
    </row>
    <row r="1231" spans="27:64">
      <c r="AA1231" s="74"/>
      <c r="AB1231" s="74"/>
      <c r="AC1231" s="74"/>
      <c r="AD1231" s="74"/>
      <c r="AE1231" s="74"/>
      <c r="AG1231" s="101"/>
      <c r="AN1231" s="74"/>
      <c r="AO1231" s="74"/>
      <c r="AP1231" s="74"/>
      <c r="AQ1231" s="74"/>
      <c r="AR1231" s="74"/>
      <c r="AS1231" s="74"/>
      <c r="AT1231" s="74"/>
      <c r="AU1231" s="74"/>
    </row>
    <row r="1232" spans="27:64">
      <c r="AA1232" s="74"/>
      <c r="AB1232" s="74"/>
      <c r="AC1232" s="74"/>
      <c r="AD1232" s="74"/>
      <c r="AE1232" s="74"/>
      <c r="AG1232" s="101"/>
      <c r="AN1232" s="74"/>
      <c r="AO1232" s="74"/>
      <c r="AP1232" s="74"/>
      <c r="AQ1232" s="74"/>
      <c r="AR1232" s="74"/>
      <c r="AS1232" s="74"/>
      <c r="AT1232" s="74"/>
      <c r="AU1232" s="74"/>
      <c r="AV1232" s="74"/>
      <c r="AW1232" s="74"/>
      <c r="AX1232" s="74"/>
      <c r="AY1232" s="74"/>
      <c r="AZ1232" s="74"/>
      <c r="BA1232" s="74"/>
      <c r="BB1232" s="74"/>
      <c r="BC1232" s="74"/>
      <c r="BD1232" s="74"/>
      <c r="BE1232" s="74"/>
      <c r="BF1232" s="74"/>
      <c r="BG1232" s="74"/>
      <c r="BH1232" s="74"/>
      <c r="BI1232" s="74"/>
      <c r="BJ1232" s="74"/>
      <c r="BK1232" s="74"/>
      <c r="BL1232" s="74"/>
    </row>
    <row r="1233" spans="27:47">
      <c r="AA1233" s="74"/>
      <c r="AB1233" s="74"/>
      <c r="AC1233" s="74"/>
      <c r="AD1233" s="74"/>
      <c r="AE1233" s="74"/>
      <c r="AG1233" s="101"/>
      <c r="AN1233" s="74"/>
      <c r="AO1233" s="74"/>
      <c r="AP1233" s="74"/>
      <c r="AQ1233" s="74"/>
      <c r="AR1233" s="74"/>
      <c r="AS1233" s="74"/>
      <c r="AT1233" s="74"/>
      <c r="AU1233" s="74"/>
    </row>
    <row r="1234" spans="27:47">
      <c r="AA1234" s="74"/>
      <c r="AB1234" s="74"/>
      <c r="AC1234" s="74"/>
      <c r="AD1234" s="74"/>
      <c r="AE1234" s="74"/>
      <c r="AG1234" s="101"/>
      <c r="AN1234" s="74"/>
      <c r="AO1234" s="74"/>
      <c r="AP1234" s="74"/>
      <c r="AQ1234" s="74"/>
      <c r="AR1234" s="74"/>
      <c r="AS1234" s="74"/>
      <c r="AT1234" s="74"/>
      <c r="AU1234" s="74"/>
    </row>
    <row r="1235" spans="27:47">
      <c r="AA1235" s="74"/>
      <c r="AB1235" s="74"/>
      <c r="AC1235" s="74"/>
      <c r="AD1235" s="74"/>
      <c r="AE1235" s="74"/>
      <c r="AG1235" s="101"/>
      <c r="AN1235" s="74"/>
      <c r="AO1235" s="74"/>
      <c r="AP1235" s="74"/>
      <c r="AQ1235" s="74"/>
      <c r="AR1235" s="74"/>
      <c r="AS1235" s="74"/>
      <c r="AT1235" s="74"/>
      <c r="AU1235" s="74"/>
    </row>
    <row r="1236" spans="27:47">
      <c r="AA1236" s="74"/>
      <c r="AB1236" s="74"/>
      <c r="AC1236" s="74"/>
      <c r="AD1236" s="74"/>
      <c r="AE1236" s="74"/>
      <c r="AG1236" s="101"/>
      <c r="AN1236" s="74"/>
      <c r="AO1236" s="74"/>
      <c r="AP1236" s="74"/>
      <c r="AQ1236" s="74"/>
      <c r="AR1236" s="74"/>
      <c r="AS1236" s="74"/>
      <c r="AT1236" s="74"/>
      <c r="AU1236" s="74"/>
    </row>
    <row r="1237" spans="27:47">
      <c r="AA1237" s="74"/>
      <c r="AB1237" s="74"/>
      <c r="AC1237" s="74"/>
      <c r="AD1237" s="74"/>
      <c r="AE1237" s="74"/>
      <c r="AG1237" s="101"/>
      <c r="AN1237" s="74"/>
      <c r="AO1237" s="74"/>
      <c r="AP1237" s="74"/>
      <c r="AQ1237" s="74"/>
      <c r="AR1237" s="74"/>
      <c r="AS1237" s="74"/>
      <c r="AT1237" s="74"/>
      <c r="AU1237" s="74"/>
    </row>
    <row r="1238" spans="27:47">
      <c r="AA1238" s="74"/>
      <c r="AB1238" s="74"/>
      <c r="AC1238" s="74"/>
      <c r="AD1238" s="74"/>
      <c r="AE1238" s="74"/>
      <c r="AG1238" s="101"/>
      <c r="AN1238" s="74"/>
      <c r="AO1238" s="74"/>
      <c r="AP1238" s="74"/>
      <c r="AQ1238" s="74"/>
      <c r="AR1238" s="74"/>
      <c r="AS1238" s="74"/>
      <c r="AT1238" s="74"/>
      <c r="AU1238" s="74"/>
    </row>
    <row r="1239" spans="27:47">
      <c r="AA1239" s="74"/>
      <c r="AB1239" s="74"/>
      <c r="AC1239" s="74"/>
      <c r="AD1239" s="74"/>
      <c r="AE1239" s="74"/>
      <c r="AG1239" s="101"/>
      <c r="AN1239" s="74"/>
      <c r="AO1239" s="74"/>
      <c r="AP1239" s="74"/>
      <c r="AQ1239" s="74"/>
      <c r="AR1239" s="74"/>
      <c r="AS1239" s="74"/>
      <c r="AT1239" s="74"/>
      <c r="AU1239" s="74"/>
    </row>
    <row r="1240" spans="27:47">
      <c r="AA1240" s="74"/>
      <c r="AB1240" s="74"/>
      <c r="AC1240" s="74"/>
      <c r="AD1240" s="74"/>
      <c r="AE1240" s="74"/>
      <c r="AG1240" s="101"/>
      <c r="AN1240" s="74"/>
      <c r="AO1240" s="74"/>
      <c r="AP1240" s="74"/>
      <c r="AQ1240" s="74"/>
      <c r="AR1240" s="74"/>
      <c r="AS1240" s="74"/>
      <c r="AT1240" s="74"/>
      <c r="AU1240" s="74"/>
    </row>
    <row r="1241" spans="27:47">
      <c r="AA1241" s="74"/>
      <c r="AB1241" s="74"/>
      <c r="AC1241" s="74"/>
      <c r="AD1241" s="74"/>
      <c r="AE1241" s="74"/>
      <c r="AG1241" s="101"/>
      <c r="AN1241" s="74"/>
      <c r="AO1241" s="74"/>
      <c r="AP1241" s="74"/>
      <c r="AQ1241" s="74"/>
      <c r="AR1241" s="74"/>
      <c r="AS1241" s="74"/>
      <c r="AT1241" s="74"/>
      <c r="AU1241" s="74"/>
    </row>
    <row r="1242" spans="27:47">
      <c r="AA1242" s="74"/>
      <c r="AB1242" s="74"/>
      <c r="AC1242" s="74"/>
      <c r="AD1242" s="74"/>
      <c r="AE1242" s="74"/>
      <c r="AG1242" s="101"/>
      <c r="AN1242" s="74"/>
      <c r="AO1242" s="74"/>
      <c r="AP1242" s="74"/>
      <c r="AQ1242" s="74"/>
      <c r="AR1242" s="74"/>
      <c r="AS1242" s="74"/>
      <c r="AT1242" s="74"/>
      <c r="AU1242" s="74"/>
    </row>
    <row r="1243" spans="27:47">
      <c r="AA1243" s="74"/>
      <c r="AB1243" s="74"/>
      <c r="AC1243" s="74"/>
      <c r="AD1243" s="74"/>
      <c r="AE1243" s="74"/>
      <c r="AG1243" s="101"/>
      <c r="AN1243" s="74"/>
      <c r="AO1243" s="74"/>
      <c r="AP1243" s="74"/>
      <c r="AQ1243" s="74"/>
      <c r="AR1243" s="74"/>
      <c r="AS1243" s="74"/>
      <c r="AT1243" s="74"/>
      <c r="AU1243" s="74"/>
    </row>
    <row r="1244" spans="27:47">
      <c r="AA1244" s="74"/>
      <c r="AB1244" s="74"/>
      <c r="AC1244" s="74"/>
      <c r="AD1244" s="74"/>
      <c r="AE1244" s="74"/>
      <c r="AG1244" s="101"/>
      <c r="AN1244" s="74"/>
      <c r="AO1244" s="74"/>
      <c r="AP1244" s="74"/>
      <c r="AQ1244" s="74"/>
      <c r="AR1244" s="74"/>
      <c r="AS1244" s="74"/>
      <c r="AT1244" s="74"/>
      <c r="AU1244" s="74"/>
    </row>
    <row r="1245" spans="27:47">
      <c r="AA1245" s="74"/>
      <c r="AB1245" s="74"/>
      <c r="AC1245" s="74"/>
      <c r="AD1245" s="74"/>
      <c r="AE1245" s="74"/>
      <c r="AG1245" s="101"/>
      <c r="AN1245" s="74"/>
      <c r="AO1245" s="74"/>
      <c r="AP1245" s="74"/>
      <c r="AQ1245" s="74"/>
      <c r="AR1245" s="74"/>
      <c r="AS1245" s="74"/>
      <c r="AT1245" s="74"/>
      <c r="AU1245" s="74"/>
    </row>
    <row r="1246" spans="27:47">
      <c r="AA1246" s="74"/>
      <c r="AB1246" s="74"/>
      <c r="AC1246" s="74"/>
      <c r="AD1246" s="74"/>
      <c r="AE1246" s="74"/>
      <c r="AG1246" s="101"/>
      <c r="AN1246" s="74"/>
      <c r="AO1246" s="74"/>
      <c r="AP1246" s="74"/>
      <c r="AQ1246" s="74"/>
      <c r="AR1246" s="74"/>
      <c r="AS1246" s="74"/>
      <c r="AT1246" s="74"/>
      <c r="AU1246" s="74"/>
    </row>
    <row r="1247" spans="27:47">
      <c r="AA1247" s="74"/>
      <c r="AB1247" s="74"/>
      <c r="AC1247" s="74"/>
      <c r="AD1247" s="74"/>
      <c r="AE1247" s="74"/>
      <c r="AG1247" s="101"/>
      <c r="AN1247" s="74"/>
      <c r="AO1247" s="74"/>
      <c r="AP1247" s="74"/>
      <c r="AQ1247" s="74"/>
      <c r="AR1247" s="74"/>
      <c r="AS1247" s="74"/>
      <c r="AT1247" s="74"/>
      <c r="AU1247" s="74"/>
    </row>
    <row r="1248" spans="27:47">
      <c r="AA1248" s="74"/>
      <c r="AB1248" s="74"/>
      <c r="AC1248" s="74"/>
      <c r="AD1248" s="74"/>
      <c r="AE1248" s="74"/>
      <c r="AG1248" s="101"/>
      <c r="AN1248" s="74"/>
      <c r="AO1248" s="74"/>
      <c r="AP1248" s="74"/>
      <c r="AQ1248" s="74"/>
      <c r="AR1248" s="74"/>
      <c r="AS1248" s="74"/>
      <c r="AT1248" s="74"/>
      <c r="AU1248" s="74"/>
    </row>
    <row r="1249" spans="27:64">
      <c r="AA1249" s="74"/>
      <c r="AB1249" s="74"/>
      <c r="AC1249" s="74"/>
      <c r="AD1249" s="74"/>
      <c r="AE1249" s="74"/>
      <c r="AG1249" s="101"/>
      <c r="AN1249" s="74"/>
      <c r="AO1249" s="74"/>
      <c r="AP1249" s="74"/>
      <c r="AQ1249" s="74"/>
      <c r="AR1249" s="74"/>
      <c r="AS1249" s="74"/>
      <c r="AT1249" s="74"/>
      <c r="AU1249" s="74"/>
      <c r="AV1249" s="74"/>
      <c r="AW1249" s="74"/>
      <c r="AX1249" s="74"/>
      <c r="AY1249" s="74"/>
      <c r="AZ1249" s="74"/>
      <c r="BA1249" s="74"/>
      <c r="BB1249" s="74"/>
      <c r="BC1249" s="74"/>
      <c r="BD1249" s="74"/>
      <c r="BE1249" s="74"/>
      <c r="BF1249" s="74"/>
      <c r="BG1249" s="74"/>
      <c r="BH1249" s="74"/>
      <c r="BI1249" s="74"/>
      <c r="BJ1249" s="74"/>
      <c r="BK1249" s="74"/>
      <c r="BL1249" s="74"/>
    </row>
    <row r="1250" spans="27:64">
      <c r="AA1250" s="74"/>
      <c r="AB1250" s="74"/>
      <c r="AC1250" s="74"/>
      <c r="AD1250" s="74"/>
      <c r="AE1250" s="74"/>
      <c r="AG1250" s="101"/>
      <c r="AN1250" s="74"/>
      <c r="AO1250" s="74"/>
      <c r="AP1250" s="74"/>
      <c r="AQ1250" s="74"/>
      <c r="AR1250" s="74"/>
      <c r="AS1250" s="74"/>
      <c r="AT1250" s="74"/>
      <c r="AU1250" s="74"/>
    </row>
    <row r="1251" spans="27:64">
      <c r="AA1251" s="74"/>
      <c r="AB1251" s="74"/>
      <c r="AC1251" s="74"/>
      <c r="AD1251" s="74"/>
      <c r="AE1251" s="74"/>
      <c r="AG1251" s="101"/>
      <c r="AN1251" s="74"/>
      <c r="AO1251" s="74"/>
      <c r="AP1251" s="74"/>
      <c r="AQ1251" s="74"/>
      <c r="AR1251" s="74"/>
      <c r="AS1251" s="74"/>
      <c r="AT1251" s="74"/>
      <c r="AU1251" s="74"/>
    </row>
    <row r="1252" spans="27:64">
      <c r="AA1252" s="74"/>
      <c r="AB1252" s="74"/>
      <c r="AC1252" s="74"/>
      <c r="AD1252" s="74"/>
      <c r="AE1252" s="74"/>
      <c r="AG1252" s="101"/>
      <c r="AN1252" s="74"/>
      <c r="AO1252" s="74"/>
      <c r="AP1252" s="74"/>
      <c r="AQ1252" s="74"/>
      <c r="AR1252" s="74"/>
      <c r="AS1252" s="74"/>
      <c r="AT1252" s="74"/>
      <c r="AU1252" s="74"/>
    </row>
    <row r="1253" spans="27:64">
      <c r="AA1253" s="74"/>
      <c r="AB1253" s="74"/>
      <c r="AC1253" s="74"/>
      <c r="AD1253" s="74"/>
      <c r="AE1253" s="74"/>
      <c r="AG1253" s="101"/>
      <c r="AN1253" s="74"/>
      <c r="AO1253" s="74"/>
      <c r="AP1253" s="74"/>
      <c r="AQ1253" s="74"/>
      <c r="AR1253" s="74"/>
      <c r="AS1253" s="74"/>
      <c r="AT1253" s="74"/>
      <c r="AU1253" s="74"/>
    </row>
    <row r="1254" spans="27:64">
      <c r="AA1254" s="74"/>
      <c r="AB1254" s="74"/>
      <c r="AC1254" s="74"/>
      <c r="AD1254" s="74"/>
      <c r="AE1254" s="74"/>
      <c r="AG1254" s="101"/>
      <c r="AN1254" s="74"/>
      <c r="AO1254" s="74"/>
      <c r="AP1254" s="74"/>
      <c r="AQ1254" s="74"/>
      <c r="AR1254" s="74"/>
      <c r="AS1254" s="74"/>
      <c r="AT1254" s="74"/>
      <c r="AU1254" s="74"/>
    </row>
    <row r="1255" spans="27:64">
      <c r="AA1255" s="74"/>
      <c r="AB1255" s="74"/>
      <c r="AC1255" s="74"/>
      <c r="AD1255" s="74"/>
      <c r="AE1255" s="74"/>
      <c r="AG1255" s="101"/>
      <c r="AN1255" s="74"/>
      <c r="AO1255" s="74"/>
      <c r="AP1255" s="74"/>
      <c r="AQ1255" s="74"/>
      <c r="AR1255" s="74"/>
      <c r="AS1255" s="74"/>
      <c r="AT1255" s="74"/>
      <c r="AU1255" s="74"/>
    </row>
    <row r="1256" spans="27:64">
      <c r="AA1256" s="74"/>
      <c r="AB1256" s="74"/>
      <c r="AC1256" s="74"/>
      <c r="AD1256" s="74"/>
      <c r="AE1256" s="74"/>
      <c r="AG1256" s="101"/>
      <c r="AN1256" s="74"/>
      <c r="AO1256" s="74"/>
      <c r="AP1256" s="74"/>
      <c r="AQ1256" s="74"/>
      <c r="AR1256" s="74"/>
      <c r="AS1256" s="74"/>
      <c r="AT1256" s="74"/>
      <c r="AU1256" s="74"/>
    </row>
    <row r="1257" spans="27:64">
      <c r="AA1257" s="74"/>
      <c r="AB1257" s="74"/>
      <c r="AC1257" s="74"/>
      <c r="AD1257" s="74"/>
      <c r="AE1257" s="74"/>
      <c r="AG1257" s="101"/>
      <c r="AN1257" s="74"/>
      <c r="AO1257" s="74"/>
      <c r="AP1257" s="74"/>
      <c r="AQ1257" s="74"/>
      <c r="AR1257" s="74"/>
      <c r="AS1257" s="74"/>
      <c r="AT1257" s="74"/>
      <c r="AU1257" s="74"/>
    </row>
    <row r="1258" spans="27:64">
      <c r="AA1258" s="74"/>
      <c r="AB1258" s="74"/>
      <c r="AC1258" s="74"/>
      <c r="AD1258" s="74"/>
      <c r="AE1258" s="74"/>
      <c r="AG1258" s="101"/>
      <c r="AN1258" s="74"/>
      <c r="AO1258" s="74"/>
      <c r="AP1258" s="74"/>
      <c r="AQ1258" s="74"/>
      <c r="AR1258" s="74"/>
      <c r="AS1258" s="74"/>
      <c r="AT1258" s="74"/>
      <c r="AU1258" s="74"/>
      <c r="AV1258" s="74"/>
      <c r="AW1258" s="74"/>
      <c r="AX1258" s="74"/>
      <c r="AY1258" s="74"/>
      <c r="AZ1258" s="74"/>
      <c r="BA1258" s="74"/>
      <c r="BB1258" s="74"/>
      <c r="BC1258" s="74"/>
      <c r="BD1258" s="74"/>
      <c r="BE1258" s="74"/>
      <c r="BF1258" s="74"/>
      <c r="BG1258" s="74"/>
      <c r="BH1258" s="74"/>
      <c r="BI1258" s="74"/>
      <c r="BJ1258" s="74"/>
      <c r="BK1258" s="74"/>
      <c r="BL1258" s="74"/>
    </row>
    <row r="1259" spans="27:64">
      <c r="AA1259" s="74"/>
      <c r="AB1259" s="74"/>
      <c r="AC1259" s="74"/>
      <c r="AD1259" s="74"/>
      <c r="AE1259" s="74"/>
      <c r="AG1259" s="101"/>
      <c r="AN1259" s="74"/>
      <c r="AO1259" s="74"/>
      <c r="AP1259" s="74"/>
      <c r="AQ1259" s="74"/>
      <c r="AR1259" s="74"/>
      <c r="AS1259" s="74"/>
      <c r="AT1259" s="74"/>
      <c r="AU1259" s="74"/>
    </row>
    <row r="1260" spans="27:64">
      <c r="AA1260" s="74"/>
      <c r="AB1260" s="74"/>
      <c r="AC1260" s="74"/>
      <c r="AD1260" s="74"/>
      <c r="AE1260" s="74"/>
      <c r="AG1260" s="101"/>
      <c r="AN1260" s="74"/>
      <c r="AO1260" s="74"/>
      <c r="AP1260" s="74"/>
      <c r="AQ1260" s="74"/>
      <c r="AR1260" s="74"/>
      <c r="AS1260" s="74"/>
      <c r="AT1260" s="74"/>
      <c r="AU1260" s="74"/>
    </row>
    <row r="1261" spans="27:64">
      <c r="AA1261" s="74"/>
      <c r="AB1261" s="74"/>
      <c r="AC1261" s="74"/>
      <c r="AD1261" s="74"/>
      <c r="AE1261" s="74"/>
      <c r="AG1261" s="101"/>
      <c r="AN1261" s="74"/>
      <c r="AO1261" s="74"/>
      <c r="AP1261" s="74"/>
      <c r="AQ1261" s="74"/>
      <c r="AR1261" s="74"/>
      <c r="AS1261" s="74"/>
      <c r="AT1261" s="74"/>
      <c r="AU1261" s="74"/>
    </row>
    <row r="1262" spans="27:64">
      <c r="AA1262" s="74"/>
      <c r="AB1262" s="74"/>
      <c r="AC1262" s="74"/>
      <c r="AD1262" s="74"/>
      <c r="AE1262" s="74"/>
      <c r="AG1262" s="101"/>
      <c r="AN1262" s="74"/>
      <c r="AO1262" s="74"/>
      <c r="AP1262" s="74"/>
      <c r="AQ1262" s="74"/>
      <c r="AR1262" s="74"/>
      <c r="AS1262" s="74"/>
      <c r="AT1262" s="74"/>
      <c r="AU1262" s="74"/>
    </row>
    <row r="1263" spans="27:64">
      <c r="AA1263" s="74"/>
      <c r="AB1263" s="74"/>
      <c r="AC1263" s="74"/>
      <c r="AD1263" s="74"/>
      <c r="AE1263" s="74"/>
      <c r="AG1263" s="101"/>
      <c r="AN1263" s="74"/>
      <c r="AO1263" s="74"/>
      <c r="AP1263" s="74"/>
      <c r="AQ1263" s="74"/>
      <c r="AR1263" s="74"/>
      <c r="AS1263" s="74"/>
      <c r="AT1263" s="74"/>
      <c r="AU1263" s="74"/>
    </row>
    <row r="1264" spans="27:64">
      <c r="AA1264" s="74"/>
      <c r="AB1264" s="74"/>
      <c r="AC1264" s="74"/>
      <c r="AD1264" s="74"/>
      <c r="AE1264" s="74"/>
      <c r="AG1264" s="101"/>
      <c r="AN1264" s="74"/>
      <c r="AO1264" s="74"/>
      <c r="AP1264" s="74"/>
      <c r="AQ1264" s="74"/>
      <c r="AR1264" s="74"/>
      <c r="AS1264" s="74"/>
      <c r="AT1264" s="74"/>
      <c r="AU1264" s="74"/>
    </row>
    <row r="1265" spans="27:47">
      <c r="AA1265" s="74"/>
      <c r="AB1265" s="74"/>
      <c r="AC1265" s="74"/>
      <c r="AD1265" s="74"/>
      <c r="AE1265" s="74"/>
      <c r="AG1265" s="101"/>
      <c r="AN1265" s="74"/>
      <c r="AO1265" s="74"/>
      <c r="AP1265" s="74"/>
      <c r="AQ1265" s="74"/>
      <c r="AR1265" s="74"/>
      <c r="AS1265" s="74"/>
      <c r="AT1265" s="74"/>
      <c r="AU1265" s="74"/>
    </row>
    <row r="1266" spans="27:47">
      <c r="AA1266" s="74"/>
      <c r="AB1266" s="74"/>
      <c r="AC1266" s="74"/>
      <c r="AD1266" s="74"/>
      <c r="AE1266" s="74"/>
      <c r="AG1266" s="101"/>
      <c r="AN1266" s="74"/>
      <c r="AO1266" s="74"/>
      <c r="AP1266" s="74"/>
      <c r="AQ1266" s="74"/>
      <c r="AR1266" s="74"/>
      <c r="AS1266" s="74"/>
      <c r="AT1266" s="74"/>
      <c r="AU1266" s="74"/>
    </row>
    <row r="1267" spans="27:47">
      <c r="AA1267" s="74"/>
      <c r="AB1267" s="74"/>
      <c r="AC1267" s="74"/>
      <c r="AD1267" s="74"/>
      <c r="AE1267" s="74"/>
      <c r="AG1267" s="101"/>
      <c r="AN1267" s="74"/>
      <c r="AO1267" s="74"/>
      <c r="AP1267" s="74"/>
      <c r="AQ1267" s="74"/>
      <c r="AR1267" s="74"/>
      <c r="AS1267" s="74"/>
      <c r="AT1267" s="74"/>
      <c r="AU1267" s="74"/>
    </row>
    <row r="1268" spans="27:47">
      <c r="AA1268" s="74"/>
      <c r="AB1268" s="74"/>
      <c r="AC1268" s="74"/>
      <c r="AD1268" s="74"/>
      <c r="AE1268" s="74"/>
      <c r="AG1268" s="101"/>
      <c r="AN1268" s="74"/>
      <c r="AO1268" s="74"/>
      <c r="AP1268" s="74"/>
      <c r="AQ1268" s="74"/>
      <c r="AR1268" s="74"/>
      <c r="AS1268" s="74"/>
      <c r="AT1268" s="74"/>
      <c r="AU1268" s="74"/>
    </row>
    <row r="1269" spans="27:47">
      <c r="AA1269" s="74"/>
      <c r="AB1269" s="74"/>
      <c r="AC1269" s="74"/>
      <c r="AD1269" s="74"/>
      <c r="AE1269" s="74"/>
      <c r="AG1269" s="101"/>
      <c r="AN1269" s="74"/>
      <c r="AO1269" s="74"/>
      <c r="AP1269" s="74"/>
      <c r="AQ1269" s="74"/>
      <c r="AR1269" s="74"/>
      <c r="AS1269" s="74"/>
      <c r="AT1269" s="74"/>
      <c r="AU1269" s="74"/>
    </row>
    <row r="1270" spans="27:47">
      <c r="AA1270" s="74"/>
      <c r="AB1270" s="74"/>
      <c r="AC1270" s="74"/>
      <c r="AD1270" s="74"/>
      <c r="AE1270" s="74"/>
      <c r="AG1270" s="101"/>
      <c r="AN1270" s="74"/>
      <c r="AO1270" s="74"/>
      <c r="AP1270" s="74"/>
      <c r="AQ1270" s="74"/>
      <c r="AR1270" s="74"/>
      <c r="AS1270" s="74"/>
      <c r="AT1270" s="74"/>
      <c r="AU1270" s="74"/>
    </row>
    <row r="1271" spans="27:47">
      <c r="AA1271" s="74"/>
      <c r="AB1271" s="74"/>
      <c r="AC1271" s="74"/>
      <c r="AD1271" s="74"/>
      <c r="AE1271" s="74"/>
      <c r="AG1271" s="101"/>
      <c r="AN1271" s="74"/>
      <c r="AO1271" s="74"/>
      <c r="AP1271" s="74"/>
      <c r="AQ1271" s="74"/>
      <c r="AR1271" s="74"/>
      <c r="AS1271" s="74"/>
      <c r="AT1271" s="74"/>
      <c r="AU1271" s="74"/>
    </row>
    <row r="1272" spans="27:47">
      <c r="AA1272" s="74"/>
      <c r="AB1272" s="74"/>
      <c r="AC1272" s="74"/>
      <c r="AD1272" s="74"/>
      <c r="AE1272" s="74"/>
      <c r="AG1272" s="101"/>
      <c r="AN1272" s="74"/>
      <c r="AO1272" s="74"/>
      <c r="AP1272" s="74"/>
      <c r="AQ1272" s="74"/>
      <c r="AR1272" s="74"/>
      <c r="AS1272" s="74"/>
      <c r="AT1272" s="74"/>
      <c r="AU1272" s="74"/>
    </row>
    <row r="1273" spans="27:47">
      <c r="AA1273" s="74"/>
      <c r="AB1273" s="74"/>
      <c r="AC1273" s="74"/>
      <c r="AD1273" s="74"/>
      <c r="AE1273" s="74"/>
      <c r="AG1273" s="101"/>
      <c r="AN1273" s="74"/>
      <c r="AO1273" s="74"/>
      <c r="AP1273" s="74"/>
      <c r="AQ1273" s="74"/>
      <c r="AR1273" s="74"/>
      <c r="AS1273" s="74"/>
      <c r="AT1273" s="74"/>
      <c r="AU1273" s="74"/>
    </row>
    <row r="1274" spans="27:47">
      <c r="AA1274" s="74"/>
      <c r="AB1274" s="74"/>
      <c r="AC1274" s="74"/>
      <c r="AD1274" s="74"/>
      <c r="AE1274" s="74"/>
      <c r="AG1274" s="101"/>
      <c r="AN1274" s="74"/>
      <c r="AO1274" s="74"/>
      <c r="AP1274" s="74"/>
      <c r="AQ1274" s="74"/>
      <c r="AR1274" s="74"/>
      <c r="AS1274" s="74"/>
      <c r="AT1274" s="74"/>
      <c r="AU1274" s="74"/>
    </row>
    <row r="1275" spans="27:47">
      <c r="AA1275" s="74"/>
      <c r="AB1275" s="74"/>
      <c r="AC1275" s="74"/>
      <c r="AD1275" s="74"/>
      <c r="AE1275" s="74"/>
      <c r="AG1275" s="101"/>
      <c r="AN1275" s="74"/>
      <c r="AO1275" s="74"/>
      <c r="AP1275" s="74"/>
      <c r="AQ1275" s="74"/>
      <c r="AR1275" s="74"/>
      <c r="AS1275" s="74"/>
      <c r="AT1275" s="74"/>
      <c r="AU1275" s="74"/>
    </row>
    <row r="1276" spans="27:47">
      <c r="AA1276" s="74"/>
      <c r="AB1276" s="74"/>
      <c r="AC1276" s="74"/>
      <c r="AD1276" s="74"/>
      <c r="AE1276" s="74"/>
      <c r="AG1276" s="101"/>
      <c r="AN1276" s="74"/>
      <c r="AO1276" s="74"/>
      <c r="AP1276" s="74"/>
      <c r="AQ1276" s="74"/>
      <c r="AR1276" s="74"/>
      <c r="AS1276" s="74"/>
      <c r="AT1276" s="74"/>
      <c r="AU1276" s="74"/>
    </row>
    <row r="1277" spans="27:47">
      <c r="AA1277" s="74"/>
      <c r="AB1277" s="74"/>
      <c r="AC1277" s="74"/>
      <c r="AD1277" s="74"/>
      <c r="AE1277" s="74"/>
      <c r="AG1277" s="101"/>
      <c r="AN1277" s="74"/>
      <c r="AO1277" s="74"/>
      <c r="AP1277" s="74"/>
      <c r="AQ1277" s="74"/>
      <c r="AR1277" s="74"/>
      <c r="AS1277" s="74"/>
      <c r="AT1277" s="74"/>
      <c r="AU1277" s="74"/>
    </row>
    <row r="1278" spans="27:47">
      <c r="AA1278" s="74"/>
      <c r="AB1278" s="74"/>
      <c r="AC1278" s="74"/>
      <c r="AD1278" s="74"/>
      <c r="AE1278" s="74"/>
      <c r="AG1278" s="101"/>
      <c r="AN1278" s="74"/>
      <c r="AO1278" s="74"/>
      <c r="AP1278" s="74"/>
      <c r="AQ1278" s="74"/>
      <c r="AR1278" s="74"/>
      <c r="AS1278" s="74"/>
      <c r="AT1278" s="74"/>
      <c r="AU1278" s="74"/>
    </row>
    <row r="1279" spans="27:47">
      <c r="AA1279" s="74"/>
      <c r="AB1279" s="74"/>
      <c r="AC1279" s="74"/>
      <c r="AD1279" s="74"/>
      <c r="AE1279" s="74"/>
      <c r="AG1279" s="101"/>
      <c r="AN1279" s="74"/>
      <c r="AO1279" s="74"/>
      <c r="AP1279" s="74"/>
      <c r="AQ1279" s="74"/>
      <c r="AR1279" s="74"/>
      <c r="AS1279" s="74"/>
      <c r="AT1279" s="74"/>
      <c r="AU1279" s="74"/>
    </row>
    <row r="1280" spans="27:47">
      <c r="AA1280" s="74"/>
      <c r="AB1280" s="74"/>
      <c r="AC1280" s="74"/>
      <c r="AD1280" s="74"/>
      <c r="AE1280" s="74"/>
      <c r="AG1280" s="101"/>
      <c r="AN1280" s="74"/>
      <c r="AO1280" s="74"/>
      <c r="AP1280" s="74"/>
      <c r="AQ1280" s="74"/>
      <c r="AR1280" s="74"/>
      <c r="AS1280" s="74"/>
      <c r="AT1280" s="74"/>
      <c r="AU1280" s="74"/>
    </row>
    <row r="1281" spans="27:64">
      <c r="AA1281" s="74"/>
      <c r="AB1281" s="74"/>
      <c r="AC1281" s="74"/>
      <c r="AD1281" s="74"/>
      <c r="AE1281" s="74"/>
      <c r="AG1281" s="101"/>
      <c r="AN1281" s="74"/>
      <c r="AO1281" s="74"/>
      <c r="AP1281" s="74"/>
      <c r="AQ1281" s="74"/>
      <c r="AR1281" s="74"/>
      <c r="AS1281" s="74"/>
      <c r="AT1281" s="74"/>
      <c r="AU1281" s="74"/>
    </row>
    <row r="1282" spans="27:64">
      <c r="AA1282" s="74"/>
      <c r="AB1282" s="74"/>
      <c r="AC1282" s="74"/>
      <c r="AD1282" s="74"/>
      <c r="AE1282" s="74"/>
      <c r="AG1282" s="101"/>
      <c r="AN1282" s="74"/>
      <c r="AO1282" s="74"/>
      <c r="AP1282" s="74"/>
      <c r="AQ1282" s="74"/>
      <c r="AR1282" s="74"/>
      <c r="AS1282" s="74"/>
      <c r="AT1282" s="74"/>
      <c r="AU1282" s="74"/>
    </row>
    <row r="1283" spans="27:64">
      <c r="AA1283" s="74"/>
      <c r="AB1283" s="74"/>
      <c r="AC1283" s="74"/>
      <c r="AD1283" s="74"/>
      <c r="AE1283" s="74"/>
      <c r="AG1283" s="101"/>
      <c r="AN1283" s="74"/>
      <c r="AO1283" s="74"/>
      <c r="AP1283" s="74"/>
      <c r="AQ1283" s="74"/>
      <c r="AR1283" s="74"/>
      <c r="AS1283" s="74"/>
      <c r="AT1283" s="74"/>
      <c r="AU1283" s="74"/>
    </row>
    <row r="1284" spans="27:64">
      <c r="AA1284" s="74"/>
      <c r="AB1284" s="74"/>
      <c r="AC1284" s="74"/>
      <c r="AD1284" s="74"/>
      <c r="AE1284" s="74"/>
      <c r="AG1284" s="101"/>
      <c r="AN1284" s="74"/>
      <c r="AO1284" s="74"/>
      <c r="AP1284" s="74"/>
      <c r="AQ1284" s="74"/>
      <c r="AR1284" s="74"/>
      <c r="AS1284" s="74"/>
      <c r="AT1284" s="74"/>
      <c r="AU1284" s="74"/>
    </row>
    <row r="1285" spans="27:64">
      <c r="AA1285" s="74"/>
      <c r="AB1285" s="74"/>
      <c r="AC1285" s="74"/>
      <c r="AD1285" s="74"/>
      <c r="AE1285" s="74"/>
      <c r="AG1285" s="101"/>
      <c r="AN1285" s="74"/>
      <c r="AO1285" s="74"/>
      <c r="AP1285" s="74"/>
      <c r="AQ1285" s="74"/>
      <c r="AR1285" s="74"/>
      <c r="AS1285" s="74"/>
      <c r="AT1285" s="74"/>
      <c r="AU1285" s="74"/>
    </row>
    <row r="1286" spans="27:64">
      <c r="AA1286" s="74"/>
      <c r="AB1286" s="74"/>
      <c r="AC1286" s="74"/>
      <c r="AD1286" s="74"/>
      <c r="AE1286" s="74"/>
      <c r="AG1286" s="101"/>
      <c r="AN1286" s="74"/>
      <c r="AO1286" s="74"/>
      <c r="AP1286" s="74"/>
      <c r="AQ1286" s="74"/>
      <c r="AR1286" s="74"/>
      <c r="AS1286" s="74"/>
      <c r="AT1286" s="74"/>
      <c r="AU1286" s="74"/>
    </row>
    <row r="1287" spans="27:64">
      <c r="AA1287" s="74"/>
      <c r="AB1287" s="74"/>
      <c r="AC1287" s="74"/>
      <c r="AD1287" s="74"/>
      <c r="AE1287" s="74"/>
      <c r="AG1287" s="101"/>
      <c r="AN1287" s="74"/>
      <c r="AO1287" s="74"/>
      <c r="AP1287" s="74"/>
      <c r="AQ1287" s="74"/>
      <c r="AR1287" s="74"/>
      <c r="AS1287" s="74"/>
      <c r="AT1287" s="74"/>
      <c r="AU1287" s="74"/>
    </row>
    <row r="1288" spans="27:64">
      <c r="AA1288" s="74"/>
      <c r="AB1288" s="74"/>
      <c r="AC1288" s="74"/>
      <c r="AD1288" s="74"/>
      <c r="AE1288" s="74"/>
      <c r="AG1288" s="101"/>
      <c r="AN1288" s="74"/>
      <c r="AO1288" s="74"/>
      <c r="AP1288" s="74"/>
      <c r="AQ1288" s="74"/>
      <c r="AR1288" s="74"/>
      <c r="AS1288" s="74"/>
      <c r="AT1288" s="74"/>
      <c r="AU1288" s="74"/>
    </row>
    <row r="1289" spans="27:64">
      <c r="AA1289" s="74"/>
      <c r="AB1289" s="74"/>
      <c r="AC1289" s="74"/>
      <c r="AD1289" s="74"/>
      <c r="AE1289" s="74"/>
      <c r="AG1289" s="101"/>
      <c r="AN1289" s="74"/>
      <c r="AO1289" s="74"/>
      <c r="AP1289" s="74"/>
      <c r="AQ1289" s="74"/>
      <c r="AR1289" s="74"/>
      <c r="AS1289" s="74"/>
      <c r="AT1289" s="74"/>
      <c r="AU1289" s="74"/>
    </row>
    <row r="1290" spans="27:64">
      <c r="AA1290" s="74"/>
      <c r="AB1290" s="74"/>
      <c r="AC1290" s="74"/>
      <c r="AD1290" s="74"/>
      <c r="AE1290" s="74"/>
      <c r="AG1290" s="101"/>
      <c r="AN1290" s="74"/>
      <c r="AO1290" s="74"/>
      <c r="AP1290" s="74"/>
      <c r="AQ1290" s="74"/>
      <c r="AR1290" s="74"/>
      <c r="AS1290" s="74"/>
      <c r="AT1290" s="74"/>
      <c r="AU1290" s="74"/>
    </row>
    <row r="1291" spans="27:64">
      <c r="AA1291" s="74"/>
      <c r="AB1291" s="74"/>
      <c r="AC1291" s="74"/>
      <c r="AD1291" s="74"/>
      <c r="AE1291" s="74"/>
      <c r="AG1291" s="101"/>
      <c r="AN1291" s="74"/>
      <c r="AO1291" s="74"/>
      <c r="AP1291" s="74"/>
      <c r="AQ1291" s="74"/>
      <c r="AR1291" s="74"/>
      <c r="AS1291" s="74"/>
      <c r="AT1291" s="74"/>
      <c r="AU1291" s="74"/>
      <c r="AV1291" s="74"/>
      <c r="AW1291" s="74"/>
      <c r="AX1291" s="74"/>
      <c r="AY1291" s="74"/>
      <c r="AZ1291" s="74"/>
      <c r="BA1291" s="74"/>
      <c r="BB1291" s="74"/>
      <c r="BC1291" s="74"/>
      <c r="BD1291" s="74"/>
      <c r="BE1291" s="74"/>
      <c r="BF1291" s="74"/>
      <c r="BG1291" s="74"/>
      <c r="BH1291" s="74"/>
      <c r="BI1291" s="74"/>
      <c r="BJ1291" s="74"/>
      <c r="BK1291" s="74"/>
      <c r="BL1291" s="74"/>
    </row>
    <row r="1292" spans="27:64">
      <c r="AA1292" s="74"/>
      <c r="AB1292" s="74"/>
      <c r="AC1292" s="74"/>
      <c r="AD1292" s="74"/>
      <c r="AE1292" s="74"/>
      <c r="AG1292" s="101"/>
      <c r="AN1292" s="74"/>
      <c r="AO1292" s="74"/>
      <c r="AP1292" s="74"/>
      <c r="AQ1292" s="74"/>
      <c r="AR1292" s="74"/>
      <c r="AS1292" s="74"/>
      <c r="AT1292" s="74"/>
      <c r="AU1292" s="74"/>
    </row>
    <row r="1293" spans="27:64">
      <c r="AA1293" s="74"/>
      <c r="AB1293" s="74"/>
      <c r="AC1293" s="74"/>
      <c r="AD1293" s="74"/>
      <c r="AE1293" s="74"/>
      <c r="AG1293" s="101"/>
      <c r="AN1293" s="74"/>
      <c r="AO1293" s="74"/>
      <c r="AP1293" s="74"/>
      <c r="AQ1293" s="74"/>
      <c r="AR1293" s="74"/>
      <c r="AS1293" s="74"/>
      <c r="AT1293" s="74"/>
      <c r="AU1293" s="74"/>
      <c r="AV1293" s="74"/>
      <c r="AW1293" s="74"/>
      <c r="AX1293" s="74"/>
      <c r="AY1293" s="74"/>
      <c r="AZ1293" s="74"/>
      <c r="BA1293" s="74"/>
      <c r="BB1293" s="74"/>
      <c r="BC1293" s="74"/>
      <c r="BD1293" s="74"/>
      <c r="BE1293" s="74"/>
      <c r="BF1293" s="74"/>
      <c r="BG1293" s="74"/>
      <c r="BH1293" s="74"/>
      <c r="BI1293" s="74"/>
      <c r="BJ1293" s="74"/>
      <c r="BK1293" s="74"/>
      <c r="BL1293" s="74"/>
    </row>
    <row r="1294" spans="27:64">
      <c r="AA1294" s="74"/>
      <c r="AB1294" s="74"/>
      <c r="AC1294" s="74"/>
      <c r="AD1294" s="74"/>
      <c r="AE1294" s="74"/>
      <c r="AG1294" s="101"/>
      <c r="AN1294" s="74"/>
      <c r="AO1294" s="74"/>
      <c r="AP1294" s="74"/>
      <c r="AQ1294" s="74"/>
      <c r="AR1294" s="74"/>
      <c r="AS1294" s="74"/>
      <c r="AT1294" s="74"/>
      <c r="AU1294" s="74"/>
    </row>
    <row r="1295" spans="27:64">
      <c r="AA1295" s="74"/>
      <c r="AB1295" s="74"/>
      <c r="AC1295" s="74"/>
      <c r="AD1295" s="74"/>
      <c r="AE1295" s="74"/>
      <c r="AG1295" s="101"/>
      <c r="AN1295" s="74"/>
      <c r="AO1295" s="74"/>
      <c r="AP1295" s="74"/>
      <c r="AQ1295" s="74"/>
      <c r="AR1295" s="74"/>
      <c r="AS1295" s="74"/>
      <c r="AT1295" s="74"/>
      <c r="AU1295" s="74"/>
      <c r="AV1295" s="74"/>
    </row>
    <row r="1296" spans="27:64">
      <c r="AA1296" s="74"/>
      <c r="AB1296" s="74"/>
      <c r="AC1296" s="74"/>
      <c r="AD1296" s="74"/>
      <c r="AE1296" s="74"/>
      <c r="AG1296" s="101"/>
      <c r="AN1296" s="74"/>
      <c r="AO1296" s="74"/>
      <c r="AP1296" s="74"/>
      <c r="AQ1296" s="74"/>
      <c r="AR1296" s="74"/>
      <c r="AS1296" s="74"/>
      <c r="AT1296" s="74"/>
      <c r="AU1296" s="74"/>
    </row>
    <row r="1297" spans="27:64">
      <c r="AA1297" s="74"/>
      <c r="AB1297" s="74"/>
      <c r="AC1297" s="74"/>
      <c r="AD1297" s="74"/>
      <c r="AE1297" s="74"/>
      <c r="AG1297" s="101"/>
      <c r="AN1297" s="74"/>
      <c r="AO1297" s="74"/>
      <c r="AP1297" s="74"/>
      <c r="AQ1297" s="74"/>
      <c r="AR1297" s="74"/>
      <c r="AS1297" s="74"/>
      <c r="AT1297" s="74"/>
      <c r="AU1297" s="74"/>
      <c r="AV1297" s="74"/>
      <c r="AW1297" s="74"/>
      <c r="AX1297" s="74"/>
      <c r="AY1297" s="74"/>
      <c r="AZ1297" s="74"/>
      <c r="BA1297" s="74"/>
      <c r="BB1297" s="74"/>
      <c r="BC1297" s="74"/>
      <c r="BD1297" s="74"/>
      <c r="BE1297" s="74"/>
      <c r="BF1297" s="74"/>
      <c r="BG1297" s="74"/>
      <c r="BH1297" s="74"/>
      <c r="BI1297" s="74"/>
      <c r="BJ1297" s="74"/>
      <c r="BK1297" s="74"/>
      <c r="BL1297" s="74"/>
    </row>
    <row r="1298" spans="27:64">
      <c r="AA1298" s="74"/>
      <c r="AB1298" s="74"/>
      <c r="AC1298" s="74"/>
      <c r="AD1298" s="74"/>
      <c r="AE1298" s="74"/>
      <c r="AG1298" s="101"/>
      <c r="AN1298" s="74"/>
      <c r="AO1298" s="74"/>
      <c r="AP1298" s="74"/>
      <c r="AQ1298" s="74"/>
      <c r="AR1298" s="74"/>
      <c r="AS1298" s="74"/>
      <c r="AT1298" s="74"/>
      <c r="AU1298" s="74"/>
    </row>
    <row r="1299" spans="27:64">
      <c r="AA1299" s="74"/>
      <c r="AB1299" s="74"/>
      <c r="AC1299" s="74"/>
      <c r="AD1299" s="74"/>
      <c r="AE1299" s="74"/>
      <c r="AG1299" s="101"/>
      <c r="AN1299" s="74"/>
      <c r="AO1299" s="74"/>
      <c r="AP1299" s="74"/>
      <c r="AQ1299" s="74"/>
      <c r="AR1299" s="74"/>
      <c r="AS1299" s="74"/>
      <c r="AT1299" s="74"/>
      <c r="AU1299" s="74"/>
    </row>
    <row r="1300" spans="27:64">
      <c r="AA1300" s="74"/>
      <c r="AB1300" s="74"/>
      <c r="AC1300" s="74"/>
      <c r="AD1300" s="74"/>
      <c r="AE1300" s="74"/>
      <c r="AG1300" s="101"/>
      <c r="AN1300" s="74"/>
      <c r="AO1300" s="74"/>
      <c r="AP1300" s="74"/>
      <c r="AQ1300" s="74"/>
      <c r="AR1300" s="74"/>
      <c r="AS1300" s="74"/>
      <c r="AT1300" s="74"/>
      <c r="AU1300" s="74"/>
    </row>
    <row r="1301" spans="27:64">
      <c r="AA1301" s="74"/>
      <c r="AB1301" s="74"/>
      <c r="AC1301" s="74"/>
      <c r="AD1301" s="74"/>
      <c r="AE1301" s="74"/>
      <c r="AG1301" s="101"/>
      <c r="AN1301" s="74"/>
      <c r="AO1301" s="74"/>
      <c r="AP1301" s="74"/>
      <c r="AQ1301" s="74"/>
      <c r="AR1301" s="74"/>
      <c r="AS1301" s="74"/>
      <c r="AT1301" s="74"/>
      <c r="AU1301" s="74"/>
      <c r="AV1301" s="74"/>
    </row>
    <row r="1302" spans="27:64">
      <c r="AA1302" s="74"/>
      <c r="AB1302" s="74"/>
      <c r="AC1302" s="74"/>
      <c r="AD1302" s="74"/>
      <c r="AE1302" s="74"/>
      <c r="AG1302" s="101"/>
      <c r="AN1302" s="74"/>
      <c r="AO1302" s="74"/>
      <c r="AP1302" s="74"/>
      <c r="AQ1302" s="74"/>
      <c r="AR1302" s="74"/>
      <c r="AS1302" s="74"/>
      <c r="AT1302" s="74"/>
      <c r="AU1302" s="74"/>
    </row>
    <row r="1303" spans="27:64">
      <c r="AA1303" s="74"/>
      <c r="AB1303" s="74"/>
      <c r="AC1303" s="74"/>
      <c r="AD1303" s="74"/>
      <c r="AE1303" s="74"/>
      <c r="AG1303" s="101"/>
      <c r="AN1303" s="74"/>
      <c r="AO1303" s="74"/>
      <c r="AP1303" s="74"/>
      <c r="AQ1303" s="74"/>
      <c r="AR1303" s="74"/>
      <c r="AS1303" s="74"/>
      <c r="AT1303" s="74"/>
      <c r="AU1303" s="74"/>
    </row>
    <row r="1304" spans="27:64">
      <c r="AA1304" s="74"/>
      <c r="AB1304" s="74"/>
      <c r="AC1304" s="74"/>
      <c r="AD1304" s="74"/>
      <c r="AE1304" s="74"/>
      <c r="AG1304" s="101"/>
      <c r="AN1304" s="74"/>
      <c r="AO1304" s="74"/>
      <c r="AP1304" s="74"/>
      <c r="AQ1304" s="74"/>
      <c r="AR1304" s="74"/>
      <c r="AS1304" s="74"/>
      <c r="AT1304" s="74"/>
      <c r="AU1304" s="74"/>
    </row>
    <row r="1305" spans="27:64">
      <c r="AA1305" s="74"/>
      <c r="AB1305" s="74"/>
      <c r="AC1305" s="74"/>
      <c r="AD1305" s="74"/>
      <c r="AE1305" s="74"/>
      <c r="AG1305" s="101"/>
      <c r="AN1305" s="74"/>
      <c r="AO1305" s="74"/>
      <c r="AP1305" s="74"/>
      <c r="AQ1305" s="74"/>
      <c r="AR1305" s="74"/>
      <c r="AS1305" s="74"/>
      <c r="AT1305" s="74"/>
      <c r="AU1305" s="74"/>
    </row>
    <row r="1306" spans="27:64">
      <c r="AA1306" s="74"/>
      <c r="AB1306" s="74"/>
      <c r="AC1306" s="74"/>
      <c r="AD1306" s="74"/>
      <c r="AE1306" s="74"/>
      <c r="AG1306" s="101"/>
      <c r="AN1306" s="74"/>
      <c r="AO1306" s="74"/>
      <c r="AP1306" s="74"/>
      <c r="AQ1306" s="74"/>
      <c r="AR1306" s="74"/>
      <c r="AS1306" s="74"/>
      <c r="AT1306" s="74"/>
      <c r="AU1306" s="74"/>
    </row>
    <row r="1307" spans="27:64">
      <c r="AA1307" s="74"/>
      <c r="AB1307" s="74"/>
      <c r="AC1307" s="74"/>
      <c r="AD1307" s="74"/>
      <c r="AE1307" s="74"/>
      <c r="AG1307" s="101"/>
      <c r="AN1307" s="74"/>
      <c r="AO1307" s="74"/>
      <c r="AP1307" s="74"/>
      <c r="AQ1307" s="74"/>
      <c r="AR1307" s="74"/>
      <c r="AS1307" s="74"/>
      <c r="AT1307" s="74"/>
      <c r="AU1307" s="74"/>
    </row>
    <row r="1308" spans="27:64">
      <c r="AA1308" s="74"/>
      <c r="AB1308" s="74"/>
      <c r="AC1308" s="74"/>
      <c r="AD1308" s="74"/>
      <c r="AE1308" s="74"/>
      <c r="AG1308" s="101"/>
      <c r="AN1308" s="74"/>
      <c r="AO1308" s="74"/>
      <c r="AP1308" s="74"/>
      <c r="AQ1308" s="74"/>
      <c r="AR1308" s="74"/>
      <c r="AS1308" s="74"/>
      <c r="AT1308" s="74"/>
      <c r="AU1308" s="74"/>
    </row>
    <row r="1309" spans="27:64">
      <c r="AA1309" s="74"/>
      <c r="AB1309" s="74"/>
      <c r="AC1309" s="74"/>
      <c r="AD1309" s="74"/>
      <c r="AE1309" s="74"/>
      <c r="AG1309" s="101"/>
      <c r="AN1309" s="74"/>
      <c r="AO1309" s="74"/>
      <c r="AP1309" s="74"/>
      <c r="AQ1309" s="74"/>
      <c r="AR1309" s="74"/>
      <c r="AS1309" s="74"/>
      <c r="AT1309" s="74"/>
      <c r="AU1309" s="74"/>
    </row>
    <row r="1310" spans="27:64">
      <c r="AA1310" s="74"/>
      <c r="AB1310" s="74"/>
      <c r="AC1310" s="74"/>
      <c r="AD1310" s="74"/>
      <c r="AE1310" s="74"/>
      <c r="AG1310" s="101"/>
      <c r="AN1310" s="74"/>
      <c r="AO1310" s="74"/>
      <c r="AP1310" s="74"/>
      <c r="AQ1310" s="74"/>
      <c r="AR1310" s="74"/>
      <c r="AS1310" s="74"/>
      <c r="AT1310" s="74"/>
      <c r="AU1310" s="74"/>
    </row>
    <row r="1311" spans="27:64">
      <c r="AA1311" s="74"/>
      <c r="AB1311" s="74"/>
      <c r="AC1311" s="74"/>
      <c r="AD1311" s="74"/>
      <c r="AE1311" s="74"/>
      <c r="AG1311" s="101"/>
      <c r="AN1311" s="74"/>
      <c r="AO1311" s="74"/>
      <c r="AP1311" s="74"/>
      <c r="AQ1311" s="74"/>
      <c r="AR1311" s="74"/>
      <c r="AS1311" s="74"/>
      <c r="AT1311" s="74"/>
      <c r="AU1311" s="74"/>
    </row>
    <row r="1312" spans="27:64">
      <c r="AA1312" s="74"/>
      <c r="AB1312" s="74"/>
      <c r="AC1312" s="74"/>
      <c r="AD1312" s="74"/>
      <c r="AE1312" s="74"/>
      <c r="AG1312" s="101"/>
      <c r="AN1312" s="74"/>
      <c r="AO1312" s="74"/>
      <c r="AP1312" s="74"/>
      <c r="AQ1312" s="74"/>
      <c r="AR1312" s="74"/>
      <c r="AS1312" s="74"/>
      <c r="AT1312" s="74"/>
      <c r="AU1312" s="74"/>
    </row>
    <row r="1313" spans="27:64">
      <c r="AA1313" s="74"/>
      <c r="AB1313" s="74"/>
      <c r="AC1313" s="74"/>
      <c r="AD1313" s="74"/>
      <c r="AE1313" s="74"/>
      <c r="AG1313" s="101"/>
      <c r="AN1313" s="74"/>
      <c r="AO1313" s="74"/>
      <c r="AP1313" s="74"/>
      <c r="AQ1313" s="74"/>
      <c r="AR1313" s="74"/>
      <c r="AS1313" s="74"/>
      <c r="AT1313" s="74"/>
      <c r="AU1313" s="74"/>
    </row>
    <row r="1314" spans="27:64">
      <c r="AA1314" s="74"/>
      <c r="AB1314" s="74"/>
      <c r="AC1314" s="74"/>
      <c r="AD1314" s="74"/>
      <c r="AE1314" s="74"/>
      <c r="AG1314" s="101"/>
      <c r="AN1314" s="74"/>
      <c r="AO1314" s="74"/>
      <c r="AP1314" s="74"/>
      <c r="AQ1314" s="74"/>
      <c r="AR1314" s="74"/>
      <c r="AS1314" s="74"/>
      <c r="AT1314" s="74"/>
      <c r="AU1314" s="74"/>
    </row>
    <row r="1315" spans="27:64">
      <c r="AA1315" s="74"/>
      <c r="AB1315" s="74"/>
      <c r="AC1315" s="74"/>
      <c r="AD1315" s="74"/>
      <c r="AE1315" s="74"/>
      <c r="AG1315" s="101"/>
      <c r="AN1315" s="74"/>
      <c r="AO1315" s="74"/>
      <c r="AP1315" s="74"/>
      <c r="AQ1315" s="74"/>
      <c r="AR1315" s="74"/>
      <c r="AS1315" s="74"/>
      <c r="AT1315" s="74"/>
      <c r="AU1315" s="74"/>
    </row>
    <row r="1316" spans="27:64">
      <c r="AA1316" s="74"/>
      <c r="AB1316" s="74"/>
      <c r="AC1316" s="74"/>
      <c r="AD1316" s="74"/>
      <c r="AE1316" s="74"/>
      <c r="AG1316" s="101"/>
      <c r="AN1316" s="74"/>
      <c r="AO1316" s="74"/>
      <c r="AP1316" s="74"/>
      <c r="AQ1316" s="74"/>
      <c r="AR1316" s="74"/>
      <c r="AS1316" s="74"/>
      <c r="AT1316" s="74"/>
      <c r="AU1316" s="74"/>
    </row>
    <row r="1317" spans="27:64">
      <c r="AA1317" s="74"/>
      <c r="AB1317" s="74"/>
      <c r="AC1317" s="74"/>
      <c r="AD1317" s="74"/>
      <c r="AE1317" s="74"/>
      <c r="AG1317" s="101"/>
      <c r="AN1317" s="74"/>
      <c r="AO1317" s="74"/>
      <c r="AP1317" s="74"/>
      <c r="AQ1317" s="74"/>
      <c r="AR1317" s="74"/>
      <c r="AS1317" s="74"/>
      <c r="AT1317" s="74"/>
      <c r="AU1317" s="74"/>
    </row>
    <row r="1318" spans="27:64">
      <c r="AA1318" s="74"/>
      <c r="AB1318" s="74"/>
      <c r="AC1318" s="74"/>
      <c r="AD1318" s="74"/>
      <c r="AE1318" s="74"/>
      <c r="AG1318" s="101"/>
      <c r="AN1318" s="74"/>
      <c r="AO1318" s="74"/>
      <c r="AP1318" s="74"/>
      <c r="AQ1318" s="74"/>
      <c r="AR1318" s="74"/>
      <c r="AS1318" s="74"/>
      <c r="AT1318" s="74"/>
      <c r="AU1318" s="74"/>
    </row>
    <row r="1319" spans="27:64">
      <c r="AA1319" s="74"/>
      <c r="AB1319" s="74"/>
      <c r="AC1319" s="74"/>
      <c r="AD1319" s="74"/>
      <c r="AE1319" s="74"/>
      <c r="AG1319" s="101"/>
      <c r="AN1319" s="74"/>
      <c r="AO1319" s="74"/>
      <c r="AP1319" s="74"/>
      <c r="AQ1319" s="74"/>
      <c r="AR1319" s="74"/>
      <c r="AS1319" s="74"/>
      <c r="AT1319" s="74"/>
      <c r="AU1319" s="74"/>
    </row>
    <row r="1320" spans="27:64">
      <c r="AA1320" s="74"/>
      <c r="AB1320" s="74"/>
      <c r="AC1320" s="74"/>
      <c r="AD1320" s="74"/>
      <c r="AE1320" s="74"/>
      <c r="AG1320" s="101"/>
      <c r="AN1320" s="74"/>
      <c r="AO1320" s="74"/>
      <c r="AP1320" s="74"/>
      <c r="AQ1320" s="74"/>
      <c r="AR1320" s="74"/>
      <c r="AS1320" s="74"/>
      <c r="AT1320" s="74"/>
      <c r="AU1320" s="74"/>
    </row>
    <row r="1321" spans="27:64">
      <c r="AA1321" s="74"/>
      <c r="AB1321" s="74"/>
      <c r="AC1321" s="74"/>
      <c r="AD1321" s="74"/>
      <c r="AE1321" s="74"/>
      <c r="AG1321" s="101"/>
      <c r="AN1321" s="74"/>
      <c r="AO1321" s="74"/>
      <c r="AP1321" s="74"/>
      <c r="AQ1321" s="74"/>
      <c r="AR1321" s="74"/>
      <c r="AS1321" s="74"/>
      <c r="AT1321" s="74"/>
      <c r="AU1321" s="74"/>
    </row>
    <row r="1322" spans="27:64">
      <c r="AA1322" s="74"/>
      <c r="AB1322" s="74"/>
      <c r="AC1322" s="74"/>
      <c r="AD1322" s="74"/>
      <c r="AE1322" s="74"/>
      <c r="AG1322" s="101"/>
      <c r="AN1322" s="74"/>
      <c r="AO1322" s="74"/>
      <c r="AP1322" s="74"/>
      <c r="AQ1322" s="74"/>
      <c r="AR1322" s="74"/>
      <c r="AS1322" s="74"/>
      <c r="AT1322" s="74"/>
      <c r="AU1322" s="74"/>
    </row>
    <row r="1323" spans="27:64">
      <c r="AA1323" s="74"/>
      <c r="AB1323" s="74"/>
      <c r="AC1323" s="74"/>
      <c r="AD1323" s="74"/>
      <c r="AE1323" s="74"/>
      <c r="AG1323" s="101"/>
      <c r="AN1323" s="74"/>
      <c r="AO1323" s="74"/>
      <c r="AP1323" s="74"/>
      <c r="AQ1323" s="74"/>
      <c r="AR1323" s="74"/>
      <c r="AS1323" s="74"/>
      <c r="AT1323" s="74"/>
      <c r="AU1323" s="74"/>
    </row>
    <row r="1324" spans="27:64">
      <c r="AA1324" s="74"/>
      <c r="AB1324" s="74"/>
      <c r="AC1324" s="74"/>
      <c r="AD1324" s="74"/>
      <c r="AE1324" s="74"/>
      <c r="AG1324" s="101"/>
      <c r="AN1324" s="74"/>
      <c r="AO1324" s="74"/>
      <c r="AP1324" s="74"/>
      <c r="AQ1324" s="74"/>
      <c r="AR1324" s="74"/>
      <c r="AS1324" s="74"/>
      <c r="AT1324" s="74"/>
      <c r="AU1324" s="74"/>
    </row>
    <row r="1325" spans="27:64">
      <c r="AA1325" s="74"/>
      <c r="AB1325" s="74"/>
      <c r="AC1325" s="74"/>
      <c r="AD1325" s="74"/>
      <c r="AE1325" s="74"/>
      <c r="AG1325" s="101"/>
      <c r="AN1325" s="74"/>
      <c r="AO1325" s="74"/>
      <c r="AP1325" s="74"/>
      <c r="AQ1325" s="74"/>
      <c r="AR1325" s="74"/>
      <c r="AS1325" s="74"/>
      <c r="AT1325" s="74"/>
      <c r="AU1325" s="74"/>
      <c r="AV1325" s="74"/>
      <c r="AW1325" s="74"/>
      <c r="AX1325" s="74"/>
      <c r="AY1325" s="74"/>
      <c r="AZ1325" s="74"/>
      <c r="BA1325" s="74"/>
      <c r="BB1325" s="74"/>
      <c r="BC1325" s="74"/>
      <c r="BD1325" s="74"/>
      <c r="BE1325" s="74"/>
      <c r="BF1325" s="74"/>
      <c r="BG1325" s="74"/>
      <c r="BH1325" s="74"/>
      <c r="BI1325" s="74"/>
      <c r="BJ1325" s="74"/>
      <c r="BK1325" s="74"/>
      <c r="BL1325" s="74"/>
    </row>
    <row r="1326" spans="27:64">
      <c r="AA1326" s="74"/>
      <c r="AB1326" s="74"/>
      <c r="AC1326" s="74"/>
      <c r="AD1326" s="74"/>
      <c r="AE1326" s="74"/>
      <c r="AG1326" s="101"/>
      <c r="AN1326" s="74"/>
      <c r="AO1326" s="74"/>
      <c r="AP1326" s="74"/>
      <c r="AQ1326" s="74"/>
      <c r="AR1326" s="74"/>
      <c r="AS1326" s="74"/>
      <c r="AT1326" s="74"/>
      <c r="AU1326" s="74"/>
    </row>
    <row r="1327" spans="27:64">
      <c r="AA1327" s="74"/>
      <c r="AB1327" s="74"/>
      <c r="AC1327" s="74"/>
      <c r="AD1327" s="74"/>
      <c r="AE1327" s="74"/>
      <c r="AG1327" s="101"/>
      <c r="AN1327" s="74"/>
      <c r="AO1327" s="74"/>
      <c r="AP1327" s="74"/>
      <c r="AQ1327" s="74"/>
      <c r="AR1327" s="74"/>
      <c r="AS1327" s="74"/>
      <c r="AT1327" s="74"/>
      <c r="AU1327" s="74"/>
      <c r="AV1327" s="74"/>
      <c r="AW1327" s="74"/>
      <c r="AX1327" s="74"/>
      <c r="AY1327" s="74"/>
      <c r="AZ1327" s="74"/>
      <c r="BA1327" s="74"/>
      <c r="BB1327" s="74"/>
      <c r="BC1327" s="74"/>
      <c r="BD1327" s="74"/>
      <c r="BE1327" s="74"/>
      <c r="BF1327" s="74"/>
      <c r="BG1327" s="74"/>
      <c r="BH1327" s="74"/>
      <c r="BI1327" s="74"/>
      <c r="BJ1327" s="74"/>
      <c r="BK1327" s="74"/>
      <c r="BL1327" s="74"/>
    </row>
    <row r="1328" spans="27:64">
      <c r="AA1328" s="74"/>
      <c r="AB1328" s="74"/>
      <c r="AC1328" s="74"/>
      <c r="AD1328" s="74"/>
      <c r="AE1328" s="74"/>
      <c r="AG1328" s="101"/>
      <c r="AN1328" s="74"/>
      <c r="AO1328" s="74"/>
      <c r="AP1328" s="74"/>
      <c r="AQ1328" s="74"/>
      <c r="AR1328" s="74"/>
      <c r="AS1328" s="74"/>
      <c r="AT1328" s="74"/>
      <c r="AU1328" s="74"/>
    </row>
    <row r="1329" spans="27:64">
      <c r="AA1329" s="74"/>
      <c r="AB1329" s="74"/>
      <c r="AC1329" s="74"/>
      <c r="AD1329" s="74"/>
      <c r="AE1329" s="74"/>
      <c r="AG1329" s="101"/>
      <c r="AN1329" s="74"/>
      <c r="AO1329" s="74"/>
      <c r="AP1329" s="74"/>
      <c r="AQ1329" s="74"/>
      <c r="AR1329" s="74"/>
      <c r="AS1329" s="74"/>
      <c r="AT1329" s="74"/>
      <c r="AU1329" s="74"/>
      <c r="AV1329" s="74"/>
      <c r="AW1329" s="74"/>
      <c r="AX1329" s="74"/>
      <c r="AY1329" s="74"/>
      <c r="AZ1329" s="74"/>
      <c r="BA1329" s="74"/>
      <c r="BB1329" s="74"/>
      <c r="BC1329" s="74"/>
      <c r="BD1329" s="74"/>
      <c r="BE1329" s="74"/>
      <c r="BF1329" s="74"/>
      <c r="BG1329" s="74"/>
      <c r="BH1329" s="74"/>
      <c r="BI1329" s="74"/>
      <c r="BJ1329" s="74"/>
      <c r="BK1329" s="74"/>
      <c r="BL1329" s="74"/>
    </row>
    <row r="1330" spans="27:64">
      <c r="AA1330" s="74"/>
      <c r="AB1330" s="74"/>
      <c r="AC1330" s="74"/>
      <c r="AD1330" s="74"/>
      <c r="AE1330" s="74"/>
      <c r="AG1330" s="101"/>
      <c r="AN1330" s="74"/>
      <c r="AO1330" s="74"/>
      <c r="AP1330" s="74"/>
      <c r="AQ1330" s="74"/>
      <c r="AR1330" s="74"/>
      <c r="AS1330" s="74"/>
      <c r="AT1330" s="74"/>
      <c r="AU1330" s="74"/>
    </row>
    <row r="1331" spans="27:64">
      <c r="AA1331" s="74"/>
      <c r="AB1331" s="74"/>
      <c r="AC1331" s="74"/>
      <c r="AD1331" s="74"/>
      <c r="AE1331" s="74"/>
      <c r="AG1331" s="101"/>
      <c r="AN1331" s="74"/>
      <c r="AO1331" s="74"/>
      <c r="AP1331" s="74"/>
      <c r="AQ1331" s="74"/>
      <c r="AR1331" s="74"/>
      <c r="AS1331" s="74"/>
      <c r="AT1331" s="74"/>
      <c r="AU1331" s="74"/>
    </row>
    <row r="1332" spans="27:64">
      <c r="AA1332" s="74"/>
      <c r="AB1332" s="74"/>
      <c r="AC1332" s="74"/>
      <c r="AD1332" s="74"/>
      <c r="AE1332" s="74"/>
      <c r="AG1332" s="101"/>
      <c r="AN1332" s="74"/>
      <c r="AO1332" s="74"/>
      <c r="AP1332" s="74"/>
      <c r="AQ1332" s="74"/>
      <c r="AR1332" s="74"/>
      <c r="AS1332" s="74"/>
      <c r="AT1332" s="74"/>
      <c r="AU1332" s="74"/>
    </row>
    <row r="1333" spans="27:64">
      <c r="AA1333" s="74"/>
      <c r="AB1333" s="74"/>
      <c r="AC1333" s="74"/>
      <c r="AD1333" s="74"/>
      <c r="AE1333" s="74"/>
      <c r="AG1333" s="101"/>
      <c r="AN1333" s="74"/>
      <c r="AO1333" s="74"/>
      <c r="AP1333" s="74"/>
      <c r="AQ1333" s="74"/>
      <c r="AR1333" s="74"/>
      <c r="AS1333" s="74"/>
      <c r="AT1333" s="74"/>
      <c r="AU1333" s="74"/>
    </row>
    <row r="1334" spans="27:64">
      <c r="AA1334" s="74"/>
      <c r="AB1334" s="74"/>
      <c r="AC1334" s="74"/>
      <c r="AD1334" s="74"/>
      <c r="AE1334" s="74"/>
      <c r="AG1334" s="101"/>
      <c r="AN1334" s="74"/>
      <c r="AO1334" s="74"/>
      <c r="AP1334" s="74"/>
      <c r="AQ1334" s="74"/>
      <c r="AR1334" s="74"/>
      <c r="AS1334" s="74"/>
      <c r="AT1334" s="74"/>
      <c r="AU1334" s="74"/>
    </row>
    <row r="1335" spans="27:64">
      <c r="AA1335" s="74"/>
      <c r="AB1335" s="74"/>
      <c r="AC1335" s="74"/>
      <c r="AD1335" s="74"/>
      <c r="AE1335" s="74"/>
      <c r="AG1335" s="101"/>
      <c r="AN1335" s="74"/>
      <c r="AO1335" s="74"/>
      <c r="AP1335" s="74"/>
      <c r="AQ1335" s="74"/>
      <c r="AR1335" s="74"/>
      <c r="AS1335" s="74"/>
      <c r="AT1335" s="74"/>
      <c r="AU1335" s="74"/>
    </row>
    <row r="1336" spans="27:64">
      <c r="AA1336" s="74"/>
      <c r="AB1336" s="74"/>
      <c r="AC1336" s="74"/>
      <c r="AD1336" s="74"/>
      <c r="AE1336" s="74"/>
      <c r="AG1336" s="101"/>
      <c r="AN1336" s="74"/>
      <c r="AO1336" s="74"/>
      <c r="AP1336" s="74"/>
      <c r="AQ1336" s="74"/>
      <c r="AR1336" s="74"/>
      <c r="AS1336" s="74"/>
      <c r="AT1336" s="74"/>
      <c r="AU1336" s="74"/>
    </row>
    <row r="1337" spans="27:64">
      <c r="AA1337" s="74"/>
      <c r="AB1337" s="74"/>
      <c r="AC1337" s="74"/>
      <c r="AD1337" s="74"/>
      <c r="AE1337" s="74"/>
      <c r="AG1337" s="101"/>
      <c r="AN1337" s="74"/>
      <c r="AO1337" s="74"/>
      <c r="AP1337" s="74"/>
      <c r="AQ1337" s="74"/>
      <c r="AR1337" s="74"/>
      <c r="AS1337" s="74"/>
      <c r="AT1337" s="74"/>
      <c r="AU1337" s="74"/>
    </row>
    <row r="1338" spans="27:64">
      <c r="AA1338" s="74"/>
      <c r="AB1338" s="74"/>
      <c r="AC1338" s="74"/>
      <c r="AD1338" s="74"/>
      <c r="AE1338" s="74"/>
      <c r="AG1338" s="101"/>
      <c r="AN1338" s="74"/>
      <c r="AO1338" s="74"/>
      <c r="AP1338" s="74"/>
      <c r="AQ1338" s="74"/>
      <c r="AR1338" s="74"/>
      <c r="AS1338" s="74"/>
      <c r="AT1338" s="74"/>
      <c r="AU1338" s="74"/>
      <c r="AV1338" s="74"/>
    </row>
    <row r="1339" spans="27:64">
      <c r="AA1339" s="74"/>
      <c r="AB1339" s="74"/>
      <c r="AC1339" s="74"/>
      <c r="AD1339" s="74"/>
      <c r="AE1339" s="74"/>
      <c r="AG1339" s="101"/>
      <c r="AN1339" s="74"/>
      <c r="AO1339" s="74"/>
      <c r="AP1339" s="74"/>
      <c r="AQ1339" s="74"/>
      <c r="AR1339" s="74"/>
      <c r="AS1339" s="74"/>
      <c r="AT1339" s="74"/>
      <c r="AU1339" s="74"/>
    </row>
    <row r="1340" spans="27:64">
      <c r="AA1340" s="74"/>
      <c r="AB1340" s="74"/>
      <c r="AC1340" s="74"/>
      <c r="AD1340" s="74"/>
      <c r="AE1340" s="74"/>
      <c r="AG1340" s="101"/>
      <c r="AN1340" s="74"/>
      <c r="AO1340" s="74"/>
      <c r="AP1340" s="74"/>
      <c r="AQ1340" s="74"/>
      <c r="AR1340" s="74"/>
      <c r="AS1340" s="74"/>
      <c r="AT1340" s="74"/>
      <c r="AU1340" s="74"/>
      <c r="AV1340" s="74"/>
    </row>
    <row r="1341" spans="27:64">
      <c r="AA1341" s="74"/>
      <c r="AB1341" s="74"/>
      <c r="AC1341" s="74"/>
      <c r="AD1341" s="74"/>
      <c r="AE1341" s="74"/>
      <c r="AG1341" s="101"/>
      <c r="AN1341" s="74"/>
      <c r="AO1341" s="74"/>
      <c r="AP1341" s="74"/>
      <c r="AQ1341" s="74"/>
      <c r="AR1341" s="74"/>
      <c r="AS1341" s="74"/>
      <c r="AT1341" s="74"/>
      <c r="AU1341" s="74"/>
      <c r="AV1341" s="74"/>
      <c r="AW1341" s="74"/>
      <c r="AX1341" s="74"/>
      <c r="AY1341" s="74"/>
      <c r="AZ1341" s="74"/>
      <c r="BA1341" s="74"/>
      <c r="BB1341" s="74"/>
      <c r="BC1341" s="74"/>
      <c r="BD1341" s="74"/>
      <c r="BE1341" s="74"/>
      <c r="BF1341" s="74"/>
      <c r="BG1341" s="74"/>
      <c r="BH1341" s="74"/>
      <c r="BI1341" s="74"/>
      <c r="BJ1341" s="74"/>
      <c r="BK1341" s="74"/>
      <c r="BL1341" s="74"/>
    </row>
    <row r="1342" spans="27:64">
      <c r="AA1342" s="74"/>
      <c r="AB1342" s="74"/>
      <c r="AC1342" s="74"/>
      <c r="AD1342" s="74"/>
      <c r="AE1342" s="74"/>
      <c r="AG1342" s="101"/>
      <c r="AN1342" s="74"/>
      <c r="AO1342" s="74"/>
      <c r="AP1342" s="74"/>
      <c r="AQ1342" s="74"/>
      <c r="AR1342" s="74"/>
      <c r="AS1342" s="74"/>
      <c r="AT1342" s="74"/>
      <c r="AU1342" s="74"/>
    </row>
    <row r="1343" spans="27:64">
      <c r="AA1343" s="74"/>
      <c r="AB1343" s="74"/>
      <c r="AC1343" s="74"/>
      <c r="AD1343" s="74"/>
      <c r="AE1343" s="74"/>
      <c r="AG1343" s="101"/>
      <c r="AN1343" s="74"/>
      <c r="AO1343" s="74"/>
      <c r="AP1343" s="74"/>
      <c r="AQ1343" s="74"/>
      <c r="AR1343" s="74"/>
      <c r="AS1343" s="74"/>
      <c r="AT1343" s="74"/>
      <c r="AU1343" s="74"/>
    </row>
    <row r="1344" spans="27:64">
      <c r="AA1344" s="74"/>
      <c r="AB1344" s="74"/>
      <c r="AC1344" s="74"/>
      <c r="AD1344" s="74"/>
      <c r="AE1344" s="74"/>
      <c r="AG1344" s="101"/>
      <c r="AN1344" s="74"/>
      <c r="AO1344" s="74"/>
      <c r="AP1344" s="74"/>
      <c r="AQ1344" s="74"/>
      <c r="AR1344" s="74"/>
      <c r="AS1344" s="74"/>
      <c r="AT1344" s="74"/>
      <c r="AU1344" s="74"/>
    </row>
    <row r="1345" spans="27:64">
      <c r="AA1345" s="74"/>
      <c r="AB1345" s="74"/>
      <c r="AC1345" s="74"/>
      <c r="AD1345" s="74"/>
      <c r="AE1345" s="74"/>
      <c r="AG1345" s="101"/>
      <c r="AN1345" s="74"/>
      <c r="AO1345" s="74"/>
      <c r="AP1345" s="74"/>
      <c r="AQ1345" s="74"/>
      <c r="AR1345" s="74"/>
      <c r="AS1345" s="74"/>
      <c r="AT1345" s="74"/>
      <c r="AU1345" s="74"/>
    </row>
    <row r="1346" spans="27:64">
      <c r="AA1346" s="74"/>
      <c r="AB1346" s="74"/>
      <c r="AC1346" s="74"/>
      <c r="AD1346" s="74"/>
      <c r="AE1346" s="74"/>
      <c r="AG1346" s="101"/>
      <c r="AN1346" s="74"/>
      <c r="AO1346" s="74"/>
      <c r="AP1346" s="74"/>
      <c r="AQ1346" s="74"/>
      <c r="AR1346" s="74"/>
      <c r="AS1346" s="74"/>
      <c r="AT1346" s="74"/>
      <c r="AU1346" s="74"/>
    </row>
    <row r="1347" spans="27:64">
      <c r="AA1347" s="74"/>
      <c r="AB1347" s="74"/>
      <c r="AC1347" s="74"/>
      <c r="AD1347" s="74"/>
      <c r="AE1347" s="74"/>
      <c r="AG1347" s="101"/>
      <c r="AN1347" s="74"/>
      <c r="AO1347" s="74"/>
      <c r="AP1347" s="74"/>
      <c r="AQ1347" s="74"/>
      <c r="AR1347" s="74"/>
      <c r="AS1347" s="74"/>
      <c r="AT1347" s="74"/>
      <c r="AU1347" s="74"/>
    </row>
    <row r="1348" spans="27:64">
      <c r="AA1348" s="74"/>
      <c r="AB1348" s="74"/>
      <c r="AC1348" s="74"/>
      <c r="AD1348" s="74"/>
      <c r="AE1348" s="74"/>
      <c r="AG1348" s="101"/>
      <c r="AN1348" s="74"/>
      <c r="AO1348" s="74"/>
      <c r="AP1348" s="74"/>
      <c r="AQ1348" s="74"/>
      <c r="AR1348" s="74"/>
      <c r="AS1348" s="74"/>
      <c r="AT1348" s="74"/>
      <c r="AU1348" s="74"/>
      <c r="AV1348" s="74"/>
      <c r="AW1348" s="74"/>
      <c r="AX1348" s="74"/>
      <c r="AY1348" s="74"/>
      <c r="AZ1348" s="74"/>
      <c r="BA1348" s="74"/>
      <c r="BB1348" s="74"/>
      <c r="BC1348" s="74"/>
      <c r="BD1348" s="74"/>
      <c r="BE1348" s="74"/>
      <c r="BF1348" s="74"/>
      <c r="BG1348" s="74"/>
      <c r="BH1348" s="74"/>
      <c r="BI1348" s="74"/>
      <c r="BJ1348" s="74"/>
      <c r="BK1348" s="74"/>
      <c r="BL1348" s="74"/>
    </row>
    <row r="1349" spans="27:64">
      <c r="AA1349" s="74"/>
      <c r="AB1349" s="74"/>
      <c r="AC1349" s="74"/>
      <c r="AD1349" s="74"/>
      <c r="AE1349" s="74"/>
      <c r="AG1349" s="101"/>
      <c r="AN1349" s="74"/>
      <c r="AO1349" s="74"/>
      <c r="AP1349" s="74"/>
      <c r="AQ1349" s="74"/>
      <c r="AR1349" s="74"/>
      <c r="AS1349" s="74"/>
      <c r="AT1349" s="74"/>
      <c r="AU1349" s="74"/>
      <c r="AV1349" s="74"/>
      <c r="AX1349" s="74"/>
    </row>
    <row r="1350" spans="27:64">
      <c r="AA1350" s="74"/>
      <c r="AB1350" s="74"/>
      <c r="AC1350" s="74"/>
      <c r="AD1350" s="74"/>
      <c r="AE1350" s="74"/>
      <c r="AG1350" s="101"/>
      <c r="AN1350" s="74"/>
      <c r="AO1350" s="74"/>
      <c r="AP1350" s="74"/>
      <c r="AQ1350" s="74"/>
      <c r="AR1350" s="74"/>
      <c r="AS1350" s="74"/>
      <c r="AT1350" s="74"/>
      <c r="AU1350" s="74"/>
      <c r="AV1350" s="74"/>
      <c r="AW1350" s="74"/>
      <c r="AX1350" s="74"/>
      <c r="AY1350" s="74"/>
      <c r="AZ1350" s="74"/>
      <c r="BA1350" s="74"/>
      <c r="BB1350" s="74"/>
      <c r="BC1350" s="74"/>
      <c r="BD1350" s="74"/>
      <c r="BE1350" s="74"/>
      <c r="BF1350" s="74"/>
      <c r="BG1350" s="74"/>
      <c r="BH1350" s="74"/>
      <c r="BI1350" s="74"/>
      <c r="BJ1350" s="74"/>
      <c r="BK1350" s="74"/>
      <c r="BL1350" s="74"/>
    </row>
    <row r="1351" spans="27:64">
      <c r="AA1351" s="74"/>
      <c r="AB1351" s="74"/>
      <c r="AC1351" s="74"/>
      <c r="AD1351" s="74"/>
      <c r="AE1351" s="74"/>
      <c r="AG1351" s="101"/>
      <c r="AN1351" s="74"/>
      <c r="AO1351" s="74"/>
      <c r="AP1351" s="74"/>
      <c r="AQ1351" s="74"/>
      <c r="AR1351" s="74"/>
      <c r="AS1351" s="74"/>
      <c r="AT1351" s="74"/>
      <c r="AU1351" s="74"/>
      <c r="AV1351" s="74"/>
      <c r="AW1351" s="74"/>
      <c r="AX1351" s="74"/>
      <c r="AY1351" s="74"/>
      <c r="AZ1351" s="74"/>
      <c r="BA1351" s="74"/>
      <c r="BB1351" s="74"/>
      <c r="BC1351" s="74"/>
      <c r="BD1351" s="74"/>
      <c r="BE1351" s="74"/>
      <c r="BF1351" s="74"/>
      <c r="BG1351" s="74"/>
      <c r="BH1351" s="74"/>
      <c r="BI1351" s="74"/>
      <c r="BJ1351" s="74"/>
      <c r="BK1351" s="74"/>
      <c r="BL1351" s="74"/>
    </row>
    <row r="1352" spans="27:64">
      <c r="AA1352" s="74"/>
      <c r="AB1352" s="74"/>
      <c r="AC1352" s="74"/>
      <c r="AD1352" s="74"/>
      <c r="AE1352" s="74"/>
      <c r="AG1352" s="101"/>
      <c r="AN1352" s="74"/>
      <c r="AO1352" s="74"/>
      <c r="AP1352" s="74"/>
      <c r="AQ1352" s="74"/>
      <c r="AR1352" s="74"/>
      <c r="AS1352" s="74"/>
      <c r="AT1352" s="74"/>
      <c r="AU1352" s="74"/>
    </row>
    <row r="1353" spans="27:64">
      <c r="AA1353" s="74"/>
      <c r="AB1353" s="74"/>
      <c r="AC1353" s="74"/>
      <c r="AD1353" s="74"/>
      <c r="AE1353" s="74"/>
      <c r="AG1353" s="101"/>
      <c r="AN1353" s="74"/>
      <c r="AO1353" s="74"/>
      <c r="AP1353" s="74"/>
      <c r="AQ1353" s="74"/>
      <c r="AR1353" s="74"/>
      <c r="AS1353" s="74"/>
      <c r="AT1353" s="74"/>
      <c r="AU1353" s="74"/>
    </row>
    <row r="1354" spans="27:64">
      <c r="AA1354" s="74"/>
      <c r="AB1354" s="74"/>
      <c r="AC1354" s="74"/>
      <c r="AD1354" s="74"/>
      <c r="AE1354" s="74"/>
      <c r="AG1354" s="101"/>
      <c r="AN1354" s="74"/>
      <c r="AO1354" s="74"/>
      <c r="AP1354" s="74"/>
      <c r="AQ1354" s="74"/>
      <c r="AR1354" s="74"/>
      <c r="AS1354" s="74"/>
      <c r="AT1354" s="74"/>
      <c r="AU1354" s="74"/>
    </row>
    <row r="1355" spans="27:64">
      <c r="AA1355" s="74"/>
      <c r="AB1355" s="74"/>
      <c r="AC1355" s="74"/>
      <c r="AD1355" s="74"/>
      <c r="AE1355" s="74"/>
      <c r="AG1355" s="101"/>
      <c r="AN1355" s="74"/>
      <c r="AO1355" s="74"/>
      <c r="AP1355" s="74"/>
      <c r="AQ1355" s="74"/>
      <c r="AR1355" s="74"/>
      <c r="AS1355" s="74"/>
      <c r="AT1355" s="74"/>
      <c r="AU1355" s="74"/>
    </row>
    <row r="1356" spans="27:64">
      <c r="AA1356" s="74"/>
      <c r="AB1356" s="74"/>
      <c r="AC1356" s="74"/>
      <c r="AD1356" s="74"/>
      <c r="AE1356" s="74"/>
      <c r="AG1356" s="101"/>
      <c r="AN1356" s="74"/>
      <c r="AO1356" s="74"/>
      <c r="AP1356" s="74"/>
      <c r="AQ1356" s="74"/>
      <c r="AR1356" s="74"/>
      <c r="AS1356" s="74"/>
      <c r="AT1356" s="74"/>
      <c r="AU1356" s="74"/>
    </row>
    <row r="1357" spans="27:64">
      <c r="AA1357" s="74"/>
      <c r="AB1357" s="74"/>
      <c r="AC1357" s="74"/>
      <c r="AD1357" s="74"/>
      <c r="AE1357" s="74"/>
      <c r="AG1357" s="101"/>
      <c r="AN1357" s="74"/>
      <c r="AO1357" s="74"/>
      <c r="AP1357" s="74"/>
      <c r="AQ1357" s="74"/>
      <c r="AR1357" s="74"/>
      <c r="AS1357" s="74"/>
      <c r="AT1357" s="74"/>
      <c r="AU1357" s="74"/>
    </row>
    <row r="1358" spans="27:64">
      <c r="AA1358" s="74"/>
      <c r="AB1358" s="74"/>
      <c r="AC1358" s="74"/>
      <c r="AD1358" s="74"/>
      <c r="AE1358" s="74"/>
      <c r="AG1358" s="101"/>
      <c r="AN1358" s="74"/>
      <c r="AO1358" s="74"/>
      <c r="AP1358" s="74"/>
      <c r="AQ1358" s="74"/>
      <c r="AR1358" s="74"/>
      <c r="AS1358" s="74"/>
      <c r="AT1358" s="74"/>
      <c r="AU1358" s="74"/>
    </row>
    <row r="1359" spans="27:64">
      <c r="AA1359" s="74"/>
      <c r="AB1359" s="74"/>
      <c r="AC1359" s="74"/>
      <c r="AD1359" s="74"/>
      <c r="AE1359" s="74"/>
      <c r="AG1359" s="101"/>
      <c r="AN1359" s="74"/>
      <c r="AO1359" s="74"/>
      <c r="AP1359" s="74"/>
      <c r="AQ1359" s="74"/>
      <c r="AR1359" s="74"/>
      <c r="AS1359" s="74"/>
      <c r="AT1359" s="74"/>
      <c r="AU1359" s="74"/>
    </row>
    <row r="1360" spans="27:64">
      <c r="AA1360" s="74"/>
      <c r="AB1360" s="74"/>
      <c r="AC1360" s="74"/>
      <c r="AD1360" s="74"/>
      <c r="AE1360" s="74"/>
      <c r="AG1360" s="101"/>
      <c r="AN1360" s="74"/>
      <c r="AO1360" s="74"/>
      <c r="AP1360" s="74"/>
      <c r="AQ1360" s="74"/>
      <c r="AR1360" s="74"/>
      <c r="AS1360" s="74"/>
      <c r="AT1360" s="74"/>
      <c r="AU1360" s="74"/>
    </row>
    <row r="1361" spans="27:64">
      <c r="AA1361" s="74"/>
      <c r="AB1361" s="74"/>
      <c r="AC1361" s="74"/>
      <c r="AD1361" s="74"/>
      <c r="AE1361" s="74"/>
      <c r="AG1361" s="101"/>
      <c r="AN1361" s="74"/>
      <c r="AO1361" s="74"/>
      <c r="AP1361" s="74"/>
      <c r="AQ1361" s="74"/>
      <c r="AR1361" s="74"/>
      <c r="AS1361" s="74"/>
      <c r="AT1361" s="74"/>
      <c r="AU1361" s="74"/>
    </row>
    <row r="1362" spans="27:64">
      <c r="AA1362" s="74"/>
      <c r="AB1362" s="74"/>
      <c r="AC1362" s="74"/>
      <c r="AD1362" s="74"/>
      <c r="AE1362" s="74"/>
      <c r="AG1362" s="101"/>
      <c r="AN1362" s="74"/>
      <c r="AO1362" s="74"/>
      <c r="AP1362" s="74"/>
      <c r="AQ1362" s="74"/>
      <c r="AR1362" s="74"/>
      <c r="AS1362" s="74"/>
      <c r="AT1362" s="74"/>
      <c r="AU1362" s="74"/>
    </row>
    <row r="1363" spans="27:64">
      <c r="AA1363" s="74"/>
      <c r="AB1363" s="74"/>
      <c r="AC1363" s="74"/>
      <c r="AD1363" s="74"/>
      <c r="AE1363" s="74"/>
      <c r="AG1363" s="101"/>
      <c r="AN1363" s="74"/>
      <c r="AO1363" s="74"/>
      <c r="AP1363" s="74"/>
      <c r="AQ1363" s="74"/>
      <c r="AR1363" s="74"/>
      <c r="AS1363" s="74"/>
      <c r="AT1363" s="74"/>
      <c r="AU1363" s="74"/>
    </row>
    <row r="1364" spans="27:64">
      <c r="AA1364" s="74"/>
      <c r="AB1364" s="74"/>
      <c r="AC1364" s="74"/>
      <c r="AD1364" s="74"/>
      <c r="AE1364" s="74"/>
      <c r="AG1364" s="101"/>
      <c r="AN1364" s="74"/>
      <c r="AO1364" s="74"/>
      <c r="AP1364" s="74"/>
      <c r="AQ1364" s="74"/>
      <c r="AR1364" s="74"/>
      <c r="AS1364" s="74"/>
      <c r="AT1364" s="74"/>
      <c r="AU1364" s="74"/>
    </row>
    <row r="1365" spans="27:64">
      <c r="AA1365" s="74"/>
      <c r="AB1365" s="74"/>
      <c r="AC1365" s="74"/>
      <c r="AD1365" s="74"/>
      <c r="AE1365" s="74"/>
      <c r="AG1365" s="101"/>
      <c r="AN1365" s="74"/>
      <c r="AO1365" s="74"/>
      <c r="AP1365" s="74"/>
      <c r="AQ1365" s="74"/>
      <c r="AR1365" s="74"/>
      <c r="AS1365" s="74"/>
      <c r="AT1365" s="74"/>
      <c r="AU1365" s="74"/>
    </row>
    <row r="1366" spans="27:64">
      <c r="AA1366" s="74"/>
      <c r="AB1366" s="74"/>
      <c r="AC1366" s="74"/>
      <c r="AD1366" s="74"/>
      <c r="AE1366" s="74"/>
      <c r="AG1366" s="101"/>
      <c r="AN1366" s="74"/>
      <c r="AO1366" s="74"/>
      <c r="AP1366" s="74"/>
      <c r="AQ1366" s="74"/>
      <c r="AR1366" s="74"/>
      <c r="AS1366" s="74"/>
      <c r="AT1366" s="74"/>
      <c r="AU1366" s="74"/>
    </row>
    <row r="1367" spans="27:64">
      <c r="AA1367" s="74"/>
      <c r="AB1367" s="74"/>
      <c r="AC1367" s="74"/>
      <c r="AD1367" s="74"/>
      <c r="AE1367" s="74"/>
      <c r="AG1367" s="101"/>
      <c r="AN1367" s="74"/>
      <c r="AO1367" s="74"/>
      <c r="AP1367" s="74"/>
      <c r="AQ1367" s="74"/>
      <c r="AR1367" s="74"/>
      <c r="AS1367" s="74"/>
      <c r="AT1367" s="74"/>
      <c r="AU1367" s="74"/>
    </row>
    <row r="1368" spans="27:64">
      <c r="AA1368" s="74"/>
      <c r="AB1368" s="74"/>
      <c r="AC1368" s="74"/>
      <c r="AD1368" s="74"/>
      <c r="AE1368" s="74"/>
      <c r="AG1368" s="101"/>
      <c r="AN1368" s="74"/>
      <c r="AO1368" s="74"/>
      <c r="AP1368" s="74"/>
      <c r="AQ1368" s="74"/>
      <c r="AR1368" s="74"/>
      <c r="AS1368" s="74"/>
      <c r="AT1368" s="74"/>
      <c r="AU1368" s="74"/>
    </row>
    <row r="1369" spans="27:64">
      <c r="AA1369" s="74"/>
      <c r="AB1369" s="74"/>
      <c r="AC1369" s="74"/>
      <c r="AD1369" s="74"/>
      <c r="AE1369" s="74"/>
      <c r="AG1369" s="101"/>
      <c r="AN1369" s="74"/>
      <c r="AO1369" s="74"/>
      <c r="AP1369" s="74"/>
      <c r="AQ1369" s="74"/>
      <c r="AR1369" s="74"/>
      <c r="AS1369" s="74"/>
      <c r="AT1369" s="74"/>
      <c r="AU1369" s="74"/>
      <c r="AV1369" s="74"/>
      <c r="AX1369" s="74"/>
      <c r="AY1369" s="74"/>
      <c r="AZ1369" s="74"/>
      <c r="BA1369" s="74"/>
      <c r="BB1369" s="74"/>
      <c r="BC1369" s="74"/>
      <c r="BD1369" s="74"/>
      <c r="BE1369" s="74"/>
      <c r="BF1369" s="74"/>
      <c r="BG1369" s="74"/>
      <c r="BH1369" s="74"/>
      <c r="BI1369" s="74"/>
      <c r="BJ1369" s="74"/>
      <c r="BK1369" s="74"/>
      <c r="BL1369" s="74"/>
    </row>
    <row r="1370" spans="27:64">
      <c r="AA1370" s="74"/>
      <c r="AB1370" s="74"/>
      <c r="AC1370" s="74"/>
      <c r="AD1370" s="74"/>
      <c r="AE1370" s="74"/>
      <c r="AG1370" s="101"/>
      <c r="AN1370" s="74"/>
      <c r="AO1370" s="74"/>
      <c r="AP1370" s="74"/>
      <c r="AQ1370" s="74"/>
      <c r="AR1370" s="74"/>
      <c r="AS1370" s="74"/>
      <c r="AT1370" s="74"/>
      <c r="AU1370" s="74"/>
    </row>
    <row r="1371" spans="27:64">
      <c r="AA1371" s="74"/>
      <c r="AB1371" s="74"/>
      <c r="AC1371" s="74"/>
      <c r="AD1371" s="74"/>
      <c r="AE1371" s="74"/>
      <c r="AG1371" s="101"/>
      <c r="AN1371" s="74"/>
      <c r="AO1371" s="74"/>
      <c r="AP1371" s="74"/>
      <c r="AQ1371" s="74"/>
      <c r="AR1371" s="74"/>
      <c r="AS1371" s="74"/>
      <c r="AT1371" s="74"/>
      <c r="AU1371" s="74"/>
    </row>
    <row r="1372" spans="27:64">
      <c r="AA1372" s="74"/>
      <c r="AB1372" s="74"/>
      <c r="AC1372" s="74"/>
      <c r="AD1372" s="74"/>
      <c r="AE1372" s="74"/>
      <c r="AG1372" s="101"/>
      <c r="AN1372" s="74"/>
      <c r="AO1372" s="74"/>
      <c r="AP1372" s="74"/>
      <c r="AQ1372" s="74"/>
      <c r="AR1372" s="74"/>
      <c r="AS1372" s="74"/>
      <c r="AT1372" s="74"/>
      <c r="AU1372" s="74"/>
    </row>
    <row r="1373" spans="27:64">
      <c r="AA1373" s="74"/>
      <c r="AB1373" s="74"/>
      <c r="AC1373" s="74"/>
      <c r="AD1373" s="74"/>
      <c r="AE1373" s="74"/>
      <c r="AG1373" s="101"/>
      <c r="AN1373" s="74"/>
      <c r="AO1373" s="74"/>
      <c r="AP1373" s="74"/>
      <c r="AQ1373" s="74"/>
      <c r="AR1373" s="74"/>
      <c r="AS1373" s="74"/>
      <c r="AT1373" s="74"/>
      <c r="AU1373" s="74"/>
      <c r="AV1373" s="74"/>
      <c r="AX1373" s="74"/>
    </row>
    <row r="1374" spans="27:64">
      <c r="AA1374" s="74"/>
      <c r="AB1374" s="74"/>
      <c r="AC1374" s="74"/>
      <c r="AD1374" s="74"/>
      <c r="AE1374" s="74"/>
      <c r="AG1374" s="101"/>
      <c r="AN1374" s="74"/>
      <c r="AO1374" s="74"/>
      <c r="AP1374" s="74"/>
      <c r="AQ1374" s="74"/>
      <c r="AR1374" s="74"/>
      <c r="AS1374" s="74"/>
      <c r="AT1374" s="74"/>
      <c r="AU1374" s="74"/>
    </row>
    <row r="1375" spans="27:64">
      <c r="AA1375" s="74"/>
      <c r="AB1375" s="74"/>
      <c r="AC1375" s="74"/>
      <c r="AD1375" s="74"/>
      <c r="AE1375" s="74"/>
      <c r="AG1375" s="101"/>
      <c r="AN1375" s="74"/>
      <c r="AO1375" s="74"/>
      <c r="AP1375" s="74"/>
      <c r="AQ1375" s="74"/>
      <c r="AR1375" s="74"/>
      <c r="AS1375" s="74"/>
      <c r="AT1375" s="74"/>
      <c r="AU1375" s="74"/>
      <c r="AV1375" s="74"/>
      <c r="AX1375" s="74"/>
      <c r="AY1375" s="74"/>
      <c r="AZ1375" s="74"/>
      <c r="BA1375" s="74"/>
      <c r="BB1375" s="74"/>
      <c r="BC1375" s="74"/>
      <c r="BD1375" s="74"/>
      <c r="BE1375" s="74"/>
      <c r="BF1375" s="74"/>
      <c r="BG1375" s="74"/>
      <c r="BH1375" s="74"/>
      <c r="BI1375" s="74"/>
      <c r="BJ1375" s="74"/>
      <c r="BK1375" s="74"/>
      <c r="BL1375" s="74"/>
    </row>
    <row r="1376" spans="27:64">
      <c r="AA1376" s="74"/>
      <c r="AB1376" s="74"/>
      <c r="AC1376" s="74"/>
      <c r="AD1376" s="74"/>
      <c r="AE1376" s="74"/>
      <c r="AG1376" s="101"/>
      <c r="AN1376" s="74"/>
      <c r="AO1376" s="74"/>
      <c r="AP1376" s="74"/>
      <c r="AQ1376" s="74"/>
      <c r="AR1376" s="74"/>
      <c r="AS1376" s="74"/>
      <c r="AT1376" s="74"/>
      <c r="AU1376" s="74"/>
    </row>
    <row r="1377" spans="27:64">
      <c r="AA1377" s="74"/>
      <c r="AB1377" s="74"/>
      <c r="AC1377" s="74"/>
      <c r="AD1377" s="74"/>
      <c r="AE1377" s="74"/>
      <c r="AG1377" s="101"/>
      <c r="AN1377" s="74"/>
      <c r="AO1377" s="74"/>
      <c r="AP1377" s="74"/>
      <c r="AQ1377" s="74"/>
      <c r="AR1377" s="74"/>
      <c r="AS1377" s="74"/>
      <c r="AT1377" s="74"/>
      <c r="AU1377" s="74"/>
    </row>
    <row r="1378" spans="27:64">
      <c r="AA1378" s="74"/>
      <c r="AB1378" s="74"/>
      <c r="AC1378" s="74"/>
      <c r="AD1378" s="74"/>
      <c r="AE1378" s="74"/>
      <c r="AG1378" s="101"/>
      <c r="AN1378" s="74"/>
      <c r="AO1378" s="74"/>
      <c r="AP1378" s="74"/>
      <c r="AQ1378" s="74"/>
      <c r="AR1378" s="74"/>
      <c r="AS1378" s="74"/>
      <c r="AT1378" s="74"/>
      <c r="AU1378" s="74"/>
      <c r="AV1378" s="74"/>
    </row>
    <row r="1379" spans="27:64">
      <c r="AA1379" s="74"/>
      <c r="AB1379" s="74"/>
      <c r="AC1379" s="74"/>
      <c r="AD1379" s="74"/>
      <c r="AE1379" s="74"/>
      <c r="AG1379" s="101"/>
      <c r="AN1379" s="74"/>
      <c r="AO1379" s="74"/>
      <c r="AP1379" s="74"/>
      <c r="AQ1379" s="74"/>
      <c r="AR1379" s="74"/>
      <c r="AS1379" s="74"/>
      <c r="AT1379" s="74"/>
      <c r="AU1379" s="74"/>
      <c r="AV1379" s="74"/>
    </row>
    <row r="1380" spans="27:64">
      <c r="AA1380" s="74"/>
      <c r="AB1380" s="74"/>
      <c r="AC1380" s="74"/>
      <c r="AD1380" s="74"/>
      <c r="AE1380" s="74"/>
      <c r="AG1380" s="101"/>
      <c r="AN1380" s="74"/>
      <c r="AO1380" s="74"/>
      <c r="AP1380" s="74"/>
      <c r="AQ1380" s="74"/>
      <c r="AR1380" s="74"/>
      <c r="AS1380" s="74"/>
      <c r="AT1380" s="74"/>
      <c r="AU1380" s="74"/>
      <c r="AV1380" s="74"/>
      <c r="AW1380" s="74"/>
      <c r="AX1380" s="74"/>
      <c r="AY1380" s="74"/>
      <c r="AZ1380" s="74"/>
      <c r="BA1380" s="74"/>
      <c r="BB1380" s="74"/>
      <c r="BC1380" s="74"/>
      <c r="BD1380" s="74"/>
      <c r="BE1380" s="74"/>
      <c r="BF1380" s="74"/>
      <c r="BG1380" s="74"/>
      <c r="BH1380" s="74"/>
      <c r="BI1380" s="74"/>
      <c r="BJ1380" s="74"/>
      <c r="BK1380" s="74"/>
      <c r="BL1380" s="74"/>
    </row>
    <row r="1381" spans="27:64">
      <c r="AA1381" s="74"/>
      <c r="AB1381" s="74"/>
      <c r="AC1381" s="74"/>
      <c r="AD1381" s="74"/>
      <c r="AE1381" s="74"/>
      <c r="AG1381" s="101"/>
      <c r="AN1381" s="74"/>
      <c r="AO1381" s="74"/>
      <c r="AP1381" s="74"/>
      <c r="AQ1381" s="74"/>
      <c r="AR1381" s="74"/>
      <c r="AS1381" s="74"/>
      <c r="AT1381" s="74"/>
      <c r="AU1381" s="74"/>
    </row>
    <row r="1382" spans="27:64">
      <c r="AA1382" s="74"/>
      <c r="AB1382" s="74"/>
      <c r="AC1382" s="74"/>
      <c r="AD1382" s="74"/>
      <c r="AE1382" s="74"/>
      <c r="AG1382" s="101"/>
      <c r="AN1382" s="74"/>
      <c r="AO1382" s="74"/>
      <c r="AP1382" s="74"/>
      <c r="AQ1382" s="74"/>
      <c r="AR1382" s="74"/>
      <c r="AS1382" s="74"/>
      <c r="AT1382" s="74"/>
      <c r="AU1382" s="74"/>
    </row>
    <row r="1383" spans="27:64">
      <c r="AA1383" s="74"/>
      <c r="AB1383" s="74"/>
      <c r="AC1383" s="74"/>
      <c r="AD1383" s="74"/>
      <c r="AE1383" s="74"/>
      <c r="AG1383" s="101"/>
      <c r="AN1383" s="74"/>
      <c r="AO1383" s="74"/>
      <c r="AP1383" s="74"/>
      <c r="AQ1383" s="74"/>
      <c r="AR1383" s="74"/>
      <c r="AS1383" s="74"/>
      <c r="AT1383" s="74"/>
      <c r="AU1383" s="74"/>
      <c r="AV1383" s="74"/>
      <c r="AX1383" s="74"/>
      <c r="AY1383" s="74"/>
      <c r="AZ1383" s="74"/>
      <c r="BA1383" s="74"/>
      <c r="BB1383" s="74"/>
      <c r="BC1383" s="74"/>
      <c r="BD1383" s="74"/>
      <c r="BE1383" s="74"/>
      <c r="BF1383" s="74"/>
      <c r="BG1383" s="74"/>
      <c r="BH1383" s="74"/>
      <c r="BI1383" s="74"/>
      <c r="BJ1383" s="74"/>
      <c r="BK1383" s="74"/>
      <c r="BL1383" s="74"/>
    </row>
    <row r="1384" spans="27:64">
      <c r="AA1384" s="74"/>
      <c r="AB1384" s="74"/>
      <c r="AC1384" s="74"/>
      <c r="AD1384" s="74"/>
      <c r="AE1384" s="74"/>
      <c r="AG1384" s="101"/>
      <c r="AN1384" s="74"/>
      <c r="AO1384" s="74"/>
      <c r="AP1384" s="74"/>
      <c r="AQ1384" s="74"/>
      <c r="AR1384" s="74"/>
      <c r="AS1384" s="74"/>
      <c r="AT1384" s="74"/>
      <c r="AU1384" s="74"/>
      <c r="AV1384" s="74"/>
      <c r="AW1384" s="74"/>
      <c r="AX1384" s="74"/>
      <c r="AY1384" s="74"/>
      <c r="AZ1384" s="74"/>
      <c r="BA1384" s="74"/>
      <c r="BB1384" s="74"/>
      <c r="BC1384" s="74"/>
      <c r="BD1384" s="74"/>
      <c r="BE1384" s="74"/>
      <c r="BF1384" s="74"/>
      <c r="BG1384" s="74"/>
      <c r="BH1384" s="74"/>
      <c r="BI1384" s="74"/>
      <c r="BJ1384" s="74"/>
      <c r="BK1384" s="74"/>
      <c r="BL1384" s="74"/>
    </row>
    <row r="1385" spans="27:64">
      <c r="AA1385" s="74"/>
      <c r="AB1385" s="74"/>
      <c r="AC1385" s="74"/>
      <c r="AD1385" s="74"/>
      <c r="AE1385" s="74"/>
      <c r="AG1385" s="101"/>
      <c r="AN1385" s="74"/>
      <c r="AO1385" s="74"/>
      <c r="AP1385" s="74"/>
      <c r="AQ1385" s="74"/>
      <c r="AR1385" s="74"/>
      <c r="AS1385" s="74"/>
      <c r="AT1385" s="74"/>
      <c r="AU1385" s="74"/>
    </row>
    <row r="1386" spans="27:64">
      <c r="AA1386" s="74"/>
      <c r="AB1386" s="74"/>
      <c r="AC1386" s="74"/>
      <c r="AD1386" s="74"/>
      <c r="AE1386" s="74"/>
      <c r="AG1386" s="101"/>
      <c r="AN1386" s="74"/>
      <c r="AO1386" s="74"/>
      <c r="AP1386" s="74"/>
      <c r="AQ1386" s="74"/>
      <c r="AR1386" s="74"/>
      <c r="AS1386" s="74"/>
      <c r="AT1386" s="74"/>
      <c r="AU1386" s="74"/>
    </row>
    <row r="1387" spans="27:64">
      <c r="AA1387" s="74"/>
      <c r="AB1387" s="74"/>
      <c r="AC1387" s="74"/>
      <c r="AD1387" s="74"/>
      <c r="AE1387" s="74"/>
      <c r="AG1387" s="101"/>
      <c r="AN1387" s="74"/>
      <c r="AO1387" s="74"/>
      <c r="AP1387" s="74"/>
      <c r="AQ1387" s="74"/>
      <c r="AR1387" s="74"/>
      <c r="AS1387" s="74"/>
      <c r="AT1387" s="74"/>
      <c r="AU1387" s="74"/>
    </row>
    <row r="1388" spans="27:64">
      <c r="AA1388" s="74"/>
      <c r="AB1388" s="74"/>
      <c r="AC1388" s="74"/>
      <c r="AD1388" s="74"/>
      <c r="AE1388" s="74"/>
      <c r="AG1388" s="101"/>
      <c r="AN1388" s="74"/>
      <c r="AO1388" s="74"/>
      <c r="AP1388" s="74"/>
      <c r="AQ1388" s="74"/>
      <c r="AR1388" s="74"/>
      <c r="AS1388" s="74"/>
      <c r="AT1388" s="74"/>
      <c r="AU1388" s="74"/>
    </row>
    <row r="1389" spans="27:64">
      <c r="AA1389" s="74"/>
      <c r="AB1389" s="74"/>
      <c r="AC1389" s="74"/>
      <c r="AD1389" s="74"/>
      <c r="AE1389" s="74"/>
      <c r="AG1389" s="101"/>
      <c r="AN1389" s="74"/>
      <c r="AO1389" s="74"/>
      <c r="AP1389" s="74"/>
      <c r="AQ1389" s="74"/>
      <c r="AR1389" s="74"/>
      <c r="AS1389" s="74"/>
      <c r="AT1389" s="74"/>
      <c r="AU1389" s="74"/>
      <c r="AV1389" s="74"/>
      <c r="AX1389" s="74"/>
      <c r="AY1389" s="74"/>
      <c r="AZ1389" s="74"/>
      <c r="BA1389" s="74"/>
      <c r="BB1389" s="74"/>
      <c r="BC1389" s="74"/>
      <c r="BD1389" s="74"/>
      <c r="BE1389" s="74"/>
      <c r="BF1389" s="74"/>
      <c r="BG1389" s="74"/>
      <c r="BH1389" s="74"/>
      <c r="BI1389" s="74"/>
      <c r="BJ1389" s="74"/>
      <c r="BK1389" s="74"/>
      <c r="BL1389" s="74"/>
    </row>
    <row r="1390" spans="27:64">
      <c r="AA1390" s="74"/>
      <c r="AB1390" s="74"/>
      <c r="AC1390" s="74"/>
      <c r="AD1390" s="74"/>
      <c r="AE1390" s="74"/>
      <c r="AG1390" s="101"/>
      <c r="AN1390" s="74"/>
      <c r="AO1390" s="74"/>
      <c r="AP1390" s="74"/>
      <c r="AQ1390" s="74"/>
      <c r="AR1390" s="74"/>
      <c r="AS1390" s="74"/>
      <c r="AT1390" s="74"/>
      <c r="AU1390" s="74"/>
      <c r="AV1390" s="74"/>
      <c r="AX1390" s="74"/>
      <c r="AY1390" s="74"/>
      <c r="AZ1390" s="74"/>
      <c r="BA1390" s="74"/>
      <c r="BB1390" s="74"/>
      <c r="BC1390" s="74"/>
      <c r="BD1390" s="74"/>
      <c r="BE1390" s="74"/>
      <c r="BF1390" s="74"/>
      <c r="BG1390" s="74"/>
      <c r="BH1390" s="74"/>
      <c r="BI1390" s="74"/>
      <c r="BJ1390" s="74"/>
      <c r="BK1390" s="74"/>
      <c r="BL1390" s="74"/>
    </row>
    <row r="1391" spans="27:64">
      <c r="AA1391" s="74"/>
      <c r="AB1391" s="74"/>
      <c r="AC1391" s="74"/>
      <c r="AD1391" s="74"/>
      <c r="AE1391" s="74"/>
      <c r="AG1391" s="101"/>
      <c r="AN1391" s="74"/>
      <c r="AO1391" s="74"/>
      <c r="AP1391" s="74"/>
      <c r="AQ1391" s="74"/>
      <c r="AR1391" s="74"/>
      <c r="AS1391" s="74"/>
      <c r="AT1391" s="74"/>
      <c r="AU1391" s="74"/>
    </row>
    <row r="1392" spans="27:64">
      <c r="AA1392" s="74"/>
      <c r="AB1392" s="74"/>
      <c r="AC1392" s="74"/>
      <c r="AD1392" s="74"/>
      <c r="AE1392" s="74"/>
      <c r="AG1392" s="101"/>
      <c r="AN1392" s="74"/>
      <c r="AO1392" s="74"/>
      <c r="AP1392" s="74"/>
      <c r="AQ1392" s="74"/>
      <c r="AR1392" s="74"/>
      <c r="AS1392" s="74"/>
      <c r="AT1392" s="74"/>
      <c r="AU1392" s="74"/>
    </row>
    <row r="1393" spans="27:64">
      <c r="AA1393" s="74"/>
      <c r="AB1393" s="74"/>
      <c r="AC1393" s="74"/>
      <c r="AD1393" s="74"/>
      <c r="AE1393" s="74"/>
      <c r="AG1393" s="101"/>
      <c r="AN1393" s="74"/>
      <c r="AO1393" s="74"/>
      <c r="AP1393" s="74"/>
      <c r="AQ1393" s="74"/>
      <c r="AR1393" s="74"/>
      <c r="AS1393" s="74"/>
      <c r="AT1393" s="74"/>
      <c r="AU1393" s="74"/>
    </row>
    <row r="1394" spans="27:64">
      <c r="AA1394" s="74"/>
      <c r="AB1394" s="74"/>
      <c r="AC1394" s="74"/>
      <c r="AD1394" s="74"/>
      <c r="AE1394" s="74"/>
      <c r="AG1394" s="101"/>
      <c r="AN1394" s="74"/>
      <c r="AO1394" s="74"/>
      <c r="AP1394" s="74"/>
      <c r="AQ1394" s="74"/>
      <c r="AR1394" s="74"/>
      <c r="AS1394" s="74"/>
      <c r="AT1394" s="74"/>
      <c r="AU1394" s="74"/>
    </row>
    <row r="1395" spans="27:64">
      <c r="AA1395" s="74"/>
      <c r="AB1395" s="74"/>
      <c r="AC1395" s="74"/>
      <c r="AD1395" s="74"/>
      <c r="AE1395" s="74"/>
      <c r="AG1395" s="101"/>
      <c r="AN1395" s="74"/>
      <c r="AO1395" s="74"/>
      <c r="AP1395" s="74"/>
      <c r="AQ1395" s="74"/>
      <c r="AR1395" s="74"/>
      <c r="AS1395" s="74"/>
      <c r="AT1395" s="74"/>
      <c r="AU1395" s="74"/>
    </row>
    <row r="1396" spans="27:64">
      <c r="AA1396" s="74"/>
      <c r="AB1396" s="74"/>
      <c r="AC1396" s="74"/>
      <c r="AD1396" s="74"/>
      <c r="AE1396" s="74"/>
      <c r="AG1396" s="101"/>
      <c r="AN1396" s="74"/>
      <c r="AO1396" s="74"/>
      <c r="AP1396" s="74"/>
      <c r="AQ1396" s="74"/>
      <c r="AR1396" s="74"/>
      <c r="AS1396" s="74"/>
      <c r="AT1396" s="74"/>
      <c r="AU1396" s="74"/>
    </row>
    <row r="1397" spans="27:64">
      <c r="AA1397" s="74"/>
      <c r="AB1397" s="74"/>
      <c r="AC1397" s="74"/>
      <c r="AD1397" s="74"/>
      <c r="AE1397" s="74"/>
      <c r="AG1397" s="101"/>
      <c r="AN1397" s="74"/>
      <c r="AO1397" s="74"/>
      <c r="AP1397" s="74"/>
      <c r="AQ1397" s="74"/>
      <c r="AR1397" s="74"/>
      <c r="AS1397" s="74"/>
      <c r="AT1397" s="74"/>
      <c r="AU1397" s="74"/>
    </row>
    <row r="1398" spans="27:64">
      <c r="AA1398" s="74"/>
      <c r="AB1398" s="74"/>
      <c r="AC1398" s="74"/>
      <c r="AD1398" s="74"/>
      <c r="AE1398" s="74"/>
      <c r="AG1398" s="101"/>
      <c r="AN1398" s="74"/>
      <c r="AO1398" s="74"/>
      <c r="AP1398" s="74"/>
      <c r="AQ1398" s="74"/>
      <c r="AR1398" s="74"/>
      <c r="AS1398" s="74"/>
      <c r="AT1398" s="74"/>
      <c r="AU1398" s="74"/>
      <c r="AV1398" s="74"/>
      <c r="AX1398" s="74"/>
      <c r="AY1398" s="74"/>
      <c r="AZ1398" s="74"/>
      <c r="BA1398" s="74"/>
      <c r="BB1398" s="74"/>
      <c r="BC1398" s="74"/>
      <c r="BD1398" s="74"/>
      <c r="BE1398" s="74"/>
      <c r="BF1398" s="74"/>
      <c r="BG1398" s="74"/>
      <c r="BH1398" s="74"/>
      <c r="BI1398" s="74"/>
      <c r="BJ1398" s="74"/>
      <c r="BK1398" s="74"/>
      <c r="BL1398" s="74"/>
    </row>
    <row r="1399" spans="27:64">
      <c r="AA1399" s="74"/>
      <c r="AB1399" s="74"/>
      <c r="AC1399" s="74"/>
      <c r="AD1399" s="74"/>
      <c r="AE1399" s="74"/>
      <c r="AG1399" s="101"/>
      <c r="AN1399" s="74"/>
      <c r="AO1399" s="74"/>
      <c r="AP1399" s="74"/>
      <c r="AQ1399" s="74"/>
      <c r="AR1399" s="74"/>
      <c r="AS1399" s="74"/>
      <c r="AT1399" s="74"/>
      <c r="AU1399" s="74"/>
    </row>
    <row r="1400" spans="27:64">
      <c r="AA1400" s="74"/>
      <c r="AB1400" s="74"/>
      <c r="AC1400" s="74"/>
      <c r="AD1400" s="74"/>
      <c r="AE1400" s="74"/>
      <c r="AG1400" s="101"/>
      <c r="AN1400" s="74"/>
      <c r="AO1400" s="74"/>
      <c r="AP1400" s="74"/>
      <c r="AQ1400" s="74"/>
      <c r="AR1400" s="74"/>
      <c r="AS1400" s="74"/>
      <c r="AT1400" s="74"/>
      <c r="AU1400" s="74"/>
    </row>
    <row r="1401" spans="27:64">
      <c r="AA1401" s="74"/>
      <c r="AB1401" s="74"/>
      <c r="AC1401" s="74"/>
      <c r="AD1401" s="74"/>
      <c r="AE1401" s="74"/>
      <c r="AG1401" s="101"/>
      <c r="AN1401" s="74"/>
      <c r="AO1401" s="74"/>
      <c r="AP1401" s="74"/>
      <c r="AQ1401" s="74"/>
      <c r="AR1401" s="74"/>
      <c r="AS1401" s="74"/>
      <c r="AT1401" s="74"/>
      <c r="AU1401" s="74"/>
    </row>
    <row r="1402" spans="27:64">
      <c r="AA1402" s="74"/>
      <c r="AB1402" s="74"/>
      <c r="AC1402" s="74"/>
      <c r="AD1402" s="74"/>
      <c r="AE1402" s="74"/>
      <c r="AG1402" s="101"/>
      <c r="AN1402" s="74"/>
      <c r="AO1402" s="74"/>
      <c r="AP1402" s="74"/>
      <c r="AQ1402" s="74"/>
      <c r="AR1402" s="74"/>
      <c r="AS1402" s="74"/>
      <c r="AT1402" s="74"/>
      <c r="AU1402" s="74"/>
    </row>
    <row r="1403" spans="27:64">
      <c r="AA1403" s="74"/>
      <c r="AB1403" s="74"/>
      <c r="AC1403" s="74"/>
      <c r="AD1403" s="74"/>
      <c r="AE1403" s="74"/>
      <c r="AG1403" s="101"/>
      <c r="AN1403" s="74"/>
      <c r="AO1403" s="74"/>
      <c r="AP1403" s="74"/>
      <c r="AQ1403" s="74"/>
      <c r="AR1403" s="74"/>
      <c r="AS1403" s="74"/>
      <c r="AT1403" s="74"/>
      <c r="AU1403" s="74"/>
    </row>
    <row r="1404" spans="27:64">
      <c r="AA1404" s="74"/>
      <c r="AB1404" s="74"/>
      <c r="AC1404" s="74"/>
      <c r="AD1404" s="74"/>
      <c r="AE1404" s="74"/>
      <c r="AG1404" s="101"/>
      <c r="AN1404" s="74"/>
      <c r="AO1404" s="74"/>
      <c r="AP1404" s="74"/>
      <c r="AQ1404" s="74"/>
      <c r="AR1404" s="74"/>
      <c r="AS1404" s="74"/>
      <c r="AT1404" s="74"/>
      <c r="AU1404" s="74"/>
      <c r="AV1404" s="74"/>
      <c r="AW1404" s="74"/>
      <c r="AX1404" s="74"/>
      <c r="AY1404" s="74"/>
      <c r="AZ1404" s="74"/>
      <c r="BA1404" s="74"/>
      <c r="BB1404" s="74"/>
      <c r="BC1404" s="74"/>
      <c r="BD1404" s="74"/>
      <c r="BE1404" s="74"/>
      <c r="BF1404" s="74"/>
      <c r="BG1404" s="74"/>
      <c r="BH1404" s="74"/>
      <c r="BI1404" s="74"/>
      <c r="BJ1404" s="74"/>
      <c r="BK1404" s="74"/>
      <c r="BL1404" s="74"/>
    </row>
    <row r="1405" spans="27:64">
      <c r="AA1405" s="74"/>
      <c r="AB1405" s="74"/>
      <c r="AC1405" s="74"/>
      <c r="AD1405" s="74"/>
      <c r="AE1405" s="74"/>
      <c r="AG1405" s="101"/>
      <c r="AN1405" s="74"/>
      <c r="AO1405" s="74"/>
      <c r="AP1405" s="74"/>
      <c r="AQ1405" s="74"/>
      <c r="AR1405" s="74"/>
      <c r="AS1405" s="74"/>
      <c r="AT1405" s="74"/>
      <c r="AU1405" s="74"/>
    </row>
    <row r="1406" spans="27:64">
      <c r="AA1406" s="74"/>
      <c r="AB1406" s="74"/>
      <c r="AC1406" s="74"/>
      <c r="AD1406" s="74"/>
      <c r="AE1406" s="74"/>
      <c r="AG1406" s="101"/>
      <c r="AN1406" s="74"/>
      <c r="AO1406" s="74"/>
      <c r="AP1406" s="74"/>
      <c r="AQ1406" s="74"/>
      <c r="AR1406" s="74"/>
      <c r="AS1406" s="74"/>
      <c r="AT1406" s="74"/>
      <c r="AU1406" s="74"/>
    </row>
    <row r="1407" spans="27:64">
      <c r="AA1407" s="74"/>
      <c r="AB1407" s="74"/>
      <c r="AC1407" s="74"/>
      <c r="AD1407" s="74"/>
      <c r="AE1407" s="74"/>
      <c r="AG1407" s="101"/>
      <c r="AN1407" s="74"/>
      <c r="AO1407" s="74"/>
      <c r="AP1407" s="74"/>
      <c r="AQ1407" s="74"/>
      <c r="AR1407" s="74"/>
      <c r="AS1407" s="74"/>
      <c r="AT1407" s="74"/>
      <c r="AU1407" s="74"/>
    </row>
    <row r="1408" spans="27:64">
      <c r="AA1408" s="74"/>
      <c r="AB1408" s="74"/>
      <c r="AC1408" s="74"/>
      <c r="AD1408" s="74"/>
      <c r="AE1408" s="74"/>
      <c r="AG1408" s="101"/>
      <c r="AN1408" s="74"/>
      <c r="AO1408" s="74"/>
      <c r="AP1408" s="74"/>
      <c r="AQ1408" s="74"/>
      <c r="AR1408" s="74"/>
      <c r="AS1408" s="74"/>
      <c r="AT1408" s="74"/>
      <c r="AU1408" s="74"/>
    </row>
    <row r="1409" spans="27:64">
      <c r="AA1409" s="74"/>
      <c r="AB1409" s="74"/>
      <c r="AC1409" s="74"/>
      <c r="AD1409" s="74"/>
      <c r="AE1409" s="74"/>
      <c r="AG1409" s="101"/>
      <c r="AN1409" s="74"/>
      <c r="AO1409" s="74"/>
      <c r="AP1409" s="74"/>
      <c r="AQ1409" s="74"/>
      <c r="AR1409" s="74"/>
      <c r="AS1409" s="74"/>
      <c r="AT1409" s="74"/>
      <c r="AU1409" s="74"/>
    </row>
    <row r="1410" spans="27:64">
      <c r="AA1410" s="74"/>
      <c r="AB1410" s="74"/>
      <c r="AC1410" s="74"/>
      <c r="AD1410" s="74"/>
      <c r="AE1410" s="74"/>
      <c r="AG1410" s="101"/>
      <c r="AN1410" s="74"/>
      <c r="AO1410" s="74"/>
      <c r="AP1410" s="74"/>
      <c r="AQ1410" s="74"/>
      <c r="AR1410" s="74"/>
      <c r="AS1410" s="74"/>
      <c r="AT1410" s="74"/>
      <c r="AU1410" s="74"/>
    </row>
    <row r="1411" spans="27:64">
      <c r="AA1411" s="74"/>
      <c r="AB1411" s="74"/>
      <c r="AC1411" s="74"/>
      <c r="AD1411" s="74"/>
      <c r="AE1411" s="74"/>
      <c r="AG1411" s="101"/>
      <c r="AN1411" s="74"/>
      <c r="AO1411" s="74"/>
      <c r="AP1411" s="74"/>
      <c r="AQ1411" s="74"/>
      <c r="AR1411" s="74"/>
      <c r="AS1411" s="74"/>
      <c r="AT1411" s="74"/>
      <c r="AU1411" s="74"/>
    </row>
    <row r="1412" spans="27:64">
      <c r="AA1412" s="74"/>
      <c r="AB1412" s="74"/>
      <c r="AC1412" s="74"/>
      <c r="AD1412" s="74"/>
      <c r="AE1412" s="74"/>
      <c r="AG1412" s="101"/>
      <c r="AN1412" s="74"/>
      <c r="AO1412" s="74"/>
      <c r="AP1412" s="74"/>
      <c r="AQ1412" s="74"/>
      <c r="AR1412" s="74"/>
      <c r="AS1412" s="74"/>
      <c r="AT1412" s="74"/>
      <c r="AU1412" s="74"/>
    </row>
    <row r="1413" spans="27:64">
      <c r="AA1413" s="74"/>
      <c r="AB1413" s="74"/>
      <c r="AC1413" s="74"/>
      <c r="AD1413" s="74"/>
      <c r="AE1413" s="74"/>
      <c r="AG1413" s="101"/>
      <c r="AN1413" s="74"/>
      <c r="AO1413" s="74"/>
      <c r="AP1413" s="74"/>
      <c r="AQ1413" s="74"/>
      <c r="AR1413" s="74"/>
      <c r="AS1413" s="74"/>
      <c r="AT1413" s="74"/>
      <c r="AU1413" s="74"/>
    </row>
    <row r="1414" spans="27:64">
      <c r="AA1414" s="74"/>
      <c r="AB1414" s="74"/>
      <c r="AC1414" s="74"/>
      <c r="AD1414" s="74"/>
      <c r="AE1414" s="74"/>
      <c r="AG1414" s="101"/>
      <c r="AN1414" s="74"/>
      <c r="AO1414" s="74"/>
      <c r="AP1414" s="74"/>
      <c r="AQ1414" s="74"/>
      <c r="AR1414" s="74"/>
      <c r="AS1414" s="74"/>
      <c r="AT1414" s="74"/>
      <c r="AU1414" s="74"/>
    </row>
    <row r="1415" spans="27:64">
      <c r="AA1415" s="74"/>
      <c r="AB1415" s="74"/>
      <c r="AC1415" s="74"/>
      <c r="AD1415" s="74"/>
      <c r="AE1415" s="74"/>
      <c r="AG1415" s="101"/>
      <c r="AN1415" s="74"/>
      <c r="AO1415" s="74"/>
      <c r="AP1415" s="74"/>
      <c r="AQ1415" s="74"/>
      <c r="AR1415" s="74"/>
      <c r="AS1415" s="74"/>
      <c r="AT1415" s="74"/>
      <c r="AU1415" s="74"/>
    </row>
    <row r="1416" spans="27:64">
      <c r="AA1416" s="74"/>
      <c r="AB1416" s="74"/>
      <c r="AC1416" s="74"/>
      <c r="AD1416" s="74"/>
      <c r="AE1416" s="74"/>
      <c r="AG1416" s="101"/>
      <c r="AN1416" s="74"/>
      <c r="AO1416" s="74"/>
      <c r="AP1416" s="74"/>
      <c r="AQ1416" s="74"/>
      <c r="AR1416" s="74"/>
      <c r="AS1416" s="74"/>
      <c r="AT1416" s="74"/>
      <c r="AU1416" s="74"/>
    </row>
    <row r="1417" spans="27:64">
      <c r="AA1417" s="74"/>
      <c r="AB1417" s="74"/>
      <c r="AC1417" s="74"/>
      <c r="AD1417" s="74"/>
      <c r="AE1417" s="74"/>
      <c r="AG1417" s="101"/>
      <c r="AN1417" s="74"/>
      <c r="AO1417" s="74"/>
      <c r="AP1417" s="74"/>
      <c r="AQ1417" s="74"/>
      <c r="AR1417" s="74"/>
      <c r="AS1417" s="74"/>
      <c r="AT1417" s="74"/>
      <c r="AU1417" s="74"/>
    </row>
    <row r="1418" spans="27:64">
      <c r="AA1418" s="74"/>
      <c r="AB1418" s="74"/>
      <c r="AC1418" s="74"/>
      <c r="AD1418" s="74"/>
      <c r="AE1418" s="74"/>
      <c r="AG1418" s="101"/>
      <c r="AN1418" s="74"/>
      <c r="AO1418" s="74"/>
      <c r="AP1418" s="74"/>
      <c r="AQ1418" s="74"/>
      <c r="AR1418" s="74"/>
      <c r="AS1418" s="74"/>
      <c r="AT1418" s="74"/>
      <c r="AU1418" s="74"/>
      <c r="AV1418" s="74"/>
      <c r="AW1418" s="74"/>
      <c r="AX1418" s="74"/>
      <c r="AY1418" s="74"/>
      <c r="AZ1418" s="74"/>
      <c r="BA1418" s="74"/>
      <c r="BB1418" s="74"/>
      <c r="BC1418" s="74"/>
      <c r="BD1418" s="74"/>
      <c r="BE1418" s="74"/>
      <c r="BF1418" s="74"/>
      <c r="BG1418" s="74"/>
      <c r="BH1418" s="74"/>
      <c r="BI1418" s="74"/>
      <c r="BJ1418" s="74"/>
      <c r="BK1418" s="74"/>
      <c r="BL1418" s="74"/>
    </row>
    <row r="1419" spans="27:64">
      <c r="AA1419" s="74"/>
      <c r="AB1419" s="74"/>
      <c r="AC1419" s="74"/>
      <c r="AD1419" s="74"/>
      <c r="AE1419" s="74"/>
      <c r="AG1419" s="101"/>
      <c r="AN1419" s="74"/>
      <c r="AO1419" s="74"/>
      <c r="AP1419" s="74"/>
      <c r="AQ1419" s="74"/>
      <c r="AR1419" s="74"/>
      <c r="AS1419" s="74"/>
      <c r="AT1419" s="74"/>
      <c r="AU1419" s="74"/>
    </row>
    <row r="1420" spans="27:64">
      <c r="AA1420" s="74"/>
      <c r="AB1420" s="74"/>
      <c r="AC1420" s="74"/>
      <c r="AD1420" s="74"/>
      <c r="AE1420" s="74"/>
      <c r="AG1420" s="101"/>
      <c r="AN1420" s="74"/>
      <c r="AO1420" s="74"/>
      <c r="AP1420" s="74"/>
      <c r="AQ1420" s="74"/>
      <c r="AR1420" s="74"/>
      <c r="AS1420" s="74"/>
      <c r="AT1420" s="74"/>
      <c r="AU1420" s="74"/>
    </row>
    <row r="1421" spans="27:64">
      <c r="AA1421" s="74"/>
      <c r="AB1421" s="74"/>
      <c r="AC1421" s="74"/>
      <c r="AD1421" s="74"/>
      <c r="AE1421" s="74"/>
      <c r="AG1421" s="101"/>
      <c r="AN1421" s="74"/>
      <c r="AO1421" s="74"/>
      <c r="AP1421" s="74"/>
      <c r="AQ1421" s="74"/>
      <c r="AR1421" s="74"/>
      <c r="AS1421" s="74"/>
      <c r="AT1421" s="74"/>
      <c r="AU1421" s="74"/>
    </row>
    <row r="1422" spans="27:64">
      <c r="AA1422" s="74"/>
      <c r="AB1422" s="74"/>
      <c r="AC1422" s="74"/>
      <c r="AD1422" s="74"/>
      <c r="AE1422" s="74"/>
      <c r="AG1422" s="101"/>
      <c r="AN1422" s="74"/>
      <c r="AO1422" s="74"/>
      <c r="AP1422" s="74"/>
      <c r="AQ1422" s="74"/>
      <c r="AR1422" s="74"/>
      <c r="AS1422" s="74"/>
      <c r="AT1422" s="74"/>
      <c r="AU1422" s="74"/>
    </row>
    <row r="1423" spans="27:64">
      <c r="AA1423" s="74"/>
      <c r="AB1423" s="74"/>
      <c r="AC1423" s="74"/>
      <c r="AD1423" s="74"/>
      <c r="AE1423" s="74"/>
      <c r="AG1423" s="101"/>
      <c r="AN1423" s="74"/>
      <c r="AO1423" s="74"/>
      <c r="AP1423" s="74"/>
      <c r="AQ1423" s="74"/>
      <c r="AR1423" s="74"/>
      <c r="AS1423" s="74"/>
      <c r="AT1423" s="74"/>
      <c r="AU1423" s="74"/>
    </row>
    <row r="1424" spans="27:64">
      <c r="AA1424" s="74"/>
      <c r="AB1424" s="74"/>
      <c r="AC1424" s="74"/>
      <c r="AD1424" s="74"/>
      <c r="AE1424" s="74"/>
      <c r="AG1424" s="101"/>
      <c r="AN1424" s="74"/>
      <c r="AO1424" s="74"/>
      <c r="AP1424" s="74"/>
      <c r="AQ1424" s="74"/>
      <c r="AR1424" s="74"/>
      <c r="AS1424" s="74"/>
      <c r="AT1424" s="74"/>
      <c r="AU1424" s="74"/>
    </row>
    <row r="1425" spans="27:64">
      <c r="AA1425" s="74"/>
      <c r="AB1425" s="74"/>
      <c r="AC1425" s="74"/>
      <c r="AD1425" s="74"/>
      <c r="AE1425" s="74"/>
      <c r="AG1425" s="101"/>
      <c r="AN1425" s="74"/>
      <c r="AO1425" s="74"/>
      <c r="AP1425" s="74"/>
      <c r="AQ1425" s="74"/>
      <c r="AR1425" s="74"/>
      <c r="AS1425" s="74"/>
      <c r="AT1425" s="74"/>
      <c r="AU1425" s="74"/>
    </row>
    <row r="1426" spans="27:64">
      <c r="AA1426" s="74"/>
      <c r="AB1426" s="74"/>
      <c r="AC1426" s="74"/>
      <c r="AD1426" s="74"/>
      <c r="AE1426" s="74"/>
      <c r="AG1426" s="101"/>
      <c r="AN1426" s="74"/>
      <c r="AO1426" s="74"/>
      <c r="AP1426" s="74"/>
      <c r="AQ1426" s="74"/>
      <c r="AR1426" s="74"/>
      <c r="AS1426" s="74"/>
      <c r="AT1426" s="74"/>
      <c r="AU1426" s="74"/>
    </row>
    <row r="1427" spans="27:64">
      <c r="AA1427" s="74"/>
      <c r="AB1427" s="74"/>
      <c r="AC1427" s="74"/>
      <c r="AD1427" s="74"/>
      <c r="AE1427" s="74"/>
      <c r="AG1427" s="101"/>
      <c r="AN1427" s="74"/>
      <c r="AO1427" s="74"/>
      <c r="AP1427" s="74"/>
      <c r="AQ1427" s="74"/>
      <c r="AR1427" s="74"/>
      <c r="AS1427" s="74"/>
      <c r="AT1427" s="74"/>
      <c r="AU1427" s="74"/>
    </row>
    <row r="1428" spans="27:64">
      <c r="AA1428" s="74"/>
      <c r="AB1428" s="74"/>
      <c r="AC1428" s="74"/>
      <c r="AD1428" s="74"/>
      <c r="AE1428" s="74"/>
      <c r="AG1428" s="101"/>
      <c r="AN1428" s="74"/>
      <c r="AO1428" s="74"/>
      <c r="AP1428" s="74"/>
      <c r="AQ1428" s="74"/>
      <c r="AR1428" s="74"/>
      <c r="AS1428" s="74"/>
      <c r="AT1428" s="74"/>
      <c r="AU1428" s="74"/>
    </row>
    <row r="1429" spans="27:64">
      <c r="AA1429" s="74"/>
      <c r="AB1429" s="74"/>
      <c r="AC1429" s="74"/>
      <c r="AD1429" s="74"/>
      <c r="AE1429" s="74"/>
      <c r="AG1429" s="101"/>
      <c r="AN1429" s="74"/>
      <c r="AO1429" s="74"/>
      <c r="AP1429" s="74"/>
      <c r="AQ1429" s="74"/>
      <c r="AR1429" s="74"/>
      <c r="AS1429" s="74"/>
      <c r="AT1429" s="74"/>
      <c r="AU1429" s="74"/>
    </row>
    <row r="1430" spans="27:64">
      <c r="AA1430" s="74"/>
      <c r="AB1430" s="74"/>
      <c r="AC1430" s="74"/>
      <c r="AD1430" s="74"/>
      <c r="AE1430" s="74"/>
      <c r="AG1430" s="101"/>
      <c r="AN1430" s="74"/>
      <c r="AO1430" s="74"/>
      <c r="AP1430" s="74"/>
      <c r="AQ1430" s="74"/>
      <c r="AR1430" s="74"/>
      <c r="AS1430" s="74"/>
      <c r="AT1430" s="74"/>
      <c r="AU1430" s="74"/>
    </row>
    <row r="1431" spans="27:64">
      <c r="AA1431" s="74"/>
      <c r="AB1431" s="74"/>
      <c r="AC1431" s="74"/>
      <c r="AD1431" s="74"/>
      <c r="AE1431" s="74"/>
      <c r="AG1431" s="101"/>
      <c r="AN1431" s="74"/>
      <c r="AO1431" s="74"/>
      <c r="AP1431" s="74"/>
      <c r="AQ1431" s="74"/>
      <c r="AR1431" s="74"/>
      <c r="AS1431" s="74"/>
      <c r="AT1431" s="74"/>
      <c r="AU1431" s="74"/>
    </row>
    <row r="1432" spans="27:64">
      <c r="AA1432" s="74"/>
      <c r="AB1432" s="74"/>
      <c r="AC1432" s="74"/>
      <c r="AD1432" s="74"/>
      <c r="AE1432" s="74"/>
      <c r="AG1432" s="101"/>
      <c r="AN1432" s="74"/>
      <c r="AO1432" s="74"/>
      <c r="AP1432" s="74"/>
      <c r="AQ1432" s="74"/>
      <c r="AR1432" s="74"/>
      <c r="AS1432" s="74"/>
      <c r="AT1432" s="74"/>
      <c r="AU1432" s="74"/>
    </row>
    <row r="1433" spans="27:64">
      <c r="AA1433" s="74"/>
      <c r="AB1433" s="74"/>
      <c r="AC1433" s="74"/>
      <c r="AD1433" s="74"/>
      <c r="AE1433" s="74"/>
      <c r="AG1433" s="101"/>
      <c r="AN1433" s="74"/>
      <c r="AO1433" s="74"/>
      <c r="AP1433" s="74"/>
      <c r="AQ1433" s="74"/>
      <c r="AR1433" s="74"/>
      <c r="AS1433" s="74"/>
      <c r="AT1433" s="74"/>
      <c r="AU1433" s="74"/>
    </row>
    <row r="1434" spans="27:64">
      <c r="AA1434" s="74"/>
      <c r="AB1434" s="74"/>
      <c r="AC1434" s="74"/>
      <c r="AD1434" s="74"/>
      <c r="AE1434" s="74"/>
      <c r="AG1434" s="101"/>
      <c r="AN1434" s="74"/>
      <c r="AO1434" s="74"/>
      <c r="AP1434" s="74"/>
      <c r="AQ1434" s="74"/>
      <c r="AR1434" s="74"/>
      <c r="AS1434" s="74"/>
      <c r="AT1434" s="74"/>
      <c r="AU1434" s="74"/>
    </row>
    <row r="1435" spans="27:64">
      <c r="AA1435" s="74"/>
      <c r="AB1435" s="74"/>
      <c r="AC1435" s="74"/>
      <c r="AD1435" s="74"/>
      <c r="AE1435" s="74"/>
      <c r="AG1435" s="101"/>
      <c r="AN1435" s="74"/>
      <c r="AO1435" s="74"/>
      <c r="AP1435" s="74"/>
      <c r="AQ1435" s="74"/>
      <c r="AR1435" s="74"/>
      <c r="AS1435" s="74"/>
      <c r="AT1435" s="74"/>
      <c r="AU1435" s="74"/>
      <c r="AV1435" s="74"/>
      <c r="AW1435" s="74"/>
      <c r="AX1435" s="74"/>
      <c r="AY1435" s="74"/>
      <c r="AZ1435" s="74"/>
      <c r="BA1435" s="74"/>
      <c r="BB1435" s="74"/>
      <c r="BC1435" s="74"/>
      <c r="BD1435" s="74"/>
      <c r="BE1435" s="74"/>
      <c r="BF1435" s="74"/>
      <c r="BG1435" s="74"/>
      <c r="BH1435" s="74"/>
      <c r="BI1435" s="74"/>
      <c r="BJ1435" s="74"/>
      <c r="BK1435" s="74"/>
      <c r="BL1435" s="74"/>
    </row>
    <row r="1436" spans="27:64">
      <c r="AA1436" s="74"/>
      <c r="AB1436" s="74"/>
      <c r="AC1436" s="74"/>
      <c r="AD1436" s="74"/>
      <c r="AE1436" s="74"/>
      <c r="AG1436" s="101"/>
      <c r="AN1436" s="74"/>
      <c r="AO1436" s="74"/>
      <c r="AP1436" s="74"/>
      <c r="AQ1436" s="74"/>
      <c r="AR1436" s="74"/>
      <c r="AS1436" s="74"/>
      <c r="AT1436" s="74"/>
      <c r="AU1436" s="74"/>
    </row>
    <row r="1437" spans="27:64">
      <c r="AA1437" s="74"/>
      <c r="AB1437" s="74"/>
      <c r="AC1437" s="74"/>
      <c r="AD1437" s="74"/>
      <c r="AE1437" s="74"/>
      <c r="AG1437" s="101"/>
      <c r="AN1437" s="74"/>
      <c r="AO1437" s="74"/>
      <c r="AP1437" s="74"/>
      <c r="AQ1437" s="74"/>
      <c r="AR1437" s="74"/>
      <c r="AS1437" s="74"/>
      <c r="AT1437" s="74"/>
      <c r="AU1437" s="74"/>
      <c r="AV1437" s="74"/>
    </row>
    <row r="1438" spans="27:64">
      <c r="AA1438" s="74"/>
      <c r="AB1438" s="74"/>
      <c r="AC1438" s="74"/>
      <c r="AD1438" s="74"/>
      <c r="AE1438" s="74"/>
      <c r="AG1438" s="101"/>
      <c r="AN1438" s="74"/>
      <c r="AO1438" s="74"/>
      <c r="AP1438" s="74"/>
      <c r="AQ1438" s="74"/>
      <c r="AR1438" s="74"/>
      <c r="AS1438" s="74"/>
      <c r="AT1438" s="74"/>
      <c r="AU1438" s="74"/>
      <c r="AV1438" s="74"/>
    </row>
    <row r="1439" spans="27:64">
      <c r="AA1439" s="74"/>
      <c r="AB1439" s="74"/>
      <c r="AC1439" s="74"/>
      <c r="AD1439" s="74"/>
      <c r="AE1439" s="74"/>
      <c r="AG1439" s="101"/>
      <c r="AN1439" s="74"/>
      <c r="AO1439" s="74"/>
      <c r="AP1439" s="74"/>
      <c r="AQ1439" s="74"/>
      <c r="AR1439" s="74"/>
      <c r="AS1439" s="74"/>
      <c r="AT1439" s="74"/>
      <c r="AU1439" s="74"/>
      <c r="AV1439" s="74"/>
    </row>
    <row r="1440" spans="27:64">
      <c r="AA1440" s="74"/>
      <c r="AB1440" s="74"/>
      <c r="AC1440" s="74"/>
      <c r="AD1440" s="74"/>
      <c r="AE1440" s="74"/>
      <c r="AG1440" s="101"/>
      <c r="AN1440" s="74"/>
      <c r="AO1440" s="74"/>
      <c r="AP1440" s="74"/>
      <c r="AQ1440" s="74"/>
      <c r="AR1440" s="74"/>
      <c r="AS1440" s="74"/>
      <c r="AT1440" s="74"/>
      <c r="AU1440" s="74"/>
      <c r="AV1440" s="74"/>
      <c r="AX1440" s="74"/>
    </row>
    <row r="1441" spans="27:64">
      <c r="AA1441" s="74"/>
      <c r="AB1441" s="74"/>
      <c r="AC1441" s="74"/>
      <c r="AD1441" s="74"/>
      <c r="AE1441" s="74"/>
      <c r="AG1441" s="101"/>
      <c r="AN1441" s="74"/>
      <c r="AO1441" s="74"/>
      <c r="AP1441" s="74"/>
      <c r="AQ1441" s="74"/>
      <c r="AR1441" s="74"/>
      <c r="AS1441" s="74"/>
      <c r="AT1441" s="74"/>
      <c r="AU1441" s="74"/>
      <c r="AV1441" s="74"/>
      <c r="AX1441" s="74"/>
    </row>
    <row r="1442" spans="27:64">
      <c r="AA1442" s="74"/>
      <c r="AB1442" s="74"/>
      <c r="AC1442" s="74"/>
      <c r="AD1442" s="74"/>
      <c r="AE1442" s="74"/>
      <c r="AG1442" s="101"/>
      <c r="AN1442" s="74"/>
      <c r="AO1442" s="74"/>
      <c r="AP1442" s="74"/>
      <c r="AQ1442" s="74"/>
      <c r="AR1442" s="74"/>
      <c r="AS1442" s="74"/>
      <c r="AT1442" s="74"/>
      <c r="AU1442" s="74"/>
      <c r="AV1442" s="74"/>
      <c r="AW1442" s="74"/>
      <c r="AX1442" s="74"/>
      <c r="AY1442" s="74"/>
      <c r="AZ1442" s="74"/>
      <c r="BA1442" s="74"/>
      <c r="BB1442" s="74"/>
      <c r="BC1442" s="74"/>
      <c r="BD1442" s="74"/>
      <c r="BE1442" s="74"/>
      <c r="BF1442" s="74"/>
      <c r="BG1442" s="74"/>
      <c r="BH1442" s="74"/>
      <c r="BI1442" s="74"/>
      <c r="BJ1442" s="74"/>
      <c r="BK1442" s="74"/>
      <c r="BL1442" s="74"/>
    </row>
    <row r="1443" spans="27:64">
      <c r="AA1443" s="74"/>
      <c r="AB1443" s="74"/>
      <c r="AC1443" s="74"/>
      <c r="AD1443" s="74"/>
      <c r="AE1443" s="74"/>
      <c r="AG1443" s="101"/>
      <c r="AN1443" s="74"/>
      <c r="AO1443" s="74"/>
      <c r="AP1443" s="74"/>
      <c r="AQ1443" s="74"/>
      <c r="AR1443" s="74"/>
      <c r="AS1443" s="74"/>
      <c r="AT1443" s="74"/>
      <c r="AU1443" s="74"/>
    </row>
    <row r="1444" spans="27:64">
      <c r="AA1444" s="74"/>
      <c r="AB1444" s="74"/>
      <c r="AC1444" s="74"/>
      <c r="AD1444" s="74"/>
      <c r="AE1444" s="74"/>
      <c r="AG1444" s="101"/>
      <c r="AN1444" s="74"/>
      <c r="AO1444" s="74"/>
      <c r="AP1444" s="74"/>
      <c r="AQ1444" s="74"/>
      <c r="AR1444" s="74"/>
      <c r="AS1444" s="74"/>
      <c r="AT1444" s="74"/>
      <c r="AU1444" s="74"/>
    </row>
    <row r="1445" spans="27:64">
      <c r="AA1445" s="74"/>
      <c r="AB1445" s="74"/>
      <c r="AC1445" s="74"/>
      <c r="AD1445" s="74"/>
      <c r="AE1445" s="74"/>
      <c r="AG1445" s="101"/>
      <c r="AN1445" s="74"/>
      <c r="AO1445" s="74"/>
      <c r="AP1445" s="74"/>
      <c r="AQ1445" s="74"/>
      <c r="AR1445" s="74"/>
      <c r="AS1445" s="74"/>
      <c r="AT1445" s="74"/>
      <c r="AU1445" s="74"/>
    </row>
    <row r="1446" spans="27:64">
      <c r="AA1446" s="74"/>
      <c r="AB1446" s="74"/>
      <c r="AC1446" s="74"/>
      <c r="AD1446" s="74"/>
      <c r="AE1446" s="74"/>
      <c r="AG1446" s="101"/>
      <c r="AN1446" s="74"/>
      <c r="AO1446" s="74"/>
      <c r="AP1446" s="74"/>
      <c r="AQ1446" s="74"/>
      <c r="AR1446" s="74"/>
      <c r="AS1446" s="74"/>
      <c r="AT1446" s="74"/>
      <c r="AU1446" s="74"/>
      <c r="AV1446" s="74"/>
      <c r="AW1446" s="74"/>
      <c r="AX1446" s="74"/>
      <c r="AY1446" s="74"/>
      <c r="AZ1446" s="74"/>
      <c r="BA1446" s="74"/>
      <c r="BB1446" s="74"/>
      <c r="BC1446" s="74"/>
      <c r="BD1446" s="74"/>
      <c r="BE1446" s="74"/>
      <c r="BF1446" s="74"/>
      <c r="BG1446" s="74"/>
      <c r="BH1446" s="74"/>
      <c r="BI1446" s="74"/>
      <c r="BJ1446" s="74"/>
      <c r="BK1446" s="74"/>
      <c r="BL1446" s="74"/>
    </row>
    <row r="1447" spans="27:64">
      <c r="AA1447" s="74"/>
      <c r="AB1447" s="74"/>
      <c r="AC1447" s="74"/>
      <c r="AD1447" s="74"/>
      <c r="AE1447" s="74"/>
      <c r="AG1447" s="101"/>
      <c r="AN1447" s="74"/>
      <c r="AO1447" s="74"/>
      <c r="AP1447" s="74"/>
      <c r="AQ1447" s="74"/>
      <c r="AR1447" s="74"/>
      <c r="AS1447" s="74"/>
      <c r="AT1447" s="74"/>
      <c r="AU1447" s="74"/>
      <c r="AV1447" s="74"/>
      <c r="AX1447" s="74"/>
    </row>
    <row r="1448" spans="27:64">
      <c r="AA1448" s="74"/>
      <c r="AB1448" s="74"/>
      <c r="AC1448" s="74"/>
      <c r="AD1448" s="74"/>
      <c r="AE1448" s="74"/>
      <c r="AG1448" s="101"/>
      <c r="AN1448" s="74"/>
      <c r="AO1448" s="74"/>
      <c r="AP1448" s="74"/>
      <c r="AQ1448" s="74"/>
      <c r="AR1448" s="74"/>
      <c r="AS1448" s="74"/>
      <c r="AT1448" s="74"/>
      <c r="AU1448" s="74"/>
      <c r="AV1448" s="74"/>
      <c r="AX1448" s="74"/>
      <c r="AY1448" s="74"/>
      <c r="AZ1448" s="74"/>
      <c r="BA1448" s="74"/>
      <c r="BB1448" s="74"/>
      <c r="BC1448" s="74"/>
      <c r="BD1448" s="74"/>
      <c r="BE1448" s="74"/>
      <c r="BF1448" s="74"/>
      <c r="BG1448" s="74"/>
      <c r="BH1448" s="74"/>
      <c r="BI1448" s="74"/>
      <c r="BJ1448" s="74"/>
      <c r="BK1448" s="74"/>
      <c r="BL1448" s="74"/>
    </row>
    <row r="1449" spans="27:64">
      <c r="AA1449" s="74"/>
      <c r="AB1449" s="74"/>
      <c r="AC1449" s="74"/>
      <c r="AD1449" s="74"/>
      <c r="AE1449" s="74"/>
      <c r="AG1449" s="101"/>
      <c r="AN1449" s="74"/>
      <c r="AO1449" s="74"/>
      <c r="AP1449" s="74"/>
      <c r="AQ1449" s="74"/>
      <c r="AR1449" s="74"/>
      <c r="AS1449" s="74"/>
      <c r="AT1449" s="74"/>
      <c r="AU1449" s="74"/>
      <c r="AV1449" s="74"/>
      <c r="AW1449" s="74"/>
      <c r="AX1449" s="74"/>
      <c r="AY1449" s="74"/>
      <c r="AZ1449" s="74"/>
      <c r="BA1449" s="74"/>
      <c r="BB1449" s="74"/>
      <c r="BC1449" s="74"/>
      <c r="BD1449" s="74"/>
      <c r="BE1449" s="74"/>
      <c r="BF1449" s="74"/>
      <c r="BG1449" s="74"/>
      <c r="BH1449" s="74"/>
      <c r="BI1449" s="74"/>
      <c r="BJ1449" s="74"/>
      <c r="BK1449" s="74"/>
      <c r="BL1449" s="74"/>
    </row>
    <row r="1450" spans="27:64">
      <c r="AA1450" s="74"/>
      <c r="AB1450" s="74"/>
      <c r="AC1450" s="74"/>
      <c r="AD1450" s="74"/>
      <c r="AE1450" s="74"/>
      <c r="AG1450" s="101"/>
      <c r="AN1450" s="74"/>
      <c r="AO1450" s="74"/>
      <c r="AP1450" s="74"/>
      <c r="AQ1450" s="74"/>
      <c r="AR1450" s="74"/>
      <c r="AS1450" s="74"/>
      <c r="AT1450" s="74"/>
      <c r="AU1450" s="74"/>
      <c r="AV1450" s="74"/>
      <c r="AW1450" s="74"/>
      <c r="AX1450" s="74"/>
      <c r="AY1450" s="74"/>
      <c r="AZ1450" s="74"/>
      <c r="BA1450" s="74"/>
      <c r="BB1450" s="74"/>
      <c r="BC1450" s="74"/>
      <c r="BD1450" s="74"/>
      <c r="BE1450" s="74"/>
      <c r="BF1450" s="74"/>
      <c r="BG1450" s="74"/>
      <c r="BH1450" s="74"/>
      <c r="BI1450" s="74"/>
      <c r="BJ1450" s="74"/>
      <c r="BK1450" s="74"/>
      <c r="BL1450" s="74"/>
    </row>
    <row r="1451" spans="27:64">
      <c r="AA1451" s="74"/>
      <c r="AB1451" s="74"/>
      <c r="AC1451" s="74"/>
      <c r="AD1451" s="74"/>
      <c r="AE1451" s="74"/>
      <c r="AG1451" s="101"/>
      <c r="AN1451" s="74"/>
      <c r="AO1451" s="74"/>
      <c r="AP1451" s="74"/>
      <c r="AQ1451" s="74"/>
      <c r="AR1451" s="74"/>
      <c r="AS1451" s="74"/>
      <c r="AT1451" s="74"/>
      <c r="AU1451" s="74"/>
      <c r="AV1451" s="74"/>
    </row>
    <row r="1452" spans="27:64">
      <c r="AA1452" s="74"/>
      <c r="AB1452" s="74"/>
      <c r="AC1452" s="74"/>
      <c r="AD1452" s="74"/>
      <c r="AE1452" s="74"/>
      <c r="AG1452" s="101"/>
      <c r="AN1452" s="74"/>
      <c r="AO1452" s="74"/>
      <c r="AP1452" s="74"/>
      <c r="AQ1452" s="74"/>
      <c r="AR1452" s="74"/>
      <c r="AS1452" s="74"/>
      <c r="AT1452" s="74"/>
      <c r="AU1452" s="74"/>
    </row>
    <row r="1453" spans="27:64">
      <c r="AA1453" s="74"/>
      <c r="AB1453" s="74"/>
      <c r="AC1453" s="74"/>
      <c r="AD1453" s="74"/>
      <c r="AE1453" s="74"/>
      <c r="AG1453" s="101"/>
      <c r="AN1453" s="74"/>
      <c r="AO1453" s="74"/>
      <c r="AP1453" s="74"/>
      <c r="AQ1453" s="74"/>
      <c r="AR1453" s="74"/>
      <c r="AS1453" s="74"/>
      <c r="AT1453" s="74"/>
      <c r="AU1453" s="74"/>
      <c r="AV1453" s="74"/>
      <c r="AX1453" s="74"/>
    </row>
    <row r="1454" spans="27:64">
      <c r="AA1454" s="74"/>
      <c r="AB1454" s="74"/>
      <c r="AC1454" s="74"/>
      <c r="AD1454" s="74"/>
      <c r="AE1454" s="74"/>
      <c r="AG1454" s="101"/>
      <c r="AN1454" s="74"/>
      <c r="AO1454" s="74"/>
      <c r="AP1454" s="74"/>
      <c r="AQ1454" s="74"/>
      <c r="AR1454" s="74"/>
      <c r="AS1454" s="74"/>
      <c r="AT1454" s="74"/>
      <c r="AU1454" s="74"/>
      <c r="AV1454" s="74"/>
      <c r="AX1454" s="74"/>
      <c r="AY1454" s="74"/>
      <c r="AZ1454" s="74"/>
      <c r="BA1454" s="74"/>
      <c r="BB1454" s="74"/>
      <c r="BC1454" s="74"/>
      <c r="BD1454" s="74"/>
      <c r="BE1454" s="74"/>
      <c r="BF1454" s="74"/>
      <c r="BG1454" s="74"/>
      <c r="BH1454" s="74"/>
      <c r="BI1454" s="74"/>
      <c r="BJ1454" s="74"/>
      <c r="BK1454" s="74"/>
      <c r="BL1454" s="74"/>
    </row>
    <row r="1455" spans="27:64">
      <c r="AA1455" s="74"/>
      <c r="AB1455" s="74"/>
      <c r="AC1455" s="74"/>
      <c r="AD1455" s="74"/>
      <c r="AE1455" s="74"/>
      <c r="AG1455" s="101"/>
      <c r="AN1455" s="74"/>
      <c r="AO1455" s="74"/>
      <c r="AP1455" s="74"/>
      <c r="AQ1455" s="74"/>
      <c r="AR1455" s="74"/>
      <c r="AS1455" s="74"/>
      <c r="AT1455" s="74"/>
      <c r="AU1455" s="74"/>
      <c r="AV1455" s="74"/>
      <c r="AW1455" s="74"/>
      <c r="AX1455" s="74"/>
      <c r="AY1455" s="74"/>
      <c r="AZ1455" s="74"/>
      <c r="BA1455" s="74"/>
      <c r="BB1455" s="74"/>
      <c r="BC1455" s="74"/>
      <c r="BD1455" s="74"/>
      <c r="BE1455" s="74"/>
      <c r="BF1455" s="74"/>
      <c r="BG1455" s="74"/>
      <c r="BH1455" s="74"/>
      <c r="BI1455" s="74"/>
      <c r="BJ1455" s="74"/>
      <c r="BK1455" s="74"/>
      <c r="BL1455" s="74"/>
    </row>
    <row r="1456" spans="27:64">
      <c r="AA1456" s="74"/>
      <c r="AB1456" s="74"/>
      <c r="AC1456" s="74"/>
      <c r="AD1456" s="74"/>
      <c r="AE1456" s="74"/>
      <c r="AG1456" s="101"/>
      <c r="AN1456" s="74"/>
      <c r="AO1456" s="74"/>
      <c r="AP1456" s="74"/>
      <c r="AQ1456" s="74"/>
      <c r="AR1456" s="74"/>
      <c r="AS1456" s="74"/>
      <c r="AT1456" s="74"/>
      <c r="AU1456" s="74"/>
      <c r="AV1456" s="74"/>
      <c r="AW1456" s="74"/>
      <c r="AX1456" s="74"/>
      <c r="AY1456" s="74"/>
      <c r="AZ1456" s="74"/>
      <c r="BA1456" s="74"/>
      <c r="BB1456" s="74"/>
      <c r="BC1456" s="74"/>
      <c r="BD1456" s="74"/>
      <c r="BE1456" s="74"/>
      <c r="BF1456" s="74"/>
      <c r="BG1456" s="74"/>
      <c r="BH1456" s="74"/>
      <c r="BI1456" s="74"/>
      <c r="BJ1456" s="74"/>
      <c r="BK1456" s="74"/>
      <c r="BL1456" s="74"/>
    </row>
    <row r="1457" spans="27:64">
      <c r="AA1457" s="74"/>
      <c r="AB1457" s="74"/>
      <c r="AC1457" s="74"/>
      <c r="AD1457" s="74"/>
      <c r="AE1457" s="74"/>
      <c r="AG1457" s="101"/>
      <c r="AN1457" s="74"/>
      <c r="AO1457" s="74"/>
      <c r="AP1457" s="74"/>
      <c r="AQ1457" s="74"/>
      <c r="AR1457" s="74"/>
      <c r="AS1457" s="74"/>
      <c r="AT1457" s="74"/>
      <c r="AU1457" s="74"/>
    </row>
    <row r="1458" spans="27:64">
      <c r="AA1458" s="74"/>
      <c r="AB1458" s="74"/>
      <c r="AC1458" s="74"/>
      <c r="AD1458" s="74"/>
      <c r="AE1458" s="74"/>
      <c r="AG1458" s="101"/>
      <c r="AN1458" s="74"/>
      <c r="AO1458" s="74"/>
      <c r="AP1458" s="74"/>
      <c r="AQ1458" s="74"/>
      <c r="AR1458" s="74"/>
      <c r="AS1458" s="74"/>
      <c r="AT1458" s="74"/>
      <c r="AU1458" s="74"/>
    </row>
    <row r="1459" spans="27:64">
      <c r="AA1459" s="74"/>
      <c r="AB1459" s="74"/>
      <c r="AC1459" s="74"/>
      <c r="AD1459" s="74"/>
      <c r="AE1459" s="74"/>
      <c r="AG1459" s="101"/>
      <c r="AN1459" s="74"/>
      <c r="AO1459" s="74"/>
      <c r="AP1459" s="74"/>
      <c r="AQ1459" s="74"/>
      <c r="AR1459" s="74"/>
      <c r="AS1459" s="74"/>
      <c r="AT1459" s="74"/>
      <c r="AU1459" s="74"/>
      <c r="AV1459" s="74"/>
      <c r="AX1459" s="74"/>
      <c r="AY1459" s="74"/>
      <c r="AZ1459" s="74"/>
      <c r="BA1459" s="74"/>
      <c r="BB1459" s="74"/>
      <c r="BC1459" s="74"/>
      <c r="BD1459" s="74"/>
      <c r="BE1459" s="74"/>
      <c r="BF1459" s="74"/>
      <c r="BG1459" s="74"/>
      <c r="BH1459" s="74"/>
      <c r="BI1459" s="74"/>
      <c r="BJ1459" s="74"/>
      <c r="BK1459" s="74"/>
      <c r="BL1459" s="74"/>
    </row>
    <row r="1460" spans="27:64">
      <c r="AA1460" s="74"/>
      <c r="AB1460" s="74"/>
      <c r="AC1460" s="74"/>
      <c r="AD1460" s="74"/>
      <c r="AE1460" s="74"/>
      <c r="AG1460" s="101"/>
      <c r="AN1460" s="74"/>
      <c r="AO1460" s="74"/>
      <c r="AP1460" s="74"/>
      <c r="AQ1460" s="74"/>
      <c r="AR1460" s="74"/>
      <c r="AS1460" s="74"/>
      <c r="AT1460" s="74"/>
      <c r="AU1460" s="74"/>
      <c r="AV1460" s="74"/>
      <c r="AW1460" s="74"/>
      <c r="AX1460" s="74"/>
      <c r="AY1460" s="74"/>
      <c r="AZ1460" s="74"/>
      <c r="BA1460" s="74"/>
      <c r="BB1460" s="74"/>
      <c r="BC1460" s="74"/>
      <c r="BD1460" s="74"/>
      <c r="BE1460" s="74"/>
      <c r="BF1460" s="74"/>
      <c r="BG1460" s="74"/>
      <c r="BH1460" s="74"/>
      <c r="BI1460" s="74"/>
      <c r="BJ1460" s="74"/>
      <c r="BK1460" s="74"/>
      <c r="BL1460" s="74"/>
    </row>
    <row r="1461" spans="27:64">
      <c r="AA1461" s="74"/>
      <c r="AB1461" s="74"/>
      <c r="AC1461" s="74"/>
      <c r="AD1461" s="74"/>
      <c r="AE1461" s="74"/>
      <c r="AG1461" s="101"/>
      <c r="AN1461" s="74"/>
      <c r="AO1461" s="74"/>
      <c r="AP1461" s="74"/>
      <c r="AQ1461" s="74"/>
      <c r="AR1461" s="74"/>
      <c r="AS1461" s="74"/>
      <c r="AT1461" s="74"/>
      <c r="AU1461" s="74"/>
      <c r="AV1461" s="74"/>
      <c r="AW1461" s="74"/>
      <c r="AX1461" s="74"/>
      <c r="AY1461" s="74"/>
      <c r="AZ1461" s="74"/>
      <c r="BA1461" s="74"/>
      <c r="BB1461" s="74"/>
      <c r="BC1461" s="74"/>
      <c r="BD1461" s="74"/>
      <c r="BE1461" s="74"/>
      <c r="BF1461" s="74"/>
      <c r="BG1461" s="74"/>
      <c r="BH1461" s="74"/>
      <c r="BI1461" s="74"/>
      <c r="BJ1461" s="74"/>
      <c r="BK1461" s="74"/>
      <c r="BL1461" s="74"/>
    </row>
    <row r="1462" spans="27:64">
      <c r="AA1462" s="74"/>
      <c r="AB1462" s="74"/>
      <c r="AC1462" s="74"/>
      <c r="AD1462" s="74"/>
      <c r="AE1462" s="74"/>
      <c r="AG1462" s="101"/>
      <c r="AN1462" s="74"/>
      <c r="AO1462" s="74"/>
      <c r="AP1462" s="74"/>
      <c r="AQ1462" s="74"/>
      <c r="AR1462" s="74"/>
      <c r="AS1462" s="74"/>
      <c r="AT1462" s="74"/>
      <c r="AU1462" s="74"/>
    </row>
    <row r="1463" spans="27:64">
      <c r="AA1463" s="74"/>
      <c r="AB1463" s="74"/>
      <c r="AC1463" s="74"/>
      <c r="AD1463" s="74"/>
      <c r="AE1463" s="74"/>
      <c r="AG1463" s="101"/>
      <c r="AN1463" s="74"/>
      <c r="AO1463" s="74"/>
      <c r="AP1463" s="74"/>
      <c r="AQ1463" s="74"/>
      <c r="AR1463" s="74"/>
      <c r="AS1463" s="74"/>
      <c r="AT1463" s="74"/>
      <c r="AU1463" s="74"/>
      <c r="AV1463" s="74"/>
      <c r="AW1463" s="74"/>
      <c r="AX1463" s="74"/>
      <c r="AY1463" s="74"/>
      <c r="AZ1463" s="74"/>
      <c r="BA1463" s="74"/>
      <c r="BB1463" s="74"/>
      <c r="BC1463" s="74"/>
      <c r="BD1463" s="74"/>
      <c r="BE1463" s="74"/>
      <c r="BF1463" s="74"/>
      <c r="BG1463" s="74"/>
      <c r="BH1463" s="74"/>
      <c r="BI1463" s="74"/>
      <c r="BJ1463" s="74"/>
      <c r="BK1463" s="74"/>
      <c r="BL1463" s="74"/>
    </row>
    <row r="1464" spans="27:64">
      <c r="AA1464" s="74"/>
      <c r="AB1464" s="74"/>
      <c r="AC1464" s="74"/>
      <c r="AD1464" s="74"/>
      <c r="AE1464" s="74"/>
      <c r="AG1464" s="101"/>
      <c r="AN1464" s="74"/>
      <c r="AO1464" s="74"/>
      <c r="AP1464" s="74"/>
      <c r="AQ1464" s="74"/>
      <c r="AR1464" s="74"/>
      <c r="AS1464" s="74"/>
      <c r="AT1464" s="74"/>
      <c r="AU1464" s="74"/>
      <c r="AV1464" s="74"/>
    </row>
    <row r="1465" spans="27:64">
      <c r="AA1465" s="74"/>
      <c r="AB1465" s="74"/>
      <c r="AC1465" s="74"/>
      <c r="AD1465" s="74"/>
      <c r="AE1465" s="74"/>
      <c r="AG1465" s="101"/>
      <c r="AN1465" s="74"/>
      <c r="AO1465" s="74"/>
      <c r="AP1465" s="74"/>
      <c r="AQ1465" s="74"/>
      <c r="AR1465" s="74"/>
      <c r="AS1465" s="74"/>
      <c r="AT1465" s="74"/>
      <c r="AU1465" s="74"/>
      <c r="AV1465" s="74"/>
    </row>
    <row r="1466" spans="27:64">
      <c r="AA1466" s="74"/>
      <c r="AB1466" s="74"/>
      <c r="AC1466" s="74"/>
      <c r="AD1466" s="74"/>
      <c r="AE1466" s="74"/>
      <c r="AG1466" s="101"/>
      <c r="AN1466" s="74"/>
      <c r="AO1466" s="74"/>
      <c r="AP1466" s="74"/>
      <c r="AQ1466" s="74"/>
      <c r="AR1466" s="74"/>
      <c r="AS1466" s="74"/>
      <c r="AT1466" s="74"/>
      <c r="AU1466" s="74"/>
      <c r="AV1466" s="74"/>
    </row>
    <row r="1467" spans="27:64">
      <c r="AA1467" s="74"/>
      <c r="AB1467" s="74"/>
      <c r="AC1467" s="74"/>
      <c r="AD1467" s="74"/>
      <c r="AE1467" s="74"/>
      <c r="AG1467" s="101"/>
      <c r="AN1467" s="74"/>
      <c r="AO1467" s="74"/>
      <c r="AP1467" s="74"/>
      <c r="AQ1467" s="74"/>
      <c r="AR1467" s="74"/>
      <c r="AS1467" s="74"/>
      <c r="AT1467" s="74"/>
      <c r="AU1467" s="74"/>
      <c r="AV1467" s="74"/>
      <c r="AW1467" s="74"/>
      <c r="AX1467" s="74"/>
      <c r="AY1467" s="74"/>
      <c r="AZ1467" s="74"/>
      <c r="BA1467" s="74"/>
      <c r="BB1467" s="74"/>
      <c r="BC1467" s="74"/>
      <c r="BD1467" s="74"/>
      <c r="BE1467" s="74"/>
      <c r="BF1467" s="74"/>
      <c r="BG1467" s="74"/>
      <c r="BH1467" s="74"/>
      <c r="BI1467" s="74"/>
      <c r="BJ1467" s="74"/>
      <c r="BK1467" s="74"/>
      <c r="BL1467" s="74"/>
    </row>
    <row r="1468" spans="27:64">
      <c r="AA1468" s="74"/>
      <c r="AB1468" s="74"/>
      <c r="AC1468" s="74"/>
      <c r="AD1468" s="74"/>
      <c r="AE1468" s="74"/>
      <c r="AG1468" s="101"/>
      <c r="AN1468" s="74"/>
      <c r="AO1468" s="74"/>
      <c r="AP1468" s="74"/>
      <c r="AQ1468" s="74"/>
      <c r="AR1468" s="74"/>
      <c r="AS1468" s="74"/>
      <c r="AT1468" s="74"/>
      <c r="AU1468" s="74"/>
      <c r="AV1468" s="74"/>
      <c r="AW1468" s="74"/>
      <c r="AX1468" s="74"/>
      <c r="AY1468" s="74"/>
      <c r="AZ1468" s="74"/>
      <c r="BA1468" s="74"/>
      <c r="BB1468" s="74"/>
      <c r="BC1468" s="74"/>
      <c r="BD1468" s="74"/>
      <c r="BE1468" s="74"/>
      <c r="BF1468" s="74"/>
      <c r="BG1468" s="74"/>
      <c r="BH1468" s="74"/>
      <c r="BI1468" s="74"/>
      <c r="BJ1468" s="74"/>
      <c r="BK1468" s="74"/>
      <c r="BL1468" s="74"/>
    </row>
    <row r="1469" spans="27:64">
      <c r="AA1469" s="74"/>
      <c r="AB1469" s="74"/>
      <c r="AC1469" s="74"/>
      <c r="AD1469" s="74"/>
      <c r="AE1469" s="74"/>
      <c r="AG1469" s="101"/>
      <c r="AN1469" s="74"/>
      <c r="AO1469" s="74"/>
      <c r="AP1469" s="74"/>
      <c r="AQ1469" s="74"/>
      <c r="AR1469" s="74"/>
      <c r="AS1469" s="74"/>
      <c r="AT1469" s="74"/>
      <c r="AU1469" s="74"/>
    </row>
    <row r="1470" spans="27:64">
      <c r="AA1470" s="74"/>
      <c r="AB1470" s="74"/>
      <c r="AC1470" s="74"/>
      <c r="AD1470" s="74"/>
      <c r="AE1470" s="74"/>
      <c r="AG1470" s="101"/>
      <c r="AN1470" s="74"/>
      <c r="AO1470" s="74"/>
      <c r="AP1470" s="74"/>
      <c r="AQ1470" s="74"/>
      <c r="AR1470" s="74"/>
      <c r="AS1470" s="74"/>
      <c r="AT1470" s="74"/>
      <c r="AU1470" s="74"/>
      <c r="AV1470" s="74"/>
      <c r="AW1470" s="74"/>
      <c r="AX1470" s="74"/>
      <c r="AY1470" s="74"/>
      <c r="AZ1470" s="74"/>
      <c r="BA1470" s="74"/>
      <c r="BB1470" s="74"/>
      <c r="BC1470" s="74"/>
      <c r="BD1470" s="74"/>
      <c r="BE1470" s="74"/>
      <c r="BF1470" s="74"/>
      <c r="BG1470" s="74"/>
      <c r="BH1470" s="74"/>
      <c r="BI1470" s="74"/>
      <c r="BJ1470" s="74"/>
      <c r="BK1470" s="74"/>
      <c r="BL1470" s="74"/>
    </row>
    <row r="1471" spans="27:64">
      <c r="AA1471" s="74"/>
      <c r="AB1471" s="74"/>
      <c r="AC1471" s="74"/>
      <c r="AD1471" s="74"/>
      <c r="AE1471" s="74"/>
      <c r="AG1471" s="101"/>
      <c r="AN1471" s="74"/>
      <c r="AO1471" s="74"/>
      <c r="AP1471" s="74"/>
      <c r="AQ1471" s="74"/>
      <c r="AR1471" s="74"/>
      <c r="AS1471" s="74"/>
      <c r="AT1471" s="74"/>
      <c r="AU1471" s="74"/>
      <c r="AV1471" s="74"/>
    </row>
    <row r="1472" spans="27:64">
      <c r="AA1472" s="74"/>
      <c r="AB1472" s="74"/>
      <c r="AC1472" s="74"/>
      <c r="AD1472" s="74"/>
      <c r="AE1472" s="74"/>
      <c r="AG1472" s="101"/>
      <c r="AN1472" s="74"/>
      <c r="AO1472" s="74"/>
      <c r="AP1472" s="74"/>
      <c r="AQ1472" s="74"/>
      <c r="AR1472" s="74"/>
      <c r="AS1472" s="74"/>
      <c r="AT1472" s="74"/>
      <c r="AU1472" s="74"/>
      <c r="AV1472" s="74"/>
    </row>
    <row r="1473" spans="27:64">
      <c r="AA1473" s="74"/>
      <c r="AB1473" s="74"/>
      <c r="AC1473" s="74"/>
      <c r="AD1473" s="74"/>
      <c r="AE1473" s="74"/>
      <c r="AG1473" s="101"/>
      <c r="AN1473" s="74"/>
      <c r="AO1473" s="74"/>
      <c r="AP1473" s="74"/>
      <c r="AQ1473" s="74"/>
      <c r="AR1473" s="74"/>
      <c r="AS1473" s="74"/>
      <c r="AT1473" s="74"/>
      <c r="AU1473" s="74"/>
    </row>
    <row r="1474" spans="27:64">
      <c r="AA1474" s="74"/>
      <c r="AB1474" s="74"/>
      <c r="AC1474" s="74"/>
      <c r="AD1474" s="74"/>
      <c r="AE1474" s="74"/>
      <c r="AG1474" s="101"/>
      <c r="AN1474" s="74"/>
      <c r="AO1474" s="74"/>
      <c r="AP1474" s="74"/>
      <c r="AQ1474" s="74"/>
      <c r="AR1474" s="74"/>
      <c r="AS1474" s="74"/>
      <c r="AT1474" s="74"/>
      <c r="AU1474" s="74"/>
      <c r="AV1474" s="74"/>
      <c r="AX1474" s="74"/>
      <c r="AY1474" s="74"/>
      <c r="AZ1474" s="74"/>
      <c r="BA1474" s="74"/>
      <c r="BB1474" s="74"/>
      <c r="BC1474" s="74"/>
      <c r="BD1474" s="74"/>
      <c r="BE1474" s="74"/>
      <c r="BF1474" s="74"/>
      <c r="BG1474" s="74"/>
      <c r="BH1474" s="74"/>
      <c r="BI1474" s="74"/>
      <c r="BJ1474" s="74"/>
      <c r="BK1474" s="74"/>
      <c r="BL1474" s="74"/>
    </row>
    <row r="1475" spans="27:64">
      <c r="AA1475" s="74"/>
      <c r="AB1475" s="74"/>
      <c r="AC1475" s="74"/>
      <c r="AD1475" s="74"/>
      <c r="AE1475" s="74"/>
      <c r="AG1475" s="101"/>
      <c r="AN1475" s="74"/>
      <c r="AO1475" s="74"/>
      <c r="AP1475" s="74"/>
      <c r="AQ1475" s="74"/>
      <c r="AR1475" s="74"/>
      <c r="AS1475" s="74"/>
      <c r="AT1475" s="74"/>
      <c r="AU1475" s="74"/>
      <c r="AV1475" s="74"/>
      <c r="AX1475" s="74"/>
    </row>
    <row r="1476" spans="27:64">
      <c r="AA1476" s="74"/>
      <c r="AB1476" s="74"/>
      <c r="AC1476" s="74"/>
      <c r="AD1476" s="74"/>
      <c r="AE1476" s="74"/>
      <c r="AG1476" s="101"/>
      <c r="AN1476" s="74"/>
      <c r="AO1476" s="74"/>
      <c r="AP1476" s="74"/>
      <c r="AQ1476" s="74"/>
      <c r="AR1476" s="74"/>
      <c r="AS1476" s="74"/>
      <c r="AT1476" s="74"/>
      <c r="AU1476" s="74"/>
      <c r="AV1476" s="74"/>
      <c r="AX1476" s="74"/>
    </row>
    <row r="1477" spans="27:64">
      <c r="AA1477" s="74"/>
      <c r="AB1477" s="74"/>
      <c r="AC1477" s="74"/>
      <c r="AD1477" s="74"/>
      <c r="AE1477" s="74"/>
      <c r="AG1477" s="101"/>
      <c r="AN1477" s="74"/>
      <c r="AO1477" s="74"/>
      <c r="AP1477" s="74"/>
      <c r="AQ1477" s="74"/>
      <c r="AR1477" s="74"/>
      <c r="AS1477" s="74"/>
      <c r="AT1477" s="74"/>
      <c r="AU1477" s="74"/>
      <c r="AV1477" s="74"/>
      <c r="AW1477" s="74"/>
      <c r="AX1477" s="74"/>
      <c r="AY1477" s="74"/>
      <c r="AZ1477" s="74"/>
      <c r="BA1477" s="74"/>
      <c r="BB1477" s="74"/>
      <c r="BC1477" s="74"/>
      <c r="BD1477" s="74"/>
      <c r="BE1477" s="74"/>
      <c r="BF1477" s="74"/>
      <c r="BG1477" s="74"/>
      <c r="BH1477" s="74"/>
      <c r="BI1477" s="74"/>
      <c r="BJ1477" s="74"/>
      <c r="BK1477" s="74"/>
      <c r="BL1477" s="74"/>
    </row>
    <row r="1478" spans="27:64">
      <c r="AA1478" s="74"/>
      <c r="AB1478" s="74"/>
      <c r="AC1478" s="74"/>
      <c r="AD1478" s="74"/>
      <c r="AE1478" s="74"/>
      <c r="AG1478" s="101"/>
      <c r="AN1478" s="74"/>
      <c r="AO1478" s="74"/>
      <c r="AP1478" s="74"/>
      <c r="AQ1478" s="74"/>
      <c r="AR1478" s="74"/>
      <c r="AS1478" s="74"/>
      <c r="AT1478" s="74"/>
      <c r="AU1478" s="74"/>
      <c r="AV1478" s="74"/>
      <c r="AW1478" s="74"/>
      <c r="AX1478" s="74"/>
      <c r="AY1478" s="74"/>
      <c r="AZ1478" s="74"/>
      <c r="BA1478" s="74"/>
      <c r="BB1478" s="74"/>
      <c r="BC1478" s="74"/>
      <c r="BD1478" s="74"/>
      <c r="BE1478" s="74"/>
      <c r="BF1478" s="74"/>
      <c r="BG1478" s="74"/>
      <c r="BH1478" s="74"/>
      <c r="BI1478" s="74"/>
      <c r="BJ1478" s="74"/>
      <c r="BK1478" s="74"/>
      <c r="BL1478" s="74"/>
    </row>
    <row r="1479" spans="27:64">
      <c r="AA1479" s="74"/>
      <c r="AB1479" s="74"/>
      <c r="AC1479" s="74"/>
      <c r="AD1479" s="74"/>
      <c r="AE1479" s="74"/>
      <c r="AG1479" s="101"/>
      <c r="AN1479" s="74"/>
      <c r="AO1479" s="74"/>
      <c r="AP1479" s="74"/>
      <c r="AQ1479" s="74"/>
      <c r="AR1479" s="74"/>
      <c r="AS1479" s="74"/>
      <c r="AT1479" s="74"/>
      <c r="AU1479" s="74"/>
      <c r="AV1479" s="74"/>
      <c r="AW1479" s="74"/>
      <c r="AX1479" s="74"/>
      <c r="AY1479" s="74"/>
      <c r="AZ1479" s="74"/>
      <c r="BA1479" s="74"/>
      <c r="BB1479" s="74"/>
      <c r="BC1479" s="74"/>
      <c r="BD1479" s="74"/>
      <c r="BE1479" s="74"/>
      <c r="BF1479" s="74"/>
      <c r="BG1479" s="74"/>
      <c r="BH1479" s="74"/>
      <c r="BI1479" s="74"/>
      <c r="BJ1479" s="74"/>
      <c r="BK1479" s="74"/>
      <c r="BL1479" s="74"/>
    </row>
    <row r="1480" spans="27:64">
      <c r="AA1480" s="74"/>
      <c r="AB1480" s="74"/>
      <c r="AC1480" s="74"/>
      <c r="AD1480" s="74"/>
      <c r="AE1480" s="74"/>
      <c r="AG1480" s="101"/>
      <c r="AN1480" s="74"/>
      <c r="AO1480" s="74"/>
      <c r="AP1480" s="74"/>
      <c r="AQ1480" s="74"/>
      <c r="AR1480" s="74"/>
      <c r="AS1480" s="74"/>
      <c r="AT1480" s="74"/>
      <c r="AU1480" s="74"/>
      <c r="AV1480" s="74"/>
      <c r="AW1480" s="74"/>
      <c r="AX1480" s="74"/>
      <c r="AY1480" s="74"/>
      <c r="AZ1480" s="74"/>
      <c r="BA1480" s="74"/>
      <c r="BB1480" s="74"/>
      <c r="BC1480" s="74"/>
      <c r="BD1480" s="74"/>
      <c r="BE1480" s="74"/>
      <c r="BF1480" s="74"/>
      <c r="BG1480" s="74"/>
      <c r="BH1480" s="74"/>
      <c r="BI1480" s="74"/>
      <c r="BJ1480" s="74"/>
      <c r="BK1480" s="74"/>
      <c r="BL1480" s="74"/>
    </row>
    <row r="1481" spans="27:64">
      <c r="AA1481" s="74"/>
      <c r="AB1481" s="74"/>
      <c r="AC1481" s="74"/>
      <c r="AD1481" s="74"/>
      <c r="AE1481" s="74"/>
      <c r="AG1481" s="101"/>
      <c r="AN1481" s="74"/>
      <c r="AO1481" s="74"/>
      <c r="AP1481" s="74"/>
      <c r="AQ1481" s="74"/>
      <c r="AR1481" s="74"/>
      <c r="AS1481" s="74"/>
      <c r="AT1481" s="74"/>
      <c r="AU1481" s="74"/>
      <c r="AV1481" s="74"/>
    </row>
    <row r="1482" spans="27:64">
      <c r="AA1482" s="74"/>
      <c r="AB1482" s="74"/>
      <c r="AC1482" s="74"/>
      <c r="AD1482" s="74"/>
      <c r="AE1482" s="74"/>
      <c r="AG1482" s="101"/>
      <c r="AN1482" s="74"/>
      <c r="AO1482" s="74"/>
      <c r="AP1482" s="74"/>
      <c r="AQ1482" s="74"/>
      <c r="AR1482" s="74"/>
      <c r="AS1482" s="74"/>
      <c r="AT1482" s="74"/>
      <c r="AU1482" s="74"/>
    </row>
    <row r="1483" spans="27:64">
      <c r="AA1483" s="74"/>
      <c r="AB1483" s="74"/>
      <c r="AC1483" s="74"/>
      <c r="AD1483" s="74"/>
      <c r="AE1483" s="74"/>
      <c r="AG1483" s="101"/>
      <c r="AN1483" s="74"/>
      <c r="AO1483" s="74"/>
      <c r="AP1483" s="74"/>
      <c r="AQ1483" s="74"/>
      <c r="AR1483" s="74"/>
      <c r="AS1483" s="74"/>
      <c r="AT1483" s="74"/>
      <c r="AU1483" s="74"/>
    </row>
    <row r="1484" spans="27:64">
      <c r="AA1484" s="74"/>
      <c r="AB1484" s="74"/>
      <c r="AC1484" s="74"/>
      <c r="AD1484" s="74"/>
      <c r="AE1484" s="74"/>
      <c r="AG1484" s="101"/>
      <c r="AN1484" s="74"/>
      <c r="AO1484" s="74"/>
      <c r="AP1484" s="74"/>
      <c r="AQ1484" s="74"/>
      <c r="AR1484" s="74"/>
      <c r="AS1484" s="74"/>
      <c r="AT1484" s="74"/>
      <c r="AU1484" s="74"/>
      <c r="AV1484" s="74"/>
    </row>
    <row r="1485" spans="27:64">
      <c r="AA1485" s="74"/>
      <c r="AB1485" s="74"/>
      <c r="AC1485" s="74"/>
      <c r="AD1485" s="74"/>
      <c r="AE1485" s="74"/>
      <c r="AG1485" s="101"/>
      <c r="AN1485" s="74"/>
      <c r="AO1485" s="74"/>
      <c r="AP1485" s="74"/>
      <c r="AQ1485" s="74"/>
      <c r="AR1485" s="74"/>
      <c r="AS1485" s="74"/>
      <c r="AT1485" s="74"/>
      <c r="AU1485" s="74"/>
      <c r="AV1485" s="74"/>
      <c r="AW1485" s="74"/>
      <c r="AX1485" s="74"/>
      <c r="AY1485" s="74"/>
      <c r="AZ1485" s="74"/>
      <c r="BA1485" s="74"/>
      <c r="BB1485" s="74"/>
      <c r="BC1485" s="74"/>
      <c r="BD1485" s="74"/>
      <c r="BE1485" s="74"/>
      <c r="BF1485" s="74"/>
      <c r="BG1485" s="74"/>
      <c r="BH1485" s="74"/>
      <c r="BI1485" s="74"/>
      <c r="BJ1485" s="74"/>
      <c r="BK1485" s="74"/>
      <c r="BL1485" s="74"/>
    </row>
    <row r="1486" spans="27:64">
      <c r="AA1486" s="74"/>
      <c r="AB1486" s="74"/>
      <c r="AC1486" s="74"/>
      <c r="AD1486" s="74"/>
      <c r="AE1486" s="74"/>
      <c r="AG1486" s="101"/>
      <c r="AN1486" s="74"/>
      <c r="AO1486" s="74"/>
      <c r="AP1486" s="74"/>
      <c r="AQ1486" s="74"/>
      <c r="AR1486" s="74"/>
      <c r="AS1486" s="74"/>
      <c r="AT1486" s="74"/>
      <c r="AU1486" s="74"/>
      <c r="AV1486" s="74"/>
      <c r="AW1486" s="74"/>
      <c r="AX1486" s="74"/>
      <c r="AY1486" s="74"/>
      <c r="AZ1486" s="74"/>
      <c r="BA1486" s="74"/>
      <c r="BB1486" s="74"/>
      <c r="BC1486" s="74"/>
      <c r="BD1486" s="74"/>
      <c r="BE1486" s="74"/>
      <c r="BF1486" s="74"/>
      <c r="BG1486" s="74"/>
      <c r="BH1486" s="74"/>
      <c r="BI1486" s="74"/>
      <c r="BJ1486" s="74"/>
      <c r="BK1486" s="74"/>
      <c r="BL1486" s="74"/>
    </row>
    <row r="1487" spans="27:64">
      <c r="AA1487" s="74"/>
      <c r="AB1487" s="74"/>
      <c r="AC1487" s="74"/>
      <c r="AD1487" s="74"/>
      <c r="AE1487" s="74"/>
      <c r="AG1487" s="101"/>
      <c r="AN1487" s="74"/>
      <c r="AO1487" s="74"/>
      <c r="AP1487" s="74"/>
      <c r="AQ1487" s="74"/>
      <c r="AR1487" s="74"/>
      <c r="AS1487" s="74"/>
      <c r="AT1487" s="74"/>
      <c r="AU1487" s="74"/>
    </row>
    <row r="1488" spans="27:64">
      <c r="AA1488" s="74"/>
      <c r="AB1488" s="74"/>
      <c r="AC1488" s="74"/>
      <c r="AD1488" s="74"/>
      <c r="AE1488" s="74"/>
      <c r="AG1488" s="101"/>
      <c r="AN1488" s="74"/>
      <c r="AO1488" s="74"/>
      <c r="AP1488" s="74"/>
      <c r="AQ1488" s="74"/>
      <c r="AR1488" s="74"/>
      <c r="AS1488" s="74"/>
      <c r="AT1488" s="74"/>
      <c r="AU1488" s="74"/>
      <c r="AV1488" s="74"/>
      <c r="AX1488" s="74"/>
    </row>
    <row r="1489" spans="27:64">
      <c r="AA1489" s="74"/>
      <c r="AB1489" s="74"/>
      <c r="AC1489" s="74"/>
      <c r="AD1489" s="74"/>
      <c r="AE1489" s="74"/>
      <c r="AG1489" s="101"/>
      <c r="AN1489" s="74"/>
      <c r="AO1489" s="74"/>
      <c r="AP1489" s="74"/>
      <c r="AQ1489" s="74"/>
      <c r="AR1489" s="74"/>
      <c r="AS1489" s="74"/>
      <c r="AT1489" s="74"/>
      <c r="AU1489" s="74"/>
      <c r="AV1489" s="74"/>
    </row>
    <row r="1490" spans="27:64">
      <c r="AA1490" s="74"/>
      <c r="AB1490" s="74"/>
      <c r="AC1490" s="74"/>
      <c r="AD1490" s="74"/>
      <c r="AE1490" s="74"/>
      <c r="AG1490" s="101"/>
      <c r="AN1490" s="74"/>
      <c r="AO1490" s="74"/>
      <c r="AP1490" s="74"/>
      <c r="AQ1490" s="74"/>
      <c r="AR1490" s="74"/>
      <c r="AS1490" s="74"/>
      <c r="AT1490" s="74"/>
      <c r="AU1490" s="74"/>
    </row>
    <row r="1491" spans="27:64">
      <c r="AA1491" s="74"/>
      <c r="AB1491" s="74"/>
      <c r="AC1491" s="74"/>
      <c r="AD1491" s="74"/>
      <c r="AE1491" s="74"/>
      <c r="AG1491" s="101"/>
      <c r="AN1491" s="74"/>
      <c r="AO1491" s="74"/>
      <c r="AP1491" s="74"/>
      <c r="AQ1491" s="74"/>
      <c r="AR1491" s="74"/>
      <c r="AS1491" s="74"/>
      <c r="AT1491" s="74"/>
      <c r="AU1491" s="74"/>
    </row>
    <row r="1492" spans="27:64">
      <c r="AA1492" s="74"/>
      <c r="AB1492" s="74"/>
      <c r="AC1492" s="74"/>
      <c r="AD1492" s="74"/>
      <c r="AE1492" s="74"/>
      <c r="AG1492" s="101"/>
      <c r="AN1492" s="74"/>
      <c r="AO1492" s="74"/>
      <c r="AP1492" s="74"/>
      <c r="AQ1492" s="74"/>
      <c r="AR1492" s="74"/>
      <c r="AS1492" s="74"/>
      <c r="AT1492" s="74"/>
      <c r="AU1492" s="74"/>
    </row>
    <row r="1493" spans="27:64">
      <c r="AA1493" s="74"/>
      <c r="AB1493" s="74"/>
      <c r="AC1493" s="74"/>
      <c r="AD1493" s="74"/>
      <c r="AE1493" s="74"/>
      <c r="AG1493" s="101"/>
      <c r="AN1493" s="74"/>
      <c r="AO1493" s="74"/>
      <c r="AP1493" s="74"/>
      <c r="AQ1493" s="74"/>
      <c r="AR1493" s="74"/>
      <c r="AS1493" s="74"/>
      <c r="AT1493" s="74"/>
      <c r="AU1493" s="74"/>
    </row>
    <row r="1494" spans="27:64">
      <c r="AA1494" s="74"/>
      <c r="AB1494" s="74"/>
      <c r="AC1494" s="74"/>
      <c r="AD1494" s="74"/>
      <c r="AE1494" s="74"/>
      <c r="AG1494" s="101"/>
      <c r="AN1494" s="74"/>
      <c r="AO1494" s="74"/>
      <c r="AP1494" s="74"/>
      <c r="AQ1494" s="74"/>
      <c r="AR1494" s="74"/>
      <c r="AS1494" s="74"/>
      <c r="AT1494" s="74"/>
      <c r="AU1494" s="74"/>
      <c r="AV1494" s="74"/>
      <c r="AW1494" s="74"/>
      <c r="AX1494" s="74"/>
      <c r="AY1494" s="74"/>
      <c r="AZ1494" s="74"/>
      <c r="BA1494" s="74"/>
      <c r="BB1494" s="74"/>
      <c r="BC1494" s="74"/>
      <c r="BD1494" s="74"/>
      <c r="BE1494" s="74"/>
      <c r="BF1494" s="74"/>
      <c r="BG1494" s="74"/>
      <c r="BH1494" s="74"/>
      <c r="BI1494" s="74"/>
      <c r="BJ1494" s="74"/>
      <c r="BK1494" s="74"/>
      <c r="BL1494" s="74"/>
    </row>
    <row r="1495" spans="27:64">
      <c r="AA1495" s="74"/>
      <c r="AB1495" s="74"/>
      <c r="AC1495" s="74"/>
      <c r="AD1495" s="74"/>
      <c r="AE1495" s="74"/>
      <c r="AG1495" s="101"/>
      <c r="AN1495" s="74"/>
      <c r="AO1495" s="74"/>
      <c r="AP1495" s="74"/>
      <c r="AQ1495" s="74"/>
      <c r="AR1495" s="74"/>
      <c r="AS1495" s="74"/>
      <c r="AT1495" s="74"/>
      <c r="AU1495" s="74"/>
    </row>
    <row r="1496" spans="27:64">
      <c r="AA1496" s="74"/>
      <c r="AB1496" s="74"/>
      <c r="AC1496" s="74"/>
      <c r="AD1496" s="74"/>
      <c r="AE1496" s="74"/>
      <c r="AG1496" s="101"/>
      <c r="AN1496" s="74"/>
      <c r="AO1496" s="74"/>
      <c r="AP1496" s="74"/>
      <c r="AQ1496" s="74"/>
      <c r="AR1496" s="74"/>
      <c r="AS1496" s="74"/>
      <c r="AT1496" s="74"/>
      <c r="AU1496" s="74"/>
      <c r="AV1496" s="74"/>
      <c r="AW1496" s="74"/>
      <c r="AX1496" s="74"/>
      <c r="AY1496" s="74"/>
      <c r="AZ1496" s="74"/>
      <c r="BA1496" s="74"/>
      <c r="BB1496" s="74"/>
      <c r="BC1496" s="74"/>
      <c r="BD1496" s="74"/>
      <c r="BE1496" s="74"/>
      <c r="BF1496" s="74"/>
      <c r="BG1496" s="74"/>
      <c r="BH1496" s="74"/>
      <c r="BI1496" s="74"/>
      <c r="BJ1496" s="74"/>
      <c r="BK1496" s="74"/>
      <c r="BL1496" s="74"/>
    </row>
    <row r="1497" spans="27:64">
      <c r="AA1497" s="74"/>
      <c r="AB1497" s="74"/>
      <c r="AC1497" s="74"/>
      <c r="AD1497" s="74"/>
      <c r="AE1497" s="74"/>
      <c r="AG1497" s="101"/>
      <c r="AN1497" s="74"/>
      <c r="AO1497" s="74"/>
      <c r="AP1497" s="74"/>
      <c r="AQ1497" s="74"/>
      <c r="AR1497" s="74"/>
      <c r="AS1497" s="74"/>
      <c r="AT1497" s="74"/>
      <c r="AU1497" s="74"/>
      <c r="AV1497" s="74"/>
      <c r="AX1497" s="74"/>
    </row>
    <row r="1498" spans="27:64">
      <c r="AA1498" s="74"/>
      <c r="AB1498" s="74"/>
      <c r="AC1498" s="74"/>
      <c r="AD1498" s="74"/>
      <c r="AE1498" s="74"/>
      <c r="AG1498" s="101"/>
      <c r="AN1498" s="74"/>
      <c r="AO1498" s="74"/>
      <c r="AP1498" s="74"/>
      <c r="AQ1498" s="74"/>
      <c r="AR1498" s="74"/>
      <c r="AS1498" s="74"/>
      <c r="AT1498" s="74"/>
      <c r="AU1498" s="74"/>
      <c r="AV1498" s="74"/>
    </row>
    <row r="1499" spans="27:64">
      <c r="AA1499" s="74"/>
      <c r="AB1499" s="74"/>
      <c r="AC1499" s="74"/>
      <c r="AD1499" s="74"/>
      <c r="AE1499" s="74"/>
      <c r="AG1499" s="101"/>
      <c r="AN1499" s="74"/>
      <c r="AO1499" s="74"/>
      <c r="AP1499" s="74"/>
      <c r="AQ1499" s="74"/>
      <c r="AR1499" s="74"/>
      <c r="AS1499" s="74"/>
      <c r="AT1499" s="74"/>
      <c r="AU1499" s="74"/>
      <c r="AV1499" s="74"/>
    </row>
    <row r="1500" spans="27:64">
      <c r="AA1500" s="74"/>
      <c r="AB1500" s="74"/>
      <c r="AC1500" s="74"/>
      <c r="AD1500" s="74"/>
      <c r="AE1500" s="74"/>
      <c r="AG1500" s="101"/>
      <c r="AN1500" s="74"/>
      <c r="AO1500" s="74"/>
      <c r="AP1500" s="74"/>
      <c r="AQ1500" s="74"/>
      <c r="AR1500" s="74"/>
      <c r="AS1500" s="74"/>
      <c r="AT1500" s="74"/>
      <c r="AU1500" s="74"/>
      <c r="AV1500" s="74"/>
      <c r="AX1500" s="74"/>
    </row>
    <row r="1501" spans="27:64">
      <c r="AA1501" s="74"/>
      <c r="AB1501" s="74"/>
      <c r="AC1501" s="74"/>
      <c r="AD1501" s="74"/>
      <c r="AE1501" s="74"/>
      <c r="AG1501" s="101"/>
      <c r="AN1501" s="74"/>
      <c r="AO1501" s="74"/>
      <c r="AP1501" s="74"/>
      <c r="AQ1501" s="74"/>
      <c r="AR1501" s="74"/>
      <c r="AS1501" s="74"/>
      <c r="AT1501" s="74"/>
      <c r="AU1501" s="74"/>
      <c r="AV1501" s="74"/>
      <c r="AW1501" s="74"/>
      <c r="AX1501" s="74"/>
      <c r="AY1501" s="74"/>
      <c r="AZ1501" s="74"/>
      <c r="BA1501" s="74"/>
      <c r="BB1501" s="74"/>
      <c r="BC1501" s="74"/>
      <c r="BD1501" s="74"/>
      <c r="BE1501" s="74"/>
      <c r="BF1501" s="74"/>
      <c r="BG1501" s="74"/>
      <c r="BH1501" s="74"/>
      <c r="BI1501" s="74"/>
      <c r="BJ1501" s="74"/>
      <c r="BK1501" s="74"/>
      <c r="BL1501" s="74"/>
    </row>
    <row r="1502" spans="27:64">
      <c r="AA1502" s="74"/>
      <c r="AB1502" s="74"/>
      <c r="AC1502" s="74"/>
      <c r="AD1502" s="74"/>
      <c r="AE1502" s="74"/>
      <c r="AG1502" s="101"/>
      <c r="AN1502" s="74"/>
      <c r="AO1502" s="74"/>
      <c r="AP1502" s="74"/>
      <c r="AQ1502" s="74"/>
      <c r="AR1502" s="74"/>
      <c r="AS1502" s="74"/>
      <c r="AT1502" s="74"/>
      <c r="AU1502" s="74"/>
      <c r="AV1502" s="74"/>
    </row>
    <row r="1503" spans="27:64">
      <c r="AA1503" s="74"/>
      <c r="AB1503" s="74"/>
      <c r="AC1503" s="74"/>
      <c r="AD1503" s="74"/>
      <c r="AE1503" s="74"/>
      <c r="AG1503" s="101"/>
      <c r="AN1503" s="74"/>
      <c r="AO1503" s="74"/>
      <c r="AP1503" s="74"/>
      <c r="AQ1503" s="74"/>
      <c r="AR1503" s="74"/>
      <c r="AS1503" s="74"/>
      <c r="AT1503" s="74"/>
      <c r="AU1503" s="74"/>
      <c r="AV1503" s="74"/>
      <c r="AX1503" s="74"/>
    </row>
    <row r="1504" spans="27:64">
      <c r="AA1504" s="74"/>
      <c r="AB1504" s="74"/>
      <c r="AC1504" s="74"/>
      <c r="AD1504" s="74"/>
      <c r="AE1504" s="74"/>
      <c r="AG1504" s="101"/>
      <c r="AN1504" s="74"/>
      <c r="AO1504" s="74"/>
      <c r="AP1504" s="74"/>
      <c r="AQ1504" s="74"/>
      <c r="AR1504" s="74"/>
      <c r="AS1504" s="74"/>
      <c r="AT1504" s="74"/>
      <c r="AU1504" s="74"/>
      <c r="AV1504" s="74"/>
      <c r="AW1504" s="74"/>
      <c r="AX1504" s="74"/>
      <c r="AY1504" s="74"/>
      <c r="AZ1504" s="74"/>
      <c r="BA1504" s="74"/>
      <c r="BB1504" s="74"/>
      <c r="BC1504" s="74"/>
      <c r="BD1504" s="74"/>
      <c r="BE1504" s="74"/>
      <c r="BF1504" s="74"/>
      <c r="BG1504" s="74"/>
      <c r="BH1504" s="74"/>
      <c r="BI1504" s="74"/>
      <c r="BJ1504" s="74"/>
      <c r="BK1504" s="74"/>
      <c r="BL1504" s="74"/>
    </row>
    <row r="1505" spans="27:64">
      <c r="AA1505" s="74"/>
      <c r="AB1505" s="74"/>
      <c r="AC1505" s="74"/>
      <c r="AD1505" s="74"/>
      <c r="AE1505" s="74"/>
      <c r="AG1505" s="101"/>
      <c r="AN1505" s="74"/>
      <c r="AO1505" s="74"/>
      <c r="AP1505" s="74"/>
      <c r="AQ1505" s="74"/>
      <c r="AR1505" s="74"/>
      <c r="AS1505" s="74"/>
      <c r="AT1505" s="74"/>
      <c r="AU1505" s="74"/>
      <c r="AV1505" s="74"/>
    </row>
    <row r="1506" spans="27:64">
      <c r="AA1506" s="74"/>
      <c r="AB1506" s="74"/>
      <c r="AC1506" s="74"/>
      <c r="AD1506" s="74"/>
      <c r="AE1506" s="74"/>
      <c r="AG1506" s="101"/>
      <c r="AN1506" s="74"/>
      <c r="AO1506" s="74"/>
      <c r="AP1506" s="74"/>
      <c r="AQ1506" s="74"/>
      <c r="AR1506" s="74"/>
      <c r="AS1506" s="74"/>
      <c r="AT1506" s="74"/>
      <c r="AU1506" s="74"/>
      <c r="AV1506" s="74"/>
    </row>
    <row r="1507" spans="27:64">
      <c r="AA1507" s="74"/>
      <c r="AB1507" s="74"/>
      <c r="AC1507" s="74"/>
      <c r="AD1507" s="74"/>
      <c r="AE1507" s="74"/>
      <c r="AG1507" s="101"/>
      <c r="AN1507" s="74"/>
      <c r="AO1507" s="74"/>
      <c r="AP1507" s="74"/>
      <c r="AQ1507" s="74"/>
      <c r="AR1507" s="74"/>
      <c r="AS1507" s="74"/>
      <c r="AT1507" s="74"/>
      <c r="AU1507" s="74"/>
      <c r="AV1507" s="74"/>
      <c r="AX1507" s="74"/>
      <c r="AY1507" s="74"/>
      <c r="AZ1507" s="74"/>
      <c r="BA1507" s="74"/>
      <c r="BB1507" s="74"/>
      <c r="BC1507" s="74"/>
      <c r="BD1507" s="74"/>
      <c r="BE1507" s="74"/>
      <c r="BF1507" s="74"/>
      <c r="BG1507" s="74"/>
      <c r="BH1507" s="74"/>
      <c r="BI1507" s="74"/>
      <c r="BJ1507" s="74"/>
      <c r="BK1507" s="74"/>
      <c r="BL1507" s="74"/>
    </row>
    <row r="1508" spans="27:64">
      <c r="AA1508" s="74"/>
      <c r="AB1508" s="74"/>
      <c r="AC1508" s="74"/>
      <c r="AD1508" s="74"/>
      <c r="AE1508" s="74"/>
      <c r="AG1508" s="101"/>
      <c r="AN1508" s="74"/>
      <c r="AO1508" s="74"/>
      <c r="AP1508" s="74"/>
      <c r="AQ1508" s="74"/>
      <c r="AR1508" s="74"/>
      <c r="AS1508" s="74"/>
      <c r="AT1508" s="74"/>
      <c r="AU1508" s="74"/>
      <c r="AV1508" s="74"/>
    </row>
    <row r="1509" spans="27:64">
      <c r="AA1509" s="74"/>
      <c r="AB1509" s="74"/>
      <c r="AC1509" s="74"/>
      <c r="AD1509" s="74"/>
      <c r="AE1509" s="74"/>
      <c r="AG1509" s="101"/>
      <c r="AN1509" s="74"/>
      <c r="AO1509" s="74"/>
      <c r="AP1509" s="74"/>
      <c r="AQ1509" s="74"/>
      <c r="AR1509" s="74"/>
      <c r="AS1509" s="74"/>
      <c r="AT1509" s="74"/>
      <c r="AU1509" s="74"/>
      <c r="AV1509" s="74"/>
      <c r="AX1509" s="74"/>
      <c r="AY1509" s="74"/>
      <c r="AZ1509" s="74"/>
      <c r="BA1509" s="74"/>
      <c r="BB1509" s="74"/>
      <c r="BC1509" s="74"/>
      <c r="BD1509" s="74"/>
      <c r="BE1509" s="74"/>
      <c r="BF1509" s="74"/>
      <c r="BG1509" s="74"/>
      <c r="BH1509" s="74"/>
      <c r="BI1509" s="74"/>
      <c r="BJ1509" s="74"/>
      <c r="BK1509" s="74"/>
      <c r="BL1509" s="74"/>
    </row>
    <row r="1510" spans="27:64">
      <c r="AA1510" s="74"/>
      <c r="AB1510" s="74"/>
      <c r="AC1510" s="74"/>
      <c r="AD1510" s="74"/>
      <c r="AE1510" s="74"/>
      <c r="AG1510" s="101"/>
      <c r="AN1510" s="74"/>
      <c r="AO1510" s="74"/>
      <c r="AP1510" s="74"/>
      <c r="AQ1510" s="74"/>
      <c r="AR1510" s="74"/>
      <c r="AS1510" s="74"/>
      <c r="AT1510" s="74"/>
      <c r="AU1510" s="74"/>
    </row>
    <row r="1511" spans="27:64">
      <c r="AA1511" s="74"/>
      <c r="AB1511" s="74"/>
      <c r="AC1511" s="74"/>
      <c r="AD1511" s="74"/>
      <c r="AE1511" s="74"/>
      <c r="AG1511" s="101"/>
      <c r="AN1511" s="74"/>
      <c r="AO1511" s="74"/>
      <c r="AP1511" s="74"/>
      <c r="AQ1511" s="74"/>
      <c r="AR1511" s="74"/>
      <c r="AS1511" s="74"/>
      <c r="AT1511" s="74"/>
      <c r="AU1511" s="74"/>
      <c r="AV1511" s="74"/>
      <c r="AX1511" s="74"/>
    </row>
    <row r="1512" spans="27:64">
      <c r="AA1512" s="74"/>
      <c r="AB1512" s="74"/>
      <c r="AC1512" s="74"/>
      <c r="AD1512" s="74"/>
      <c r="AE1512" s="74"/>
      <c r="AG1512" s="101"/>
      <c r="AN1512" s="74"/>
      <c r="AO1512" s="74"/>
      <c r="AP1512" s="74"/>
      <c r="AQ1512" s="74"/>
      <c r="AR1512" s="74"/>
      <c r="AS1512" s="74"/>
      <c r="AT1512" s="74"/>
      <c r="AU1512" s="74"/>
    </row>
    <row r="1513" spans="27:64">
      <c r="AA1513" s="74"/>
      <c r="AB1513" s="74"/>
      <c r="AC1513" s="74"/>
      <c r="AD1513" s="74"/>
      <c r="AE1513" s="74"/>
      <c r="AG1513" s="101"/>
      <c r="AN1513" s="74"/>
      <c r="AO1513" s="74"/>
      <c r="AP1513" s="74"/>
      <c r="AQ1513" s="74"/>
      <c r="AR1513" s="74"/>
      <c r="AS1513" s="74"/>
      <c r="AT1513" s="74"/>
      <c r="AU1513" s="74"/>
      <c r="AV1513" s="74"/>
    </row>
    <row r="1514" spans="27:64">
      <c r="AA1514" s="74"/>
      <c r="AB1514" s="74"/>
      <c r="AC1514" s="74"/>
      <c r="AD1514" s="74"/>
      <c r="AE1514" s="74"/>
      <c r="AG1514" s="101"/>
      <c r="AN1514" s="74"/>
      <c r="AO1514" s="74"/>
      <c r="AP1514" s="74"/>
      <c r="AQ1514" s="74"/>
      <c r="AR1514" s="74"/>
      <c r="AS1514" s="74"/>
      <c r="AT1514" s="74"/>
      <c r="AU1514" s="74"/>
      <c r="AV1514" s="74"/>
      <c r="AW1514" s="74"/>
      <c r="AX1514" s="74"/>
      <c r="AY1514" s="74"/>
      <c r="AZ1514" s="74"/>
      <c r="BA1514" s="74"/>
      <c r="BB1514" s="74"/>
      <c r="BC1514" s="74"/>
      <c r="BD1514" s="74"/>
      <c r="BE1514" s="74"/>
      <c r="BF1514" s="74"/>
      <c r="BG1514" s="74"/>
      <c r="BH1514" s="74"/>
      <c r="BI1514" s="74"/>
      <c r="BJ1514" s="74"/>
      <c r="BK1514" s="74"/>
      <c r="BL1514" s="74"/>
    </row>
    <row r="1515" spans="27:64">
      <c r="AA1515" s="74"/>
      <c r="AB1515" s="74"/>
      <c r="AC1515" s="74"/>
      <c r="AD1515" s="74"/>
      <c r="AE1515" s="74"/>
      <c r="AG1515" s="101"/>
      <c r="AN1515" s="74"/>
      <c r="AO1515" s="74"/>
      <c r="AP1515" s="74"/>
      <c r="AQ1515" s="74"/>
      <c r="AR1515" s="74"/>
      <c r="AS1515" s="74"/>
      <c r="AT1515" s="74"/>
      <c r="AU1515" s="74"/>
    </row>
    <row r="1516" spans="27:64">
      <c r="AA1516" s="74"/>
      <c r="AB1516" s="74"/>
      <c r="AC1516" s="74"/>
      <c r="AD1516" s="74"/>
      <c r="AE1516" s="74"/>
      <c r="AG1516" s="101"/>
      <c r="AN1516" s="74"/>
      <c r="AO1516" s="74"/>
      <c r="AP1516" s="74"/>
      <c r="AQ1516" s="74"/>
      <c r="AR1516" s="74"/>
      <c r="AS1516" s="74"/>
      <c r="AT1516" s="74"/>
      <c r="AU1516" s="74"/>
      <c r="AV1516" s="74"/>
      <c r="AX1516" s="74"/>
    </row>
    <row r="1517" spans="27:64">
      <c r="AA1517" s="74"/>
      <c r="AB1517" s="74"/>
      <c r="AC1517" s="74"/>
      <c r="AD1517" s="74"/>
      <c r="AE1517" s="74"/>
      <c r="AG1517" s="101"/>
      <c r="AN1517" s="74"/>
      <c r="AO1517" s="74"/>
      <c r="AP1517" s="74"/>
      <c r="AQ1517" s="74"/>
      <c r="AR1517" s="74"/>
      <c r="AS1517" s="74"/>
      <c r="AT1517" s="74"/>
      <c r="AU1517" s="74"/>
      <c r="AV1517" s="74"/>
      <c r="AW1517" s="74"/>
      <c r="AX1517" s="74"/>
      <c r="AY1517" s="74"/>
      <c r="AZ1517" s="74"/>
      <c r="BA1517" s="74"/>
      <c r="BB1517" s="74"/>
      <c r="BC1517" s="74"/>
      <c r="BD1517" s="74"/>
      <c r="BE1517" s="74"/>
      <c r="BF1517" s="74"/>
      <c r="BG1517" s="74"/>
      <c r="BH1517" s="74"/>
      <c r="BI1517" s="74"/>
      <c r="BJ1517" s="74"/>
      <c r="BK1517" s="74"/>
      <c r="BL1517" s="74"/>
    </row>
    <row r="1518" spans="27:64">
      <c r="AA1518" s="74"/>
      <c r="AB1518" s="74"/>
      <c r="AC1518" s="74"/>
      <c r="AD1518" s="74"/>
      <c r="AE1518" s="74"/>
      <c r="AG1518" s="101"/>
      <c r="AN1518" s="74"/>
      <c r="AO1518" s="74"/>
      <c r="AP1518" s="74"/>
      <c r="AQ1518" s="74"/>
      <c r="AR1518" s="74"/>
      <c r="AS1518" s="74"/>
      <c r="AT1518" s="74"/>
      <c r="AU1518" s="74"/>
      <c r="AV1518" s="74"/>
      <c r="AW1518" s="74"/>
      <c r="AX1518" s="74"/>
      <c r="AY1518" s="74"/>
      <c r="AZ1518" s="74"/>
      <c r="BA1518" s="74"/>
      <c r="BB1518" s="74"/>
      <c r="BC1518" s="74"/>
      <c r="BD1518" s="74"/>
      <c r="BE1518" s="74"/>
      <c r="BF1518" s="74"/>
      <c r="BG1518" s="74"/>
      <c r="BH1518" s="74"/>
      <c r="BI1518" s="74"/>
      <c r="BJ1518" s="74"/>
      <c r="BK1518" s="74"/>
      <c r="BL1518" s="74"/>
    </row>
    <row r="1519" spans="27:64">
      <c r="AA1519" s="74"/>
      <c r="AB1519" s="74"/>
      <c r="AC1519" s="74"/>
      <c r="AD1519" s="74"/>
      <c r="AE1519" s="74"/>
      <c r="AG1519" s="101"/>
      <c r="AN1519" s="74"/>
      <c r="AO1519" s="74"/>
      <c r="AP1519" s="74"/>
      <c r="AQ1519" s="74"/>
      <c r="AR1519" s="74"/>
      <c r="AS1519" s="74"/>
      <c r="AT1519" s="74"/>
      <c r="AU1519" s="74"/>
      <c r="AV1519" s="74"/>
      <c r="AW1519" s="74"/>
      <c r="AX1519" s="74"/>
      <c r="AY1519" s="74"/>
      <c r="AZ1519" s="74"/>
      <c r="BA1519" s="74"/>
      <c r="BB1519" s="74"/>
      <c r="BC1519" s="74"/>
      <c r="BD1519" s="74"/>
      <c r="BE1519" s="74"/>
      <c r="BF1519" s="74"/>
      <c r="BG1519" s="74"/>
      <c r="BH1519" s="74"/>
      <c r="BI1519" s="74"/>
      <c r="BJ1519" s="74"/>
      <c r="BK1519" s="74"/>
      <c r="BL1519" s="74"/>
    </row>
    <row r="1520" spans="27:64">
      <c r="AA1520" s="74"/>
      <c r="AB1520" s="74"/>
      <c r="AC1520" s="74"/>
      <c r="AD1520" s="74"/>
      <c r="AE1520" s="74"/>
      <c r="AG1520" s="101"/>
      <c r="AN1520" s="74"/>
      <c r="AO1520" s="74"/>
      <c r="AP1520" s="74"/>
      <c r="AQ1520" s="74"/>
      <c r="AR1520" s="74"/>
      <c r="AS1520" s="74"/>
      <c r="AT1520" s="74"/>
      <c r="AU1520" s="74"/>
      <c r="AV1520" s="74"/>
    </row>
    <row r="1521" spans="27:64">
      <c r="AA1521" s="74"/>
      <c r="AB1521" s="74"/>
      <c r="AC1521" s="74"/>
      <c r="AD1521" s="74"/>
      <c r="AE1521" s="74"/>
      <c r="AG1521" s="101"/>
      <c r="AN1521" s="74"/>
      <c r="AO1521" s="74"/>
      <c r="AP1521" s="74"/>
      <c r="AQ1521" s="74"/>
      <c r="AR1521" s="74"/>
      <c r="AS1521" s="74"/>
      <c r="AT1521" s="74"/>
      <c r="AU1521" s="74"/>
      <c r="AV1521" s="74"/>
    </row>
    <row r="1522" spans="27:64">
      <c r="AA1522" s="74"/>
      <c r="AB1522" s="74"/>
      <c r="AC1522" s="74"/>
      <c r="AD1522" s="74"/>
      <c r="AE1522" s="74"/>
      <c r="AG1522" s="101"/>
      <c r="AN1522" s="74"/>
      <c r="AO1522" s="74"/>
      <c r="AP1522" s="74"/>
      <c r="AQ1522" s="74"/>
      <c r="AR1522" s="74"/>
      <c r="AS1522" s="74"/>
      <c r="AT1522" s="74"/>
      <c r="AU1522" s="74"/>
      <c r="AV1522" s="74"/>
      <c r="AX1522" s="74"/>
      <c r="AY1522" s="74"/>
      <c r="AZ1522" s="74"/>
      <c r="BA1522" s="74"/>
      <c r="BB1522" s="74"/>
      <c r="BC1522" s="74"/>
      <c r="BD1522" s="74"/>
      <c r="BE1522" s="74"/>
      <c r="BF1522" s="74"/>
      <c r="BG1522" s="74"/>
      <c r="BH1522" s="74"/>
      <c r="BI1522" s="74"/>
      <c r="BJ1522" s="74"/>
      <c r="BK1522" s="74"/>
      <c r="BL1522" s="74"/>
    </row>
    <row r="1523" spans="27:64">
      <c r="AA1523" s="74"/>
      <c r="AB1523" s="74"/>
      <c r="AC1523" s="74"/>
      <c r="AD1523" s="74"/>
      <c r="AE1523" s="74"/>
      <c r="AG1523" s="101"/>
      <c r="AN1523" s="74"/>
      <c r="AO1523" s="74"/>
      <c r="AP1523" s="74"/>
      <c r="AQ1523" s="74"/>
      <c r="AR1523" s="74"/>
      <c r="AS1523" s="74"/>
      <c r="AT1523" s="74"/>
      <c r="AU1523" s="74"/>
      <c r="AV1523" s="74"/>
    </row>
    <row r="1524" spans="27:64">
      <c r="AA1524" s="74"/>
      <c r="AB1524" s="74"/>
      <c r="AC1524" s="74"/>
      <c r="AD1524" s="74"/>
      <c r="AE1524" s="74"/>
      <c r="AG1524" s="101"/>
      <c r="AN1524" s="74"/>
      <c r="AO1524" s="74"/>
      <c r="AP1524" s="74"/>
      <c r="AQ1524" s="74"/>
      <c r="AR1524" s="74"/>
      <c r="AS1524" s="74"/>
      <c r="AT1524" s="74"/>
      <c r="AU1524" s="74"/>
      <c r="AV1524" s="74"/>
      <c r="AX1524" s="74"/>
      <c r="AY1524" s="74"/>
      <c r="AZ1524" s="74"/>
      <c r="BA1524" s="74"/>
      <c r="BB1524" s="74"/>
      <c r="BC1524" s="74"/>
      <c r="BD1524" s="74"/>
      <c r="BE1524" s="74"/>
      <c r="BF1524" s="74"/>
      <c r="BG1524" s="74"/>
      <c r="BH1524" s="74"/>
      <c r="BI1524" s="74"/>
      <c r="BJ1524" s="74"/>
      <c r="BK1524" s="74"/>
      <c r="BL1524" s="74"/>
    </row>
    <row r="1525" spans="27:64">
      <c r="AA1525" s="74"/>
      <c r="AB1525" s="74"/>
      <c r="AC1525" s="74"/>
      <c r="AD1525" s="74"/>
      <c r="AE1525" s="74"/>
      <c r="AG1525" s="101"/>
      <c r="AN1525" s="74"/>
      <c r="AO1525" s="74"/>
      <c r="AP1525" s="74"/>
      <c r="AQ1525" s="74"/>
      <c r="AR1525" s="74"/>
      <c r="AS1525" s="74"/>
      <c r="AT1525" s="74"/>
      <c r="AU1525" s="74"/>
      <c r="AV1525" s="74"/>
    </row>
    <row r="1526" spans="27:64">
      <c r="AA1526" s="74"/>
      <c r="AB1526" s="74"/>
      <c r="AC1526" s="74"/>
      <c r="AD1526" s="74"/>
      <c r="AE1526" s="74"/>
      <c r="AG1526" s="101"/>
      <c r="AN1526" s="74"/>
      <c r="AO1526" s="74"/>
      <c r="AP1526" s="74"/>
      <c r="AQ1526" s="74"/>
      <c r="AR1526" s="74"/>
      <c r="AS1526" s="74"/>
      <c r="AT1526" s="74"/>
      <c r="AU1526" s="74"/>
      <c r="AV1526" s="74"/>
    </row>
    <row r="1527" spans="27:64">
      <c r="AA1527" s="74"/>
      <c r="AB1527" s="74"/>
      <c r="AC1527" s="74"/>
      <c r="AD1527" s="74"/>
      <c r="AE1527" s="74"/>
      <c r="AG1527" s="101"/>
      <c r="AN1527" s="74"/>
      <c r="AO1527" s="74"/>
      <c r="AP1527" s="74"/>
      <c r="AQ1527" s="74"/>
      <c r="AR1527" s="74"/>
      <c r="AS1527" s="74"/>
      <c r="AT1527" s="74"/>
      <c r="AU1527" s="74"/>
      <c r="AV1527" s="74"/>
      <c r="AX1527" s="74"/>
    </row>
    <row r="1528" spans="27:64">
      <c r="AA1528" s="74"/>
      <c r="AB1528" s="74"/>
      <c r="AC1528" s="74"/>
      <c r="AD1528" s="74"/>
      <c r="AE1528" s="74"/>
      <c r="AG1528" s="101"/>
      <c r="AN1528" s="74"/>
      <c r="AO1528" s="74"/>
      <c r="AP1528" s="74"/>
      <c r="AQ1528" s="74"/>
      <c r="AR1528" s="74"/>
      <c r="AS1528" s="74"/>
      <c r="AT1528" s="74"/>
      <c r="AU1528" s="74"/>
      <c r="AV1528" s="74"/>
    </row>
    <row r="1529" spans="27:64">
      <c r="AA1529" s="74"/>
      <c r="AB1529" s="74"/>
      <c r="AC1529" s="74"/>
      <c r="AD1529" s="74"/>
      <c r="AE1529" s="74"/>
      <c r="AG1529" s="101"/>
      <c r="AN1529" s="74"/>
      <c r="AO1529" s="74"/>
      <c r="AP1529" s="74"/>
      <c r="AQ1529" s="74"/>
      <c r="AR1529" s="74"/>
      <c r="AS1529" s="74"/>
      <c r="AT1529" s="74"/>
      <c r="AU1529" s="74"/>
      <c r="AV1529" s="74"/>
      <c r="AX1529" s="74"/>
    </row>
    <row r="1530" spans="27:64">
      <c r="AA1530" s="74"/>
      <c r="AB1530" s="74"/>
      <c r="AC1530" s="74"/>
      <c r="AD1530" s="74"/>
      <c r="AE1530" s="74"/>
      <c r="AG1530" s="101"/>
      <c r="AN1530" s="74"/>
      <c r="AO1530" s="74"/>
      <c r="AP1530" s="74"/>
      <c r="AQ1530" s="74"/>
      <c r="AR1530" s="74"/>
      <c r="AS1530" s="74"/>
      <c r="AT1530" s="74"/>
      <c r="AU1530" s="74"/>
      <c r="AV1530" s="74"/>
    </row>
    <row r="1531" spans="27:64">
      <c r="AA1531" s="74"/>
      <c r="AB1531" s="74"/>
      <c r="AC1531" s="74"/>
      <c r="AD1531" s="74"/>
      <c r="AE1531" s="74"/>
      <c r="AG1531" s="101"/>
      <c r="AN1531" s="74"/>
      <c r="AO1531" s="74"/>
      <c r="AP1531" s="74"/>
      <c r="AQ1531" s="74"/>
      <c r="AR1531" s="74"/>
      <c r="AS1531" s="74"/>
      <c r="AT1531" s="74"/>
      <c r="AU1531" s="74"/>
      <c r="AV1531" s="74"/>
    </row>
    <row r="1532" spans="27:64">
      <c r="AA1532" s="74"/>
      <c r="AB1532" s="74"/>
      <c r="AC1532" s="74"/>
      <c r="AD1532" s="74"/>
      <c r="AE1532" s="74"/>
      <c r="AG1532" s="101"/>
      <c r="AN1532" s="74"/>
      <c r="AO1532" s="74"/>
      <c r="AP1532" s="74"/>
      <c r="AQ1532" s="74"/>
      <c r="AR1532" s="74"/>
      <c r="AS1532" s="74"/>
      <c r="AT1532" s="74"/>
      <c r="AU1532" s="74"/>
      <c r="AV1532" s="74"/>
    </row>
    <row r="1533" spans="27:64">
      <c r="AA1533" s="74"/>
      <c r="AB1533" s="74"/>
      <c r="AC1533" s="74"/>
      <c r="AD1533" s="74"/>
      <c r="AE1533" s="74"/>
      <c r="AG1533" s="101"/>
      <c r="AN1533" s="74"/>
      <c r="AO1533" s="74"/>
      <c r="AP1533" s="74"/>
      <c r="AQ1533" s="74"/>
      <c r="AR1533" s="74"/>
      <c r="AS1533" s="74"/>
      <c r="AT1533" s="74"/>
      <c r="AU1533" s="74"/>
    </row>
    <row r="1534" spans="27:64">
      <c r="AA1534" s="74"/>
      <c r="AB1534" s="74"/>
      <c r="AC1534" s="74"/>
      <c r="AD1534" s="74"/>
      <c r="AE1534" s="74"/>
      <c r="AG1534" s="101"/>
      <c r="AN1534" s="74"/>
      <c r="AO1534" s="74"/>
      <c r="AP1534" s="74"/>
      <c r="AQ1534" s="74"/>
      <c r="AR1534" s="74"/>
      <c r="AS1534" s="74"/>
      <c r="AT1534" s="74"/>
      <c r="AU1534" s="74"/>
      <c r="AV1534" s="74"/>
    </row>
    <row r="1535" spans="27:64">
      <c r="AA1535" s="74"/>
      <c r="AB1535" s="74"/>
      <c r="AC1535" s="74"/>
      <c r="AD1535" s="74"/>
      <c r="AE1535" s="74"/>
      <c r="AG1535" s="101"/>
      <c r="AN1535" s="74"/>
      <c r="AO1535" s="74"/>
      <c r="AP1535" s="74"/>
      <c r="AQ1535" s="74"/>
      <c r="AR1535" s="74"/>
      <c r="AS1535" s="74"/>
      <c r="AT1535" s="74"/>
      <c r="AU1535" s="74"/>
      <c r="AV1535" s="74"/>
      <c r="AW1535" s="74"/>
      <c r="AX1535" s="74"/>
      <c r="AY1535" s="74"/>
      <c r="AZ1535" s="74"/>
      <c r="BA1535" s="74"/>
      <c r="BB1535" s="74"/>
      <c r="BC1535" s="74"/>
      <c r="BD1535" s="74"/>
      <c r="BE1535" s="74"/>
      <c r="BF1535" s="74"/>
      <c r="BG1535" s="74"/>
      <c r="BH1535" s="74"/>
      <c r="BI1535" s="74"/>
      <c r="BJ1535" s="74"/>
      <c r="BK1535" s="74"/>
      <c r="BL1535" s="74"/>
    </row>
    <row r="1536" spans="27:64">
      <c r="AA1536" s="74"/>
      <c r="AB1536" s="74"/>
      <c r="AC1536" s="74"/>
      <c r="AD1536" s="74"/>
      <c r="AE1536" s="74"/>
      <c r="AG1536" s="101"/>
      <c r="AN1536" s="74"/>
      <c r="AO1536" s="74"/>
      <c r="AP1536" s="74"/>
      <c r="AQ1536" s="74"/>
      <c r="AR1536" s="74"/>
      <c r="AS1536" s="74"/>
      <c r="AT1536" s="74"/>
      <c r="AU1536" s="74"/>
    </row>
    <row r="1537" spans="27:64">
      <c r="AA1537" s="74"/>
      <c r="AB1537" s="74"/>
      <c r="AC1537" s="74"/>
      <c r="AD1537" s="74"/>
      <c r="AE1537" s="74"/>
      <c r="AG1537" s="101"/>
      <c r="AN1537" s="74"/>
      <c r="AO1537" s="74"/>
      <c r="AP1537" s="74"/>
      <c r="AQ1537" s="74"/>
      <c r="AR1537" s="74"/>
      <c r="AS1537" s="74"/>
      <c r="AT1537" s="74"/>
      <c r="AU1537" s="74"/>
    </row>
    <row r="1538" spans="27:64">
      <c r="AA1538" s="74"/>
      <c r="AB1538" s="74"/>
      <c r="AC1538" s="74"/>
      <c r="AD1538" s="74"/>
      <c r="AE1538" s="74"/>
      <c r="AG1538" s="101"/>
      <c r="AN1538" s="74"/>
      <c r="AO1538" s="74"/>
      <c r="AP1538" s="74"/>
      <c r="AQ1538" s="74"/>
      <c r="AR1538" s="74"/>
      <c r="AS1538" s="74"/>
      <c r="AT1538" s="74"/>
      <c r="AU1538" s="74"/>
    </row>
    <row r="1539" spans="27:64">
      <c r="AA1539" s="74"/>
      <c r="AB1539" s="74"/>
      <c r="AC1539" s="74"/>
      <c r="AD1539" s="74"/>
      <c r="AE1539" s="74"/>
      <c r="AG1539" s="101"/>
      <c r="AN1539" s="74"/>
      <c r="AO1539" s="74"/>
      <c r="AP1539" s="74"/>
      <c r="AQ1539" s="74"/>
      <c r="AR1539" s="74"/>
      <c r="AS1539" s="74"/>
      <c r="AT1539" s="74"/>
      <c r="AU1539" s="74"/>
      <c r="AV1539" s="74"/>
    </row>
    <row r="1540" spans="27:64">
      <c r="AA1540" s="74"/>
      <c r="AB1540" s="74"/>
      <c r="AC1540" s="74"/>
      <c r="AD1540" s="74"/>
      <c r="AE1540" s="74"/>
      <c r="AG1540" s="101"/>
      <c r="AN1540" s="74"/>
      <c r="AO1540" s="74"/>
      <c r="AP1540" s="74"/>
      <c r="AQ1540" s="74"/>
      <c r="AR1540" s="74"/>
      <c r="AS1540" s="74"/>
      <c r="AT1540" s="74"/>
      <c r="AU1540" s="74"/>
      <c r="AV1540" s="74"/>
    </row>
    <row r="1541" spans="27:64">
      <c r="AA1541" s="74"/>
      <c r="AB1541" s="74"/>
      <c r="AC1541" s="74"/>
      <c r="AD1541" s="74"/>
      <c r="AE1541" s="74"/>
      <c r="AG1541" s="101"/>
      <c r="AN1541" s="74"/>
      <c r="AO1541" s="74"/>
      <c r="AP1541" s="74"/>
      <c r="AQ1541" s="74"/>
      <c r="AR1541" s="74"/>
      <c r="AS1541" s="74"/>
      <c r="AT1541" s="74"/>
      <c r="AU1541" s="74"/>
      <c r="AV1541" s="74"/>
    </row>
    <row r="1542" spans="27:64">
      <c r="AA1542" s="74"/>
      <c r="AB1542" s="74"/>
      <c r="AC1542" s="74"/>
      <c r="AD1542" s="74"/>
      <c r="AE1542" s="74"/>
      <c r="AG1542" s="101"/>
      <c r="AN1542" s="74"/>
      <c r="AO1542" s="74"/>
      <c r="AP1542" s="74"/>
      <c r="AQ1542" s="74"/>
      <c r="AR1542" s="74"/>
      <c r="AS1542" s="74"/>
      <c r="AT1542" s="74"/>
      <c r="AU1542" s="74"/>
    </row>
    <row r="1543" spans="27:64">
      <c r="AA1543" s="74"/>
      <c r="AB1543" s="74"/>
      <c r="AC1543" s="74"/>
      <c r="AD1543" s="74"/>
      <c r="AE1543" s="74"/>
      <c r="AG1543" s="101"/>
      <c r="AN1543" s="74"/>
      <c r="AO1543" s="74"/>
      <c r="AP1543" s="74"/>
      <c r="AQ1543" s="74"/>
      <c r="AR1543" s="74"/>
      <c r="AS1543" s="74"/>
      <c r="AT1543" s="74"/>
      <c r="AU1543" s="74"/>
      <c r="AV1543" s="74"/>
      <c r="AW1543" s="74"/>
      <c r="AX1543" s="74"/>
      <c r="AY1543" s="74"/>
      <c r="AZ1543" s="74"/>
      <c r="BA1543" s="74"/>
      <c r="BB1543" s="74"/>
      <c r="BC1543" s="74"/>
      <c r="BD1543" s="74"/>
      <c r="BE1543" s="74"/>
      <c r="BF1543" s="74"/>
      <c r="BG1543" s="74"/>
      <c r="BH1543" s="74"/>
      <c r="BI1543" s="74"/>
      <c r="BJ1543" s="74"/>
      <c r="BK1543" s="74"/>
      <c r="BL1543" s="74"/>
    </row>
    <row r="1544" spans="27:64">
      <c r="AA1544" s="74"/>
      <c r="AB1544" s="74"/>
      <c r="AC1544" s="74"/>
      <c r="AD1544" s="74"/>
      <c r="AE1544" s="74"/>
      <c r="AG1544" s="101"/>
      <c r="AN1544" s="74"/>
      <c r="AO1544" s="74"/>
      <c r="AP1544" s="74"/>
      <c r="AQ1544" s="74"/>
      <c r="AR1544" s="74"/>
      <c r="AS1544" s="74"/>
      <c r="AT1544" s="74"/>
      <c r="AU1544" s="74"/>
      <c r="AV1544" s="74"/>
      <c r="AX1544" s="74"/>
      <c r="AY1544" s="74"/>
      <c r="AZ1544" s="74"/>
      <c r="BA1544" s="74"/>
      <c r="BB1544" s="74"/>
      <c r="BC1544" s="74"/>
      <c r="BD1544" s="74"/>
      <c r="BE1544" s="74"/>
      <c r="BF1544" s="74"/>
      <c r="BG1544" s="74"/>
      <c r="BH1544" s="74"/>
      <c r="BI1544" s="74"/>
      <c r="BJ1544" s="74"/>
      <c r="BK1544" s="74"/>
      <c r="BL1544" s="74"/>
    </row>
    <row r="1545" spans="27:64">
      <c r="AA1545" s="74"/>
      <c r="AB1545" s="74"/>
      <c r="AC1545" s="74"/>
      <c r="AD1545" s="74"/>
      <c r="AE1545" s="74"/>
      <c r="AG1545" s="101"/>
      <c r="AN1545" s="74"/>
      <c r="AO1545" s="74"/>
      <c r="AP1545" s="74"/>
      <c r="AQ1545" s="74"/>
      <c r="AR1545" s="74"/>
      <c r="AS1545" s="74"/>
      <c r="AT1545" s="74"/>
      <c r="AU1545" s="74"/>
    </row>
    <row r="1546" spans="27:64">
      <c r="AA1546" s="74"/>
      <c r="AB1546" s="74"/>
      <c r="AC1546" s="74"/>
      <c r="AD1546" s="74"/>
      <c r="AE1546" s="74"/>
      <c r="AG1546" s="101"/>
      <c r="AN1546" s="74"/>
      <c r="AO1546" s="74"/>
      <c r="AP1546" s="74"/>
      <c r="AQ1546" s="74"/>
      <c r="AR1546" s="74"/>
      <c r="AS1546" s="74"/>
      <c r="AT1546" s="74"/>
      <c r="AU1546" s="74"/>
      <c r="AV1546" s="74"/>
    </row>
    <row r="1547" spans="27:64">
      <c r="AA1547" s="74"/>
      <c r="AB1547" s="74"/>
      <c r="AC1547" s="74"/>
      <c r="AD1547" s="74"/>
      <c r="AE1547" s="74"/>
      <c r="AG1547" s="101"/>
      <c r="AN1547" s="74"/>
      <c r="AO1547" s="74"/>
      <c r="AP1547" s="74"/>
      <c r="AQ1547" s="74"/>
      <c r="AR1547" s="74"/>
      <c r="AS1547" s="74"/>
      <c r="AT1547" s="74"/>
      <c r="AU1547" s="74"/>
    </row>
    <row r="1548" spans="27:64">
      <c r="AA1548" s="74"/>
      <c r="AB1548" s="74"/>
      <c r="AC1548" s="74"/>
      <c r="AD1548" s="74"/>
      <c r="AE1548" s="74"/>
      <c r="AG1548" s="101"/>
      <c r="AN1548" s="74"/>
      <c r="AO1548" s="74"/>
      <c r="AP1548" s="74"/>
      <c r="AQ1548" s="74"/>
      <c r="AR1548" s="74"/>
      <c r="AS1548" s="74"/>
      <c r="AT1548" s="74"/>
      <c r="AU1548" s="74"/>
      <c r="AV1548" s="74"/>
      <c r="AW1548" s="74"/>
      <c r="AX1548" s="74"/>
      <c r="AY1548" s="74"/>
      <c r="AZ1548" s="74"/>
      <c r="BA1548" s="74"/>
      <c r="BB1548" s="74"/>
      <c r="BC1548" s="74"/>
      <c r="BD1548" s="74"/>
      <c r="BE1548" s="74"/>
      <c r="BF1548" s="74"/>
      <c r="BG1548" s="74"/>
      <c r="BH1548" s="74"/>
      <c r="BI1548" s="74"/>
      <c r="BJ1548" s="74"/>
      <c r="BK1548" s="74"/>
      <c r="BL1548" s="74"/>
    </row>
    <row r="1549" spans="27:64">
      <c r="AA1549" s="74"/>
      <c r="AB1549" s="74"/>
      <c r="AC1549" s="74"/>
      <c r="AD1549" s="74"/>
      <c r="AE1549" s="74"/>
      <c r="AG1549" s="101"/>
      <c r="AN1549" s="74"/>
      <c r="AO1549" s="74"/>
      <c r="AP1549" s="74"/>
      <c r="AQ1549" s="74"/>
      <c r="AR1549" s="74"/>
      <c r="AS1549" s="74"/>
      <c r="AT1549" s="74"/>
      <c r="AU1549" s="74"/>
    </row>
    <row r="1550" spans="27:64">
      <c r="AA1550" s="74"/>
      <c r="AB1550" s="74"/>
      <c r="AC1550" s="74"/>
      <c r="AD1550" s="74"/>
      <c r="AE1550" s="74"/>
      <c r="AG1550" s="101"/>
      <c r="AN1550" s="74"/>
      <c r="AO1550" s="74"/>
      <c r="AP1550" s="74"/>
      <c r="AQ1550" s="74"/>
      <c r="AR1550" s="74"/>
      <c r="AS1550" s="74"/>
      <c r="AT1550" s="74"/>
      <c r="AU1550" s="74"/>
      <c r="AV1550" s="74"/>
      <c r="AX1550" s="74"/>
    </row>
    <row r="1551" spans="27:64">
      <c r="AA1551" s="74"/>
      <c r="AB1551" s="74"/>
      <c r="AC1551" s="74"/>
      <c r="AD1551" s="74"/>
      <c r="AE1551" s="74"/>
      <c r="AG1551" s="101"/>
      <c r="AN1551" s="74"/>
      <c r="AO1551" s="74"/>
      <c r="AP1551" s="74"/>
      <c r="AQ1551" s="74"/>
      <c r="AR1551" s="74"/>
      <c r="AS1551" s="74"/>
      <c r="AT1551" s="74"/>
      <c r="AU1551" s="74"/>
      <c r="AV1551" s="74"/>
      <c r="AX1551" s="74"/>
    </row>
    <row r="1552" spans="27:64">
      <c r="AA1552" s="74"/>
      <c r="AB1552" s="74"/>
      <c r="AC1552" s="74"/>
      <c r="AD1552" s="74"/>
      <c r="AE1552" s="74"/>
      <c r="AG1552" s="101"/>
      <c r="AN1552" s="74"/>
      <c r="AO1552" s="74"/>
      <c r="AP1552" s="74"/>
      <c r="AQ1552" s="74"/>
      <c r="AR1552" s="74"/>
      <c r="AS1552" s="74"/>
      <c r="AT1552" s="74"/>
      <c r="AU1552" s="74"/>
      <c r="AV1552" s="74"/>
      <c r="AX1552" s="74"/>
    </row>
    <row r="1553" spans="27:64">
      <c r="AA1553" s="74"/>
      <c r="AB1553" s="74"/>
      <c r="AC1553" s="74"/>
      <c r="AD1553" s="74"/>
      <c r="AE1553" s="74"/>
      <c r="AG1553" s="101"/>
      <c r="AN1553" s="74"/>
      <c r="AO1553" s="74"/>
      <c r="AP1553" s="74"/>
      <c r="AQ1553" s="74"/>
      <c r="AR1553" s="74"/>
      <c r="AS1553" s="74"/>
      <c r="AT1553" s="74"/>
      <c r="AU1553" s="74"/>
      <c r="AV1553" s="74"/>
    </row>
    <row r="1554" spans="27:64">
      <c r="AA1554" s="74"/>
      <c r="AB1554" s="74"/>
      <c r="AC1554" s="74"/>
      <c r="AD1554" s="74"/>
      <c r="AE1554" s="74"/>
      <c r="AG1554" s="101"/>
      <c r="AN1554" s="74"/>
      <c r="AO1554" s="74"/>
      <c r="AP1554" s="74"/>
      <c r="AQ1554" s="74"/>
      <c r="AR1554" s="74"/>
      <c r="AS1554" s="74"/>
      <c r="AT1554" s="74"/>
      <c r="AU1554" s="74"/>
    </row>
    <row r="1555" spans="27:64">
      <c r="AA1555" s="74"/>
      <c r="AB1555" s="74"/>
      <c r="AC1555" s="74"/>
      <c r="AD1555" s="74"/>
      <c r="AE1555" s="74"/>
      <c r="AG1555" s="101"/>
      <c r="AN1555" s="74"/>
      <c r="AO1555" s="74"/>
      <c r="AP1555" s="74"/>
      <c r="AQ1555" s="74"/>
      <c r="AR1555" s="74"/>
      <c r="AS1555" s="74"/>
      <c r="AT1555" s="74"/>
      <c r="AU1555" s="74"/>
      <c r="AV1555" s="74"/>
    </row>
    <row r="1556" spans="27:64">
      <c r="AA1556" s="74"/>
      <c r="AB1556" s="74"/>
      <c r="AC1556" s="74"/>
      <c r="AD1556" s="74"/>
      <c r="AE1556" s="74"/>
      <c r="AG1556" s="101"/>
      <c r="AN1556" s="74"/>
      <c r="AO1556" s="74"/>
      <c r="AP1556" s="74"/>
      <c r="AQ1556" s="74"/>
      <c r="AR1556" s="74"/>
      <c r="AS1556" s="74"/>
      <c r="AT1556" s="74"/>
      <c r="AU1556" s="74"/>
      <c r="AV1556" s="74"/>
    </row>
    <row r="1557" spans="27:64">
      <c r="AA1557" s="74"/>
      <c r="AB1557" s="74"/>
      <c r="AC1557" s="74"/>
      <c r="AD1557" s="74"/>
      <c r="AE1557" s="74"/>
      <c r="AG1557" s="101"/>
      <c r="AN1557" s="74"/>
      <c r="AO1557" s="74"/>
      <c r="AP1557" s="74"/>
      <c r="AQ1557" s="74"/>
      <c r="AR1557" s="74"/>
      <c r="AS1557" s="74"/>
      <c r="AT1557" s="74"/>
      <c r="AU1557" s="74"/>
      <c r="AV1557" s="74"/>
      <c r="AW1557" s="74"/>
      <c r="AX1557" s="74"/>
      <c r="AY1557" s="74"/>
      <c r="AZ1557" s="74"/>
      <c r="BA1557" s="74"/>
      <c r="BB1557" s="74"/>
      <c r="BC1557" s="74"/>
      <c r="BD1557" s="74"/>
      <c r="BE1557" s="74"/>
      <c r="BF1557" s="74"/>
      <c r="BG1557" s="74"/>
      <c r="BH1557" s="74"/>
      <c r="BI1557" s="74"/>
      <c r="BJ1557" s="74"/>
      <c r="BK1557" s="74"/>
      <c r="BL1557" s="74"/>
    </row>
    <row r="1558" spans="27:64">
      <c r="AA1558" s="74"/>
      <c r="AB1558" s="74"/>
      <c r="AC1558" s="74"/>
      <c r="AD1558" s="74"/>
      <c r="AE1558" s="74"/>
      <c r="AG1558" s="101"/>
      <c r="AN1558" s="74"/>
      <c r="AO1558" s="74"/>
      <c r="AP1558" s="74"/>
      <c r="AQ1558" s="74"/>
      <c r="AR1558" s="74"/>
      <c r="AS1558" s="74"/>
      <c r="AT1558" s="74"/>
      <c r="AU1558" s="74"/>
    </row>
    <row r="1559" spans="27:64">
      <c r="AA1559" s="74"/>
      <c r="AB1559" s="74"/>
      <c r="AC1559" s="74"/>
      <c r="AD1559" s="74"/>
      <c r="AE1559" s="74"/>
      <c r="AG1559" s="101"/>
      <c r="AN1559" s="74"/>
      <c r="AO1559" s="74"/>
      <c r="AP1559" s="74"/>
      <c r="AQ1559" s="74"/>
      <c r="AR1559" s="74"/>
      <c r="AS1559" s="74"/>
      <c r="AT1559" s="74"/>
      <c r="AU1559" s="74"/>
    </row>
    <row r="1560" spans="27:64">
      <c r="AA1560" s="74"/>
      <c r="AB1560" s="74"/>
      <c r="AC1560" s="74"/>
      <c r="AD1560" s="74"/>
      <c r="AE1560" s="74"/>
      <c r="AG1560" s="101"/>
      <c r="AN1560" s="74"/>
      <c r="AO1560" s="74"/>
      <c r="AP1560" s="74"/>
      <c r="AQ1560" s="74"/>
      <c r="AR1560" s="74"/>
      <c r="AS1560" s="74"/>
      <c r="AT1560" s="74"/>
      <c r="AU1560" s="74"/>
      <c r="AV1560" s="74"/>
      <c r="AW1560" s="74"/>
      <c r="AX1560" s="74"/>
      <c r="AY1560" s="74"/>
      <c r="AZ1560" s="74"/>
      <c r="BA1560" s="74"/>
      <c r="BB1560" s="74"/>
      <c r="BC1560" s="74"/>
      <c r="BD1560" s="74"/>
      <c r="BE1560" s="74"/>
      <c r="BF1560" s="74"/>
      <c r="BG1560" s="74"/>
      <c r="BH1560" s="74"/>
      <c r="BI1560" s="74"/>
      <c r="BJ1560" s="74"/>
      <c r="BK1560" s="74"/>
      <c r="BL1560" s="74"/>
    </row>
    <row r="1561" spans="27:64">
      <c r="AA1561" s="74"/>
      <c r="AB1561" s="74"/>
      <c r="AC1561" s="74"/>
      <c r="AD1561" s="74"/>
      <c r="AE1561" s="74"/>
      <c r="AG1561" s="101"/>
      <c r="AN1561" s="74"/>
      <c r="AO1561" s="74"/>
      <c r="AP1561" s="74"/>
      <c r="AQ1561" s="74"/>
      <c r="AR1561" s="74"/>
      <c r="AS1561" s="74"/>
      <c r="AT1561" s="74"/>
      <c r="AU1561" s="74"/>
      <c r="AV1561" s="74"/>
      <c r="AX1561" s="74"/>
      <c r="AY1561" s="74"/>
      <c r="AZ1561" s="74"/>
      <c r="BA1561" s="74"/>
      <c r="BB1561" s="74"/>
      <c r="BC1561" s="74"/>
      <c r="BD1561" s="74"/>
      <c r="BE1561" s="74"/>
      <c r="BF1561" s="74"/>
      <c r="BG1561" s="74"/>
      <c r="BH1561" s="74"/>
      <c r="BI1561" s="74"/>
      <c r="BJ1561" s="74"/>
      <c r="BK1561" s="74"/>
      <c r="BL1561" s="74"/>
    </row>
    <row r="1562" spans="27:64">
      <c r="AA1562" s="74"/>
      <c r="AB1562" s="74"/>
      <c r="AC1562" s="74"/>
      <c r="AD1562" s="74"/>
      <c r="AE1562" s="74"/>
      <c r="AG1562" s="101"/>
      <c r="AN1562" s="74"/>
      <c r="AO1562" s="74"/>
      <c r="AP1562" s="74"/>
      <c r="AQ1562" s="74"/>
      <c r="AR1562" s="74"/>
      <c r="AS1562" s="74"/>
      <c r="AT1562" s="74"/>
      <c r="AU1562" s="74"/>
      <c r="AV1562" s="74"/>
      <c r="AX1562" s="74"/>
    </row>
    <row r="1563" spans="27:64">
      <c r="AA1563" s="74"/>
      <c r="AB1563" s="74"/>
      <c r="AC1563" s="74"/>
      <c r="AD1563" s="74"/>
      <c r="AE1563" s="74"/>
      <c r="AG1563" s="101"/>
      <c r="AN1563" s="74"/>
      <c r="AO1563" s="74"/>
      <c r="AP1563" s="74"/>
      <c r="AQ1563" s="74"/>
      <c r="AR1563" s="74"/>
      <c r="AS1563" s="74"/>
      <c r="AT1563" s="74"/>
      <c r="AU1563" s="74"/>
    </row>
    <row r="1564" spans="27:64">
      <c r="AA1564" s="74"/>
      <c r="AB1564" s="74"/>
      <c r="AC1564" s="74"/>
      <c r="AD1564" s="74"/>
      <c r="AE1564" s="74"/>
      <c r="AG1564" s="101"/>
      <c r="AN1564" s="74"/>
      <c r="AO1564" s="74"/>
      <c r="AP1564" s="74"/>
      <c r="AQ1564" s="74"/>
      <c r="AR1564" s="74"/>
      <c r="AS1564" s="74"/>
      <c r="AT1564" s="74"/>
      <c r="AU1564" s="74"/>
      <c r="AV1564" s="74"/>
    </row>
    <row r="1565" spans="27:64">
      <c r="AA1565" s="74"/>
      <c r="AB1565" s="74"/>
      <c r="AC1565" s="74"/>
      <c r="AD1565" s="74"/>
      <c r="AE1565" s="74"/>
      <c r="AG1565" s="101"/>
      <c r="AN1565" s="74"/>
      <c r="AO1565" s="74"/>
      <c r="AP1565" s="74"/>
      <c r="AQ1565" s="74"/>
      <c r="AR1565" s="74"/>
      <c r="AS1565" s="74"/>
      <c r="AT1565" s="74"/>
      <c r="AU1565" s="74"/>
      <c r="AV1565" s="74"/>
    </row>
    <row r="1566" spans="27:64">
      <c r="AA1566" s="74"/>
      <c r="AB1566" s="74"/>
      <c r="AC1566" s="74"/>
      <c r="AD1566" s="74"/>
      <c r="AE1566" s="74"/>
      <c r="AG1566" s="101"/>
      <c r="AN1566" s="74"/>
      <c r="AO1566" s="74"/>
      <c r="AP1566" s="74"/>
      <c r="AQ1566" s="74"/>
      <c r="AR1566" s="74"/>
      <c r="AS1566" s="74"/>
      <c r="AT1566" s="74"/>
      <c r="AU1566" s="74"/>
      <c r="AV1566" s="74"/>
      <c r="AX1566" s="74"/>
    </row>
    <row r="1567" spans="27:64">
      <c r="AA1567" s="74"/>
      <c r="AB1567" s="74"/>
      <c r="AC1567" s="74"/>
      <c r="AD1567" s="74"/>
      <c r="AE1567" s="74"/>
      <c r="AG1567" s="101"/>
      <c r="AN1567" s="74"/>
      <c r="AO1567" s="74"/>
      <c r="AP1567" s="74"/>
      <c r="AQ1567" s="74"/>
      <c r="AR1567" s="74"/>
      <c r="AS1567" s="74"/>
      <c r="AT1567" s="74"/>
      <c r="AU1567" s="74"/>
      <c r="AV1567" s="74"/>
      <c r="AX1567" s="74"/>
      <c r="AY1567" s="74"/>
      <c r="AZ1567" s="74"/>
      <c r="BA1567" s="74"/>
      <c r="BB1567" s="74"/>
      <c r="BC1567" s="74"/>
      <c r="BD1567" s="74"/>
      <c r="BE1567" s="74"/>
      <c r="BF1567" s="74"/>
      <c r="BG1567" s="74"/>
      <c r="BH1567" s="74"/>
      <c r="BI1567" s="74"/>
      <c r="BJ1567" s="74"/>
      <c r="BK1567" s="74"/>
      <c r="BL1567" s="74"/>
    </row>
    <row r="1568" spans="27:64">
      <c r="AA1568" s="74"/>
      <c r="AB1568" s="74"/>
      <c r="AC1568" s="74"/>
      <c r="AD1568" s="74"/>
      <c r="AE1568" s="74"/>
      <c r="AG1568" s="101"/>
      <c r="AN1568" s="74"/>
      <c r="AO1568" s="74"/>
      <c r="AP1568" s="74"/>
      <c r="AQ1568" s="74"/>
      <c r="AR1568" s="74"/>
      <c r="AS1568" s="74"/>
      <c r="AT1568" s="74"/>
      <c r="AU1568" s="74"/>
      <c r="AV1568" s="74"/>
    </row>
    <row r="1569" spans="27:64">
      <c r="AA1569" s="74"/>
      <c r="AB1569" s="74"/>
      <c r="AC1569" s="74"/>
      <c r="AD1569" s="74"/>
      <c r="AE1569" s="74"/>
      <c r="AG1569" s="101"/>
      <c r="AN1569" s="74"/>
      <c r="AO1569" s="74"/>
      <c r="AP1569" s="74"/>
      <c r="AQ1569" s="74"/>
      <c r="AR1569" s="74"/>
      <c r="AS1569" s="74"/>
      <c r="AT1569" s="74"/>
      <c r="AU1569" s="74"/>
      <c r="AV1569" s="74"/>
    </row>
    <row r="1570" spans="27:64">
      <c r="AA1570" s="74"/>
      <c r="AB1570" s="74"/>
      <c r="AC1570" s="74"/>
      <c r="AD1570" s="74"/>
      <c r="AE1570" s="74"/>
      <c r="AG1570" s="101"/>
      <c r="AN1570" s="74"/>
      <c r="AO1570" s="74"/>
      <c r="AP1570" s="74"/>
      <c r="AQ1570" s="74"/>
      <c r="AR1570" s="74"/>
      <c r="AS1570" s="74"/>
      <c r="AT1570" s="74"/>
      <c r="AU1570" s="74"/>
      <c r="AV1570" s="74"/>
    </row>
    <row r="1571" spans="27:64">
      <c r="AA1571" s="74"/>
      <c r="AB1571" s="74"/>
      <c r="AC1571" s="74"/>
      <c r="AD1571" s="74"/>
      <c r="AE1571" s="74"/>
      <c r="AG1571" s="101"/>
      <c r="AN1571" s="74"/>
      <c r="AO1571" s="74"/>
      <c r="AP1571" s="74"/>
      <c r="AQ1571" s="74"/>
      <c r="AR1571" s="74"/>
      <c r="AS1571" s="74"/>
      <c r="AT1571" s="74"/>
      <c r="AU1571" s="74"/>
      <c r="AV1571" s="74"/>
      <c r="AX1571" s="74"/>
    </row>
    <row r="1572" spans="27:64">
      <c r="AA1572" s="74"/>
      <c r="AB1572" s="74"/>
      <c r="AC1572" s="74"/>
      <c r="AD1572" s="74"/>
      <c r="AE1572" s="74"/>
      <c r="AG1572" s="101"/>
      <c r="AN1572" s="74"/>
      <c r="AO1572" s="74"/>
      <c r="AP1572" s="74"/>
      <c r="AQ1572" s="74"/>
      <c r="AR1572" s="74"/>
      <c r="AS1572" s="74"/>
      <c r="AT1572" s="74"/>
      <c r="AU1572" s="74"/>
      <c r="AV1572" s="74"/>
      <c r="AX1572" s="74"/>
      <c r="AY1572" s="74"/>
      <c r="AZ1572" s="74"/>
      <c r="BA1572" s="74"/>
      <c r="BB1572" s="74"/>
      <c r="BC1572" s="74"/>
      <c r="BD1572" s="74"/>
      <c r="BE1572" s="74"/>
      <c r="BF1572" s="74"/>
      <c r="BG1572" s="74"/>
      <c r="BH1572" s="74"/>
      <c r="BI1572" s="74"/>
      <c r="BJ1572" s="74"/>
      <c r="BK1572" s="74"/>
      <c r="BL1572" s="74"/>
    </row>
    <row r="1573" spans="27:64">
      <c r="AA1573" s="74"/>
      <c r="AB1573" s="74"/>
      <c r="AC1573" s="74"/>
      <c r="AD1573" s="74"/>
      <c r="AE1573" s="74"/>
      <c r="AG1573" s="101"/>
      <c r="AN1573" s="74"/>
      <c r="AO1573" s="74"/>
      <c r="AP1573" s="74"/>
      <c r="AQ1573" s="74"/>
      <c r="AR1573" s="74"/>
      <c r="AS1573" s="74"/>
      <c r="AT1573" s="74"/>
      <c r="AU1573" s="74"/>
    </row>
    <row r="1574" spans="27:64">
      <c r="AA1574" s="74"/>
      <c r="AB1574" s="74"/>
      <c r="AC1574" s="74"/>
      <c r="AD1574" s="74"/>
      <c r="AE1574" s="74"/>
      <c r="AG1574" s="101"/>
      <c r="AN1574" s="74"/>
      <c r="AO1574" s="74"/>
      <c r="AP1574" s="74"/>
      <c r="AQ1574" s="74"/>
      <c r="AR1574" s="74"/>
      <c r="AS1574" s="74"/>
      <c r="AT1574" s="74"/>
      <c r="AU1574" s="74"/>
      <c r="AV1574" s="74"/>
    </row>
    <row r="1575" spans="27:64">
      <c r="AA1575" s="74"/>
      <c r="AB1575" s="74"/>
      <c r="AC1575" s="74"/>
      <c r="AD1575" s="74"/>
      <c r="AE1575" s="74"/>
      <c r="AG1575" s="101"/>
      <c r="AN1575" s="74"/>
      <c r="AO1575" s="74"/>
      <c r="AP1575" s="74"/>
      <c r="AQ1575" s="74"/>
      <c r="AR1575" s="74"/>
      <c r="AS1575" s="74"/>
      <c r="AT1575" s="74"/>
      <c r="AU1575" s="74"/>
      <c r="AV1575" s="74"/>
    </row>
    <row r="1576" spans="27:64">
      <c r="AA1576" s="74"/>
      <c r="AB1576" s="74"/>
      <c r="AC1576" s="74"/>
      <c r="AD1576" s="74"/>
      <c r="AE1576" s="74"/>
      <c r="AG1576" s="101"/>
      <c r="AN1576" s="74"/>
      <c r="AO1576" s="74"/>
      <c r="AP1576" s="74"/>
      <c r="AQ1576" s="74"/>
      <c r="AR1576" s="74"/>
      <c r="AS1576" s="74"/>
      <c r="AT1576" s="74"/>
      <c r="AU1576" s="74"/>
      <c r="AV1576" s="74"/>
      <c r="AX1576" s="74"/>
    </row>
    <row r="1577" spans="27:64">
      <c r="AA1577" s="74"/>
      <c r="AB1577" s="74"/>
      <c r="AC1577" s="74"/>
      <c r="AD1577" s="74"/>
      <c r="AE1577" s="74"/>
      <c r="AG1577" s="101"/>
      <c r="AN1577" s="74"/>
      <c r="AO1577" s="74"/>
      <c r="AP1577" s="74"/>
      <c r="AQ1577" s="74"/>
      <c r="AR1577" s="74"/>
      <c r="AS1577" s="74"/>
      <c r="AT1577" s="74"/>
      <c r="AU1577" s="74"/>
      <c r="AV1577" s="74"/>
    </row>
    <row r="1578" spans="27:64">
      <c r="AA1578" s="74"/>
      <c r="AB1578" s="74"/>
      <c r="AC1578" s="74"/>
      <c r="AD1578" s="74"/>
      <c r="AE1578" s="74"/>
      <c r="AG1578" s="101"/>
      <c r="AN1578" s="74"/>
      <c r="AO1578" s="74"/>
      <c r="AP1578" s="74"/>
      <c r="AQ1578" s="74"/>
      <c r="AR1578" s="74"/>
      <c r="AS1578" s="74"/>
      <c r="AT1578" s="74"/>
      <c r="AU1578" s="74"/>
    </row>
    <row r="1579" spans="27:64">
      <c r="AA1579" s="74"/>
      <c r="AB1579" s="74"/>
      <c r="AC1579" s="74"/>
      <c r="AD1579" s="74"/>
      <c r="AE1579" s="74"/>
      <c r="AG1579" s="101"/>
      <c r="AN1579" s="74"/>
      <c r="AO1579" s="74"/>
      <c r="AP1579" s="74"/>
      <c r="AQ1579" s="74"/>
      <c r="AR1579" s="74"/>
      <c r="AS1579" s="74"/>
      <c r="AT1579" s="74"/>
      <c r="AU1579" s="74"/>
    </row>
    <row r="1580" spans="27:64">
      <c r="AA1580" s="74"/>
      <c r="AB1580" s="74"/>
      <c r="AC1580" s="74"/>
      <c r="AD1580" s="74"/>
      <c r="AE1580" s="74"/>
      <c r="AG1580" s="101"/>
      <c r="AN1580" s="74"/>
      <c r="AO1580" s="74"/>
      <c r="AP1580" s="74"/>
      <c r="AQ1580" s="74"/>
      <c r="AR1580" s="74"/>
      <c r="AS1580" s="74"/>
      <c r="AT1580" s="74"/>
      <c r="AU1580" s="74"/>
      <c r="AV1580" s="74"/>
      <c r="AW1580" s="74"/>
      <c r="AX1580" s="74"/>
      <c r="AY1580" s="74"/>
      <c r="AZ1580" s="74"/>
      <c r="BA1580" s="74"/>
      <c r="BB1580" s="74"/>
      <c r="BC1580" s="74"/>
      <c r="BD1580" s="74"/>
      <c r="BE1580" s="74"/>
      <c r="BF1580" s="74"/>
      <c r="BG1580" s="74"/>
      <c r="BH1580" s="74"/>
      <c r="BI1580" s="74"/>
      <c r="BJ1580" s="74"/>
      <c r="BK1580" s="74"/>
      <c r="BL1580" s="74"/>
    </row>
    <row r="1581" spans="27:64">
      <c r="AA1581" s="74"/>
      <c r="AB1581" s="74"/>
      <c r="AC1581" s="74"/>
      <c r="AD1581" s="74"/>
      <c r="AE1581" s="74"/>
      <c r="AG1581" s="101"/>
      <c r="AN1581" s="74"/>
      <c r="AO1581" s="74"/>
      <c r="AP1581" s="74"/>
      <c r="AQ1581" s="74"/>
      <c r="AR1581" s="74"/>
      <c r="AS1581" s="74"/>
      <c r="AT1581" s="74"/>
      <c r="AU1581" s="74"/>
    </row>
    <row r="1582" spans="27:64">
      <c r="AA1582" s="74"/>
      <c r="AB1582" s="74"/>
      <c r="AC1582" s="74"/>
      <c r="AD1582" s="74"/>
      <c r="AE1582" s="74"/>
      <c r="AG1582" s="101"/>
      <c r="AN1582" s="74"/>
      <c r="AO1582" s="74"/>
      <c r="AP1582" s="74"/>
      <c r="AQ1582" s="74"/>
      <c r="AR1582" s="74"/>
      <c r="AS1582" s="74"/>
      <c r="AT1582" s="74"/>
      <c r="AU1582" s="74"/>
      <c r="AV1582" s="74"/>
      <c r="AW1582" s="74"/>
      <c r="AX1582" s="74"/>
      <c r="AY1582" s="74"/>
      <c r="AZ1582" s="74"/>
      <c r="BA1582" s="74"/>
      <c r="BB1582" s="74"/>
      <c r="BC1582" s="74"/>
      <c r="BD1582" s="74"/>
      <c r="BE1582" s="74"/>
      <c r="BF1582" s="74"/>
      <c r="BG1582" s="74"/>
      <c r="BH1582" s="74"/>
      <c r="BI1582" s="74"/>
      <c r="BJ1582" s="74"/>
      <c r="BK1582" s="74"/>
      <c r="BL1582" s="74"/>
    </row>
    <row r="1583" spans="27:64">
      <c r="AA1583" s="74"/>
      <c r="AB1583" s="74"/>
      <c r="AC1583" s="74"/>
      <c r="AD1583" s="74"/>
      <c r="AE1583" s="74"/>
      <c r="AG1583" s="101"/>
      <c r="AN1583" s="74"/>
      <c r="AO1583" s="74"/>
      <c r="AP1583" s="74"/>
      <c r="AQ1583" s="74"/>
      <c r="AR1583" s="74"/>
      <c r="AS1583" s="74"/>
      <c r="AT1583" s="74"/>
      <c r="AU1583" s="74"/>
      <c r="AV1583" s="74"/>
      <c r="AX1583" s="74"/>
      <c r="AY1583" s="74"/>
      <c r="AZ1583" s="74"/>
      <c r="BA1583" s="74"/>
      <c r="BB1583" s="74"/>
      <c r="BC1583" s="74"/>
      <c r="BD1583" s="74"/>
      <c r="BE1583" s="74"/>
      <c r="BF1583" s="74"/>
      <c r="BG1583" s="74"/>
      <c r="BH1583" s="74"/>
      <c r="BI1583" s="74"/>
      <c r="BJ1583" s="74"/>
      <c r="BK1583" s="74"/>
      <c r="BL1583" s="74"/>
    </row>
    <row r="1584" spans="27:64">
      <c r="AA1584" s="74"/>
      <c r="AB1584" s="74"/>
      <c r="AC1584" s="74"/>
      <c r="AD1584" s="74"/>
      <c r="AE1584" s="74"/>
      <c r="AG1584" s="101"/>
      <c r="AN1584" s="74"/>
      <c r="AO1584" s="74"/>
      <c r="AP1584" s="74"/>
      <c r="AQ1584" s="74"/>
      <c r="AR1584" s="74"/>
      <c r="AS1584" s="74"/>
      <c r="AT1584" s="74"/>
      <c r="AU1584" s="74"/>
      <c r="AV1584" s="74"/>
      <c r="AW1584" s="74"/>
      <c r="AX1584" s="74"/>
      <c r="AY1584" s="74"/>
      <c r="AZ1584" s="74"/>
      <c r="BA1584" s="74"/>
      <c r="BB1584" s="74"/>
      <c r="BC1584" s="74"/>
      <c r="BD1584" s="74"/>
      <c r="BE1584" s="74"/>
      <c r="BF1584" s="74"/>
      <c r="BG1584" s="74"/>
      <c r="BH1584" s="74"/>
      <c r="BI1584" s="74"/>
      <c r="BJ1584" s="74"/>
      <c r="BK1584" s="74"/>
      <c r="BL1584" s="74"/>
    </row>
    <row r="1585" spans="27:64">
      <c r="AA1585" s="74"/>
      <c r="AB1585" s="74"/>
      <c r="AC1585" s="74"/>
      <c r="AD1585" s="74"/>
      <c r="AE1585" s="74"/>
      <c r="AG1585" s="101"/>
      <c r="AN1585" s="74"/>
      <c r="AO1585" s="74"/>
      <c r="AP1585" s="74"/>
      <c r="AQ1585" s="74"/>
      <c r="AR1585" s="74"/>
      <c r="AS1585" s="74"/>
      <c r="AT1585" s="74"/>
      <c r="AU1585" s="74"/>
      <c r="AV1585" s="74"/>
      <c r="AX1585" s="74"/>
      <c r="AY1585" s="74"/>
      <c r="AZ1585" s="74"/>
      <c r="BA1585" s="74"/>
      <c r="BB1585" s="74"/>
      <c r="BC1585" s="74"/>
      <c r="BD1585" s="74"/>
      <c r="BE1585" s="74"/>
      <c r="BF1585" s="74"/>
      <c r="BG1585" s="74"/>
      <c r="BH1585" s="74"/>
      <c r="BI1585" s="74"/>
      <c r="BJ1585" s="74"/>
      <c r="BK1585" s="74"/>
      <c r="BL1585" s="74"/>
    </row>
    <row r="1586" spans="27:64">
      <c r="AA1586" s="74"/>
      <c r="AB1586" s="74"/>
      <c r="AC1586" s="74"/>
      <c r="AD1586" s="74"/>
      <c r="AE1586" s="74"/>
      <c r="AG1586" s="101"/>
      <c r="AN1586" s="74"/>
      <c r="AO1586" s="74"/>
      <c r="AP1586" s="74"/>
      <c r="AQ1586" s="74"/>
      <c r="AR1586" s="74"/>
      <c r="AS1586" s="74"/>
      <c r="AT1586" s="74"/>
      <c r="AU1586" s="74"/>
      <c r="AV1586" s="74"/>
      <c r="AW1586" s="74"/>
      <c r="AX1586" s="74"/>
      <c r="AY1586" s="74"/>
      <c r="AZ1586" s="74"/>
      <c r="BA1586" s="74"/>
      <c r="BB1586" s="74"/>
      <c r="BC1586" s="74"/>
      <c r="BD1586" s="74"/>
      <c r="BE1586" s="74"/>
      <c r="BF1586" s="74"/>
      <c r="BG1586" s="74"/>
      <c r="BH1586" s="74"/>
      <c r="BI1586" s="74"/>
      <c r="BJ1586" s="74"/>
      <c r="BK1586" s="74"/>
      <c r="BL1586" s="74"/>
    </row>
    <row r="1587" spans="27:64">
      <c r="AA1587" s="74"/>
      <c r="AB1587" s="74"/>
      <c r="AC1587" s="74"/>
      <c r="AD1587" s="74"/>
      <c r="AE1587" s="74"/>
      <c r="AG1587" s="101"/>
      <c r="AN1587" s="74"/>
      <c r="AO1587" s="74"/>
      <c r="AP1587" s="74"/>
      <c r="AQ1587" s="74"/>
      <c r="AR1587" s="74"/>
      <c r="AS1587" s="74"/>
      <c r="AT1587" s="74"/>
      <c r="AU1587" s="74"/>
      <c r="AV1587" s="74"/>
      <c r="AX1587" s="74"/>
    </row>
    <row r="1588" spans="27:64">
      <c r="AA1588" s="74"/>
      <c r="AB1588" s="74"/>
      <c r="AC1588" s="74"/>
      <c r="AD1588" s="74"/>
      <c r="AE1588" s="74"/>
      <c r="AG1588" s="101"/>
      <c r="AN1588" s="74"/>
      <c r="AO1588" s="74"/>
      <c r="AP1588" s="74"/>
      <c r="AQ1588" s="74"/>
      <c r="AR1588" s="74"/>
      <c r="AS1588" s="74"/>
      <c r="AT1588" s="74"/>
      <c r="AU1588" s="74"/>
      <c r="AV1588" s="74"/>
      <c r="AW1588" s="74"/>
      <c r="AX1588" s="74"/>
      <c r="AY1588" s="74"/>
      <c r="AZ1588" s="74"/>
      <c r="BA1588" s="74"/>
      <c r="BB1588" s="74"/>
      <c r="BC1588" s="74"/>
      <c r="BD1588" s="74"/>
      <c r="BE1588" s="74"/>
      <c r="BF1588" s="74"/>
      <c r="BG1588" s="74"/>
      <c r="BH1588" s="74"/>
      <c r="BI1588" s="74"/>
      <c r="BJ1588" s="74"/>
      <c r="BK1588" s="74"/>
      <c r="BL1588" s="74"/>
    </row>
    <row r="1589" spans="27:64">
      <c r="AA1589" s="74"/>
      <c r="AB1589" s="74"/>
      <c r="AC1589" s="74"/>
      <c r="AD1589" s="74"/>
      <c r="AE1589" s="74"/>
      <c r="AG1589" s="101"/>
      <c r="AN1589" s="74"/>
      <c r="AO1589" s="74"/>
      <c r="AP1589" s="74"/>
      <c r="AQ1589" s="74"/>
      <c r="AR1589" s="74"/>
      <c r="AS1589" s="74"/>
      <c r="AT1589" s="74"/>
      <c r="AU1589" s="74"/>
      <c r="AV1589" s="74"/>
      <c r="AX1589" s="74"/>
    </row>
    <row r="1590" spans="27:64">
      <c r="AA1590" s="74"/>
      <c r="AB1590" s="74"/>
      <c r="AC1590" s="74"/>
      <c r="AD1590" s="74"/>
      <c r="AE1590" s="74"/>
      <c r="AG1590" s="101"/>
      <c r="AN1590" s="74"/>
      <c r="AO1590" s="74"/>
      <c r="AP1590" s="74"/>
      <c r="AQ1590" s="74"/>
      <c r="AR1590" s="74"/>
      <c r="AS1590" s="74"/>
      <c r="AT1590" s="74"/>
      <c r="AU1590" s="74"/>
      <c r="AV1590" s="74"/>
      <c r="AW1590" s="74"/>
      <c r="AX1590" s="74"/>
      <c r="AY1590" s="74"/>
      <c r="AZ1590" s="74"/>
      <c r="BA1590" s="74"/>
      <c r="BB1590" s="74"/>
      <c r="BC1590" s="74"/>
      <c r="BD1590" s="74"/>
      <c r="BE1590" s="74"/>
      <c r="BF1590" s="74"/>
      <c r="BG1590" s="74"/>
      <c r="BH1590" s="74"/>
      <c r="BI1590" s="74"/>
      <c r="BJ1590" s="74"/>
      <c r="BK1590" s="74"/>
      <c r="BL1590" s="74"/>
    </row>
    <row r="1591" spans="27:64">
      <c r="AA1591" s="74"/>
      <c r="AB1591" s="74"/>
      <c r="AC1591" s="74"/>
      <c r="AD1591" s="74"/>
      <c r="AE1591" s="74"/>
      <c r="AG1591" s="101"/>
      <c r="AN1591" s="74"/>
      <c r="AO1591" s="74"/>
      <c r="AP1591" s="74"/>
      <c r="AQ1591" s="74"/>
      <c r="AR1591" s="74"/>
      <c r="AS1591" s="74"/>
      <c r="AT1591" s="74"/>
      <c r="AU1591" s="74"/>
      <c r="AV1591" s="74"/>
      <c r="AW1591" s="74"/>
      <c r="AX1591" s="74"/>
      <c r="AY1591" s="74"/>
      <c r="AZ1591" s="74"/>
      <c r="BA1591" s="74"/>
      <c r="BB1591" s="74"/>
      <c r="BC1591" s="74"/>
      <c r="BD1591" s="74"/>
      <c r="BE1591" s="74"/>
      <c r="BF1591" s="74"/>
      <c r="BG1591" s="74"/>
      <c r="BH1591" s="74"/>
      <c r="BI1591" s="74"/>
      <c r="BJ1591" s="74"/>
      <c r="BK1591" s="74"/>
      <c r="BL1591" s="74"/>
    </row>
    <row r="1592" spans="27:64">
      <c r="AA1592" s="74"/>
      <c r="AB1592" s="74"/>
      <c r="AC1592" s="74"/>
      <c r="AD1592" s="74"/>
      <c r="AE1592" s="74"/>
      <c r="AG1592" s="101"/>
      <c r="AN1592" s="74"/>
      <c r="AO1592" s="74"/>
      <c r="AP1592" s="74"/>
      <c r="AQ1592" s="74"/>
      <c r="AR1592" s="74"/>
      <c r="AS1592" s="74"/>
      <c r="AT1592" s="74"/>
      <c r="AU1592" s="74"/>
      <c r="AV1592" s="74"/>
      <c r="AW1592" s="74"/>
      <c r="AX1592" s="74"/>
      <c r="AY1592" s="74"/>
      <c r="AZ1592" s="74"/>
      <c r="BA1592" s="74"/>
      <c r="BB1592" s="74"/>
      <c r="BC1592" s="74"/>
      <c r="BD1592" s="74"/>
      <c r="BE1592" s="74"/>
      <c r="BF1592" s="74"/>
      <c r="BG1592" s="74"/>
      <c r="BH1592" s="74"/>
      <c r="BI1592" s="74"/>
      <c r="BJ1592" s="74"/>
      <c r="BK1592" s="74"/>
      <c r="BL1592" s="74"/>
    </row>
    <row r="1593" spans="27:64">
      <c r="AA1593" s="74"/>
      <c r="AB1593" s="74"/>
      <c r="AC1593" s="74"/>
      <c r="AD1593" s="74"/>
      <c r="AE1593" s="74"/>
      <c r="AG1593" s="101"/>
      <c r="AN1593" s="74"/>
      <c r="AO1593" s="74"/>
      <c r="AP1593" s="74"/>
      <c r="AQ1593" s="74"/>
      <c r="AR1593" s="74"/>
      <c r="AS1593" s="74"/>
      <c r="AT1593" s="74"/>
      <c r="AU1593" s="74"/>
      <c r="AV1593" s="74"/>
      <c r="AW1593" s="74"/>
      <c r="AX1593" s="74"/>
      <c r="AY1593" s="74"/>
      <c r="AZ1593" s="74"/>
      <c r="BA1593" s="74"/>
      <c r="BB1593" s="74"/>
      <c r="BC1593" s="74"/>
      <c r="BD1593" s="74"/>
      <c r="BE1593" s="74"/>
      <c r="BF1593" s="74"/>
      <c r="BG1593" s="74"/>
      <c r="BH1593" s="74"/>
      <c r="BI1593" s="74"/>
      <c r="BJ1593" s="74"/>
      <c r="BK1593" s="74"/>
      <c r="BL1593" s="74"/>
    </row>
    <row r="1594" spans="27:64">
      <c r="AA1594" s="74"/>
      <c r="AB1594" s="74"/>
      <c r="AC1594" s="74"/>
      <c r="AD1594" s="74"/>
      <c r="AE1594" s="74"/>
      <c r="AG1594" s="101"/>
      <c r="AN1594" s="74"/>
      <c r="AO1594" s="74"/>
      <c r="AP1594" s="74"/>
      <c r="AQ1594" s="74"/>
      <c r="AR1594" s="74"/>
      <c r="AS1594" s="74"/>
      <c r="AT1594" s="74"/>
      <c r="AU1594" s="74"/>
      <c r="AV1594" s="74"/>
      <c r="AX1594" s="74"/>
    </row>
    <row r="1595" spans="27:64">
      <c r="AA1595" s="74"/>
      <c r="AB1595" s="74"/>
      <c r="AC1595" s="74"/>
      <c r="AD1595" s="74"/>
      <c r="AE1595" s="74"/>
      <c r="AG1595" s="101"/>
      <c r="AN1595" s="74"/>
      <c r="AO1595" s="74"/>
      <c r="AP1595" s="74"/>
      <c r="AQ1595" s="74"/>
      <c r="AR1595" s="74"/>
      <c r="AS1595" s="74"/>
      <c r="AT1595" s="74"/>
      <c r="AU1595" s="74"/>
    </row>
    <row r="1596" spans="27:64">
      <c r="AA1596" s="74"/>
      <c r="AB1596" s="74"/>
      <c r="AC1596" s="74"/>
      <c r="AD1596" s="74"/>
      <c r="AE1596" s="74"/>
      <c r="AG1596" s="101"/>
      <c r="AN1596" s="74"/>
      <c r="AO1596" s="74"/>
      <c r="AP1596" s="74"/>
      <c r="AQ1596" s="74"/>
      <c r="AR1596" s="74"/>
      <c r="AS1596" s="74"/>
      <c r="AT1596" s="74"/>
      <c r="AU1596" s="74"/>
    </row>
    <row r="1597" spans="27:64">
      <c r="AA1597" s="74"/>
      <c r="AB1597" s="74"/>
      <c r="AC1597" s="74"/>
      <c r="AD1597" s="74"/>
      <c r="AE1597" s="74"/>
      <c r="AG1597" s="101"/>
      <c r="AN1597" s="74"/>
      <c r="AO1597" s="74"/>
      <c r="AP1597" s="74"/>
      <c r="AQ1597" s="74"/>
      <c r="AR1597" s="74"/>
      <c r="AS1597" s="74"/>
      <c r="AT1597" s="74"/>
      <c r="AU1597" s="74"/>
    </row>
    <row r="1598" spans="27:64">
      <c r="AA1598" s="74"/>
      <c r="AB1598" s="74"/>
      <c r="AC1598" s="74"/>
      <c r="AD1598" s="74"/>
      <c r="AE1598" s="74"/>
      <c r="AG1598" s="101"/>
      <c r="AN1598" s="74"/>
      <c r="AO1598" s="74"/>
      <c r="AP1598" s="74"/>
      <c r="AQ1598" s="74"/>
      <c r="AR1598" s="74"/>
      <c r="AS1598" s="74"/>
      <c r="AT1598" s="74"/>
      <c r="AU1598" s="74"/>
      <c r="AV1598" s="74"/>
    </row>
    <row r="1599" spans="27:64">
      <c r="AA1599" s="74"/>
      <c r="AB1599" s="74"/>
      <c r="AC1599" s="74"/>
      <c r="AD1599" s="74"/>
      <c r="AE1599" s="74"/>
      <c r="AG1599" s="101"/>
      <c r="AN1599" s="74"/>
      <c r="AO1599" s="74"/>
      <c r="AP1599" s="74"/>
      <c r="AQ1599" s="74"/>
      <c r="AR1599" s="74"/>
      <c r="AS1599" s="74"/>
      <c r="AT1599" s="74"/>
      <c r="AU1599" s="74"/>
      <c r="AV1599" s="74"/>
      <c r="AX1599" s="74"/>
    </row>
    <row r="1600" spans="27:64">
      <c r="AA1600" s="74"/>
      <c r="AB1600" s="74"/>
      <c r="AC1600" s="74"/>
      <c r="AD1600" s="74"/>
      <c r="AE1600" s="74"/>
      <c r="AG1600" s="101"/>
      <c r="AN1600" s="74"/>
      <c r="AO1600" s="74"/>
      <c r="AP1600" s="74"/>
      <c r="AQ1600" s="74"/>
      <c r="AR1600" s="74"/>
      <c r="AS1600" s="74"/>
      <c r="AT1600" s="74"/>
      <c r="AU1600" s="74"/>
      <c r="AV1600" s="74"/>
      <c r="AW1600" s="74"/>
      <c r="AX1600" s="74"/>
      <c r="AY1600" s="74"/>
      <c r="AZ1600" s="74"/>
      <c r="BA1600" s="74"/>
      <c r="BB1600" s="74"/>
      <c r="BC1600" s="74"/>
      <c r="BD1600" s="74"/>
      <c r="BE1600" s="74"/>
      <c r="BF1600" s="74"/>
      <c r="BG1600" s="74"/>
      <c r="BH1600" s="74"/>
      <c r="BI1600" s="74"/>
      <c r="BJ1600" s="74"/>
      <c r="BK1600" s="74"/>
      <c r="BL1600" s="74"/>
    </row>
    <row r="1601" spans="27:64">
      <c r="AA1601" s="74"/>
      <c r="AB1601" s="74"/>
      <c r="AC1601" s="74"/>
      <c r="AD1601" s="74"/>
      <c r="AE1601" s="74"/>
      <c r="AG1601" s="101"/>
      <c r="AN1601" s="74"/>
      <c r="AO1601" s="74"/>
      <c r="AP1601" s="74"/>
      <c r="AQ1601" s="74"/>
      <c r="AR1601" s="74"/>
      <c r="AS1601" s="74"/>
      <c r="AT1601" s="74"/>
      <c r="AU1601" s="74"/>
      <c r="AV1601" s="74"/>
    </row>
    <row r="1602" spans="27:64">
      <c r="AA1602" s="74"/>
      <c r="AB1602" s="74"/>
      <c r="AC1602" s="74"/>
      <c r="AD1602" s="74"/>
      <c r="AE1602" s="74"/>
      <c r="AG1602" s="101"/>
      <c r="AN1602" s="74"/>
      <c r="AO1602" s="74"/>
      <c r="AP1602" s="74"/>
      <c r="AQ1602" s="74"/>
      <c r="AR1602" s="74"/>
      <c r="AS1602" s="74"/>
      <c r="AT1602" s="74"/>
      <c r="AU1602" s="74"/>
      <c r="AV1602" s="74"/>
      <c r="AX1602" s="74"/>
    </row>
    <row r="1603" spans="27:64">
      <c r="AA1603" s="74"/>
      <c r="AB1603" s="74"/>
      <c r="AC1603" s="74"/>
      <c r="AD1603" s="74"/>
      <c r="AE1603" s="74"/>
      <c r="AG1603" s="101"/>
      <c r="AN1603" s="74"/>
      <c r="AO1603" s="74"/>
      <c r="AP1603" s="74"/>
      <c r="AQ1603" s="74"/>
      <c r="AR1603" s="74"/>
      <c r="AS1603" s="74"/>
      <c r="AT1603" s="74"/>
      <c r="AU1603" s="74"/>
    </row>
    <row r="1604" spans="27:64">
      <c r="AA1604" s="74"/>
      <c r="AB1604" s="74"/>
      <c r="AC1604" s="74"/>
      <c r="AD1604" s="74"/>
      <c r="AE1604" s="74"/>
      <c r="AG1604" s="101"/>
      <c r="AN1604" s="74"/>
      <c r="AO1604" s="74"/>
      <c r="AP1604" s="74"/>
      <c r="AQ1604" s="74"/>
      <c r="AR1604" s="74"/>
      <c r="AS1604" s="74"/>
      <c r="AT1604" s="74"/>
      <c r="AU1604" s="74"/>
      <c r="AV1604" s="74"/>
      <c r="AX1604" s="74"/>
    </row>
    <row r="1605" spans="27:64">
      <c r="AA1605" s="74"/>
      <c r="AB1605" s="74"/>
      <c r="AC1605" s="74"/>
      <c r="AD1605" s="74"/>
      <c r="AE1605" s="74"/>
      <c r="AG1605" s="101"/>
      <c r="AN1605" s="74"/>
      <c r="AO1605" s="74"/>
      <c r="AP1605" s="74"/>
      <c r="AQ1605" s="74"/>
      <c r="AR1605" s="74"/>
      <c r="AS1605" s="74"/>
      <c r="AT1605" s="74"/>
      <c r="AU1605" s="74"/>
    </row>
    <row r="1606" spans="27:64">
      <c r="AA1606" s="74"/>
      <c r="AB1606" s="74"/>
      <c r="AC1606" s="74"/>
      <c r="AD1606" s="74"/>
      <c r="AE1606" s="74"/>
      <c r="AG1606" s="101"/>
      <c r="AN1606" s="74"/>
      <c r="AO1606" s="74"/>
      <c r="AP1606" s="74"/>
      <c r="AQ1606" s="74"/>
      <c r="AR1606" s="74"/>
      <c r="AS1606" s="74"/>
      <c r="AT1606" s="74"/>
      <c r="AU1606" s="74"/>
      <c r="AV1606" s="74"/>
    </row>
    <row r="1607" spans="27:64">
      <c r="AA1607" s="74"/>
      <c r="AB1607" s="74"/>
      <c r="AC1607" s="74"/>
      <c r="AD1607" s="74"/>
      <c r="AE1607" s="74"/>
      <c r="AG1607" s="101"/>
      <c r="AN1607" s="74"/>
      <c r="AO1607" s="74"/>
      <c r="AP1607" s="74"/>
      <c r="AQ1607" s="74"/>
      <c r="AR1607" s="74"/>
      <c r="AS1607" s="74"/>
      <c r="AT1607" s="74"/>
      <c r="AU1607" s="74"/>
      <c r="AV1607" s="74"/>
      <c r="AW1607" s="74"/>
      <c r="AX1607" s="74"/>
      <c r="AY1607" s="74"/>
      <c r="AZ1607" s="74"/>
      <c r="BA1607" s="74"/>
      <c r="BB1607" s="74"/>
      <c r="BC1607" s="74"/>
      <c r="BD1607" s="74"/>
      <c r="BE1607" s="74"/>
      <c r="BF1607" s="74"/>
      <c r="BG1607" s="74"/>
      <c r="BH1607" s="74"/>
      <c r="BI1607" s="74"/>
      <c r="BJ1607" s="74"/>
      <c r="BK1607" s="74"/>
      <c r="BL1607" s="74"/>
    </row>
    <row r="1608" spans="27:64">
      <c r="AA1608" s="74"/>
      <c r="AB1608" s="74"/>
      <c r="AC1608" s="74"/>
      <c r="AD1608" s="74"/>
      <c r="AE1608" s="74"/>
      <c r="AG1608" s="101"/>
      <c r="AN1608" s="74"/>
      <c r="AO1608" s="74"/>
      <c r="AP1608" s="74"/>
      <c r="AQ1608" s="74"/>
      <c r="AR1608" s="74"/>
      <c r="AS1608" s="74"/>
      <c r="AT1608" s="74"/>
      <c r="AU1608" s="74"/>
    </row>
    <row r="1609" spans="27:64">
      <c r="AA1609" s="74"/>
      <c r="AB1609" s="74"/>
      <c r="AC1609" s="74"/>
      <c r="AD1609" s="74"/>
      <c r="AE1609" s="74"/>
      <c r="AG1609" s="101"/>
      <c r="AN1609" s="74"/>
      <c r="AO1609" s="74"/>
      <c r="AP1609" s="74"/>
      <c r="AQ1609" s="74"/>
      <c r="AR1609" s="74"/>
      <c r="AS1609" s="74"/>
      <c r="AT1609" s="74"/>
      <c r="AU1609" s="74"/>
      <c r="AV1609" s="74"/>
    </row>
    <row r="1610" spans="27:64">
      <c r="AA1610" s="74"/>
      <c r="AB1610" s="74"/>
      <c r="AC1610" s="74"/>
      <c r="AD1610" s="74"/>
      <c r="AE1610" s="74"/>
      <c r="AG1610" s="101"/>
      <c r="AN1610" s="74"/>
      <c r="AO1610" s="74"/>
      <c r="AP1610" s="74"/>
      <c r="AQ1610" s="74"/>
      <c r="AR1610" s="74"/>
      <c r="AS1610" s="74"/>
      <c r="AT1610" s="74"/>
      <c r="AU1610" s="74"/>
    </row>
    <row r="1611" spans="27:64">
      <c r="AA1611" s="74"/>
      <c r="AB1611" s="74"/>
      <c r="AC1611" s="74"/>
      <c r="AD1611" s="74"/>
      <c r="AE1611" s="74"/>
      <c r="AG1611" s="101"/>
      <c r="AN1611" s="74"/>
      <c r="AO1611" s="74"/>
      <c r="AP1611" s="74"/>
      <c r="AQ1611" s="74"/>
      <c r="AR1611" s="74"/>
      <c r="AS1611" s="74"/>
      <c r="AT1611" s="74"/>
      <c r="AU1611" s="74"/>
      <c r="AV1611" s="74"/>
      <c r="AX1611" s="74"/>
    </row>
    <row r="1612" spans="27:64">
      <c r="AA1612" s="74"/>
      <c r="AB1612" s="74"/>
      <c r="AC1612" s="74"/>
      <c r="AD1612" s="74"/>
      <c r="AE1612" s="74"/>
      <c r="AG1612" s="101"/>
      <c r="AN1612" s="74"/>
      <c r="AO1612" s="74"/>
      <c r="AP1612" s="74"/>
      <c r="AQ1612" s="74"/>
      <c r="AR1612" s="74"/>
      <c r="AS1612" s="74"/>
      <c r="AT1612" s="74"/>
      <c r="AU1612" s="74"/>
      <c r="AV1612" s="74"/>
    </row>
    <row r="1613" spans="27:64">
      <c r="AA1613" s="74"/>
      <c r="AB1613" s="74"/>
      <c r="AC1613" s="74"/>
      <c r="AD1613" s="74"/>
      <c r="AE1613" s="74"/>
      <c r="AG1613" s="101"/>
      <c r="AN1613" s="74"/>
      <c r="AO1613" s="74"/>
      <c r="AP1613" s="74"/>
      <c r="AQ1613" s="74"/>
      <c r="AR1613" s="74"/>
      <c r="AS1613" s="74"/>
      <c r="AT1613" s="74"/>
      <c r="AU1613" s="74"/>
    </row>
    <row r="1614" spans="27:64">
      <c r="AA1614" s="74"/>
      <c r="AB1614" s="74"/>
      <c r="AC1614" s="74"/>
      <c r="AD1614" s="74"/>
      <c r="AE1614" s="74"/>
      <c r="AG1614" s="101"/>
      <c r="AN1614" s="74"/>
      <c r="AO1614" s="74"/>
      <c r="AP1614" s="74"/>
      <c r="AQ1614" s="74"/>
      <c r="AR1614" s="74"/>
      <c r="AS1614" s="74"/>
      <c r="AT1614" s="74"/>
      <c r="AU1614" s="74"/>
    </row>
    <row r="1615" spans="27:64">
      <c r="AA1615" s="74"/>
      <c r="AB1615" s="74"/>
      <c r="AC1615" s="74"/>
      <c r="AD1615" s="74"/>
      <c r="AE1615" s="74"/>
      <c r="AG1615" s="101"/>
      <c r="AN1615" s="74"/>
      <c r="AO1615" s="74"/>
      <c r="AP1615" s="74"/>
      <c r="AQ1615" s="74"/>
      <c r="AR1615" s="74"/>
      <c r="AS1615" s="74"/>
      <c r="AT1615" s="74"/>
      <c r="AU1615" s="74"/>
      <c r="AV1615" s="74"/>
      <c r="AX1615" s="74"/>
      <c r="AY1615" s="74"/>
      <c r="AZ1615" s="74"/>
      <c r="BA1615" s="74"/>
      <c r="BB1615" s="74"/>
      <c r="BC1615" s="74"/>
      <c r="BD1615" s="74"/>
      <c r="BE1615" s="74"/>
      <c r="BF1615" s="74"/>
      <c r="BG1615" s="74"/>
      <c r="BH1615" s="74"/>
      <c r="BI1615" s="74"/>
      <c r="BJ1615" s="74"/>
      <c r="BK1615" s="74"/>
      <c r="BL1615" s="74"/>
    </row>
    <row r="1616" spans="27:64">
      <c r="AA1616" s="74"/>
      <c r="AB1616" s="74"/>
      <c r="AC1616" s="74"/>
      <c r="AD1616" s="74"/>
      <c r="AE1616" s="74"/>
      <c r="AG1616" s="101"/>
      <c r="AN1616" s="74"/>
      <c r="AO1616" s="74"/>
      <c r="AP1616" s="74"/>
      <c r="AQ1616" s="74"/>
      <c r="AR1616" s="74"/>
      <c r="AS1616" s="74"/>
      <c r="AT1616" s="74"/>
      <c r="AU1616" s="74"/>
      <c r="AV1616" s="74"/>
    </row>
    <row r="1617" spans="27:64">
      <c r="AA1617" s="74"/>
      <c r="AB1617" s="74"/>
      <c r="AC1617" s="74"/>
      <c r="AD1617" s="74"/>
      <c r="AE1617" s="74"/>
      <c r="AG1617" s="101"/>
      <c r="AN1617" s="74"/>
      <c r="AO1617" s="74"/>
      <c r="AP1617" s="74"/>
      <c r="AQ1617" s="74"/>
      <c r="AR1617" s="74"/>
      <c r="AS1617" s="74"/>
      <c r="AT1617" s="74"/>
      <c r="AU1617" s="74"/>
      <c r="AV1617" s="74"/>
    </row>
    <row r="1618" spans="27:64">
      <c r="AA1618" s="74"/>
      <c r="AB1618" s="74"/>
      <c r="AC1618" s="74"/>
      <c r="AD1618" s="74"/>
      <c r="AE1618" s="74"/>
      <c r="AG1618" s="101"/>
      <c r="AN1618" s="74"/>
      <c r="AO1618" s="74"/>
      <c r="AP1618" s="74"/>
      <c r="AQ1618" s="74"/>
      <c r="AR1618" s="74"/>
      <c r="AS1618" s="74"/>
      <c r="AT1618" s="74"/>
      <c r="AU1618" s="74"/>
      <c r="AV1618" s="74"/>
    </row>
    <row r="1619" spans="27:64">
      <c r="AA1619" s="74"/>
      <c r="AB1619" s="74"/>
      <c r="AC1619" s="74"/>
      <c r="AD1619" s="74"/>
      <c r="AE1619" s="74"/>
      <c r="AG1619" s="101"/>
      <c r="AN1619" s="74"/>
      <c r="AO1619" s="74"/>
      <c r="AP1619" s="74"/>
      <c r="AQ1619" s="74"/>
      <c r="AR1619" s="74"/>
      <c r="AS1619" s="74"/>
      <c r="AT1619" s="74"/>
      <c r="AU1619" s="74"/>
      <c r="AV1619" s="74"/>
      <c r="AX1619" s="74"/>
    </row>
    <row r="1620" spans="27:64">
      <c r="AA1620" s="74"/>
      <c r="AB1620" s="74"/>
      <c r="AC1620" s="74"/>
      <c r="AD1620" s="74"/>
      <c r="AE1620" s="74"/>
      <c r="AG1620" s="101"/>
      <c r="AN1620" s="74"/>
      <c r="AO1620" s="74"/>
      <c r="AP1620" s="74"/>
      <c r="AQ1620" s="74"/>
      <c r="AR1620" s="74"/>
      <c r="AS1620" s="74"/>
      <c r="AT1620" s="74"/>
      <c r="AU1620" s="74"/>
      <c r="AV1620" s="74"/>
    </row>
    <row r="1621" spans="27:64">
      <c r="AA1621" s="74"/>
      <c r="AB1621" s="74"/>
      <c r="AC1621" s="74"/>
      <c r="AD1621" s="74"/>
      <c r="AE1621" s="74"/>
      <c r="AG1621" s="101"/>
      <c r="AN1621" s="74"/>
      <c r="AO1621" s="74"/>
      <c r="AP1621" s="74"/>
      <c r="AQ1621" s="74"/>
      <c r="AR1621" s="74"/>
      <c r="AS1621" s="74"/>
      <c r="AT1621" s="74"/>
      <c r="AU1621" s="74"/>
      <c r="AV1621" s="74"/>
    </row>
    <row r="1622" spans="27:64">
      <c r="AA1622" s="74"/>
      <c r="AB1622" s="74"/>
      <c r="AC1622" s="74"/>
      <c r="AD1622" s="74"/>
      <c r="AE1622" s="74"/>
      <c r="AG1622" s="101"/>
      <c r="AN1622" s="74"/>
      <c r="AO1622" s="74"/>
      <c r="AP1622" s="74"/>
      <c r="AQ1622" s="74"/>
      <c r="AR1622" s="74"/>
      <c r="AS1622" s="74"/>
      <c r="AT1622" s="74"/>
      <c r="AU1622" s="74"/>
      <c r="AV1622" s="74"/>
      <c r="AW1622" s="74"/>
      <c r="AX1622" s="74"/>
      <c r="AY1622" s="74"/>
      <c r="AZ1622" s="74"/>
      <c r="BA1622" s="74"/>
      <c r="BB1622" s="74"/>
      <c r="BC1622" s="74"/>
      <c r="BD1622" s="74"/>
      <c r="BE1622" s="74"/>
      <c r="BF1622" s="74"/>
      <c r="BG1622" s="74"/>
      <c r="BH1622" s="74"/>
      <c r="BI1622" s="74"/>
      <c r="BJ1622" s="74"/>
      <c r="BK1622" s="74"/>
      <c r="BL1622" s="74"/>
    </row>
    <row r="1623" spans="27:64">
      <c r="AA1623" s="74"/>
      <c r="AB1623" s="74"/>
      <c r="AC1623" s="74"/>
      <c r="AD1623" s="74"/>
      <c r="AE1623" s="74"/>
      <c r="AG1623" s="101"/>
      <c r="AN1623" s="74"/>
      <c r="AO1623" s="74"/>
      <c r="AP1623" s="74"/>
      <c r="AQ1623" s="74"/>
      <c r="AR1623" s="74"/>
      <c r="AS1623" s="74"/>
      <c r="AT1623" s="74"/>
      <c r="AU1623" s="74"/>
      <c r="AV1623" s="74"/>
      <c r="AX1623" s="74"/>
      <c r="AY1623" s="74"/>
      <c r="AZ1623" s="74"/>
      <c r="BA1623" s="74"/>
      <c r="BB1623" s="74"/>
      <c r="BC1623" s="74"/>
      <c r="BD1623" s="74"/>
      <c r="BE1623" s="74"/>
      <c r="BF1623" s="74"/>
      <c r="BG1623" s="74"/>
      <c r="BH1623" s="74"/>
      <c r="BI1623" s="74"/>
      <c r="BJ1623" s="74"/>
      <c r="BK1623" s="74"/>
      <c r="BL1623" s="74"/>
    </row>
    <row r="1624" spans="27:64">
      <c r="AA1624" s="74"/>
      <c r="AB1624" s="74"/>
      <c r="AC1624" s="74"/>
      <c r="AD1624" s="74"/>
      <c r="AE1624" s="74"/>
      <c r="AG1624" s="101"/>
      <c r="AN1624" s="74"/>
      <c r="AO1624" s="74"/>
      <c r="AP1624" s="74"/>
      <c r="AQ1624" s="74"/>
      <c r="AR1624" s="74"/>
      <c r="AS1624" s="74"/>
      <c r="AT1624" s="74"/>
      <c r="AU1624" s="74"/>
      <c r="AV1624" s="74"/>
      <c r="AX1624" s="74"/>
    </row>
    <row r="1625" spans="27:64">
      <c r="AA1625" s="74"/>
      <c r="AB1625" s="74"/>
      <c r="AC1625" s="74"/>
      <c r="AD1625" s="74"/>
      <c r="AE1625" s="74"/>
      <c r="AG1625" s="101"/>
      <c r="AN1625" s="74"/>
      <c r="AO1625" s="74"/>
      <c r="AP1625" s="74"/>
      <c r="AQ1625" s="74"/>
      <c r="AR1625" s="74"/>
      <c r="AS1625" s="74"/>
      <c r="AT1625" s="74"/>
      <c r="AU1625" s="74"/>
      <c r="AV1625" s="74"/>
      <c r="AW1625" s="74"/>
      <c r="AX1625" s="74"/>
      <c r="AY1625" s="74"/>
      <c r="AZ1625" s="74"/>
      <c r="BA1625" s="74"/>
      <c r="BB1625" s="74"/>
      <c r="BC1625" s="74"/>
      <c r="BD1625" s="74"/>
      <c r="BE1625" s="74"/>
      <c r="BF1625" s="74"/>
      <c r="BG1625" s="74"/>
      <c r="BH1625" s="74"/>
      <c r="BI1625" s="74"/>
      <c r="BJ1625" s="74"/>
      <c r="BK1625" s="74"/>
      <c r="BL1625" s="74"/>
    </row>
    <row r="1626" spans="27:64">
      <c r="AA1626" s="74"/>
      <c r="AB1626" s="74"/>
      <c r="AC1626" s="74"/>
      <c r="AD1626" s="74"/>
      <c r="AE1626" s="74"/>
      <c r="AG1626" s="101"/>
      <c r="AN1626" s="74"/>
      <c r="AO1626" s="74"/>
      <c r="AP1626" s="74"/>
      <c r="AQ1626" s="74"/>
      <c r="AR1626" s="74"/>
      <c r="AS1626" s="74"/>
      <c r="AT1626" s="74"/>
      <c r="AU1626" s="74"/>
    </row>
    <row r="1627" spans="27:64">
      <c r="AA1627" s="74"/>
      <c r="AB1627" s="74"/>
      <c r="AC1627" s="74"/>
      <c r="AD1627" s="74"/>
      <c r="AE1627" s="74"/>
      <c r="AG1627" s="101"/>
      <c r="AN1627" s="74"/>
      <c r="AO1627" s="74"/>
      <c r="AP1627" s="74"/>
      <c r="AQ1627" s="74"/>
      <c r="AR1627" s="74"/>
      <c r="AS1627" s="74"/>
      <c r="AT1627" s="74"/>
      <c r="AU1627" s="74"/>
    </row>
    <row r="1628" spans="27:64">
      <c r="AA1628" s="74"/>
      <c r="AB1628" s="74"/>
      <c r="AC1628" s="74"/>
      <c r="AD1628" s="74"/>
      <c r="AE1628" s="74"/>
      <c r="AG1628" s="101"/>
      <c r="AN1628" s="74"/>
      <c r="AO1628" s="74"/>
      <c r="AP1628" s="74"/>
      <c r="AQ1628" s="74"/>
      <c r="AR1628" s="74"/>
      <c r="AS1628" s="74"/>
      <c r="AT1628" s="74"/>
      <c r="AU1628" s="74"/>
      <c r="AV1628" s="74"/>
      <c r="AX1628" s="74"/>
      <c r="AY1628" s="74"/>
      <c r="AZ1628" s="74"/>
      <c r="BA1628" s="74"/>
      <c r="BB1628" s="74"/>
      <c r="BC1628" s="74"/>
      <c r="BD1628" s="74"/>
      <c r="BE1628" s="74"/>
      <c r="BF1628" s="74"/>
      <c r="BG1628" s="74"/>
      <c r="BH1628" s="74"/>
      <c r="BI1628" s="74"/>
      <c r="BJ1628" s="74"/>
      <c r="BK1628" s="74"/>
      <c r="BL1628" s="74"/>
    </row>
    <row r="1629" spans="27:64">
      <c r="AA1629" s="74"/>
      <c r="AB1629" s="74"/>
      <c r="AC1629" s="74"/>
      <c r="AD1629" s="74"/>
      <c r="AE1629" s="74"/>
      <c r="AG1629" s="101"/>
      <c r="AN1629" s="74"/>
      <c r="AO1629" s="74"/>
      <c r="AP1629" s="74"/>
      <c r="AQ1629" s="74"/>
      <c r="AR1629" s="74"/>
      <c r="AS1629" s="74"/>
      <c r="AT1629" s="74"/>
      <c r="AU1629" s="74"/>
      <c r="AV1629" s="74"/>
    </row>
    <row r="1630" spans="27:64">
      <c r="AA1630" s="74"/>
      <c r="AB1630" s="74"/>
      <c r="AC1630" s="74"/>
      <c r="AD1630" s="74"/>
      <c r="AE1630" s="74"/>
      <c r="AG1630" s="101"/>
      <c r="AN1630" s="74"/>
      <c r="AO1630" s="74"/>
      <c r="AP1630" s="74"/>
      <c r="AQ1630" s="74"/>
      <c r="AR1630" s="74"/>
      <c r="AS1630" s="74"/>
      <c r="AT1630" s="74"/>
      <c r="AU1630" s="74"/>
      <c r="AV1630" s="74"/>
      <c r="AW1630" s="74"/>
      <c r="AX1630" s="74"/>
      <c r="AY1630" s="74"/>
      <c r="AZ1630" s="74"/>
      <c r="BA1630" s="74"/>
      <c r="BB1630" s="74"/>
      <c r="BC1630" s="74"/>
      <c r="BD1630" s="74"/>
      <c r="BE1630" s="74"/>
      <c r="BF1630" s="74"/>
      <c r="BG1630" s="74"/>
      <c r="BH1630" s="74"/>
      <c r="BI1630" s="74"/>
      <c r="BJ1630" s="74"/>
      <c r="BK1630" s="74"/>
      <c r="BL1630" s="74"/>
    </row>
    <row r="1631" spans="27:64">
      <c r="AA1631" s="74"/>
      <c r="AB1631" s="74"/>
      <c r="AC1631" s="74"/>
      <c r="AD1631" s="74"/>
      <c r="AE1631" s="74"/>
      <c r="AG1631" s="101"/>
      <c r="AN1631" s="74"/>
      <c r="AO1631" s="74"/>
      <c r="AP1631" s="74"/>
      <c r="AQ1631" s="74"/>
      <c r="AR1631" s="74"/>
      <c r="AS1631" s="74"/>
      <c r="AT1631" s="74"/>
      <c r="AU1631" s="74"/>
    </row>
    <row r="1632" spans="27:64">
      <c r="AA1632" s="74"/>
      <c r="AB1632" s="74"/>
      <c r="AC1632" s="74"/>
      <c r="AD1632" s="74"/>
      <c r="AE1632" s="74"/>
      <c r="AG1632" s="101"/>
      <c r="AN1632" s="74"/>
      <c r="AO1632" s="74"/>
      <c r="AP1632" s="74"/>
      <c r="AQ1632" s="74"/>
      <c r="AR1632" s="74"/>
      <c r="AS1632" s="74"/>
      <c r="AT1632" s="74"/>
      <c r="AU1632" s="74"/>
      <c r="AV1632" s="74"/>
      <c r="AW1632" s="74"/>
      <c r="AX1632" s="74"/>
      <c r="AY1632" s="74"/>
      <c r="AZ1632" s="74"/>
      <c r="BA1632" s="74"/>
      <c r="BB1632" s="74"/>
      <c r="BC1632" s="74"/>
      <c r="BD1632" s="74"/>
      <c r="BE1632" s="74"/>
      <c r="BF1632" s="74"/>
      <c r="BG1632" s="74"/>
      <c r="BH1632" s="74"/>
      <c r="BI1632" s="74"/>
      <c r="BJ1632" s="74"/>
      <c r="BK1632" s="74"/>
      <c r="BL1632" s="74"/>
    </row>
    <row r="1633" spans="27:64">
      <c r="AA1633" s="74"/>
      <c r="AB1633" s="74"/>
      <c r="AC1633" s="74"/>
      <c r="AD1633" s="74"/>
      <c r="AE1633" s="74"/>
      <c r="AG1633" s="101"/>
      <c r="AN1633" s="74"/>
      <c r="AO1633" s="74"/>
      <c r="AP1633" s="74"/>
      <c r="AQ1633" s="74"/>
      <c r="AR1633" s="74"/>
      <c r="AS1633" s="74"/>
      <c r="AT1633" s="74"/>
      <c r="AU1633" s="74"/>
    </row>
    <row r="1634" spans="27:64">
      <c r="AA1634" s="74"/>
      <c r="AB1634" s="74"/>
      <c r="AC1634" s="74"/>
      <c r="AD1634" s="74"/>
      <c r="AE1634" s="74"/>
      <c r="AG1634" s="101"/>
      <c r="AN1634" s="74"/>
      <c r="AO1634" s="74"/>
      <c r="AP1634" s="74"/>
      <c r="AQ1634" s="74"/>
      <c r="AR1634" s="74"/>
      <c r="AS1634" s="74"/>
      <c r="AT1634" s="74"/>
      <c r="AU1634" s="74"/>
    </row>
    <row r="1635" spans="27:64">
      <c r="AA1635" s="74"/>
      <c r="AB1635" s="74"/>
      <c r="AC1635" s="74"/>
      <c r="AD1635" s="74"/>
      <c r="AE1635" s="74"/>
      <c r="AG1635" s="101"/>
      <c r="AN1635" s="74"/>
      <c r="AO1635" s="74"/>
      <c r="AP1635" s="74"/>
      <c r="AQ1635" s="74"/>
      <c r="AR1635" s="74"/>
      <c r="AS1635" s="74"/>
      <c r="AT1635" s="74"/>
      <c r="AU1635" s="74"/>
    </row>
    <row r="1636" spans="27:64">
      <c r="AA1636" s="74"/>
      <c r="AB1636" s="74"/>
      <c r="AC1636" s="74"/>
      <c r="AD1636" s="74"/>
      <c r="AE1636" s="74"/>
      <c r="AG1636" s="101"/>
      <c r="AN1636" s="74"/>
      <c r="AO1636" s="74"/>
      <c r="AP1636" s="74"/>
      <c r="AQ1636" s="74"/>
      <c r="AR1636" s="74"/>
      <c r="AS1636" s="74"/>
      <c r="AT1636" s="74"/>
      <c r="AU1636" s="74"/>
    </row>
    <row r="1637" spans="27:64">
      <c r="AA1637" s="74"/>
      <c r="AB1637" s="74"/>
      <c r="AC1637" s="74"/>
      <c r="AD1637" s="74"/>
      <c r="AE1637" s="74"/>
      <c r="AG1637" s="101"/>
      <c r="AN1637" s="74"/>
      <c r="AO1637" s="74"/>
      <c r="AP1637" s="74"/>
      <c r="AQ1637" s="74"/>
      <c r="AR1637" s="74"/>
      <c r="AS1637" s="74"/>
      <c r="AT1637" s="74"/>
      <c r="AU1637" s="74"/>
    </row>
    <row r="1638" spans="27:64">
      <c r="AA1638" s="74"/>
      <c r="AB1638" s="74"/>
      <c r="AC1638" s="74"/>
      <c r="AD1638" s="74"/>
      <c r="AE1638" s="74"/>
      <c r="AG1638" s="101"/>
      <c r="AN1638" s="74"/>
      <c r="AO1638" s="74"/>
      <c r="AP1638" s="74"/>
      <c r="AQ1638" s="74"/>
      <c r="AR1638" s="74"/>
      <c r="AS1638" s="74"/>
      <c r="AT1638" s="74"/>
      <c r="AU1638" s="74"/>
      <c r="AV1638" s="74"/>
      <c r="AX1638" s="74"/>
    </row>
    <row r="1639" spans="27:64">
      <c r="AA1639" s="74"/>
      <c r="AB1639" s="74"/>
      <c r="AC1639" s="74"/>
      <c r="AD1639" s="74"/>
      <c r="AE1639" s="74"/>
      <c r="AG1639" s="101"/>
      <c r="AN1639" s="74"/>
      <c r="AO1639" s="74"/>
      <c r="AP1639" s="74"/>
      <c r="AQ1639" s="74"/>
      <c r="AR1639" s="74"/>
      <c r="AS1639" s="74"/>
      <c r="AT1639" s="74"/>
      <c r="AU1639" s="74"/>
      <c r="AV1639" s="74"/>
      <c r="AX1639" s="74"/>
    </row>
    <row r="1640" spans="27:64">
      <c r="AA1640" s="74"/>
      <c r="AB1640" s="74"/>
      <c r="AC1640" s="74"/>
      <c r="AD1640" s="74"/>
      <c r="AE1640" s="74"/>
      <c r="AG1640" s="101"/>
      <c r="AN1640" s="74"/>
      <c r="AO1640" s="74"/>
      <c r="AP1640" s="74"/>
      <c r="AQ1640" s="74"/>
      <c r="AR1640" s="74"/>
      <c r="AS1640" s="74"/>
      <c r="AT1640" s="74"/>
      <c r="AU1640" s="74"/>
      <c r="AV1640" s="74"/>
      <c r="AW1640" s="74"/>
      <c r="AX1640" s="74"/>
      <c r="AY1640" s="74"/>
      <c r="AZ1640" s="74"/>
      <c r="BA1640" s="74"/>
      <c r="BB1640" s="74"/>
      <c r="BC1640" s="74"/>
      <c r="BD1640" s="74"/>
      <c r="BE1640" s="74"/>
      <c r="BF1640" s="74"/>
      <c r="BG1640" s="74"/>
      <c r="BH1640" s="74"/>
      <c r="BI1640" s="74"/>
      <c r="BJ1640" s="74"/>
      <c r="BK1640" s="74"/>
      <c r="BL1640" s="74"/>
    </row>
    <row r="1641" spans="27:64">
      <c r="AA1641" s="74"/>
      <c r="AB1641" s="74"/>
      <c r="AC1641" s="74"/>
      <c r="AD1641" s="74"/>
      <c r="AE1641" s="74"/>
      <c r="AG1641" s="101"/>
      <c r="AN1641" s="74"/>
      <c r="AO1641" s="74"/>
      <c r="AP1641" s="74"/>
      <c r="AQ1641" s="74"/>
      <c r="AR1641" s="74"/>
      <c r="AS1641" s="74"/>
      <c r="AT1641" s="74"/>
      <c r="AU1641" s="74"/>
    </row>
    <row r="1642" spans="27:64">
      <c r="AA1642" s="74"/>
      <c r="AB1642" s="74"/>
      <c r="AC1642" s="74"/>
      <c r="AD1642" s="74"/>
      <c r="AE1642" s="74"/>
      <c r="AG1642" s="101"/>
      <c r="AN1642" s="74"/>
      <c r="AO1642" s="74"/>
      <c r="AP1642" s="74"/>
      <c r="AQ1642" s="74"/>
      <c r="AR1642" s="74"/>
      <c r="AS1642" s="74"/>
      <c r="AT1642" s="74"/>
      <c r="AU1642" s="74"/>
      <c r="AV1642" s="74"/>
      <c r="AX1642" s="74"/>
      <c r="AY1642" s="74"/>
      <c r="AZ1642" s="74"/>
      <c r="BA1642" s="74"/>
      <c r="BB1642" s="74"/>
      <c r="BC1642" s="74"/>
      <c r="BD1642" s="74"/>
      <c r="BE1642" s="74"/>
      <c r="BF1642" s="74"/>
      <c r="BG1642" s="74"/>
      <c r="BH1642" s="74"/>
      <c r="BI1642" s="74"/>
      <c r="BJ1642" s="74"/>
      <c r="BK1642" s="74"/>
      <c r="BL1642" s="74"/>
    </row>
    <row r="1643" spans="27:64">
      <c r="AA1643" s="74"/>
      <c r="AB1643" s="74"/>
      <c r="AC1643" s="74"/>
      <c r="AD1643" s="74"/>
      <c r="AE1643" s="74"/>
      <c r="AG1643" s="101"/>
      <c r="AN1643" s="74"/>
      <c r="AO1643" s="74"/>
      <c r="AP1643" s="74"/>
      <c r="AQ1643" s="74"/>
      <c r="AR1643" s="74"/>
      <c r="AS1643" s="74"/>
      <c r="AT1643" s="74"/>
      <c r="AU1643" s="74"/>
      <c r="AV1643" s="4"/>
    </row>
    <row r="1644" spans="27:64">
      <c r="AA1644" s="74"/>
      <c r="AB1644" s="74"/>
      <c r="AC1644" s="74"/>
      <c r="AD1644" s="74"/>
      <c r="AE1644" s="74"/>
      <c r="AG1644" s="101"/>
      <c r="AN1644" s="74"/>
      <c r="AO1644" s="74"/>
      <c r="AP1644" s="74"/>
      <c r="AQ1644" s="74"/>
      <c r="AR1644" s="74"/>
      <c r="AS1644" s="74"/>
      <c r="AT1644" s="74"/>
      <c r="AU1644" s="74"/>
      <c r="AV1644" s="74"/>
    </row>
    <row r="1645" spans="27:64">
      <c r="AA1645" s="74"/>
      <c r="AB1645" s="74"/>
      <c r="AC1645" s="74"/>
      <c r="AD1645" s="74"/>
      <c r="AE1645" s="74"/>
      <c r="AG1645" s="101"/>
      <c r="AN1645" s="74"/>
      <c r="AO1645" s="74"/>
      <c r="AP1645" s="74"/>
      <c r="AQ1645" s="74"/>
      <c r="AR1645" s="74"/>
      <c r="AS1645" s="74"/>
      <c r="AT1645" s="74"/>
      <c r="AU1645" s="74"/>
      <c r="AV1645" s="74"/>
      <c r="AX1645" s="74"/>
      <c r="AY1645" s="74"/>
      <c r="AZ1645" s="74"/>
      <c r="BA1645" s="74"/>
      <c r="BB1645" s="74"/>
      <c r="BC1645" s="74"/>
      <c r="BD1645" s="74"/>
      <c r="BE1645" s="74"/>
      <c r="BF1645" s="74"/>
      <c r="BG1645" s="74"/>
      <c r="BH1645" s="74"/>
      <c r="BI1645" s="74"/>
      <c r="BJ1645" s="74"/>
      <c r="BK1645" s="74"/>
      <c r="BL1645" s="74"/>
    </row>
    <row r="1646" spans="27:64">
      <c r="AA1646" s="74"/>
      <c r="AB1646" s="74"/>
      <c r="AC1646" s="74"/>
      <c r="AD1646" s="74"/>
      <c r="AE1646" s="74"/>
      <c r="AG1646" s="101"/>
      <c r="AN1646" s="74"/>
      <c r="AO1646" s="74"/>
      <c r="AP1646" s="74"/>
      <c r="AQ1646" s="74"/>
      <c r="AR1646" s="74"/>
      <c r="AS1646" s="74"/>
      <c r="AT1646" s="74"/>
      <c r="AU1646" s="74"/>
      <c r="AV1646" s="74"/>
    </row>
    <row r="1647" spans="27:64">
      <c r="AA1647" s="74"/>
      <c r="AB1647" s="74"/>
      <c r="AC1647" s="74"/>
      <c r="AD1647" s="74"/>
      <c r="AE1647" s="74"/>
      <c r="AG1647" s="101"/>
      <c r="AN1647" s="74"/>
      <c r="AO1647" s="74"/>
      <c r="AP1647" s="74"/>
      <c r="AQ1647" s="74"/>
      <c r="AR1647" s="74"/>
      <c r="AS1647" s="74"/>
      <c r="AT1647" s="74"/>
      <c r="AU1647" s="74"/>
      <c r="AV1647" s="74"/>
    </row>
    <row r="1648" spans="27:64">
      <c r="AA1648" s="74"/>
      <c r="AB1648" s="74"/>
      <c r="AC1648" s="74"/>
      <c r="AD1648" s="74"/>
      <c r="AE1648" s="74"/>
      <c r="AG1648" s="101"/>
      <c r="AN1648" s="74"/>
      <c r="AO1648" s="74"/>
      <c r="AP1648" s="74"/>
      <c r="AQ1648" s="74"/>
      <c r="AR1648" s="74"/>
      <c r="AS1648" s="74"/>
      <c r="AT1648" s="74"/>
      <c r="AU1648" s="74"/>
    </row>
    <row r="1649" spans="27:64">
      <c r="AA1649" s="74"/>
      <c r="AB1649" s="74"/>
      <c r="AC1649" s="74"/>
      <c r="AD1649" s="74"/>
      <c r="AE1649" s="74"/>
      <c r="AG1649" s="101"/>
      <c r="AN1649" s="74"/>
      <c r="AO1649" s="74"/>
      <c r="AP1649" s="74"/>
      <c r="AQ1649" s="74"/>
      <c r="AR1649" s="74"/>
      <c r="AS1649" s="74"/>
      <c r="AT1649" s="74"/>
      <c r="AU1649" s="74"/>
    </row>
    <row r="1650" spans="27:64">
      <c r="AA1650" s="74"/>
      <c r="AB1650" s="74"/>
      <c r="AC1650" s="74"/>
      <c r="AD1650" s="74"/>
      <c r="AE1650" s="74"/>
      <c r="AG1650" s="101"/>
      <c r="AN1650" s="74"/>
      <c r="AO1650" s="74"/>
      <c r="AP1650" s="74"/>
      <c r="AQ1650" s="74"/>
      <c r="AR1650" s="74"/>
      <c r="AS1650" s="74"/>
      <c r="AT1650" s="74"/>
      <c r="AU1650" s="74"/>
    </row>
    <row r="1651" spans="27:64">
      <c r="AA1651" s="74"/>
      <c r="AB1651" s="74"/>
      <c r="AC1651" s="74"/>
      <c r="AD1651" s="74"/>
      <c r="AE1651" s="74"/>
      <c r="AG1651" s="101"/>
      <c r="AN1651" s="74"/>
      <c r="AO1651" s="74"/>
      <c r="AP1651" s="74"/>
      <c r="AQ1651" s="74"/>
      <c r="AR1651" s="74"/>
      <c r="AS1651" s="74"/>
      <c r="AT1651" s="74"/>
      <c r="AU1651" s="74"/>
    </row>
    <row r="1652" spans="27:64">
      <c r="AA1652" s="74"/>
      <c r="AB1652" s="74"/>
      <c r="AC1652" s="74"/>
      <c r="AD1652" s="74"/>
      <c r="AE1652" s="74"/>
      <c r="AG1652" s="101"/>
      <c r="AN1652" s="74"/>
      <c r="AO1652" s="74"/>
      <c r="AP1652" s="74"/>
      <c r="AQ1652" s="74"/>
      <c r="AR1652" s="74"/>
      <c r="AS1652" s="74"/>
      <c r="AT1652" s="74"/>
      <c r="AU1652" s="74"/>
    </row>
    <row r="1653" spans="27:64">
      <c r="AA1653" s="74"/>
      <c r="AB1653" s="74"/>
      <c r="AC1653" s="74"/>
      <c r="AD1653" s="74"/>
      <c r="AE1653" s="74"/>
      <c r="AG1653" s="101"/>
      <c r="AN1653" s="74"/>
      <c r="AO1653" s="74"/>
      <c r="AP1653" s="74"/>
      <c r="AQ1653" s="74"/>
      <c r="AR1653" s="74"/>
      <c r="AS1653" s="74"/>
      <c r="AT1653" s="74"/>
      <c r="AU1653" s="74"/>
    </row>
    <row r="1654" spans="27:64">
      <c r="AA1654" s="74"/>
      <c r="AB1654" s="74"/>
      <c r="AC1654" s="74"/>
      <c r="AD1654" s="74"/>
      <c r="AE1654" s="74"/>
      <c r="AG1654" s="101"/>
      <c r="AN1654" s="74"/>
      <c r="AO1654" s="74"/>
      <c r="AP1654" s="74"/>
      <c r="AQ1654" s="74"/>
      <c r="AR1654" s="74"/>
      <c r="AS1654" s="74"/>
      <c r="AT1654" s="74"/>
      <c r="AU1654" s="74"/>
    </row>
    <row r="1655" spans="27:64">
      <c r="AA1655" s="74"/>
      <c r="AB1655" s="74"/>
      <c r="AC1655" s="74"/>
      <c r="AD1655" s="74"/>
      <c r="AE1655" s="74"/>
      <c r="AG1655" s="101"/>
      <c r="AN1655" s="74"/>
      <c r="AO1655" s="74"/>
      <c r="AP1655" s="74"/>
      <c r="AQ1655" s="74"/>
      <c r="AR1655" s="74"/>
      <c r="AS1655" s="74"/>
      <c r="AT1655" s="74"/>
      <c r="AU1655" s="74"/>
      <c r="AV1655" s="74"/>
    </row>
    <row r="1656" spans="27:64">
      <c r="AA1656" s="74"/>
      <c r="AB1656" s="74"/>
      <c r="AC1656" s="74"/>
      <c r="AD1656" s="74"/>
      <c r="AE1656" s="74"/>
      <c r="AG1656" s="101"/>
      <c r="AN1656" s="74"/>
      <c r="AO1656" s="74"/>
      <c r="AP1656" s="74"/>
      <c r="AQ1656" s="74"/>
      <c r="AR1656" s="74"/>
      <c r="AS1656" s="74"/>
      <c r="AT1656" s="74"/>
      <c r="AU1656" s="74"/>
      <c r="AV1656" s="74"/>
      <c r="AW1656" s="74"/>
      <c r="AX1656" s="74"/>
      <c r="AY1656" s="74"/>
      <c r="AZ1656" s="74"/>
      <c r="BA1656" s="74"/>
      <c r="BB1656" s="74"/>
      <c r="BC1656" s="74"/>
      <c r="BD1656" s="74"/>
      <c r="BE1656" s="74"/>
      <c r="BF1656" s="74"/>
      <c r="BG1656" s="74"/>
      <c r="BH1656" s="74"/>
      <c r="BI1656" s="74"/>
      <c r="BJ1656" s="74"/>
      <c r="BK1656" s="74"/>
      <c r="BL1656" s="74"/>
    </row>
    <row r="1657" spans="27:64">
      <c r="AA1657" s="74"/>
      <c r="AB1657" s="74"/>
      <c r="AC1657" s="74"/>
      <c r="AD1657" s="74"/>
      <c r="AE1657" s="74"/>
      <c r="AG1657" s="101"/>
      <c r="AN1657" s="74"/>
      <c r="AO1657" s="74"/>
      <c r="AP1657" s="74"/>
      <c r="AQ1657" s="74"/>
      <c r="AR1657" s="74"/>
      <c r="AS1657" s="74"/>
      <c r="AT1657" s="74"/>
      <c r="AU1657" s="74"/>
    </row>
    <row r="1658" spans="27:64">
      <c r="AA1658" s="74"/>
      <c r="AB1658" s="74"/>
      <c r="AC1658" s="74"/>
      <c r="AD1658" s="74"/>
      <c r="AE1658" s="74"/>
      <c r="AG1658" s="101"/>
      <c r="AN1658" s="74"/>
      <c r="AO1658" s="74"/>
      <c r="AP1658" s="74"/>
      <c r="AQ1658" s="74"/>
      <c r="AR1658" s="74"/>
      <c r="AS1658" s="74"/>
      <c r="AT1658" s="74"/>
      <c r="AU1658" s="74"/>
    </row>
    <row r="1659" spans="27:64">
      <c r="AA1659" s="74"/>
      <c r="AB1659" s="74"/>
      <c r="AC1659" s="74"/>
      <c r="AD1659" s="74"/>
      <c r="AE1659" s="74"/>
      <c r="AG1659" s="101"/>
      <c r="AN1659" s="74"/>
      <c r="AO1659" s="74"/>
      <c r="AP1659" s="74"/>
      <c r="AQ1659" s="74"/>
      <c r="AR1659" s="74"/>
      <c r="AS1659" s="74"/>
      <c r="AT1659" s="74"/>
      <c r="AU1659" s="74"/>
    </row>
    <row r="1660" spans="27:64">
      <c r="AA1660" s="74"/>
      <c r="AB1660" s="74"/>
      <c r="AC1660" s="74"/>
      <c r="AD1660" s="74"/>
      <c r="AE1660" s="74"/>
      <c r="AG1660" s="101"/>
      <c r="AN1660" s="74"/>
      <c r="AO1660" s="74"/>
      <c r="AP1660" s="74"/>
      <c r="AQ1660" s="74"/>
      <c r="AR1660" s="74"/>
      <c r="AS1660" s="74"/>
      <c r="AT1660" s="74"/>
      <c r="AU1660" s="74"/>
    </row>
    <row r="1661" spans="27:64">
      <c r="AA1661" s="74"/>
      <c r="AB1661" s="74"/>
      <c r="AC1661" s="74"/>
      <c r="AD1661" s="74"/>
      <c r="AE1661" s="74"/>
      <c r="AG1661" s="101"/>
      <c r="AN1661" s="74"/>
      <c r="AO1661" s="74"/>
      <c r="AP1661" s="74"/>
      <c r="AQ1661" s="74"/>
      <c r="AR1661" s="74"/>
      <c r="AS1661" s="74"/>
      <c r="AT1661" s="74"/>
      <c r="AU1661" s="74"/>
      <c r="AV1661" s="74"/>
      <c r="AW1661" s="74"/>
      <c r="AX1661" s="74"/>
      <c r="AY1661" s="74"/>
      <c r="AZ1661" s="74"/>
      <c r="BA1661" s="74"/>
      <c r="BB1661" s="74"/>
      <c r="BC1661" s="74"/>
      <c r="BD1661" s="74"/>
      <c r="BE1661" s="74"/>
      <c r="BF1661" s="74"/>
      <c r="BG1661" s="74"/>
      <c r="BH1661" s="74"/>
      <c r="BI1661" s="74"/>
      <c r="BJ1661" s="74"/>
      <c r="BK1661" s="74"/>
      <c r="BL1661" s="74"/>
    </row>
    <row r="1662" spans="27:64">
      <c r="AA1662" s="74"/>
      <c r="AB1662" s="74"/>
      <c r="AC1662" s="74"/>
      <c r="AD1662" s="74"/>
      <c r="AE1662" s="74"/>
      <c r="AG1662" s="101"/>
      <c r="AN1662" s="74"/>
      <c r="AO1662" s="74"/>
      <c r="AP1662" s="74"/>
      <c r="AQ1662" s="74"/>
      <c r="AR1662" s="74"/>
      <c r="AS1662" s="74"/>
      <c r="AT1662" s="74"/>
      <c r="AU1662" s="74"/>
    </row>
    <row r="1663" spans="27:64">
      <c r="AA1663" s="74"/>
      <c r="AB1663" s="74"/>
      <c r="AC1663" s="74"/>
      <c r="AD1663" s="74"/>
      <c r="AE1663" s="74"/>
      <c r="AG1663" s="101"/>
      <c r="AN1663" s="74"/>
      <c r="AO1663" s="74"/>
      <c r="AP1663" s="74"/>
      <c r="AQ1663" s="74"/>
      <c r="AR1663" s="74"/>
      <c r="AS1663" s="74"/>
      <c r="AT1663" s="74"/>
      <c r="AU1663" s="74"/>
    </row>
    <row r="1664" spans="27:64">
      <c r="AA1664" s="74"/>
      <c r="AB1664" s="74"/>
      <c r="AC1664" s="74"/>
      <c r="AD1664" s="74"/>
      <c r="AE1664" s="74"/>
      <c r="AG1664" s="101"/>
      <c r="AN1664" s="74"/>
      <c r="AO1664" s="74"/>
      <c r="AP1664" s="74"/>
      <c r="AQ1664" s="74"/>
      <c r="AR1664" s="74"/>
      <c r="AS1664" s="74"/>
      <c r="AT1664" s="74"/>
      <c r="AU1664" s="74"/>
      <c r="AV1664" s="74"/>
      <c r="AX1664" s="74"/>
    </row>
    <row r="1665" spans="27:64">
      <c r="AA1665" s="74"/>
      <c r="AB1665" s="74"/>
      <c r="AC1665" s="74"/>
      <c r="AD1665" s="74"/>
      <c r="AE1665" s="74"/>
      <c r="AG1665" s="101"/>
      <c r="AN1665" s="74"/>
      <c r="AO1665" s="74"/>
      <c r="AP1665" s="74"/>
      <c r="AQ1665" s="74"/>
      <c r="AR1665" s="74"/>
      <c r="AS1665" s="74"/>
      <c r="AT1665" s="74"/>
      <c r="AU1665" s="74"/>
      <c r="AV1665" s="74"/>
      <c r="AX1665" s="74"/>
      <c r="AY1665" s="74"/>
      <c r="AZ1665" s="74"/>
      <c r="BA1665" s="74"/>
      <c r="BB1665" s="74"/>
      <c r="BC1665" s="74"/>
      <c r="BD1665" s="74"/>
      <c r="BE1665" s="74"/>
      <c r="BF1665" s="74"/>
      <c r="BG1665" s="74"/>
      <c r="BH1665" s="74"/>
      <c r="BI1665" s="74"/>
      <c r="BJ1665" s="74"/>
      <c r="BK1665" s="74"/>
      <c r="BL1665" s="74"/>
    </row>
    <row r="1666" spans="27:64">
      <c r="AA1666" s="74"/>
      <c r="AB1666" s="74"/>
      <c r="AC1666" s="74"/>
      <c r="AD1666" s="74"/>
      <c r="AE1666" s="74"/>
      <c r="AG1666" s="101"/>
      <c r="AN1666" s="74"/>
      <c r="AO1666" s="74"/>
      <c r="AP1666" s="74"/>
      <c r="AQ1666" s="74"/>
      <c r="AR1666" s="74"/>
      <c r="AS1666" s="74"/>
      <c r="AT1666" s="74"/>
      <c r="AU1666" s="74"/>
      <c r="AV1666" s="74"/>
      <c r="AW1666" s="74"/>
      <c r="AX1666" s="74"/>
      <c r="AY1666" s="74"/>
      <c r="AZ1666" s="74"/>
      <c r="BA1666" s="74"/>
      <c r="BB1666" s="74"/>
      <c r="BC1666" s="74"/>
      <c r="BD1666" s="74"/>
      <c r="BE1666" s="74"/>
      <c r="BF1666" s="74"/>
      <c r="BG1666" s="74"/>
      <c r="BH1666" s="74"/>
      <c r="BI1666" s="74"/>
      <c r="BJ1666" s="74"/>
      <c r="BK1666" s="74"/>
      <c r="BL1666" s="74"/>
    </row>
    <row r="1667" spans="27:64">
      <c r="AA1667" s="74"/>
      <c r="AB1667" s="74"/>
      <c r="AC1667" s="74"/>
      <c r="AD1667" s="74"/>
      <c r="AE1667" s="74"/>
      <c r="AG1667" s="101"/>
      <c r="AN1667" s="74"/>
      <c r="AO1667" s="74"/>
      <c r="AP1667" s="74"/>
      <c r="AQ1667" s="74"/>
      <c r="AR1667" s="74"/>
      <c r="AS1667" s="74"/>
      <c r="AT1667" s="74"/>
      <c r="AU1667" s="74"/>
      <c r="AV1667" s="74"/>
    </row>
    <row r="1668" spans="27:64">
      <c r="AA1668" s="74"/>
      <c r="AB1668" s="74"/>
      <c r="AC1668" s="74"/>
      <c r="AD1668" s="74"/>
      <c r="AE1668" s="74"/>
      <c r="AG1668" s="101"/>
      <c r="AN1668" s="74"/>
      <c r="AO1668" s="74"/>
      <c r="AP1668" s="74"/>
      <c r="AQ1668" s="74"/>
      <c r="AR1668" s="74"/>
      <c r="AS1668" s="74"/>
      <c r="AT1668" s="74"/>
      <c r="AU1668" s="74"/>
    </row>
    <row r="1669" spans="27:64">
      <c r="AA1669" s="74"/>
      <c r="AB1669" s="74"/>
      <c r="AC1669" s="74"/>
      <c r="AD1669" s="74"/>
      <c r="AE1669" s="74"/>
      <c r="AG1669" s="101"/>
      <c r="AN1669" s="74"/>
      <c r="AO1669" s="74"/>
      <c r="AP1669" s="74"/>
      <c r="AQ1669" s="74"/>
      <c r="AR1669" s="74"/>
      <c r="AS1669" s="74"/>
      <c r="AT1669" s="74"/>
      <c r="AU1669" s="74"/>
      <c r="AV1669" s="74"/>
    </row>
    <row r="1670" spans="27:64">
      <c r="AA1670" s="74"/>
      <c r="AB1670" s="74"/>
      <c r="AC1670" s="74"/>
      <c r="AD1670" s="74"/>
      <c r="AE1670" s="74"/>
      <c r="AG1670" s="101"/>
      <c r="AN1670" s="74"/>
      <c r="AO1670" s="74"/>
      <c r="AP1670" s="74"/>
      <c r="AQ1670" s="74"/>
      <c r="AR1670" s="74"/>
      <c r="AS1670" s="74"/>
      <c r="AT1670" s="74"/>
      <c r="AU1670" s="74"/>
      <c r="AV1670" s="74"/>
    </row>
    <row r="1671" spans="27:64">
      <c r="AA1671" s="74"/>
      <c r="AB1671" s="74"/>
      <c r="AC1671" s="74"/>
      <c r="AD1671" s="74"/>
      <c r="AE1671" s="74"/>
      <c r="AG1671" s="101"/>
      <c r="AN1671" s="74"/>
      <c r="AO1671" s="74"/>
      <c r="AP1671" s="74"/>
      <c r="AQ1671" s="74"/>
      <c r="AR1671" s="74"/>
      <c r="AS1671" s="74"/>
      <c r="AT1671" s="74"/>
      <c r="AU1671" s="74"/>
    </row>
    <row r="1672" spans="27:64">
      <c r="AA1672" s="74"/>
      <c r="AB1672" s="74"/>
      <c r="AC1672" s="74"/>
      <c r="AD1672" s="74"/>
      <c r="AE1672" s="74"/>
      <c r="AG1672" s="101"/>
      <c r="AN1672" s="74"/>
      <c r="AO1672" s="74"/>
      <c r="AP1672" s="74"/>
      <c r="AQ1672" s="74"/>
      <c r="AR1672" s="74"/>
      <c r="AS1672" s="74"/>
      <c r="AT1672" s="74"/>
      <c r="AU1672" s="74"/>
      <c r="AV1672" s="74"/>
      <c r="AX1672" s="74"/>
    </row>
    <row r="1673" spans="27:64">
      <c r="AA1673" s="74"/>
      <c r="AB1673" s="74"/>
      <c r="AC1673" s="74"/>
      <c r="AD1673" s="74"/>
      <c r="AE1673" s="74"/>
      <c r="AG1673" s="101"/>
      <c r="AN1673" s="74"/>
      <c r="AO1673" s="74"/>
      <c r="AP1673" s="74"/>
      <c r="AQ1673" s="74"/>
      <c r="AR1673" s="74"/>
      <c r="AS1673" s="74"/>
      <c r="AT1673" s="74"/>
      <c r="AU1673" s="74"/>
    </row>
    <row r="1674" spans="27:64">
      <c r="AA1674" s="74"/>
      <c r="AB1674" s="74"/>
      <c r="AC1674" s="74"/>
      <c r="AD1674" s="74"/>
      <c r="AE1674" s="74"/>
      <c r="AG1674" s="101"/>
      <c r="AN1674" s="74"/>
      <c r="AO1674" s="74"/>
      <c r="AP1674" s="74"/>
      <c r="AQ1674" s="74"/>
      <c r="AR1674" s="74"/>
      <c r="AS1674" s="74"/>
      <c r="AT1674" s="74"/>
      <c r="AU1674" s="74"/>
    </row>
    <row r="1675" spans="27:64">
      <c r="AA1675" s="74"/>
      <c r="AB1675" s="74"/>
      <c r="AC1675" s="74"/>
      <c r="AD1675" s="74"/>
      <c r="AE1675" s="74"/>
      <c r="AG1675" s="101"/>
      <c r="AN1675" s="74"/>
      <c r="AO1675" s="74"/>
      <c r="AP1675" s="74"/>
      <c r="AQ1675" s="74"/>
      <c r="AR1675" s="74"/>
      <c r="AS1675" s="74"/>
      <c r="AT1675" s="74"/>
      <c r="AU1675" s="74"/>
    </row>
    <row r="1676" spans="27:64">
      <c r="AA1676" s="74"/>
      <c r="AB1676" s="74"/>
      <c r="AC1676" s="74"/>
      <c r="AD1676" s="74"/>
      <c r="AE1676" s="74"/>
      <c r="AG1676" s="101"/>
      <c r="AN1676" s="74"/>
      <c r="AO1676" s="74"/>
      <c r="AP1676" s="74"/>
      <c r="AQ1676" s="74"/>
      <c r="AR1676" s="74"/>
      <c r="AS1676" s="74"/>
      <c r="AT1676" s="74"/>
      <c r="AU1676" s="74"/>
      <c r="AV1676" s="74"/>
      <c r="AX1676" s="74"/>
    </row>
    <row r="1677" spans="27:64">
      <c r="AA1677" s="74"/>
      <c r="AB1677" s="74"/>
      <c r="AC1677" s="74"/>
      <c r="AD1677" s="74"/>
      <c r="AE1677" s="74"/>
      <c r="AG1677" s="101"/>
      <c r="AN1677" s="74"/>
      <c r="AO1677" s="74"/>
      <c r="AP1677" s="74"/>
      <c r="AQ1677" s="74"/>
      <c r="AR1677" s="74"/>
      <c r="AS1677" s="74"/>
      <c r="AT1677" s="74"/>
      <c r="AU1677" s="74"/>
      <c r="AV1677" s="74"/>
    </row>
    <row r="1678" spans="27:64">
      <c r="AA1678" s="74"/>
      <c r="AB1678" s="74"/>
      <c r="AC1678" s="74"/>
      <c r="AD1678" s="74"/>
      <c r="AE1678" s="74"/>
      <c r="AG1678" s="101"/>
      <c r="AN1678" s="74"/>
      <c r="AO1678" s="74"/>
      <c r="AP1678" s="74"/>
      <c r="AQ1678" s="74"/>
      <c r="AR1678" s="74"/>
      <c r="AS1678" s="74"/>
      <c r="AT1678" s="74"/>
      <c r="AU1678" s="74"/>
      <c r="AV1678" s="74"/>
      <c r="AW1678" s="74"/>
      <c r="AX1678" s="74"/>
      <c r="AY1678" s="74"/>
      <c r="AZ1678" s="74"/>
      <c r="BA1678" s="74"/>
      <c r="BB1678" s="74"/>
      <c r="BC1678" s="74"/>
      <c r="BD1678" s="74"/>
      <c r="BE1678" s="74"/>
      <c r="BF1678" s="74"/>
      <c r="BG1678" s="74"/>
      <c r="BH1678" s="74"/>
      <c r="BI1678" s="74"/>
      <c r="BJ1678" s="74"/>
      <c r="BK1678" s="74"/>
      <c r="BL1678" s="74"/>
    </row>
    <row r="1679" spans="27:64">
      <c r="AA1679" s="74"/>
      <c r="AB1679" s="74"/>
      <c r="AC1679" s="74"/>
      <c r="AD1679" s="74"/>
      <c r="AE1679" s="74"/>
      <c r="AG1679" s="101"/>
      <c r="AN1679" s="74"/>
      <c r="AO1679" s="74"/>
      <c r="AP1679" s="74"/>
      <c r="AQ1679" s="74"/>
      <c r="AR1679" s="74"/>
      <c r="AS1679" s="74"/>
      <c r="AT1679" s="74"/>
      <c r="AU1679" s="74"/>
      <c r="AV1679" s="74"/>
      <c r="AW1679" s="74"/>
      <c r="AX1679" s="74"/>
      <c r="AY1679" s="74"/>
      <c r="AZ1679" s="74"/>
      <c r="BA1679" s="74"/>
      <c r="BB1679" s="74"/>
      <c r="BC1679" s="74"/>
      <c r="BD1679" s="74"/>
      <c r="BE1679" s="74"/>
      <c r="BF1679" s="74"/>
      <c r="BG1679" s="74"/>
      <c r="BH1679" s="74"/>
      <c r="BI1679" s="74"/>
      <c r="BJ1679" s="74"/>
      <c r="BK1679" s="74"/>
      <c r="BL1679" s="74"/>
    </row>
    <row r="1680" spans="27:64">
      <c r="AA1680" s="74"/>
      <c r="AB1680" s="74"/>
      <c r="AC1680" s="74"/>
      <c r="AD1680" s="74"/>
      <c r="AE1680" s="74"/>
      <c r="AG1680" s="101"/>
      <c r="AN1680" s="74"/>
      <c r="AO1680" s="74"/>
      <c r="AP1680" s="74"/>
      <c r="AQ1680" s="74"/>
      <c r="AR1680" s="74"/>
      <c r="AS1680" s="74"/>
      <c r="AT1680" s="74"/>
      <c r="AU1680" s="74"/>
      <c r="AV1680" s="74"/>
      <c r="AW1680" s="74"/>
      <c r="AX1680" s="74"/>
      <c r="AY1680" s="74"/>
      <c r="AZ1680" s="74"/>
      <c r="BA1680" s="74"/>
      <c r="BB1680" s="74"/>
      <c r="BC1680" s="74"/>
      <c r="BD1680" s="74"/>
      <c r="BE1680" s="74"/>
      <c r="BF1680" s="74"/>
      <c r="BG1680" s="74"/>
      <c r="BH1680" s="74"/>
      <c r="BI1680" s="74"/>
      <c r="BJ1680" s="74"/>
      <c r="BK1680" s="74"/>
      <c r="BL1680" s="74"/>
    </row>
    <row r="1681" spans="27:64">
      <c r="AA1681" s="74"/>
      <c r="AB1681" s="74"/>
      <c r="AC1681" s="74"/>
      <c r="AD1681" s="74"/>
      <c r="AE1681" s="74"/>
      <c r="AG1681" s="101"/>
      <c r="AN1681" s="74"/>
      <c r="AO1681" s="74"/>
      <c r="AP1681" s="74"/>
      <c r="AQ1681" s="74"/>
      <c r="AR1681" s="74"/>
      <c r="AS1681" s="74"/>
      <c r="AT1681" s="74"/>
      <c r="AU1681" s="74"/>
      <c r="AV1681" s="74"/>
      <c r="AW1681" s="74"/>
      <c r="AX1681" s="74"/>
      <c r="AY1681" s="74"/>
      <c r="AZ1681" s="74"/>
      <c r="BA1681" s="74"/>
      <c r="BB1681" s="74"/>
      <c r="BC1681" s="74"/>
      <c r="BD1681" s="74"/>
      <c r="BE1681" s="74"/>
      <c r="BF1681" s="74"/>
      <c r="BG1681" s="74"/>
      <c r="BH1681" s="74"/>
      <c r="BI1681" s="74"/>
      <c r="BJ1681" s="74"/>
      <c r="BK1681" s="74"/>
      <c r="BL1681" s="74"/>
    </row>
    <row r="1682" spans="27:64">
      <c r="AA1682" s="74"/>
      <c r="AB1682" s="74"/>
      <c r="AC1682" s="74"/>
      <c r="AD1682" s="74"/>
      <c r="AE1682" s="74"/>
      <c r="AG1682" s="101"/>
      <c r="AN1682" s="74"/>
      <c r="AO1682" s="74"/>
      <c r="AP1682" s="74"/>
      <c r="AQ1682" s="74"/>
      <c r="AR1682" s="74"/>
      <c r="AS1682" s="74"/>
      <c r="AT1682" s="74"/>
      <c r="AU1682" s="74"/>
      <c r="AV1682" s="74"/>
      <c r="AX1682" s="74"/>
    </row>
    <row r="1683" spans="27:64">
      <c r="AA1683" s="74"/>
      <c r="AB1683" s="74"/>
      <c r="AC1683" s="74"/>
      <c r="AD1683" s="74"/>
      <c r="AE1683" s="74"/>
      <c r="AG1683" s="101"/>
      <c r="AN1683" s="74"/>
      <c r="AO1683" s="74"/>
      <c r="AP1683" s="74"/>
      <c r="AQ1683" s="74"/>
      <c r="AR1683" s="74"/>
      <c r="AS1683" s="74"/>
      <c r="AT1683" s="74"/>
      <c r="AU1683" s="74"/>
      <c r="AV1683" s="74"/>
      <c r="AW1683" s="74"/>
      <c r="AX1683" s="74"/>
      <c r="AY1683" s="74"/>
      <c r="AZ1683" s="74"/>
      <c r="BA1683" s="74"/>
      <c r="BB1683" s="74"/>
      <c r="BC1683" s="74"/>
      <c r="BD1683" s="74"/>
      <c r="BE1683" s="74"/>
      <c r="BF1683" s="74"/>
      <c r="BG1683" s="74"/>
      <c r="BH1683" s="74"/>
      <c r="BI1683" s="74"/>
      <c r="BJ1683" s="74"/>
      <c r="BK1683" s="74"/>
      <c r="BL1683" s="74"/>
    </row>
    <row r="1684" spans="27:64">
      <c r="AA1684" s="74"/>
      <c r="AB1684" s="74"/>
      <c r="AC1684" s="74"/>
      <c r="AD1684" s="74"/>
      <c r="AE1684" s="74"/>
      <c r="AG1684" s="101"/>
      <c r="AN1684" s="74"/>
      <c r="AO1684" s="74"/>
      <c r="AP1684" s="74"/>
      <c r="AQ1684" s="74"/>
      <c r="AR1684" s="74"/>
      <c r="AS1684" s="74"/>
      <c r="AT1684" s="74"/>
      <c r="AU1684" s="74"/>
      <c r="AV1684" s="74"/>
      <c r="AW1684" s="74"/>
      <c r="AX1684" s="74"/>
      <c r="AY1684" s="74"/>
      <c r="AZ1684" s="74"/>
      <c r="BA1684" s="74"/>
      <c r="BB1684" s="74"/>
      <c r="BC1684" s="74"/>
      <c r="BD1684" s="74"/>
      <c r="BE1684" s="74"/>
      <c r="BF1684" s="74"/>
      <c r="BG1684" s="74"/>
      <c r="BH1684" s="74"/>
      <c r="BI1684" s="74"/>
      <c r="BJ1684" s="74"/>
      <c r="BK1684" s="74"/>
      <c r="BL1684" s="74"/>
    </row>
    <row r="1685" spans="27:64">
      <c r="AA1685" s="74"/>
      <c r="AB1685" s="74"/>
      <c r="AC1685" s="74"/>
      <c r="AD1685" s="74"/>
      <c r="AE1685" s="74"/>
      <c r="AG1685" s="101"/>
      <c r="AN1685" s="74"/>
      <c r="AO1685" s="74"/>
      <c r="AP1685" s="74"/>
      <c r="AQ1685" s="74"/>
      <c r="AR1685" s="74"/>
      <c r="AS1685" s="74"/>
      <c r="AT1685" s="74"/>
      <c r="AU1685" s="74"/>
      <c r="AV1685" s="74"/>
      <c r="AX1685" s="74"/>
    </row>
    <row r="1686" spans="27:64">
      <c r="AA1686" s="74"/>
      <c r="AB1686" s="74"/>
      <c r="AC1686" s="74"/>
      <c r="AD1686" s="74"/>
      <c r="AE1686" s="74"/>
      <c r="AG1686" s="101"/>
      <c r="AN1686" s="74"/>
      <c r="AO1686" s="74"/>
      <c r="AP1686" s="74"/>
      <c r="AQ1686" s="74"/>
      <c r="AR1686" s="74"/>
      <c r="AS1686" s="74"/>
      <c r="AT1686" s="74"/>
      <c r="AU1686" s="74"/>
      <c r="AV1686" s="74"/>
      <c r="AX1686" s="74"/>
    </row>
    <row r="1687" spans="27:64">
      <c r="AA1687" s="74"/>
      <c r="AB1687" s="74"/>
      <c r="AC1687" s="74"/>
      <c r="AD1687" s="74"/>
      <c r="AE1687" s="74"/>
      <c r="AG1687" s="101"/>
      <c r="AN1687" s="74"/>
      <c r="AO1687" s="74"/>
      <c r="AP1687" s="74"/>
      <c r="AQ1687" s="74"/>
      <c r="AR1687" s="74"/>
      <c r="AS1687" s="74"/>
      <c r="AT1687" s="74"/>
      <c r="AU1687" s="74"/>
      <c r="AV1687" s="74"/>
      <c r="AX1687" s="74"/>
      <c r="AY1687" s="74"/>
      <c r="AZ1687" s="74"/>
      <c r="BA1687" s="74"/>
      <c r="BB1687" s="74"/>
      <c r="BC1687" s="74"/>
      <c r="BD1687" s="74"/>
      <c r="BE1687" s="74"/>
      <c r="BF1687" s="74"/>
      <c r="BG1687" s="74"/>
      <c r="BH1687" s="74"/>
      <c r="BI1687" s="74"/>
      <c r="BJ1687" s="74"/>
      <c r="BK1687" s="74"/>
      <c r="BL1687" s="74"/>
    </row>
    <row r="1688" spans="27:64">
      <c r="AA1688" s="74"/>
      <c r="AB1688" s="74"/>
      <c r="AC1688" s="74"/>
      <c r="AD1688" s="74"/>
      <c r="AE1688" s="74"/>
      <c r="AG1688" s="101"/>
      <c r="AN1688" s="74"/>
      <c r="AO1688" s="74"/>
      <c r="AP1688" s="74"/>
      <c r="AQ1688" s="74"/>
      <c r="AR1688" s="74"/>
      <c r="AS1688" s="74"/>
      <c r="AT1688" s="74"/>
      <c r="AU1688" s="74"/>
      <c r="AV1688" s="74"/>
      <c r="AW1688" s="74"/>
      <c r="AX1688" s="74"/>
      <c r="AY1688" s="74"/>
      <c r="AZ1688" s="74"/>
      <c r="BA1688" s="74"/>
      <c r="BB1688" s="74"/>
      <c r="BC1688" s="74"/>
      <c r="BD1688" s="74"/>
      <c r="BE1688" s="74"/>
      <c r="BF1688" s="74"/>
      <c r="BG1688" s="74"/>
      <c r="BH1688" s="74"/>
      <c r="BI1688" s="74"/>
      <c r="BJ1688" s="74"/>
      <c r="BK1688" s="74"/>
      <c r="BL1688" s="74"/>
    </row>
    <row r="1689" spans="27:64">
      <c r="AA1689" s="74"/>
      <c r="AB1689" s="74"/>
      <c r="AC1689" s="74"/>
      <c r="AD1689" s="74"/>
      <c r="AE1689" s="74"/>
      <c r="AG1689" s="101"/>
      <c r="AN1689" s="74"/>
      <c r="AO1689" s="74"/>
      <c r="AP1689" s="74"/>
      <c r="AQ1689" s="74"/>
      <c r="AR1689" s="74"/>
      <c r="AS1689" s="74"/>
      <c r="AT1689" s="74"/>
      <c r="AU1689" s="74"/>
      <c r="AV1689" s="74"/>
      <c r="AW1689" s="74"/>
      <c r="AX1689" s="74"/>
      <c r="AY1689" s="74"/>
      <c r="AZ1689" s="74"/>
      <c r="BA1689" s="74"/>
      <c r="BB1689" s="74"/>
      <c r="BC1689" s="74"/>
      <c r="BD1689" s="74"/>
      <c r="BE1689" s="74"/>
      <c r="BF1689" s="74"/>
      <c r="BG1689" s="74"/>
      <c r="BH1689" s="74"/>
      <c r="BI1689" s="74"/>
      <c r="BJ1689" s="74"/>
      <c r="BK1689" s="74"/>
      <c r="BL1689" s="74"/>
    </row>
    <row r="1690" spans="27:64">
      <c r="AA1690" s="74"/>
      <c r="AB1690" s="74"/>
      <c r="AC1690" s="74"/>
      <c r="AD1690" s="74"/>
      <c r="AE1690" s="74"/>
      <c r="AG1690" s="101"/>
      <c r="AN1690" s="74"/>
      <c r="AO1690" s="74"/>
      <c r="AP1690" s="74"/>
      <c r="AQ1690" s="74"/>
      <c r="AR1690" s="74"/>
      <c r="AS1690" s="74"/>
      <c r="AT1690" s="74"/>
      <c r="AU1690" s="74"/>
      <c r="AV1690" s="74"/>
    </row>
    <row r="1691" spans="27:64">
      <c r="AA1691" s="74"/>
      <c r="AB1691" s="74"/>
      <c r="AC1691" s="74"/>
      <c r="AD1691" s="74"/>
      <c r="AE1691" s="74"/>
      <c r="AG1691" s="101"/>
      <c r="AN1691" s="74"/>
      <c r="AO1691" s="74"/>
      <c r="AP1691" s="74"/>
      <c r="AQ1691" s="74"/>
      <c r="AR1691" s="74"/>
      <c r="AS1691" s="74"/>
      <c r="AT1691" s="74"/>
      <c r="AU1691" s="74"/>
      <c r="AV1691" s="74"/>
    </row>
    <row r="1692" spans="27:64">
      <c r="AA1692" s="74"/>
      <c r="AB1692" s="74"/>
      <c r="AC1692" s="74"/>
      <c r="AD1692" s="74"/>
      <c r="AE1692" s="74"/>
      <c r="AG1692" s="101"/>
      <c r="AN1692" s="74"/>
      <c r="AO1692" s="74"/>
      <c r="AP1692" s="74"/>
      <c r="AQ1692" s="74"/>
      <c r="AR1692" s="74"/>
      <c r="AS1692" s="74"/>
      <c r="AT1692" s="74"/>
      <c r="AU1692" s="74"/>
      <c r="AV1692" s="74"/>
    </row>
    <row r="1693" spans="27:64">
      <c r="AA1693" s="74"/>
      <c r="AB1693" s="74"/>
      <c r="AC1693" s="74"/>
      <c r="AD1693" s="74"/>
      <c r="AE1693" s="74"/>
      <c r="AG1693" s="101"/>
      <c r="AN1693" s="74"/>
      <c r="AO1693" s="74"/>
      <c r="AP1693" s="74"/>
      <c r="AQ1693" s="74"/>
      <c r="AR1693" s="74"/>
      <c r="AS1693" s="74"/>
      <c r="AT1693" s="74"/>
      <c r="AU1693" s="74"/>
      <c r="AV1693" s="74"/>
      <c r="AX1693" s="74"/>
    </row>
    <row r="1694" spans="27:64">
      <c r="AA1694" s="74"/>
      <c r="AB1694" s="74"/>
      <c r="AC1694" s="74"/>
      <c r="AD1694" s="74"/>
      <c r="AE1694" s="74"/>
      <c r="AG1694" s="101"/>
      <c r="AN1694" s="74"/>
      <c r="AO1694" s="74"/>
      <c r="AP1694" s="74"/>
      <c r="AQ1694" s="74"/>
      <c r="AR1694" s="74"/>
      <c r="AS1694" s="74"/>
      <c r="AT1694" s="74"/>
      <c r="AU1694" s="74"/>
      <c r="AV1694" s="74"/>
      <c r="AW1694" s="74"/>
      <c r="AX1694" s="74"/>
      <c r="AY1694" s="74"/>
      <c r="AZ1694" s="74"/>
      <c r="BA1694" s="74"/>
      <c r="BB1694" s="74"/>
      <c r="BC1694" s="74"/>
      <c r="BD1694" s="74"/>
      <c r="BE1694" s="74"/>
      <c r="BF1694" s="74"/>
      <c r="BG1694" s="74"/>
      <c r="BH1694" s="74"/>
      <c r="BI1694" s="74"/>
      <c r="BJ1694" s="74"/>
      <c r="BK1694" s="74"/>
      <c r="BL1694" s="74"/>
    </row>
    <row r="1695" spans="27:64">
      <c r="AA1695" s="74"/>
      <c r="AB1695" s="74"/>
      <c r="AC1695" s="74"/>
      <c r="AD1695" s="74"/>
      <c r="AE1695" s="74"/>
      <c r="AG1695" s="101"/>
      <c r="AN1695" s="74"/>
      <c r="AO1695" s="74"/>
      <c r="AP1695" s="74"/>
      <c r="AQ1695" s="74"/>
      <c r="AR1695" s="74"/>
      <c r="AS1695" s="74"/>
      <c r="AT1695" s="74"/>
      <c r="AU1695" s="74"/>
      <c r="AV1695" s="74"/>
      <c r="AW1695" s="74"/>
      <c r="AX1695" s="74"/>
      <c r="AY1695" s="74"/>
      <c r="AZ1695" s="74"/>
      <c r="BA1695" s="74"/>
      <c r="BB1695" s="74"/>
      <c r="BC1695" s="74"/>
      <c r="BD1695" s="74"/>
      <c r="BE1695" s="74"/>
      <c r="BF1695" s="74"/>
      <c r="BG1695" s="74"/>
      <c r="BH1695" s="74"/>
      <c r="BI1695" s="74"/>
      <c r="BJ1695" s="74"/>
      <c r="BK1695" s="74"/>
      <c r="BL1695" s="74"/>
    </row>
    <row r="1696" spans="27:64">
      <c r="AA1696" s="74"/>
      <c r="AB1696" s="74"/>
      <c r="AC1696" s="74"/>
      <c r="AD1696" s="74"/>
      <c r="AE1696" s="74"/>
      <c r="AG1696" s="101"/>
      <c r="AN1696" s="74"/>
      <c r="AO1696" s="74"/>
      <c r="AP1696" s="74"/>
      <c r="AQ1696" s="74"/>
      <c r="AR1696" s="74"/>
      <c r="AS1696" s="74"/>
      <c r="AT1696" s="74"/>
      <c r="AU1696" s="74"/>
    </row>
    <row r="1697" spans="27:64">
      <c r="AA1697" s="74"/>
      <c r="AB1697" s="74"/>
      <c r="AC1697" s="74"/>
      <c r="AD1697" s="74"/>
      <c r="AE1697" s="74"/>
      <c r="AG1697" s="101"/>
      <c r="AN1697" s="74"/>
      <c r="AO1697" s="74"/>
      <c r="AP1697" s="74"/>
      <c r="AQ1697" s="74"/>
      <c r="AR1697" s="74"/>
      <c r="AS1697" s="74"/>
      <c r="AT1697" s="74"/>
      <c r="AU1697" s="74"/>
      <c r="AV1697" s="74"/>
      <c r="AX1697" s="74"/>
    </row>
    <row r="1698" spans="27:64">
      <c r="AA1698" s="74"/>
      <c r="AB1698" s="74"/>
      <c r="AC1698" s="74"/>
      <c r="AD1698" s="74"/>
      <c r="AE1698" s="74"/>
      <c r="AG1698" s="101"/>
      <c r="AN1698" s="74"/>
      <c r="AO1698" s="74"/>
      <c r="AP1698" s="74"/>
      <c r="AQ1698" s="74"/>
      <c r="AR1698" s="74"/>
      <c r="AS1698" s="74"/>
      <c r="AT1698" s="74"/>
      <c r="AU1698" s="74"/>
      <c r="AV1698" s="74"/>
    </row>
    <row r="1699" spans="27:64">
      <c r="AA1699" s="74"/>
      <c r="AB1699" s="74"/>
      <c r="AC1699" s="74"/>
      <c r="AD1699" s="74"/>
      <c r="AE1699" s="74"/>
      <c r="AG1699" s="101"/>
      <c r="AN1699" s="74"/>
      <c r="AO1699" s="74"/>
      <c r="AP1699" s="74"/>
      <c r="AQ1699" s="74"/>
      <c r="AR1699" s="74"/>
      <c r="AS1699" s="74"/>
      <c r="AT1699" s="74"/>
      <c r="AU1699" s="74"/>
      <c r="AV1699" s="74"/>
    </row>
    <row r="1700" spans="27:64">
      <c r="AA1700" s="74"/>
      <c r="AB1700" s="74"/>
      <c r="AC1700" s="74"/>
      <c r="AD1700" s="74"/>
      <c r="AE1700" s="74"/>
      <c r="AG1700" s="101"/>
      <c r="AN1700" s="74"/>
      <c r="AO1700" s="74"/>
      <c r="AP1700" s="74"/>
      <c r="AQ1700" s="74"/>
      <c r="AR1700" s="74"/>
      <c r="AS1700" s="74"/>
      <c r="AT1700" s="74"/>
      <c r="AU1700" s="74"/>
    </row>
    <row r="1701" spans="27:64">
      <c r="AA1701" s="74"/>
      <c r="AB1701" s="74"/>
      <c r="AC1701" s="74"/>
      <c r="AD1701" s="74"/>
      <c r="AE1701" s="74"/>
      <c r="AG1701" s="101"/>
      <c r="AN1701" s="74"/>
      <c r="AO1701" s="74"/>
      <c r="AP1701" s="74"/>
      <c r="AQ1701" s="74"/>
      <c r="AR1701" s="74"/>
      <c r="AS1701" s="74"/>
      <c r="AT1701" s="74"/>
      <c r="AU1701" s="74"/>
    </row>
    <row r="1702" spans="27:64">
      <c r="AA1702" s="74"/>
      <c r="AB1702" s="74"/>
      <c r="AC1702" s="74"/>
      <c r="AD1702" s="74"/>
      <c r="AE1702" s="74"/>
      <c r="AG1702" s="101"/>
      <c r="AN1702" s="74"/>
      <c r="AO1702" s="74"/>
      <c r="AP1702" s="74"/>
      <c r="AQ1702" s="74"/>
      <c r="AR1702" s="74"/>
      <c r="AS1702" s="74"/>
      <c r="AT1702" s="74"/>
      <c r="AU1702" s="74"/>
    </row>
    <row r="1703" spans="27:64">
      <c r="AA1703" s="74"/>
      <c r="AB1703" s="74"/>
      <c r="AC1703" s="74"/>
      <c r="AD1703" s="74"/>
      <c r="AE1703" s="74"/>
      <c r="AG1703" s="101"/>
      <c r="AN1703" s="74"/>
      <c r="AO1703" s="74"/>
      <c r="AP1703" s="74"/>
      <c r="AQ1703" s="74"/>
      <c r="AR1703" s="74"/>
      <c r="AS1703" s="74"/>
      <c r="AT1703" s="74"/>
      <c r="AU1703" s="74"/>
    </row>
    <row r="1704" spans="27:64">
      <c r="AA1704" s="74"/>
      <c r="AB1704" s="74"/>
      <c r="AC1704" s="74"/>
      <c r="AD1704" s="74"/>
      <c r="AE1704" s="74"/>
      <c r="AG1704" s="101"/>
      <c r="AN1704" s="74"/>
      <c r="AO1704" s="74"/>
      <c r="AP1704" s="74"/>
      <c r="AQ1704" s="74"/>
      <c r="AR1704" s="74"/>
      <c r="AS1704" s="74"/>
      <c r="AT1704" s="74"/>
      <c r="AU1704" s="74"/>
    </row>
    <row r="1705" spans="27:64">
      <c r="AA1705" s="74"/>
      <c r="AB1705" s="74"/>
      <c r="AC1705" s="74"/>
      <c r="AD1705" s="74"/>
      <c r="AE1705" s="74"/>
      <c r="AG1705" s="101"/>
      <c r="AN1705" s="74"/>
      <c r="AO1705" s="74"/>
      <c r="AP1705" s="74"/>
      <c r="AQ1705" s="74"/>
      <c r="AR1705" s="74"/>
      <c r="AS1705" s="74"/>
      <c r="AT1705" s="74"/>
      <c r="AU1705" s="74"/>
    </row>
    <row r="1706" spans="27:64">
      <c r="AA1706" s="74"/>
      <c r="AB1706" s="74"/>
      <c r="AC1706" s="74"/>
      <c r="AD1706" s="74"/>
      <c r="AE1706" s="74"/>
      <c r="AG1706" s="101"/>
      <c r="AN1706" s="74"/>
      <c r="AO1706" s="74"/>
      <c r="AP1706" s="74"/>
      <c r="AQ1706" s="74"/>
      <c r="AR1706" s="74"/>
      <c r="AS1706" s="74"/>
      <c r="AT1706" s="74"/>
      <c r="AU1706" s="74"/>
    </row>
    <row r="1707" spans="27:64">
      <c r="AA1707" s="74"/>
      <c r="AB1707" s="74"/>
      <c r="AC1707" s="74"/>
      <c r="AD1707" s="74"/>
      <c r="AE1707" s="74"/>
      <c r="AG1707" s="101"/>
      <c r="AN1707" s="74"/>
      <c r="AO1707" s="74"/>
      <c r="AP1707" s="74"/>
      <c r="AQ1707" s="74"/>
      <c r="AR1707" s="74"/>
      <c r="AS1707" s="74"/>
      <c r="AT1707" s="74"/>
      <c r="AU1707" s="74"/>
    </row>
    <row r="1708" spans="27:64">
      <c r="AA1708" s="74"/>
      <c r="AB1708" s="74"/>
      <c r="AC1708" s="74"/>
      <c r="AD1708" s="74"/>
      <c r="AE1708" s="74"/>
      <c r="AG1708" s="101"/>
      <c r="AN1708" s="74"/>
      <c r="AO1708" s="74"/>
      <c r="AP1708" s="74"/>
      <c r="AQ1708" s="74"/>
      <c r="AR1708" s="74"/>
      <c r="AS1708" s="74"/>
      <c r="AT1708" s="74"/>
      <c r="AU1708" s="74"/>
      <c r="AV1708" s="74"/>
    </row>
    <row r="1709" spans="27:64">
      <c r="AA1709" s="74"/>
      <c r="AB1709" s="74"/>
      <c r="AC1709" s="74"/>
      <c r="AD1709" s="74"/>
      <c r="AE1709" s="74"/>
      <c r="AG1709" s="101"/>
      <c r="AN1709" s="74"/>
      <c r="AO1709" s="74"/>
      <c r="AP1709" s="74"/>
      <c r="AQ1709" s="74"/>
      <c r="AR1709" s="74"/>
      <c r="AS1709" s="74"/>
      <c r="AT1709" s="74"/>
      <c r="AU1709" s="74"/>
      <c r="AV1709" s="74"/>
      <c r="AW1709" s="74"/>
      <c r="AX1709" s="74"/>
      <c r="AY1709" s="74"/>
      <c r="AZ1709" s="74"/>
      <c r="BA1709" s="74"/>
      <c r="BB1709" s="74"/>
      <c r="BC1709" s="74"/>
      <c r="BD1709" s="74"/>
      <c r="BE1709" s="74"/>
      <c r="BF1709" s="74"/>
      <c r="BG1709" s="74"/>
      <c r="BH1709" s="74"/>
      <c r="BI1709" s="74"/>
      <c r="BJ1709" s="74"/>
      <c r="BK1709" s="74"/>
      <c r="BL1709" s="74"/>
    </row>
    <row r="1710" spans="27:64">
      <c r="AA1710" s="74"/>
      <c r="AB1710" s="74"/>
      <c r="AC1710" s="74"/>
      <c r="AD1710" s="74"/>
      <c r="AE1710" s="74"/>
      <c r="AG1710" s="101"/>
      <c r="AN1710" s="74"/>
      <c r="AO1710" s="74"/>
      <c r="AP1710" s="74"/>
      <c r="AQ1710" s="74"/>
      <c r="AR1710" s="74"/>
      <c r="AS1710" s="74"/>
      <c r="AT1710" s="74"/>
      <c r="AU1710" s="74"/>
      <c r="AV1710" s="74"/>
    </row>
    <row r="1711" spans="27:64">
      <c r="AA1711" s="74"/>
      <c r="AB1711" s="74"/>
      <c r="AC1711" s="74"/>
      <c r="AD1711" s="74"/>
      <c r="AE1711" s="74"/>
      <c r="AG1711" s="101"/>
      <c r="AN1711" s="74"/>
      <c r="AO1711" s="74"/>
      <c r="AP1711" s="74"/>
      <c r="AQ1711" s="74"/>
      <c r="AR1711" s="74"/>
      <c r="AS1711" s="74"/>
      <c r="AT1711" s="74"/>
      <c r="AU1711" s="74"/>
      <c r="AV1711" s="74"/>
    </row>
    <row r="1712" spans="27:64">
      <c r="AA1712" s="74"/>
      <c r="AB1712" s="74"/>
      <c r="AC1712" s="74"/>
      <c r="AD1712" s="74"/>
      <c r="AE1712" s="74"/>
      <c r="AG1712" s="101"/>
      <c r="AN1712" s="74"/>
      <c r="AO1712" s="74"/>
      <c r="AP1712" s="74"/>
      <c r="AQ1712" s="74"/>
      <c r="AR1712" s="74"/>
      <c r="AS1712" s="74"/>
      <c r="AT1712" s="74"/>
      <c r="AU1712" s="74"/>
      <c r="AV1712" s="74"/>
      <c r="AX1712" s="74"/>
    </row>
    <row r="1713" spans="27:64">
      <c r="AA1713" s="74"/>
      <c r="AB1713" s="74"/>
      <c r="AC1713" s="74"/>
      <c r="AD1713" s="74"/>
      <c r="AE1713" s="74"/>
      <c r="AG1713" s="101"/>
      <c r="AN1713" s="74"/>
      <c r="AO1713" s="74"/>
      <c r="AP1713" s="74"/>
      <c r="AQ1713" s="74"/>
      <c r="AR1713" s="74"/>
      <c r="AS1713" s="74"/>
      <c r="AT1713" s="74"/>
      <c r="AU1713" s="74"/>
      <c r="AV1713" s="74"/>
    </row>
    <row r="1714" spans="27:64">
      <c r="AA1714" s="74"/>
      <c r="AB1714" s="74"/>
      <c r="AC1714" s="74"/>
      <c r="AD1714" s="74"/>
      <c r="AE1714" s="74"/>
      <c r="AG1714" s="101"/>
      <c r="AN1714" s="74"/>
      <c r="AO1714" s="74"/>
      <c r="AP1714" s="74"/>
      <c r="AQ1714" s="74"/>
      <c r="AR1714" s="74"/>
      <c r="AS1714" s="74"/>
      <c r="AT1714" s="74"/>
      <c r="AU1714" s="74"/>
    </row>
    <row r="1715" spans="27:64">
      <c r="AA1715" s="74"/>
      <c r="AB1715" s="74"/>
      <c r="AC1715" s="74"/>
      <c r="AD1715" s="74"/>
      <c r="AE1715" s="74"/>
      <c r="AG1715" s="101"/>
      <c r="AN1715" s="74"/>
      <c r="AO1715" s="74"/>
      <c r="AP1715" s="74"/>
      <c r="AQ1715" s="74"/>
      <c r="AR1715" s="74"/>
      <c r="AS1715" s="74"/>
      <c r="AT1715" s="74"/>
      <c r="AU1715" s="74"/>
      <c r="AV1715" s="74"/>
      <c r="AX1715" s="74"/>
    </row>
    <row r="1716" spans="27:64">
      <c r="AA1716" s="74"/>
      <c r="AB1716" s="74"/>
      <c r="AC1716" s="74"/>
      <c r="AD1716" s="74"/>
      <c r="AE1716" s="74"/>
      <c r="AG1716" s="101"/>
      <c r="AN1716" s="74"/>
      <c r="AO1716" s="74"/>
      <c r="AP1716" s="74"/>
      <c r="AQ1716" s="74"/>
      <c r="AR1716" s="74"/>
      <c r="AS1716" s="74"/>
      <c r="AT1716" s="74"/>
      <c r="AU1716" s="74"/>
      <c r="AV1716" s="74"/>
      <c r="AX1716" s="74"/>
      <c r="AY1716" s="74"/>
      <c r="AZ1716" s="74"/>
      <c r="BA1716" s="74"/>
      <c r="BB1716" s="74"/>
      <c r="BC1716" s="74"/>
      <c r="BD1716" s="74"/>
      <c r="BE1716" s="74"/>
      <c r="BF1716" s="74"/>
      <c r="BG1716" s="74"/>
      <c r="BH1716" s="74"/>
      <c r="BI1716" s="74"/>
      <c r="BJ1716" s="74"/>
      <c r="BK1716" s="74"/>
      <c r="BL1716" s="74"/>
    </row>
    <row r="1717" spans="27:64">
      <c r="AA1717" s="74"/>
      <c r="AB1717" s="74"/>
      <c r="AC1717" s="74"/>
      <c r="AD1717" s="74"/>
      <c r="AE1717" s="74"/>
      <c r="AG1717" s="101"/>
      <c r="AN1717" s="74"/>
      <c r="AO1717" s="74"/>
      <c r="AP1717" s="74"/>
      <c r="AQ1717" s="74"/>
      <c r="AR1717" s="74"/>
      <c r="AS1717" s="74"/>
      <c r="AT1717" s="74"/>
      <c r="AU1717" s="74"/>
      <c r="AV1717" s="74"/>
      <c r="AW1717" s="74"/>
      <c r="AX1717" s="74"/>
      <c r="AY1717" s="74"/>
      <c r="AZ1717" s="74"/>
      <c r="BA1717" s="74"/>
      <c r="BB1717" s="74"/>
      <c r="BC1717" s="74"/>
      <c r="BD1717" s="74"/>
      <c r="BE1717" s="74"/>
      <c r="BF1717" s="74"/>
      <c r="BG1717" s="74"/>
      <c r="BH1717" s="74"/>
      <c r="BI1717" s="74"/>
      <c r="BJ1717" s="74"/>
      <c r="BK1717" s="74"/>
      <c r="BL1717" s="74"/>
    </row>
    <row r="1718" spans="27:64">
      <c r="AA1718" s="74"/>
      <c r="AB1718" s="74"/>
      <c r="AC1718" s="74"/>
      <c r="AD1718" s="74"/>
      <c r="AE1718" s="74"/>
      <c r="AG1718" s="101"/>
      <c r="AN1718" s="74"/>
      <c r="AO1718" s="74"/>
      <c r="AP1718" s="74"/>
      <c r="AQ1718" s="74"/>
      <c r="AR1718" s="74"/>
      <c r="AS1718" s="74"/>
      <c r="AT1718" s="74"/>
      <c r="AU1718" s="74"/>
      <c r="AV1718" s="74"/>
    </row>
    <row r="1719" spans="27:64">
      <c r="AA1719" s="74"/>
      <c r="AB1719" s="74"/>
      <c r="AC1719" s="74"/>
      <c r="AD1719" s="74"/>
      <c r="AE1719" s="74"/>
      <c r="AG1719" s="101"/>
      <c r="AN1719" s="74"/>
      <c r="AO1719" s="74"/>
      <c r="AP1719" s="74"/>
      <c r="AQ1719" s="74"/>
      <c r="AR1719" s="74"/>
      <c r="AS1719" s="74"/>
      <c r="AT1719" s="74"/>
      <c r="AU1719" s="74"/>
    </row>
    <row r="1720" spans="27:64">
      <c r="AA1720" s="74"/>
      <c r="AB1720" s="74"/>
      <c r="AC1720" s="74"/>
      <c r="AD1720" s="74"/>
      <c r="AE1720" s="74"/>
      <c r="AG1720" s="101"/>
      <c r="AN1720" s="74"/>
      <c r="AO1720" s="74"/>
      <c r="AP1720" s="74"/>
      <c r="AQ1720" s="74"/>
      <c r="AR1720" s="74"/>
      <c r="AS1720" s="74"/>
      <c r="AT1720" s="74"/>
      <c r="AU1720" s="74"/>
      <c r="AV1720" s="74"/>
    </row>
    <row r="1721" spans="27:64">
      <c r="AA1721" s="74"/>
      <c r="AB1721" s="74"/>
      <c r="AC1721" s="74"/>
      <c r="AD1721" s="74"/>
      <c r="AE1721" s="74"/>
      <c r="AG1721" s="101"/>
      <c r="AN1721" s="74"/>
      <c r="AO1721" s="74"/>
      <c r="AP1721" s="74"/>
      <c r="AQ1721" s="74"/>
      <c r="AR1721" s="74"/>
      <c r="AS1721" s="74"/>
      <c r="AT1721" s="74"/>
      <c r="AU1721" s="74"/>
      <c r="AV1721" s="74"/>
    </row>
    <row r="1722" spans="27:64">
      <c r="AA1722" s="74"/>
      <c r="AB1722" s="74"/>
      <c r="AC1722" s="74"/>
      <c r="AD1722" s="74"/>
      <c r="AE1722" s="74"/>
      <c r="AG1722" s="101"/>
      <c r="AN1722" s="74"/>
      <c r="AO1722" s="74"/>
      <c r="AP1722" s="74"/>
      <c r="AQ1722" s="74"/>
      <c r="AR1722" s="74"/>
      <c r="AS1722" s="74"/>
      <c r="AT1722" s="74"/>
      <c r="AU1722" s="74"/>
      <c r="AV1722" s="74"/>
    </row>
    <row r="1723" spans="27:64">
      <c r="AA1723" s="74"/>
      <c r="AB1723" s="74"/>
      <c r="AC1723" s="74"/>
      <c r="AD1723" s="74"/>
      <c r="AE1723" s="74"/>
      <c r="AG1723" s="101"/>
      <c r="AN1723" s="74"/>
      <c r="AO1723" s="74"/>
      <c r="AP1723" s="74"/>
      <c r="AQ1723" s="74"/>
      <c r="AR1723" s="74"/>
      <c r="AS1723" s="74"/>
      <c r="AT1723" s="74"/>
      <c r="AU1723" s="74"/>
      <c r="AV1723" s="74"/>
    </row>
    <row r="1724" spans="27:64">
      <c r="AA1724" s="74"/>
      <c r="AB1724" s="74"/>
      <c r="AC1724" s="74"/>
      <c r="AD1724" s="74"/>
      <c r="AE1724" s="74"/>
      <c r="AG1724" s="101"/>
      <c r="AN1724" s="74"/>
      <c r="AO1724" s="74"/>
      <c r="AP1724" s="74"/>
      <c r="AQ1724" s="74"/>
      <c r="AR1724" s="74"/>
      <c r="AS1724" s="74"/>
      <c r="AT1724" s="74"/>
      <c r="AU1724" s="74"/>
      <c r="AV1724" s="74"/>
    </row>
    <row r="1725" spans="27:64">
      <c r="AA1725" s="74"/>
      <c r="AB1725" s="74"/>
      <c r="AC1725" s="74"/>
      <c r="AD1725" s="74"/>
      <c r="AE1725" s="74"/>
      <c r="AG1725" s="101"/>
      <c r="AN1725" s="74"/>
      <c r="AO1725" s="74"/>
      <c r="AP1725" s="74"/>
      <c r="AQ1725" s="74"/>
      <c r="AR1725" s="74"/>
      <c r="AS1725" s="74"/>
      <c r="AT1725" s="74"/>
      <c r="AU1725" s="74"/>
      <c r="AV1725" s="74"/>
      <c r="AX1725" s="74"/>
      <c r="AY1725" s="74"/>
      <c r="AZ1725" s="74"/>
      <c r="BA1725" s="74"/>
      <c r="BB1725" s="74"/>
      <c r="BC1725" s="74"/>
      <c r="BD1725" s="74"/>
      <c r="BE1725" s="74"/>
      <c r="BF1725" s="74"/>
      <c r="BG1725" s="74"/>
      <c r="BH1725" s="74"/>
      <c r="BI1725" s="74"/>
      <c r="BJ1725" s="74"/>
      <c r="BK1725" s="74"/>
      <c r="BL1725" s="74"/>
    </row>
    <row r="1726" spans="27:64">
      <c r="AA1726" s="74"/>
      <c r="AB1726" s="74"/>
      <c r="AC1726" s="74"/>
      <c r="AD1726" s="74"/>
      <c r="AE1726" s="74"/>
      <c r="AG1726" s="101"/>
      <c r="AN1726" s="74"/>
      <c r="AO1726" s="74"/>
      <c r="AP1726" s="74"/>
      <c r="AQ1726" s="74"/>
      <c r="AR1726" s="74"/>
      <c r="AS1726" s="74"/>
      <c r="AT1726" s="74"/>
      <c r="AU1726" s="74"/>
    </row>
    <row r="1727" spans="27:64">
      <c r="AA1727" s="74"/>
      <c r="AB1727" s="74"/>
      <c r="AC1727" s="74"/>
      <c r="AD1727" s="74"/>
      <c r="AE1727" s="74"/>
      <c r="AG1727" s="101"/>
      <c r="AN1727" s="74"/>
      <c r="AO1727" s="74"/>
      <c r="AP1727" s="74"/>
      <c r="AQ1727" s="74"/>
      <c r="AR1727" s="74"/>
      <c r="AS1727" s="74"/>
      <c r="AT1727" s="74"/>
      <c r="AU1727" s="74"/>
      <c r="AV1727" s="74"/>
    </row>
    <row r="1728" spans="27:64">
      <c r="AA1728" s="74"/>
      <c r="AB1728" s="74"/>
      <c r="AC1728" s="74"/>
      <c r="AD1728" s="74"/>
      <c r="AE1728" s="74"/>
      <c r="AG1728" s="101"/>
      <c r="AN1728" s="74"/>
      <c r="AO1728" s="74"/>
      <c r="AP1728" s="74"/>
      <c r="AQ1728" s="74"/>
      <c r="AR1728" s="74"/>
      <c r="AS1728" s="74"/>
      <c r="AT1728" s="74"/>
      <c r="AU1728" s="74"/>
      <c r="AV1728" s="74"/>
    </row>
    <row r="1729" spans="27:64">
      <c r="AA1729" s="74"/>
      <c r="AB1729" s="74"/>
      <c r="AC1729" s="74"/>
      <c r="AD1729" s="74"/>
      <c r="AE1729" s="74"/>
      <c r="AG1729" s="101"/>
      <c r="AN1729" s="74"/>
      <c r="AO1729" s="74"/>
      <c r="AP1729" s="74"/>
      <c r="AQ1729" s="74"/>
      <c r="AR1729" s="74"/>
      <c r="AS1729" s="74"/>
      <c r="AT1729" s="74"/>
      <c r="AU1729" s="74"/>
    </row>
    <row r="1730" spans="27:64">
      <c r="AA1730" s="74"/>
      <c r="AB1730" s="74"/>
      <c r="AC1730" s="74"/>
      <c r="AD1730" s="74"/>
      <c r="AE1730" s="74"/>
      <c r="AG1730" s="101"/>
      <c r="AN1730" s="74"/>
      <c r="AO1730" s="74"/>
      <c r="AP1730" s="74"/>
      <c r="AQ1730" s="74"/>
      <c r="AR1730" s="74"/>
      <c r="AS1730" s="74"/>
      <c r="AT1730" s="74"/>
      <c r="AU1730" s="74"/>
      <c r="AV1730" s="74"/>
      <c r="AX1730" s="74"/>
      <c r="AY1730" s="74"/>
      <c r="AZ1730" s="74"/>
      <c r="BA1730" s="74"/>
      <c r="BB1730" s="74"/>
      <c r="BC1730" s="74"/>
      <c r="BD1730" s="74"/>
      <c r="BE1730" s="74"/>
      <c r="BF1730" s="74"/>
      <c r="BG1730" s="74"/>
      <c r="BH1730" s="74"/>
      <c r="BI1730" s="74"/>
      <c r="BJ1730" s="74"/>
      <c r="BK1730" s="74"/>
      <c r="BL1730" s="74"/>
    </row>
    <row r="1731" spans="27:64">
      <c r="AA1731" s="74"/>
      <c r="AB1731" s="74"/>
      <c r="AC1731" s="74"/>
      <c r="AD1731" s="74"/>
      <c r="AE1731" s="74"/>
      <c r="AG1731" s="101"/>
      <c r="AN1731" s="74"/>
      <c r="AO1731" s="74"/>
      <c r="AP1731" s="74"/>
      <c r="AQ1731" s="74"/>
      <c r="AR1731" s="74"/>
      <c r="AS1731" s="74"/>
      <c r="AT1731" s="74"/>
      <c r="AU1731" s="74"/>
      <c r="AV1731" s="74"/>
    </row>
    <row r="1732" spans="27:64">
      <c r="AA1732" s="74"/>
      <c r="AB1732" s="74"/>
      <c r="AC1732" s="74"/>
      <c r="AD1732" s="74"/>
      <c r="AE1732" s="74"/>
      <c r="AG1732" s="101"/>
      <c r="AN1732" s="74"/>
      <c r="AO1732" s="74"/>
      <c r="AP1732" s="74"/>
      <c r="AQ1732" s="74"/>
      <c r="AR1732" s="74"/>
      <c r="AS1732" s="74"/>
      <c r="AT1732" s="74"/>
      <c r="AU1732" s="74"/>
    </row>
    <row r="1733" spans="27:64">
      <c r="AA1733" s="74"/>
      <c r="AB1733" s="74"/>
      <c r="AC1733" s="74"/>
      <c r="AD1733" s="74"/>
      <c r="AE1733" s="74"/>
      <c r="AG1733" s="101"/>
      <c r="AN1733" s="74"/>
      <c r="AO1733" s="74"/>
      <c r="AP1733" s="74"/>
      <c r="AQ1733" s="74"/>
      <c r="AR1733" s="74"/>
      <c r="AS1733" s="74"/>
      <c r="AT1733" s="74"/>
      <c r="AU1733" s="74"/>
    </row>
    <row r="1734" spans="27:64">
      <c r="AA1734" s="74"/>
      <c r="AB1734" s="74"/>
      <c r="AC1734" s="74"/>
      <c r="AD1734" s="74"/>
      <c r="AE1734" s="74"/>
      <c r="AG1734" s="101"/>
      <c r="AN1734" s="74"/>
      <c r="AO1734" s="74"/>
      <c r="AP1734" s="74"/>
      <c r="AQ1734" s="74"/>
      <c r="AR1734" s="74"/>
      <c r="AS1734" s="74"/>
      <c r="AT1734" s="74"/>
      <c r="AU1734" s="74"/>
    </row>
    <row r="1735" spans="27:64">
      <c r="AA1735" s="74"/>
      <c r="AB1735" s="74"/>
      <c r="AC1735" s="74"/>
      <c r="AD1735" s="74"/>
      <c r="AE1735" s="74"/>
      <c r="AG1735" s="101"/>
      <c r="AN1735" s="74"/>
      <c r="AO1735" s="74"/>
      <c r="AP1735" s="74"/>
      <c r="AQ1735" s="74"/>
      <c r="AR1735" s="74"/>
      <c r="AS1735" s="74"/>
      <c r="AT1735" s="74"/>
      <c r="AU1735" s="74"/>
      <c r="AV1735" s="74"/>
      <c r="AX1735" s="74"/>
      <c r="AY1735" s="74"/>
      <c r="AZ1735" s="74"/>
      <c r="BA1735" s="74"/>
      <c r="BB1735" s="74"/>
      <c r="BC1735" s="74"/>
      <c r="BD1735" s="74"/>
      <c r="BE1735" s="74"/>
      <c r="BF1735" s="74"/>
      <c r="BG1735" s="74"/>
      <c r="BH1735" s="74"/>
      <c r="BI1735" s="74"/>
      <c r="BJ1735" s="74"/>
      <c r="BK1735" s="74"/>
      <c r="BL1735" s="74"/>
    </row>
    <row r="1736" spans="27:64">
      <c r="AA1736" s="74"/>
      <c r="AB1736" s="74"/>
      <c r="AC1736" s="74"/>
      <c r="AD1736" s="74"/>
      <c r="AE1736" s="74"/>
      <c r="AG1736" s="101"/>
      <c r="AN1736" s="74"/>
      <c r="AO1736" s="74"/>
      <c r="AP1736" s="74"/>
      <c r="AQ1736" s="74"/>
      <c r="AR1736" s="74"/>
      <c r="AS1736" s="74"/>
      <c r="AT1736" s="74"/>
      <c r="AU1736" s="74"/>
    </row>
    <row r="1737" spans="27:64">
      <c r="AA1737" s="74"/>
      <c r="AB1737" s="74"/>
      <c r="AC1737" s="74"/>
      <c r="AD1737" s="74"/>
      <c r="AE1737" s="74"/>
      <c r="AG1737" s="101"/>
      <c r="AN1737" s="74"/>
      <c r="AO1737" s="74"/>
      <c r="AP1737" s="74"/>
      <c r="AQ1737" s="74"/>
      <c r="AR1737" s="74"/>
      <c r="AS1737" s="74"/>
      <c r="AT1737" s="74"/>
      <c r="AU1737" s="74"/>
      <c r="AV1737" s="74"/>
      <c r="AX1737" s="74"/>
    </row>
    <row r="1738" spans="27:64">
      <c r="AA1738" s="74"/>
      <c r="AB1738" s="74"/>
      <c r="AC1738" s="74"/>
      <c r="AD1738" s="74"/>
      <c r="AE1738" s="74"/>
      <c r="AG1738" s="101"/>
      <c r="AN1738" s="74"/>
      <c r="AO1738" s="74"/>
      <c r="AP1738" s="74"/>
      <c r="AQ1738" s="74"/>
      <c r="AR1738" s="74"/>
      <c r="AS1738" s="74"/>
      <c r="AT1738" s="74"/>
      <c r="AU1738" s="74"/>
    </row>
    <row r="1739" spans="27:64">
      <c r="AA1739" s="74"/>
      <c r="AB1739" s="74"/>
      <c r="AC1739" s="74"/>
      <c r="AD1739" s="74"/>
      <c r="AE1739" s="74"/>
      <c r="AG1739" s="101"/>
      <c r="AN1739" s="74"/>
      <c r="AO1739" s="74"/>
      <c r="AP1739" s="74"/>
      <c r="AQ1739" s="74"/>
      <c r="AR1739" s="74"/>
      <c r="AS1739" s="74"/>
      <c r="AT1739" s="74"/>
      <c r="AU1739" s="74"/>
    </row>
    <row r="1740" spans="27:64">
      <c r="AA1740" s="74"/>
      <c r="AB1740" s="74"/>
      <c r="AC1740" s="74"/>
      <c r="AD1740" s="74"/>
      <c r="AE1740" s="74"/>
      <c r="AG1740" s="101"/>
      <c r="AN1740" s="74"/>
      <c r="AO1740" s="74"/>
      <c r="AP1740" s="74"/>
      <c r="AQ1740" s="74"/>
      <c r="AR1740" s="74"/>
      <c r="AS1740" s="74"/>
      <c r="AT1740" s="74"/>
      <c r="AU1740" s="74"/>
      <c r="AV1740" s="74"/>
      <c r="AW1740" s="74"/>
      <c r="AX1740" s="74"/>
      <c r="AY1740" s="74"/>
      <c r="AZ1740" s="74"/>
      <c r="BA1740" s="74"/>
      <c r="BB1740" s="74"/>
      <c r="BC1740" s="74"/>
      <c r="BD1740" s="74"/>
      <c r="BE1740" s="74"/>
      <c r="BF1740" s="74"/>
      <c r="BG1740" s="74"/>
      <c r="BH1740" s="74"/>
      <c r="BI1740" s="74"/>
      <c r="BJ1740" s="74"/>
      <c r="BK1740" s="74"/>
      <c r="BL1740" s="74"/>
    </row>
    <row r="1741" spans="27:64">
      <c r="AA1741" s="74"/>
      <c r="AB1741" s="74"/>
      <c r="AC1741" s="74"/>
      <c r="AD1741" s="74"/>
      <c r="AE1741" s="74"/>
      <c r="AG1741" s="101"/>
      <c r="AN1741" s="74"/>
      <c r="AO1741" s="74"/>
      <c r="AP1741" s="74"/>
      <c r="AQ1741" s="74"/>
      <c r="AR1741" s="74"/>
      <c r="AS1741" s="74"/>
      <c r="AT1741" s="74"/>
      <c r="AU1741" s="74"/>
      <c r="AV1741" s="74"/>
      <c r="AW1741" s="74"/>
      <c r="AX1741" s="74"/>
      <c r="AY1741" s="74"/>
      <c r="AZ1741" s="74"/>
      <c r="BA1741" s="74"/>
      <c r="BB1741" s="74"/>
      <c r="BC1741" s="74"/>
      <c r="BD1741" s="74"/>
      <c r="BE1741" s="74"/>
      <c r="BF1741" s="74"/>
      <c r="BG1741" s="74"/>
      <c r="BH1741" s="74"/>
      <c r="BI1741" s="74"/>
      <c r="BJ1741" s="74"/>
      <c r="BK1741" s="74"/>
      <c r="BL1741" s="74"/>
    </row>
    <row r="1742" spans="27:64">
      <c r="AA1742" s="74"/>
      <c r="AB1742" s="74"/>
      <c r="AC1742" s="74"/>
      <c r="AD1742" s="74"/>
      <c r="AE1742" s="74"/>
      <c r="AG1742" s="101"/>
      <c r="AN1742" s="74"/>
      <c r="AO1742" s="74"/>
      <c r="AP1742" s="74"/>
      <c r="AQ1742" s="74"/>
      <c r="AR1742" s="74"/>
      <c r="AS1742" s="74"/>
      <c r="AT1742" s="74"/>
      <c r="AU1742" s="74"/>
    </row>
    <row r="1743" spans="27:64">
      <c r="AA1743" s="74"/>
      <c r="AB1743" s="74"/>
      <c r="AC1743" s="74"/>
      <c r="AD1743" s="74"/>
      <c r="AE1743" s="74"/>
      <c r="AG1743" s="101"/>
      <c r="AN1743" s="74"/>
      <c r="AO1743" s="74"/>
      <c r="AP1743" s="74"/>
      <c r="AQ1743" s="74"/>
      <c r="AR1743" s="74"/>
      <c r="AS1743" s="74"/>
      <c r="AT1743" s="74"/>
      <c r="AU1743" s="74"/>
    </row>
    <row r="1744" spans="27:64">
      <c r="AA1744" s="74"/>
      <c r="AB1744" s="74"/>
      <c r="AC1744" s="74"/>
      <c r="AD1744" s="74"/>
      <c r="AE1744" s="74"/>
      <c r="AG1744" s="101"/>
      <c r="AN1744" s="74"/>
      <c r="AO1744" s="74"/>
      <c r="AP1744" s="74"/>
      <c r="AQ1744" s="74"/>
      <c r="AR1744" s="74"/>
      <c r="AS1744" s="74"/>
      <c r="AT1744" s="74"/>
      <c r="AU1744" s="74"/>
      <c r="AV1744" s="74"/>
    </row>
    <row r="1745" spans="27:64">
      <c r="AA1745" s="74"/>
      <c r="AB1745" s="74"/>
      <c r="AC1745" s="74"/>
      <c r="AD1745" s="74"/>
      <c r="AE1745" s="74"/>
      <c r="AG1745" s="101"/>
      <c r="AN1745" s="74"/>
      <c r="AO1745" s="74"/>
      <c r="AP1745" s="74"/>
      <c r="AQ1745" s="74"/>
      <c r="AR1745" s="74"/>
      <c r="AS1745" s="74"/>
      <c r="AT1745" s="74"/>
      <c r="AU1745" s="74"/>
    </row>
    <row r="1746" spans="27:64">
      <c r="AA1746" s="74"/>
      <c r="AB1746" s="74"/>
      <c r="AC1746" s="74"/>
      <c r="AD1746" s="74"/>
      <c r="AE1746" s="74"/>
      <c r="AG1746" s="101"/>
      <c r="AN1746" s="74"/>
      <c r="AO1746" s="74"/>
      <c r="AP1746" s="74"/>
      <c r="AQ1746" s="74"/>
      <c r="AR1746" s="74"/>
      <c r="AS1746" s="74"/>
      <c r="AT1746" s="74"/>
      <c r="AU1746" s="74"/>
    </row>
    <row r="1747" spans="27:64">
      <c r="AA1747" s="74"/>
      <c r="AB1747" s="74"/>
      <c r="AC1747" s="74"/>
      <c r="AD1747" s="74"/>
      <c r="AE1747" s="74"/>
      <c r="AG1747" s="101"/>
      <c r="AN1747" s="74"/>
      <c r="AO1747" s="74"/>
      <c r="AP1747" s="74"/>
      <c r="AQ1747" s="74"/>
      <c r="AR1747" s="74"/>
      <c r="AS1747" s="74"/>
      <c r="AT1747" s="74"/>
      <c r="AU1747" s="74"/>
    </row>
    <row r="1748" spans="27:64">
      <c r="AA1748" s="74"/>
      <c r="AB1748" s="74"/>
      <c r="AC1748" s="74"/>
      <c r="AD1748" s="74"/>
      <c r="AE1748" s="74"/>
      <c r="AG1748" s="101"/>
      <c r="AN1748" s="74"/>
      <c r="AO1748" s="74"/>
      <c r="AP1748" s="74"/>
      <c r="AQ1748" s="74"/>
      <c r="AR1748" s="74"/>
      <c r="AS1748" s="74"/>
      <c r="AT1748" s="74"/>
      <c r="AU1748" s="74"/>
    </row>
    <row r="1749" spans="27:64">
      <c r="AA1749" s="74"/>
      <c r="AB1749" s="74"/>
      <c r="AC1749" s="74"/>
      <c r="AD1749" s="74"/>
      <c r="AE1749" s="74"/>
      <c r="AG1749" s="101"/>
      <c r="AN1749" s="74"/>
      <c r="AO1749" s="74"/>
      <c r="AP1749" s="74"/>
      <c r="AQ1749" s="74"/>
      <c r="AR1749" s="74"/>
      <c r="AS1749" s="74"/>
      <c r="AT1749" s="74"/>
      <c r="AU1749" s="74"/>
    </row>
    <row r="1750" spans="27:64">
      <c r="AA1750" s="74"/>
      <c r="AB1750" s="74"/>
      <c r="AC1750" s="74"/>
      <c r="AD1750" s="74"/>
      <c r="AE1750" s="74"/>
      <c r="AG1750" s="101"/>
      <c r="AN1750" s="74"/>
      <c r="AO1750" s="74"/>
      <c r="AP1750" s="74"/>
      <c r="AQ1750" s="74"/>
      <c r="AR1750" s="74"/>
      <c r="AS1750" s="74"/>
      <c r="AT1750" s="74"/>
      <c r="AU1750" s="74"/>
      <c r="AV1750" s="74"/>
    </row>
    <row r="1751" spans="27:64">
      <c r="AA1751" s="74"/>
      <c r="AB1751" s="74"/>
      <c r="AC1751" s="74"/>
      <c r="AD1751" s="74"/>
      <c r="AE1751" s="74"/>
      <c r="AG1751" s="101"/>
      <c r="AN1751" s="74"/>
      <c r="AO1751" s="74"/>
      <c r="AP1751" s="74"/>
      <c r="AQ1751" s="74"/>
      <c r="AR1751" s="74"/>
      <c r="AS1751" s="74"/>
      <c r="AT1751" s="74"/>
      <c r="AU1751" s="74"/>
    </row>
    <row r="1752" spans="27:64">
      <c r="AA1752" s="74"/>
      <c r="AB1752" s="74"/>
      <c r="AC1752" s="74"/>
      <c r="AD1752" s="74"/>
      <c r="AE1752" s="74"/>
      <c r="AG1752" s="101"/>
      <c r="AN1752" s="74"/>
      <c r="AO1752" s="74"/>
      <c r="AP1752" s="74"/>
      <c r="AQ1752" s="74"/>
      <c r="AR1752" s="74"/>
      <c r="AS1752" s="74"/>
      <c r="AT1752" s="74"/>
      <c r="AU1752" s="74"/>
    </row>
    <row r="1753" spans="27:64">
      <c r="AA1753" s="74"/>
      <c r="AB1753" s="74"/>
      <c r="AC1753" s="74"/>
      <c r="AD1753" s="74"/>
      <c r="AE1753" s="74"/>
      <c r="AG1753" s="101"/>
      <c r="AN1753" s="74"/>
      <c r="AO1753" s="74"/>
      <c r="AP1753" s="74"/>
      <c r="AQ1753" s="74"/>
      <c r="AR1753" s="74"/>
      <c r="AS1753" s="74"/>
      <c r="AT1753" s="74"/>
      <c r="AU1753" s="74"/>
      <c r="AV1753" s="74"/>
      <c r="AW1753" s="74"/>
      <c r="AX1753" s="74"/>
      <c r="AY1753" s="74"/>
      <c r="AZ1753" s="74"/>
      <c r="BA1753" s="74"/>
      <c r="BB1753" s="74"/>
      <c r="BC1753" s="74"/>
      <c r="BD1753" s="74"/>
      <c r="BE1753" s="74"/>
      <c r="BF1753" s="74"/>
      <c r="BG1753" s="74"/>
      <c r="BH1753" s="74"/>
      <c r="BI1753" s="74"/>
      <c r="BJ1753" s="74"/>
      <c r="BK1753" s="74"/>
      <c r="BL1753" s="74"/>
    </row>
    <row r="1754" spans="27:64">
      <c r="AA1754" s="74"/>
      <c r="AB1754" s="74"/>
      <c r="AC1754" s="74"/>
      <c r="AD1754" s="74"/>
      <c r="AE1754" s="74"/>
      <c r="AG1754" s="101"/>
      <c r="AN1754" s="74"/>
      <c r="AO1754" s="74"/>
      <c r="AP1754" s="74"/>
      <c r="AQ1754" s="74"/>
      <c r="AR1754" s="74"/>
      <c r="AS1754" s="74"/>
      <c r="AT1754" s="74"/>
      <c r="AU1754" s="74"/>
    </row>
    <row r="1755" spans="27:64">
      <c r="AA1755" s="74"/>
      <c r="AB1755" s="74"/>
      <c r="AC1755" s="74"/>
      <c r="AD1755" s="74"/>
      <c r="AE1755" s="74"/>
      <c r="AG1755" s="101"/>
      <c r="AN1755" s="74"/>
      <c r="AO1755" s="74"/>
      <c r="AP1755" s="74"/>
      <c r="AQ1755" s="74"/>
      <c r="AR1755" s="74"/>
      <c r="AS1755" s="74"/>
      <c r="AT1755" s="74"/>
      <c r="AU1755" s="74"/>
    </row>
    <row r="1756" spans="27:64">
      <c r="AA1756" s="74"/>
      <c r="AB1756" s="74"/>
      <c r="AC1756" s="74"/>
      <c r="AD1756" s="74"/>
      <c r="AE1756" s="74"/>
      <c r="AG1756" s="101"/>
      <c r="AN1756" s="74"/>
      <c r="AO1756" s="74"/>
      <c r="AP1756" s="74"/>
      <c r="AQ1756" s="74"/>
      <c r="AR1756" s="74"/>
      <c r="AS1756" s="74"/>
      <c r="AT1756" s="74"/>
      <c r="AU1756" s="74"/>
    </row>
    <row r="1757" spans="27:64">
      <c r="AA1757" s="74"/>
      <c r="AB1757" s="74"/>
      <c r="AC1757" s="74"/>
      <c r="AD1757" s="74"/>
      <c r="AE1757" s="74"/>
      <c r="AG1757" s="101"/>
      <c r="AN1757" s="74"/>
      <c r="AO1757" s="74"/>
      <c r="AP1757" s="74"/>
      <c r="AQ1757" s="74"/>
      <c r="AR1757" s="74"/>
      <c r="AS1757" s="74"/>
      <c r="AT1757" s="74"/>
      <c r="AU1757" s="74"/>
    </row>
    <row r="1758" spans="27:64">
      <c r="AA1758" s="74"/>
      <c r="AB1758" s="74"/>
      <c r="AC1758" s="74"/>
      <c r="AD1758" s="74"/>
      <c r="AE1758" s="74"/>
      <c r="AG1758" s="101"/>
      <c r="AN1758" s="74"/>
      <c r="AO1758" s="74"/>
      <c r="AP1758" s="74"/>
      <c r="AQ1758" s="74"/>
      <c r="AR1758" s="74"/>
      <c r="AS1758" s="74"/>
      <c r="AT1758" s="74"/>
      <c r="AU1758" s="74"/>
    </row>
    <row r="1759" spans="27:64">
      <c r="AA1759" s="74"/>
      <c r="AB1759" s="74"/>
      <c r="AC1759" s="74"/>
      <c r="AD1759" s="74"/>
      <c r="AE1759" s="74"/>
      <c r="AG1759" s="101"/>
      <c r="AN1759" s="74"/>
      <c r="AO1759" s="74"/>
      <c r="AP1759" s="74"/>
      <c r="AQ1759" s="74"/>
      <c r="AR1759" s="74"/>
      <c r="AS1759" s="74"/>
      <c r="AT1759" s="74"/>
      <c r="AU1759" s="74"/>
      <c r="AV1759" s="74"/>
      <c r="AW1759" s="74"/>
      <c r="AX1759" s="74"/>
      <c r="AY1759" s="74"/>
      <c r="AZ1759" s="74"/>
      <c r="BA1759" s="74"/>
      <c r="BB1759" s="74"/>
      <c r="BC1759" s="74"/>
      <c r="BD1759" s="74"/>
      <c r="BE1759" s="74"/>
      <c r="BF1759" s="74"/>
      <c r="BG1759" s="74"/>
      <c r="BH1759" s="74"/>
      <c r="BI1759" s="74"/>
      <c r="BJ1759" s="74"/>
      <c r="BK1759" s="74"/>
      <c r="BL1759" s="74"/>
    </row>
    <row r="1760" spans="27:64">
      <c r="AA1760" s="74"/>
      <c r="AB1760" s="74"/>
      <c r="AC1760" s="74"/>
      <c r="AD1760" s="74"/>
      <c r="AE1760" s="74"/>
      <c r="AG1760" s="101"/>
      <c r="AN1760" s="74"/>
      <c r="AO1760" s="74"/>
      <c r="AP1760" s="74"/>
      <c r="AQ1760" s="74"/>
      <c r="AR1760" s="74"/>
      <c r="AS1760" s="74"/>
      <c r="AT1760" s="74"/>
      <c r="AU1760" s="74"/>
      <c r="AV1760" s="74"/>
      <c r="AW1760" s="74"/>
      <c r="AX1760" s="74"/>
      <c r="AY1760" s="74"/>
      <c r="AZ1760" s="74"/>
      <c r="BA1760" s="74"/>
      <c r="BB1760" s="74"/>
      <c r="BC1760" s="74"/>
      <c r="BD1760" s="74"/>
      <c r="BE1760" s="74"/>
      <c r="BF1760" s="74"/>
      <c r="BG1760" s="74"/>
      <c r="BH1760" s="74"/>
      <c r="BI1760" s="74"/>
      <c r="BJ1760" s="74"/>
      <c r="BK1760" s="74"/>
      <c r="BL1760" s="74"/>
    </row>
    <row r="1761" spans="27:64">
      <c r="AA1761" s="74"/>
      <c r="AB1761" s="74"/>
      <c r="AC1761" s="74"/>
      <c r="AD1761" s="74"/>
      <c r="AE1761" s="74"/>
      <c r="AG1761" s="101"/>
      <c r="AN1761" s="74"/>
      <c r="AO1761" s="74"/>
      <c r="AP1761" s="74"/>
      <c r="AQ1761" s="74"/>
      <c r="AR1761" s="74"/>
      <c r="AS1761" s="74"/>
      <c r="AT1761" s="74"/>
      <c r="AU1761" s="74"/>
      <c r="AV1761" s="74"/>
    </row>
    <row r="1762" spans="27:64">
      <c r="AA1762" s="74"/>
      <c r="AB1762" s="74"/>
      <c r="AC1762" s="74"/>
      <c r="AD1762" s="74"/>
      <c r="AE1762" s="74"/>
      <c r="AG1762" s="101"/>
      <c r="AN1762" s="74"/>
      <c r="AO1762" s="74"/>
      <c r="AP1762" s="74"/>
      <c r="AQ1762" s="74"/>
      <c r="AR1762" s="74"/>
      <c r="AS1762" s="74"/>
      <c r="AT1762" s="74"/>
      <c r="AU1762" s="74"/>
      <c r="AV1762" s="74"/>
    </row>
    <row r="1763" spans="27:64">
      <c r="AA1763" s="74"/>
      <c r="AB1763" s="74"/>
      <c r="AC1763" s="74"/>
      <c r="AD1763" s="74"/>
      <c r="AE1763" s="74"/>
      <c r="AG1763" s="101"/>
      <c r="AN1763" s="74"/>
      <c r="AO1763" s="74"/>
      <c r="AP1763" s="74"/>
      <c r="AQ1763" s="74"/>
      <c r="AR1763" s="74"/>
      <c r="AS1763" s="74"/>
      <c r="AT1763" s="74"/>
      <c r="AU1763" s="74"/>
    </row>
    <row r="1764" spans="27:64">
      <c r="AA1764" s="74"/>
      <c r="AB1764" s="74"/>
      <c r="AC1764" s="74"/>
      <c r="AD1764" s="74"/>
      <c r="AE1764" s="74"/>
      <c r="AG1764" s="101"/>
      <c r="AN1764" s="74"/>
      <c r="AO1764" s="74"/>
      <c r="AP1764" s="74"/>
      <c r="AQ1764" s="74"/>
      <c r="AR1764" s="74"/>
      <c r="AS1764" s="74"/>
      <c r="AT1764" s="74"/>
      <c r="AU1764" s="74"/>
    </row>
    <row r="1765" spans="27:64">
      <c r="AA1765" s="74"/>
      <c r="AB1765" s="74"/>
      <c r="AC1765" s="74"/>
      <c r="AD1765" s="74"/>
      <c r="AE1765" s="74"/>
      <c r="AG1765" s="101"/>
      <c r="AN1765" s="74"/>
      <c r="AO1765" s="74"/>
      <c r="AP1765" s="74"/>
      <c r="AQ1765" s="74"/>
      <c r="AR1765" s="74"/>
      <c r="AS1765" s="74"/>
      <c r="AT1765" s="74"/>
      <c r="AU1765" s="74"/>
      <c r="AV1765" s="74"/>
      <c r="AW1765" s="74"/>
      <c r="AX1765" s="74"/>
      <c r="AY1765" s="74"/>
      <c r="AZ1765" s="74"/>
      <c r="BA1765" s="74"/>
      <c r="BB1765" s="74"/>
      <c r="BC1765" s="74"/>
      <c r="BD1765" s="74"/>
      <c r="BE1765" s="74"/>
      <c r="BF1765" s="74"/>
      <c r="BG1765" s="74"/>
      <c r="BH1765" s="74"/>
      <c r="BI1765" s="74"/>
      <c r="BJ1765" s="74"/>
      <c r="BK1765" s="74"/>
      <c r="BL1765" s="74"/>
    </row>
    <row r="1766" spans="27:64">
      <c r="AA1766" s="74"/>
      <c r="AB1766" s="74"/>
      <c r="AC1766" s="74"/>
      <c r="AD1766" s="74"/>
      <c r="AE1766" s="74"/>
      <c r="AG1766" s="101"/>
      <c r="AN1766" s="74"/>
      <c r="AO1766" s="74"/>
      <c r="AP1766" s="74"/>
      <c r="AQ1766" s="74"/>
      <c r="AR1766" s="74"/>
      <c r="AS1766" s="74"/>
      <c r="AT1766" s="74"/>
      <c r="AU1766" s="74"/>
      <c r="AV1766" s="74"/>
      <c r="AX1766" s="74"/>
      <c r="AY1766" s="74"/>
      <c r="AZ1766" s="74"/>
      <c r="BA1766" s="74"/>
      <c r="BB1766" s="74"/>
      <c r="BC1766" s="74"/>
      <c r="BD1766" s="74"/>
      <c r="BE1766" s="74"/>
      <c r="BF1766" s="74"/>
      <c r="BG1766" s="74"/>
      <c r="BH1766" s="74"/>
      <c r="BI1766" s="74"/>
      <c r="BJ1766" s="74"/>
      <c r="BK1766" s="74"/>
      <c r="BL1766" s="74"/>
    </row>
    <row r="1767" spans="27:64">
      <c r="AA1767" s="74"/>
      <c r="AB1767" s="74"/>
      <c r="AC1767" s="74"/>
      <c r="AD1767" s="74"/>
      <c r="AE1767" s="74"/>
      <c r="AG1767" s="101"/>
      <c r="AN1767" s="74"/>
      <c r="AO1767" s="74"/>
      <c r="AP1767" s="74"/>
      <c r="AQ1767" s="74"/>
      <c r="AR1767" s="74"/>
      <c r="AS1767" s="74"/>
      <c r="AT1767" s="74"/>
      <c r="AU1767" s="74"/>
    </row>
    <row r="1768" spans="27:64">
      <c r="AA1768" s="74"/>
      <c r="AB1768" s="74"/>
      <c r="AC1768" s="74"/>
      <c r="AD1768" s="74"/>
      <c r="AE1768" s="74"/>
      <c r="AG1768" s="101"/>
      <c r="AN1768" s="74"/>
      <c r="AO1768" s="74"/>
      <c r="AP1768" s="74"/>
      <c r="AQ1768" s="74"/>
      <c r="AR1768" s="74"/>
      <c r="AS1768" s="74"/>
      <c r="AT1768" s="74"/>
      <c r="AU1768" s="74"/>
      <c r="AV1768" s="74"/>
    </row>
    <row r="1769" spans="27:64">
      <c r="AA1769" s="74"/>
      <c r="AB1769" s="74"/>
      <c r="AC1769" s="74"/>
      <c r="AD1769" s="74"/>
      <c r="AE1769" s="74"/>
      <c r="AG1769" s="101"/>
      <c r="AN1769" s="74"/>
      <c r="AO1769" s="74"/>
      <c r="AP1769" s="74"/>
      <c r="AQ1769" s="74"/>
      <c r="AR1769" s="74"/>
      <c r="AS1769" s="74"/>
      <c r="AT1769" s="74"/>
      <c r="AU1769" s="74"/>
    </row>
    <row r="1770" spans="27:64">
      <c r="AA1770" s="74"/>
      <c r="AB1770" s="74"/>
      <c r="AC1770" s="74"/>
      <c r="AD1770" s="74"/>
      <c r="AE1770" s="74"/>
      <c r="AG1770" s="101"/>
      <c r="AN1770" s="74"/>
      <c r="AO1770" s="74"/>
      <c r="AP1770" s="74"/>
      <c r="AQ1770" s="74"/>
      <c r="AR1770" s="74"/>
      <c r="AS1770" s="74"/>
      <c r="AT1770" s="74"/>
      <c r="AU1770" s="74"/>
      <c r="AV1770" s="74"/>
    </row>
    <row r="1771" spans="27:64">
      <c r="AA1771" s="74"/>
      <c r="AB1771" s="74"/>
      <c r="AC1771" s="74"/>
      <c r="AD1771" s="74"/>
      <c r="AE1771" s="74"/>
      <c r="AG1771" s="101"/>
      <c r="AN1771" s="74"/>
      <c r="AO1771" s="74"/>
      <c r="AP1771" s="74"/>
      <c r="AQ1771" s="74"/>
      <c r="AR1771" s="74"/>
      <c r="AS1771" s="74"/>
      <c r="AT1771" s="74"/>
      <c r="AU1771" s="74"/>
    </row>
    <row r="1772" spans="27:64">
      <c r="AA1772" s="74"/>
      <c r="AB1772" s="74"/>
      <c r="AC1772" s="74"/>
      <c r="AD1772" s="74"/>
      <c r="AE1772" s="74"/>
      <c r="AG1772" s="101"/>
      <c r="AN1772" s="74"/>
      <c r="AO1772" s="74"/>
      <c r="AP1772" s="74"/>
      <c r="AQ1772" s="74"/>
      <c r="AR1772" s="74"/>
      <c r="AS1772" s="74"/>
      <c r="AT1772" s="74"/>
      <c r="AU1772" s="74"/>
      <c r="AV1772" s="74"/>
    </row>
    <row r="1773" spans="27:64">
      <c r="AA1773" s="74"/>
      <c r="AB1773" s="74"/>
      <c r="AC1773" s="74"/>
      <c r="AD1773" s="74"/>
      <c r="AE1773" s="74"/>
      <c r="AG1773" s="101"/>
      <c r="AN1773" s="74"/>
      <c r="AO1773" s="74"/>
      <c r="AP1773" s="74"/>
      <c r="AQ1773" s="74"/>
      <c r="AR1773" s="74"/>
      <c r="AS1773" s="74"/>
      <c r="AT1773" s="74"/>
      <c r="AU1773" s="74"/>
      <c r="AV1773" s="74"/>
      <c r="AW1773" s="74"/>
      <c r="AX1773" s="74"/>
      <c r="AY1773" s="74"/>
      <c r="AZ1773" s="74"/>
      <c r="BA1773" s="74"/>
      <c r="BB1773" s="74"/>
      <c r="BC1773" s="74"/>
      <c r="BD1773" s="74"/>
      <c r="BE1773" s="74"/>
      <c r="BF1773" s="74"/>
      <c r="BG1773" s="74"/>
      <c r="BH1773" s="74"/>
      <c r="BI1773" s="74"/>
      <c r="BJ1773" s="74"/>
      <c r="BK1773" s="74"/>
      <c r="BL1773" s="74"/>
    </row>
    <row r="1774" spans="27:64">
      <c r="AA1774" s="74"/>
      <c r="AB1774" s="74"/>
      <c r="AC1774" s="74"/>
      <c r="AD1774" s="74"/>
      <c r="AE1774" s="74"/>
      <c r="AG1774" s="101"/>
      <c r="AN1774" s="74"/>
      <c r="AO1774" s="74"/>
      <c r="AP1774" s="74"/>
      <c r="AQ1774" s="74"/>
      <c r="AR1774" s="74"/>
      <c r="AS1774" s="74"/>
      <c r="AT1774" s="74"/>
      <c r="AU1774" s="74"/>
    </row>
    <row r="1775" spans="27:64">
      <c r="AA1775" s="74"/>
      <c r="AB1775" s="74"/>
      <c r="AC1775" s="74"/>
      <c r="AD1775" s="74"/>
      <c r="AE1775" s="74"/>
      <c r="AG1775" s="101"/>
      <c r="AN1775" s="74"/>
      <c r="AO1775" s="74"/>
      <c r="AP1775" s="74"/>
      <c r="AQ1775" s="74"/>
      <c r="AR1775" s="74"/>
      <c r="AS1775" s="74"/>
      <c r="AT1775" s="74"/>
      <c r="AU1775" s="74"/>
    </row>
    <row r="1776" spans="27:64">
      <c r="AA1776" s="74"/>
      <c r="AB1776" s="74"/>
      <c r="AC1776" s="74"/>
      <c r="AD1776" s="74"/>
      <c r="AE1776" s="74"/>
      <c r="AG1776" s="101"/>
      <c r="AN1776" s="74"/>
      <c r="AO1776" s="74"/>
      <c r="AP1776" s="74"/>
      <c r="AQ1776" s="74"/>
      <c r="AR1776" s="74"/>
      <c r="AS1776" s="74"/>
      <c r="AT1776" s="74"/>
      <c r="AU1776" s="74"/>
    </row>
    <row r="1777" spans="27:48">
      <c r="AA1777" s="74"/>
      <c r="AB1777" s="74"/>
      <c r="AC1777" s="74"/>
      <c r="AD1777" s="74"/>
      <c r="AE1777" s="74"/>
      <c r="AG1777" s="101"/>
      <c r="AN1777" s="74"/>
      <c r="AO1777" s="74"/>
      <c r="AP1777" s="74"/>
      <c r="AQ1777" s="74"/>
      <c r="AR1777" s="74"/>
      <c r="AS1777" s="74"/>
      <c r="AT1777" s="74"/>
      <c r="AU1777" s="74"/>
    </row>
    <row r="1778" spans="27:48">
      <c r="AA1778" s="74"/>
      <c r="AB1778" s="74"/>
      <c r="AC1778" s="74"/>
      <c r="AD1778" s="74"/>
      <c r="AE1778" s="74"/>
      <c r="AG1778" s="101"/>
      <c r="AN1778" s="74"/>
      <c r="AO1778" s="74"/>
      <c r="AP1778" s="74"/>
      <c r="AQ1778" s="74"/>
      <c r="AR1778" s="74"/>
      <c r="AS1778" s="74"/>
      <c r="AT1778" s="74"/>
      <c r="AU1778" s="74"/>
    </row>
    <row r="1779" spans="27:48">
      <c r="AA1779" s="74"/>
      <c r="AB1779" s="74"/>
      <c r="AC1779" s="74"/>
      <c r="AD1779" s="74"/>
      <c r="AE1779" s="74"/>
      <c r="AG1779" s="101"/>
      <c r="AN1779" s="74"/>
      <c r="AO1779" s="74"/>
      <c r="AP1779" s="74"/>
      <c r="AQ1779" s="74"/>
      <c r="AR1779" s="74"/>
      <c r="AS1779" s="74"/>
      <c r="AT1779" s="74"/>
      <c r="AU1779" s="74"/>
    </row>
    <row r="1780" spans="27:48">
      <c r="AA1780" s="74"/>
      <c r="AB1780" s="74"/>
      <c r="AC1780" s="74"/>
      <c r="AD1780" s="74"/>
      <c r="AE1780" s="74"/>
      <c r="AG1780" s="101"/>
      <c r="AN1780" s="74"/>
      <c r="AO1780" s="74"/>
      <c r="AP1780" s="74"/>
      <c r="AQ1780" s="74"/>
      <c r="AR1780" s="74"/>
      <c r="AS1780" s="74"/>
      <c r="AT1780" s="74"/>
      <c r="AU1780" s="74"/>
    </row>
    <row r="1781" spans="27:48">
      <c r="AA1781" s="74"/>
      <c r="AB1781" s="74"/>
      <c r="AC1781" s="74"/>
      <c r="AD1781" s="74"/>
      <c r="AE1781" s="74"/>
      <c r="AG1781" s="101"/>
      <c r="AN1781" s="74"/>
      <c r="AO1781" s="74"/>
      <c r="AP1781" s="74"/>
      <c r="AQ1781" s="74"/>
      <c r="AR1781" s="74"/>
      <c r="AS1781" s="74"/>
      <c r="AT1781" s="74"/>
      <c r="AU1781" s="74"/>
    </row>
    <row r="1782" spans="27:48">
      <c r="AA1782" s="74"/>
      <c r="AB1782" s="74"/>
      <c r="AC1782" s="74"/>
      <c r="AD1782" s="74"/>
      <c r="AE1782" s="74"/>
      <c r="AG1782" s="101"/>
      <c r="AN1782" s="74"/>
      <c r="AO1782" s="74"/>
      <c r="AP1782" s="74"/>
      <c r="AQ1782" s="74"/>
      <c r="AR1782" s="74"/>
      <c r="AS1782" s="74"/>
      <c r="AT1782" s="74"/>
      <c r="AU1782" s="74"/>
    </row>
    <row r="1783" spans="27:48">
      <c r="AA1783" s="74"/>
      <c r="AB1783" s="74"/>
      <c r="AC1783" s="74"/>
      <c r="AD1783" s="74"/>
      <c r="AE1783" s="74"/>
      <c r="AG1783" s="101"/>
      <c r="AN1783" s="74"/>
      <c r="AO1783" s="74"/>
      <c r="AP1783" s="74"/>
      <c r="AQ1783" s="74"/>
      <c r="AR1783" s="74"/>
      <c r="AS1783" s="74"/>
      <c r="AT1783" s="74"/>
      <c r="AU1783" s="74"/>
    </row>
    <row r="1784" spans="27:48">
      <c r="AA1784" s="74"/>
      <c r="AB1784" s="74"/>
      <c r="AC1784" s="74"/>
      <c r="AD1784" s="74"/>
      <c r="AE1784" s="74"/>
      <c r="AG1784" s="101"/>
      <c r="AN1784" s="74"/>
      <c r="AO1784" s="74"/>
      <c r="AP1784" s="74"/>
      <c r="AQ1784" s="74"/>
      <c r="AR1784" s="74"/>
      <c r="AS1784" s="74"/>
      <c r="AT1784" s="74"/>
      <c r="AU1784" s="74"/>
      <c r="AV1784" s="74"/>
    </row>
    <row r="1785" spans="27:48">
      <c r="AA1785" s="74"/>
      <c r="AB1785" s="74"/>
      <c r="AC1785" s="74"/>
      <c r="AD1785" s="74"/>
      <c r="AE1785" s="74"/>
      <c r="AG1785" s="101"/>
      <c r="AN1785" s="74"/>
      <c r="AO1785" s="74"/>
      <c r="AP1785" s="74"/>
      <c r="AQ1785" s="74"/>
      <c r="AR1785" s="74"/>
      <c r="AS1785" s="74"/>
      <c r="AT1785" s="74"/>
      <c r="AU1785" s="74"/>
    </row>
    <row r="1786" spans="27:48">
      <c r="AA1786" s="74"/>
      <c r="AB1786" s="74"/>
      <c r="AC1786" s="74"/>
      <c r="AD1786" s="74"/>
      <c r="AE1786" s="74"/>
      <c r="AG1786" s="101"/>
      <c r="AN1786" s="74"/>
      <c r="AO1786" s="74"/>
      <c r="AP1786" s="74"/>
      <c r="AQ1786" s="74"/>
      <c r="AR1786" s="74"/>
      <c r="AS1786" s="74"/>
      <c r="AT1786" s="74"/>
      <c r="AU1786" s="74"/>
    </row>
    <row r="1787" spans="27:48">
      <c r="AA1787" s="74"/>
      <c r="AB1787" s="74"/>
      <c r="AC1787" s="74"/>
      <c r="AD1787" s="74"/>
      <c r="AE1787" s="74"/>
      <c r="AG1787" s="101"/>
      <c r="AN1787" s="74"/>
      <c r="AO1787" s="74"/>
      <c r="AP1787" s="74"/>
      <c r="AQ1787" s="74"/>
      <c r="AR1787" s="74"/>
      <c r="AS1787" s="74"/>
      <c r="AT1787" s="74"/>
      <c r="AU1787" s="74"/>
    </row>
    <row r="1788" spans="27:48">
      <c r="AA1788" s="74"/>
      <c r="AB1788" s="74"/>
      <c r="AC1788" s="74"/>
      <c r="AD1788" s="74"/>
      <c r="AE1788" s="74"/>
      <c r="AG1788" s="101"/>
      <c r="AN1788" s="74"/>
      <c r="AO1788" s="74"/>
      <c r="AP1788" s="74"/>
      <c r="AQ1788" s="74"/>
      <c r="AR1788" s="74"/>
      <c r="AS1788" s="74"/>
      <c r="AT1788" s="74"/>
      <c r="AU1788" s="74"/>
    </row>
    <row r="1789" spans="27:48">
      <c r="AA1789" s="74"/>
      <c r="AB1789" s="74"/>
      <c r="AC1789" s="74"/>
      <c r="AD1789" s="74"/>
      <c r="AE1789" s="74"/>
      <c r="AG1789" s="101"/>
      <c r="AN1789" s="74"/>
      <c r="AO1789" s="74"/>
      <c r="AP1789" s="74"/>
      <c r="AQ1789" s="74"/>
      <c r="AR1789" s="74"/>
      <c r="AS1789" s="74"/>
      <c r="AT1789" s="74"/>
      <c r="AU1789" s="74"/>
      <c r="AV1789" s="74"/>
    </row>
    <row r="1790" spans="27:48">
      <c r="AA1790" s="74"/>
      <c r="AB1790" s="74"/>
      <c r="AC1790" s="74"/>
      <c r="AD1790" s="74"/>
      <c r="AE1790" s="74"/>
      <c r="AG1790" s="101"/>
      <c r="AN1790" s="74"/>
      <c r="AO1790" s="74"/>
      <c r="AP1790" s="74"/>
      <c r="AQ1790" s="74"/>
      <c r="AR1790" s="74"/>
      <c r="AS1790" s="74"/>
      <c r="AT1790" s="74"/>
      <c r="AU1790" s="74"/>
    </row>
    <row r="1791" spans="27:48">
      <c r="AA1791" s="74"/>
      <c r="AB1791" s="74"/>
      <c r="AC1791" s="74"/>
      <c r="AD1791" s="74"/>
      <c r="AE1791" s="74"/>
      <c r="AG1791" s="101"/>
      <c r="AN1791" s="74"/>
      <c r="AO1791" s="74"/>
      <c r="AP1791" s="74"/>
      <c r="AQ1791" s="74"/>
      <c r="AR1791" s="74"/>
      <c r="AS1791" s="74"/>
      <c r="AT1791" s="74"/>
      <c r="AU1791" s="74"/>
    </row>
    <row r="1792" spans="27:48">
      <c r="AA1792" s="74"/>
      <c r="AB1792" s="74"/>
      <c r="AC1792" s="74"/>
      <c r="AD1792" s="74"/>
      <c r="AE1792" s="74"/>
      <c r="AG1792" s="101"/>
      <c r="AN1792" s="74"/>
      <c r="AO1792" s="74"/>
      <c r="AP1792" s="74"/>
      <c r="AQ1792" s="74"/>
      <c r="AR1792" s="74"/>
      <c r="AS1792" s="74"/>
      <c r="AT1792" s="74"/>
      <c r="AU1792" s="74"/>
    </row>
    <row r="1793" spans="27:64">
      <c r="AA1793" s="74"/>
      <c r="AB1793" s="74"/>
      <c r="AC1793" s="74"/>
      <c r="AD1793" s="74"/>
      <c r="AE1793" s="74"/>
      <c r="AG1793" s="101"/>
      <c r="AN1793" s="74"/>
      <c r="AO1793" s="74"/>
      <c r="AP1793" s="74"/>
      <c r="AQ1793" s="74"/>
      <c r="AR1793" s="74"/>
      <c r="AS1793" s="74"/>
      <c r="AT1793" s="74"/>
      <c r="AU1793" s="74"/>
    </row>
    <row r="1794" spans="27:64">
      <c r="AA1794" s="74"/>
      <c r="AB1794" s="74"/>
      <c r="AC1794" s="74"/>
      <c r="AD1794" s="74"/>
      <c r="AE1794" s="74"/>
      <c r="AG1794" s="101"/>
      <c r="AN1794" s="74"/>
      <c r="AO1794" s="74"/>
      <c r="AP1794" s="74"/>
      <c r="AQ1794" s="74"/>
      <c r="AR1794" s="74"/>
      <c r="AS1794" s="74"/>
      <c r="AT1794" s="74"/>
      <c r="AU1794" s="74"/>
    </row>
    <row r="1795" spans="27:64">
      <c r="AA1795" s="74"/>
      <c r="AB1795" s="74"/>
      <c r="AC1795" s="74"/>
      <c r="AD1795" s="74"/>
      <c r="AE1795" s="74"/>
      <c r="AG1795" s="101"/>
      <c r="AN1795" s="74"/>
      <c r="AO1795" s="74"/>
      <c r="AP1795" s="74"/>
      <c r="AQ1795" s="74"/>
      <c r="AR1795" s="74"/>
      <c r="AS1795" s="74"/>
      <c r="AT1795" s="74"/>
      <c r="AU1795" s="74"/>
    </row>
    <row r="1796" spans="27:64">
      <c r="AA1796" s="74"/>
      <c r="AB1796" s="74"/>
      <c r="AC1796" s="74"/>
      <c r="AD1796" s="74"/>
      <c r="AE1796" s="74"/>
      <c r="AG1796" s="101"/>
      <c r="AN1796" s="74"/>
      <c r="AO1796" s="74"/>
      <c r="AP1796" s="74"/>
      <c r="AQ1796" s="74"/>
      <c r="AR1796" s="74"/>
      <c r="AS1796" s="74"/>
      <c r="AT1796" s="74"/>
      <c r="AU1796" s="74"/>
    </row>
    <row r="1797" spans="27:64">
      <c r="AA1797" s="74"/>
      <c r="AB1797" s="74"/>
      <c r="AC1797" s="74"/>
      <c r="AD1797" s="74"/>
      <c r="AE1797" s="74"/>
      <c r="AG1797" s="101"/>
      <c r="AN1797" s="74"/>
      <c r="AO1797" s="74"/>
      <c r="AP1797" s="74"/>
      <c r="AQ1797" s="74"/>
      <c r="AR1797" s="74"/>
      <c r="AS1797" s="74"/>
      <c r="AT1797" s="74"/>
      <c r="AU1797" s="74"/>
    </row>
    <row r="1798" spans="27:64">
      <c r="AA1798" s="74"/>
      <c r="AB1798" s="74"/>
      <c r="AC1798" s="74"/>
      <c r="AD1798" s="74"/>
      <c r="AE1798" s="74"/>
      <c r="AG1798" s="101"/>
      <c r="AN1798" s="74"/>
      <c r="AO1798" s="74"/>
      <c r="AP1798" s="74"/>
      <c r="AQ1798" s="74"/>
      <c r="AR1798" s="74"/>
      <c r="AS1798" s="74"/>
      <c r="AT1798" s="74"/>
      <c r="AU1798" s="74"/>
      <c r="AV1798" s="74"/>
    </row>
    <row r="1799" spans="27:64">
      <c r="AA1799" s="74"/>
      <c r="AB1799" s="74"/>
      <c r="AC1799" s="74"/>
      <c r="AD1799" s="74"/>
      <c r="AE1799" s="74"/>
      <c r="AG1799" s="101"/>
      <c r="AN1799" s="74"/>
      <c r="AO1799" s="74"/>
      <c r="AP1799" s="74"/>
      <c r="AQ1799" s="74"/>
      <c r="AR1799" s="74"/>
      <c r="AS1799" s="74"/>
      <c r="AT1799" s="74"/>
      <c r="AU1799" s="74"/>
    </row>
    <row r="1800" spans="27:64">
      <c r="AA1800" s="74"/>
      <c r="AB1800" s="74"/>
      <c r="AC1800" s="74"/>
      <c r="AD1800" s="74"/>
      <c r="AE1800" s="74"/>
      <c r="AG1800" s="101"/>
      <c r="AN1800" s="74"/>
      <c r="AO1800" s="74"/>
      <c r="AP1800" s="74"/>
      <c r="AQ1800" s="74"/>
      <c r="AR1800" s="74"/>
      <c r="AS1800" s="74"/>
      <c r="AT1800" s="74"/>
      <c r="AU1800" s="74"/>
      <c r="AV1800" s="74"/>
      <c r="AX1800" s="74"/>
    </row>
    <row r="1801" spans="27:64">
      <c r="AA1801" s="74"/>
      <c r="AB1801" s="74"/>
      <c r="AC1801" s="74"/>
      <c r="AD1801" s="74"/>
      <c r="AE1801" s="74"/>
      <c r="AG1801" s="101"/>
      <c r="AN1801" s="74"/>
      <c r="AO1801" s="74"/>
      <c r="AP1801" s="74"/>
      <c r="AQ1801" s="74"/>
      <c r="AR1801" s="74"/>
      <c r="AS1801" s="74"/>
      <c r="AT1801" s="74"/>
      <c r="AU1801" s="74"/>
      <c r="AV1801" s="74"/>
      <c r="AW1801" s="74"/>
      <c r="AX1801" s="74"/>
      <c r="AY1801" s="74"/>
      <c r="AZ1801" s="74"/>
      <c r="BA1801" s="74"/>
      <c r="BB1801" s="74"/>
      <c r="BC1801" s="74"/>
      <c r="BD1801" s="74"/>
      <c r="BE1801" s="74"/>
      <c r="BF1801" s="74"/>
      <c r="BG1801" s="74"/>
      <c r="BH1801" s="74"/>
      <c r="BI1801" s="74"/>
      <c r="BJ1801" s="74"/>
      <c r="BK1801" s="74"/>
      <c r="BL1801" s="74"/>
    </row>
    <row r="1802" spans="27:64">
      <c r="AA1802" s="74"/>
      <c r="AB1802" s="74"/>
      <c r="AC1802" s="74"/>
      <c r="AD1802" s="74"/>
      <c r="AE1802" s="74"/>
      <c r="AG1802" s="101"/>
      <c r="AN1802" s="74"/>
      <c r="AO1802" s="74"/>
      <c r="AP1802" s="74"/>
      <c r="AQ1802" s="74"/>
      <c r="AR1802" s="74"/>
      <c r="AS1802" s="74"/>
      <c r="AT1802" s="74"/>
      <c r="AU1802" s="74"/>
    </row>
    <row r="1803" spans="27:64">
      <c r="AA1803" s="74"/>
      <c r="AB1803" s="74"/>
      <c r="AC1803" s="74"/>
      <c r="AD1803" s="74"/>
      <c r="AE1803" s="74"/>
      <c r="AG1803" s="101"/>
      <c r="AN1803" s="74"/>
      <c r="AO1803" s="74"/>
      <c r="AP1803" s="74"/>
      <c r="AQ1803" s="74"/>
      <c r="AR1803" s="74"/>
      <c r="AS1803" s="74"/>
      <c r="AT1803" s="74"/>
      <c r="AU1803" s="74"/>
    </row>
    <row r="1804" spans="27:64">
      <c r="AA1804" s="74"/>
      <c r="AB1804" s="74"/>
      <c r="AC1804" s="74"/>
      <c r="AD1804" s="74"/>
      <c r="AE1804" s="74"/>
      <c r="AG1804" s="101"/>
      <c r="AN1804" s="74"/>
      <c r="AO1804" s="74"/>
      <c r="AP1804" s="74"/>
      <c r="AQ1804" s="74"/>
      <c r="AR1804" s="74"/>
      <c r="AS1804" s="74"/>
      <c r="AT1804" s="74"/>
      <c r="AU1804" s="74"/>
      <c r="AV1804" s="74"/>
      <c r="AX1804" s="74"/>
    </row>
    <row r="1805" spans="27:64">
      <c r="AA1805" s="74"/>
      <c r="AB1805" s="74"/>
      <c r="AC1805" s="74"/>
      <c r="AD1805" s="74"/>
      <c r="AE1805" s="74"/>
      <c r="AG1805" s="101"/>
      <c r="AN1805" s="74"/>
      <c r="AO1805" s="74"/>
      <c r="AP1805" s="74"/>
      <c r="AQ1805" s="74"/>
      <c r="AR1805" s="74"/>
      <c r="AS1805" s="74"/>
      <c r="AT1805" s="74"/>
      <c r="AU1805" s="74"/>
      <c r="AV1805" s="74"/>
      <c r="AW1805" s="74"/>
      <c r="AX1805" s="74"/>
      <c r="AY1805" s="74"/>
      <c r="AZ1805" s="74"/>
      <c r="BA1805" s="74"/>
      <c r="BB1805" s="74"/>
      <c r="BC1805" s="74"/>
      <c r="BD1805" s="74"/>
      <c r="BE1805" s="74"/>
      <c r="BF1805" s="74"/>
      <c r="BG1805" s="74"/>
      <c r="BH1805" s="74"/>
      <c r="BI1805" s="74"/>
      <c r="BJ1805" s="74"/>
      <c r="BK1805" s="74"/>
      <c r="BL1805" s="74"/>
    </row>
    <row r="1806" spans="27:64">
      <c r="AA1806" s="74"/>
      <c r="AB1806" s="74"/>
      <c r="AC1806" s="74"/>
      <c r="AD1806" s="74"/>
      <c r="AE1806" s="74"/>
      <c r="AG1806" s="101"/>
      <c r="AN1806" s="74"/>
      <c r="AO1806" s="74"/>
      <c r="AP1806" s="74"/>
      <c r="AQ1806" s="74"/>
      <c r="AR1806" s="74"/>
      <c r="AS1806" s="74"/>
      <c r="AT1806" s="74"/>
      <c r="AU1806" s="74"/>
    </row>
    <row r="1807" spans="27:64">
      <c r="AA1807" s="74"/>
      <c r="AB1807" s="74"/>
      <c r="AC1807" s="74"/>
      <c r="AD1807" s="74"/>
      <c r="AE1807" s="74"/>
      <c r="AG1807" s="101"/>
      <c r="AN1807" s="74"/>
      <c r="AO1807" s="74"/>
      <c r="AP1807" s="74"/>
      <c r="AQ1807" s="74"/>
      <c r="AR1807" s="74"/>
      <c r="AS1807" s="74"/>
      <c r="AT1807" s="74"/>
      <c r="AU1807" s="74"/>
    </row>
    <row r="1808" spans="27:64">
      <c r="AA1808" s="74"/>
      <c r="AB1808" s="74"/>
      <c r="AC1808" s="74"/>
      <c r="AD1808" s="74"/>
      <c r="AE1808" s="74"/>
      <c r="AG1808" s="101"/>
      <c r="AN1808" s="74"/>
      <c r="AO1808" s="74"/>
      <c r="AP1808" s="74"/>
      <c r="AQ1808" s="74"/>
      <c r="AR1808" s="74"/>
      <c r="AS1808" s="74"/>
      <c r="AT1808" s="74"/>
      <c r="AU1808" s="74"/>
    </row>
    <row r="1809" spans="27:64">
      <c r="AA1809" s="74"/>
      <c r="AB1809" s="74"/>
      <c r="AC1809" s="74"/>
      <c r="AD1809" s="74"/>
      <c r="AE1809" s="74"/>
      <c r="AG1809" s="101"/>
      <c r="AN1809" s="74"/>
      <c r="AO1809" s="74"/>
      <c r="AP1809" s="74"/>
      <c r="AQ1809" s="74"/>
      <c r="AR1809" s="74"/>
      <c r="AS1809" s="74"/>
      <c r="AT1809" s="74"/>
      <c r="AU1809" s="74"/>
    </row>
    <row r="1810" spans="27:64">
      <c r="AA1810" s="74"/>
      <c r="AB1810" s="74"/>
      <c r="AC1810" s="74"/>
      <c r="AD1810" s="74"/>
      <c r="AE1810" s="74"/>
      <c r="AG1810" s="101"/>
      <c r="AN1810" s="74"/>
      <c r="AO1810" s="74"/>
      <c r="AP1810" s="74"/>
      <c r="AQ1810" s="74"/>
      <c r="AR1810" s="74"/>
      <c r="AS1810" s="74"/>
      <c r="AT1810" s="74"/>
      <c r="AU1810" s="74"/>
      <c r="AV1810" s="74"/>
      <c r="AX1810" s="74"/>
    </row>
    <row r="1811" spans="27:64">
      <c r="AA1811" s="74"/>
      <c r="AB1811" s="74"/>
      <c r="AC1811" s="74"/>
      <c r="AD1811" s="74"/>
      <c r="AE1811" s="74"/>
      <c r="AG1811" s="101"/>
      <c r="AN1811" s="74"/>
      <c r="AO1811" s="74"/>
      <c r="AP1811" s="74"/>
      <c r="AQ1811" s="74"/>
      <c r="AR1811" s="74"/>
      <c r="AS1811" s="74"/>
      <c r="AT1811" s="74"/>
      <c r="AU1811" s="74"/>
    </row>
    <row r="1812" spans="27:64">
      <c r="AA1812" s="74"/>
      <c r="AB1812" s="74"/>
      <c r="AC1812" s="74"/>
      <c r="AD1812" s="74"/>
      <c r="AE1812" s="74"/>
      <c r="AG1812" s="101"/>
      <c r="AN1812" s="74"/>
      <c r="AO1812" s="74"/>
      <c r="AP1812" s="74"/>
      <c r="AQ1812" s="74"/>
      <c r="AR1812" s="74"/>
      <c r="AS1812" s="74"/>
      <c r="AT1812" s="74"/>
      <c r="AU1812" s="74"/>
    </row>
    <row r="1813" spans="27:64">
      <c r="AA1813" s="74"/>
      <c r="AB1813" s="74"/>
      <c r="AC1813" s="74"/>
      <c r="AD1813" s="74"/>
      <c r="AE1813" s="74"/>
      <c r="AG1813" s="101"/>
      <c r="AN1813" s="74"/>
      <c r="AO1813" s="74"/>
      <c r="AP1813" s="74"/>
      <c r="AQ1813" s="74"/>
      <c r="AR1813" s="74"/>
      <c r="AS1813" s="74"/>
      <c r="AT1813" s="74"/>
      <c r="AU1813" s="74"/>
    </row>
    <row r="1814" spans="27:64">
      <c r="AA1814" s="74"/>
      <c r="AB1814" s="74"/>
      <c r="AC1814" s="74"/>
      <c r="AD1814" s="74"/>
      <c r="AE1814" s="74"/>
      <c r="AG1814" s="101"/>
      <c r="AN1814" s="74"/>
      <c r="AO1814" s="74"/>
      <c r="AP1814" s="74"/>
      <c r="AQ1814" s="74"/>
      <c r="AR1814" s="74"/>
      <c r="AS1814" s="74"/>
      <c r="AT1814" s="74"/>
      <c r="AU1814" s="74"/>
    </row>
    <row r="1815" spans="27:64">
      <c r="AA1815" s="74"/>
      <c r="AB1815" s="74"/>
      <c r="AC1815" s="74"/>
      <c r="AD1815" s="74"/>
      <c r="AE1815" s="74"/>
      <c r="AG1815" s="101"/>
      <c r="AN1815" s="74"/>
      <c r="AO1815" s="74"/>
      <c r="AP1815" s="74"/>
      <c r="AQ1815" s="74"/>
      <c r="AR1815" s="74"/>
      <c r="AS1815" s="74"/>
      <c r="AT1815" s="74"/>
      <c r="AU1815" s="74"/>
    </row>
    <row r="1816" spans="27:64">
      <c r="AA1816" s="74"/>
      <c r="AB1816" s="74"/>
      <c r="AC1816" s="74"/>
      <c r="AD1816" s="74"/>
      <c r="AE1816" s="74"/>
      <c r="AG1816" s="101"/>
      <c r="AN1816" s="74"/>
      <c r="AO1816" s="74"/>
      <c r="AP1816" s="74"/>
      <c r="AQ1816" s="74"/>
      <c r="AR1816" s="74"/>
      <c r="AS1816" s="74"/>
      <c r="AT1816" s="74"/>
      <c r="AU1816" s="74"/>
    </row>
    <row r="1817" spans="27:64">
      <c r="AA1817" s="74"/>
      <c r="AB1817" s="74"/>
      <c r="AC1817" s="74"/>
      <c r="AD1817" s="74"/>
      <c r="AE1817" s="74"/>
      <c r="AG1817" s="101"/>
      <c r="AN1817" s="74"/>
      <c r="AO1817" s="74"/>
      <c r="AP1817" s="74"/>
      <c r="AQ1817" s="74"/>
      <c r="AR1817" s="74"/>
      <c r="AS1817" s="74"/>
      <c r="AT1817" s="74"/>
      <c r="AU1817" s="74"/>
      <c r="AV1817" s="74"/>
      <c r="AX1817" s="74"/>
      <c r="AY1817" s="74"/>
      <c r="AZ1817" s="74"/>
      <c r="BA1817" s="74"/>
      <c r="BB1817" s="74"/>
      <c r="BC1817" s="74"/>
      <c r="BD1817" s="74"/>
      <c r="BE1817" s="74"/>
      <c r="BF1817" s="74"/>
      <c r="BG1817" s="74"/>
      <c r="BH1817" s="74"/>
      <c r="BI1817" s="74"/>
      <c r="BJ1817" s="74"/>
      <c r="BK1817" s="74"/>
      <c r="BL1817" s="74"/>
    </row>
    <row r="1818" spans="27:64">
      <c r="AA1818" s="74"/>
      <c r="AB1818" s="74"/>
      <c r="AC1818" s="74"/>
      <c r="AD1818" s="74"/>
      <c r="AE1818" s="74"/>
      <c r="AG1818" s="101"/>
      <c r="AN1818" s="74"/>
      <c r="AO1818" s="74"/>
      <c r="AP1818" s="74"/>
      <c r="AQ1818" s="74"/>
      <c r="AR1818" s="74"/>
      <c r="AS1818" s="74"/>
      <c r="AT1818" s="74"/>
      <c r="AU1818" s="74"/>
      <c r="AV1818" s="74"/>
    </row>
    <row r="1819" spans="27:64">
      <c r="AA1819" s="74"/>
      <c r="AB1819" s="74"/>
      <c r="AC1819" s="74"/>
      <c r="AD1819" s="74"/>
      <c r="AE1819" s="74"/>
      <c r="AG1819" s="101"/>
      <c r="AN1819" s="74"/>
      <c r="AO1819" s="74"/>
      <c r="AP1819" s="74"/>
      <c r="AQ1819" s="74"/>
      <c r="AR1819" s="74"/>
      <c r="AS1819" s="74"/>
      <c r="AT1819" s="74"/>
      <c r="AU1819" s="74"/>
    </row>
    <row r="1820" spans="27:64">
      <c r="AA1820" s="74"/>
      <c r="AB1820" s="74"/>
      <c r="AC1820" s="74"/>
      <c r="AD1820" s="74"/>
      <c r="AE1820" s="74"/>
      <c r="AG1820" s="101"/>
      <c r="AN1820" s="74"/>
      <c r="AO1820" s="74"/>
      <c r="AP1820" s="74"/>
      <c r="AQ1820" s="74"/>
      <c r="AR1820" s="74"/>
      <c r="AS1820" s="74"/>
      <c r="AT1820" s="74"/>
      <c r="AU1820" s="74"/>
      <c r="AV1820" s="74"/>
    </row>
    <row r="1821" spans="27:64">
      <c r="AA1821" s="74"/>
      <c r="AB1821" s="74"/>
      <c r="AC1821" s="74"/>
      <c r="AD1821" s="74"/>
      <c r="AE1821" s="74"/>
      <c r="AG1821" s="101"/>
      <c r="AN1821" s="74"/>
      <c r="AO1821" s="74"/>
      <c r="AP1821" s="74"/>
      <c r="AQ1821" s="74"/>
      <c r="AR1821" s="74"/>
      <c r="AS1821" s="74"/>
      <c r="AT1821" s="74"/>
      <c r="AU1821" s="74"/>
    </row>
    <row r="1822" spans="27:64">
      <c r="AA1822" s="74"/>
      <c r="AB1822" s="74"/>
      <c r="AC1822" s="74"/>
      <c r="AD1822" s="74"/>
      <c r="AE1822" s="74"/>
      <c r="AG1822" s="101"/>
      <c r="AN1822" s="74"/>
      <c r="AO1822" s="74"/>
      <c r="AP1822" s="74"/>
      <c r="AQ1822" s="74"/>
      <c r="AR1822" s="74"/>
      <c r="AS1822" s="74"/>
      <c r="AT1822" s="74"/>
      <c r="AU1822" s="74"/>
    </row>
    <row r="1823" spans="27:64">
      <c r="AA1823" s="74"/>
      <c r="AB1823" s="74"/>
      <c r="AC1823" s="74"/>
      <c r="AD1823" s="74"/>
      <c r="AE1823" s="74"/>
      <c r="AG1823" s="101"/>
      <c r="AN1823" s="74"/>
      <c r="AO1823" s="74"/>
      <c r="AP1823" s="74"/>
      <c r="AQ1823" s="74"/>
      <c r="AR1823" s="74"/>
      <c r="AS1823" s="74"/>
      <c r="AT1823" s="74"/>
      <c r="AU1823" s="74"/>
    </row>
    <row r="1824" spans="27:64">
      <c r="AA1824" s="74"/>
      <c r="AB1824" s="74"/>
      <c r="AC1824" s="74"/>
      <c r="AD1824" s="74"/>
      <c r="AE1824" s="74"/>
      <c r="AG1824" s="101"/>
      <c r="AN1824" s="74"/>
      <c r="AO1824" s="74"/>
      <c r="AP1824" s="74"/>
      <c r="AQ1824" s="74"/>
      <c r="AR1824" s="74"/>
      <c r="AS1824" s="74"/>
      <c r="AT1824" s="74"/>
      <c r="AU1824" s="74"/>
    </row>
    <row r="1825" spans="27:64">
      <c r="AA1825" s="74"/>
      <c r="AB1825" s="74"/>
      <c r="AC1825" s="74"/>
      <c r="AD1825" s="74"/>
      <c r="AE1825" s="74"/>
      <c r="AG1825" s="101"/>
      <c r="AN1825" s="74"/>
      <c r="AO1825" s="74"/>
      <c r="AP1825" s="74"/>
      <c r="AQ1825" s="74"/>
      <c r="AR1825" s="74"/>
      <c r="AS1825" s="74"/>
      <c r="AT1825" s="74"/>
      <c r="AU1825" s="74"/>
    </row>
    <row r="1826" spans="27:64">
      <c r="AA1826" s="74"/>
      <c r="AB1826" s="74"/>
      <c r="AC1826" s="74"/>
      <c r="AD1826" s="74"/>
      <c r="AE1826" s="74"/>
      <c r="AG1826" s="101"/>
      <c r="AN1826" s="74"/>
      <c r="AO1826" s="74"/>
      <c r="AP1826" s="74"/>
      <c r="AQ1826" s="74"/>
      <c r="AR1826" s="74"/>
      <c r="AS1826" s="74"/>
      <c r="AT1826" s="74"/>
      <c r="AU1826" s="74"/>
    </row>
    <row r="1827" spans="27:64">
      <c r="AA1827" s="74"/>
      <c r="AB1827" s="74"/>
      <c r="AC1827" s="74"/>
      <c r="AD1827" s="74"/>
      <c r="AE1827" s="74"/>
      <c r="AG1827" s="101"/>
      <c r="AN1827" s="74"/>
      <c r="AO1827" s="74"/>
      <c r="AP1827" s="74"/>
      <c r="AQ1827" s="74"/>
      <c r="AR1827" s="74"/>
      <c r="AS1827" s="74"/>
      <c r="AT1827" s="74"/>
      <c r="AU1827" s="74"/>
    </row>
    <row r="1828" spans="27:64">
      <c r="AA1828" s="74"/>
      <c r="AB1828" s="74"/>
      <c r="AC1828" s="74"/>
      <c r="AD1828" s="74"/>
      <c r="AE1828" s="74"/>
      <c r="AG1828" s="101"/>
      <c r="AN1828" s="74"/>
      <c r="AO1828" s="74"/>
      <c r="AP1828" s="74"/>
      <c r="AQ1828" s="74"/>
      <c r="AR1828" s="74"/>
      <c r="AS1828" s="74"/>
      <c r="AT1828" s="74"/>
      <c r="AU1828" s="74"/>
    </row>
    <row r="1829" spans="27:64">
      <c r="AA1829" s="74"/>
      <c r="AB1829" s="74"/>
      <c r="AC1829" s="74"/>
      <c r="AD1829" s="74"/>
      <c r="AE1829" s="74"/>
      <c r="AG1829" s="101"/>
      <c r="AN1829" s="74"/>
      <c r="AO1829" s="74"/>
      <c r="AP1829" s="74"/>
      <c r="AQ1829" s="74"/>
      <c r="AR1829" s="74"/>
      <c r="AS1829" s="74"/>
      <c r="AT1829" s="74"/>
      <c r="AU1829" s="74"/>
    </row>
    <row r="1830" spans="27:64">
      <c r="AA1830" s="74"/>
      <c r="AB1830" s="74"/>
      <c r="AC1830" s="74"/>
      <c r="AD1830" s="74"/>
      <c r="AE1830" s="74"/>
      <c r="AG1830" s="101"/>
      <c r="AN1830" s="74"/>
      <c r="AO1830" s="74"/>
      <c r="AP1830" s="74"/>
      <c r="AQ1830" s="74"/>
      <c r="AR1830" s="74"/>
      <c r="AS1830" s="74"/>
      <c r="AT1830" s="74"/>
      <c r="AU1830" s="74"/>
      <c r="AV1830" s="74"/>
      <c r="AW1830" s="74"/>
      <c r="AX1830" s="74"/>
      <c r="AY1830" s="74"/>
      <c r="AZ1830" s="74"/>
      <c r="BA1830" s="74"/>
      <c r="BB1830" s="74"/>
      <c r="BC1830" s="74"/>
      <c r="BD1830" s="74"/>
      <c r="BE1830" s="74"/>
      <c r="BF1830" s="74"/>
      <c r="BG1830" s="74"/>
      <c r="BH1830" s="74"/>
      <c r="BI1830" s="74"/>
      <c r="BJ1830" s="74"/>
      <c r="BK1830" s="74"/>
      <c r="BL1830" s="74"/>
    </row>
    <row r="1831" spans="27:64">
      <c r="AA1831" s="74"/>
      <c r="AB1831" s="74"/>
      <c r="AC1831" s="74"/>
      <c r="AD1831" s="74"/>
      <c r="AE1831" s="74"/>
      <c r="AG1831" s="101"/>
      <c r="AN1831" s="74"/>
      <c r="AO1831" s="74"/>
      <c r="AP1831" s="74"/>
      <c r="AQ1831" s="74"/>
      <c r="AR1831" s="74"/>
      <c r="AS1831" s="74"/>
      <c r="AT1831" s="74"/>
      <c r="AU1831" s="74"/>
    </row>
    <row r="1832" spans="27:64">
      <c r="AA1832" s="74"/>
      <c r="AB1832" s="74"/>
      <c r="AC1832" s="74"/>
      <c r="AD1832" s="74"/>
      <c r="AE1832" s="74"/>
      <c r="AG1832" s="101"/>
      <c r="AN1832" s="74"/>
      <c r="AO1832" s="74"/>
      <c r="AP1832" s="74"/>
      <c r="AQ1832" s="74"/>
      <c r="AR1832" s="74"/>
      <c r="AS1832" s="74"/>
      <c r="AT1832" s="74"/>
      <c r="AU1832" s="74"/>
    </row>
    <row r="1833" spans="27:64">
      <c r="AA1833" s="74"/>
      <c r="AB1833" s="74"/>
      <c r="AC1833" s="74"/>
      <c r="AD1833" s="74"/>
      <c r="AE1833" s="74"/>
      <c r="AG1833" s="101"/>
      <c r="AN1833" s="74"/>
      <c r="AO1833" s="74"/>
      <c r="AP1833" s="74"/>
      <c r="AQ1833" s="74"/>
      <c r="AR1833" s="74"/>
      <c r="AS1833" s="74"/>
      <c r="AT1833" s="74"/>
      <c r="AU1833" s="74"/>
    </row>
    <row r="1834" spans="27:64">
      <c r="AA1834" s="74"/>
      <c r="AB1834" s="74"/>
      <c r="AC1834" s="74"/>
      <c r="AD1834" s="74"/>
      <c r="AE1834" s="74"/>
      <c r="AG1834" s="101"/>
      <c r="AN1834" s="74"/>
      <c r="AO1834" s="74"/>
      <c r="AP1834" s="74"/>
      <c r="AQ1834" s="74"/>
      <c r="AR1834" s="74"/>
      <c r="AS1834" s="74"/>
      <c r="AT1834" s="74"/>
      <c r="AU1834" s="74"/>
    </row>
    <row r="1835" spans="27:64">
      <c r="AA1835" s="74"/>
      <c r="AB1835" s="74"/>
      <c r="AC1835" s="74"/>
      <c r="AD1835" s="74"/>
      <c r="AE1835" s="74"/>
      <c r="AG1835" s="101"/>
      <c r="AN1835" s="74"/>
      <c r="AO1835" s="74"/>
      <c r="AP1835" s="74"/>
      <c r="AQ1835" s="74"/>
      <c r="AR1835" s="74"/>
      <c r="AS1835" s="74"/>
      <c r="AT1835" s="74"/>
      <c r="AU1835" s="74"/>
    </row>
    <row r="1836" spans="27:64">
      <c r="AA1836" s="74"/>
      <c r="AB1836" s="74"/>
      <c r="AC1836" s="74"/>
      <c r="AD1836" s="74"/>
      <c r="AE1836" s="74"/>
      <c r="AG1836" s="101"/>
      <c r="AN1836" s="74"/>
      <c r="AO1836" s="74"/>
      <c r="AP1836" s="74"/>
      <c r="AQ1836" s="74"/>
      <c r="AR1836" s="74"/>
      <c r="AS1836" s="74"/>
      <c r="AT1836" s="74"/>
      <c r="AU1836" s="74"/>
    </row>
    <row r="1837" spans="27:64">
      <c r="AA1837" s="74"/>
      <c r="AB1837" s="74"/>
      <c r="AC1837" s="74"/>
      <c r="AD1837" s="74"/>
      <c r="AE1837" s="74"/>
      <c r="AG1837" s="101"/>
      <c r="AN1837" s="74"/>
      <c r="AO1837" s="74"/>
      <c r="AP1837" s="74"/>
      <c r="AQ1837" s="74"/>
      <c r="AR1837" s="74"/>
      <c r="AS1837" s="74"/>
      <c r="AT1837" s="74"/>
      <c r="AU1837" s="74"/>
    </row>
    <row r="1838" spans="27:64">
      <c r="AA1838" s="74"/>
      <c r="AB1838" s="74"/>
      <c r="AC1838" s="74"/>
      <c r="AD1838" s="74"/>
      <c r="AE1838" s="74"/>
      <c r="AG1838" s="101"/>
      <c r="AN1838" s="74"/>
      <c r="AO1838" s="74"/>
      <c r="AP1838" s="74"/>
      <c r="AQ1838" s="74"/>
      <c r="AR1838" s="74"/>
      <c r="AS1838" s="74"/>
      <c r="AT1838" s="74"/>
      <c r="AU1838" s="74"/>
    </row>
    <row r="1839" spans="27:64">
      <c r="AA1839" s="74"/>
      <c r="AB1839" s="74"/>
      <c r="AC1839" s="74"/>
      <c r="AD1839" s="74"/>
      <c r="AE1839" s="74"/>
      <c r="AG1839" s="101"/>
      <c r="AN1839" s="74"/>
      <c r="AO1839" s="74"/>
      <c r="AP1839" s="74"/>
      <c r="AQ1839" s="74"/>
      <c r="AR1839" s="74"/>
      <c r="AS1839" s="74"/>
      <c r="AT1839" s="74"/>
      <c r="AU1839" s="74"/>
    </row>
    <row r="1840" spans="27:64">
      <c r="AA1840" s="74"/>
      <c r="AB1840" s="74"/>
      <c r="AC1840" s="74"/>
      <c r="AD1840" s="74"/>
      <c r="AE1840" s="74"/>
      <c r="AG1840" s="101"/>
      <c r="AN1840" s="74"/>
      <c r="AO1840" s="74"/>
      <c r="AP1840" s="74"/>
      <c r="AQ1840" s="74"/>
      <c r="AR1840" s="74"/>
      <c r="AS1840" s="74"/>
      <c r="AT1840" s="74"/>
      <c r="AU1840" s="74"/>
    </row>
    <row r="1841" spans="27:64">
      <c r="AA1841" s="74"/>
      <c r="AB1841" s="74"/>
      <c r="AC1841" s="74"/>
      <c r="AD1841" s="74"/>
      <c r="AE1841" s="74"/>
      <c r="AG1841" s="101"/>
      <c r="AN1841" s="74"/>
      <c r="AO1841" s="74"/>
      <c r="AP1841" s="74"/>
      <c r="AQ1841" s="74"/>
      <c r="AR1841" s="74"/>
      <c r="AS1841" s="74"/>
      <c r="AT1841" s="74"/>
      <c r="AU1841" s="74"/>
    </row>
    <row r="1842" spans="27:64">
      <c r="AA1842" s="74"/>
      <c r="AB1842" s="74"/>
      <c r="AC1842" s="74"/>
      <c r="AD1842" s="74"/>
      <c r="AE1842" s="74"/>
      <c r="AG1842" s="101"/>
      <c r="AN1842" s="74"/>
      <c r="AO1842" s="74"/>
      <c r="AP1842" s="74"/>
      <c r="AQ1842" s="74"/>
      <c r="AR1842" s="74"/>
      <c r="AS1842" s="74"/>
      <c r="AT1842" s="74"/>
      <c r="AU1842" s="74"/>
    </row>
    <row r="1843" spans="27:64">
      <c r="AA1843" s="74"/>
      <c r="AB1843" s="74"/>
      <c r="AC1843" s="74"/>
      <c r="AD1843" s="74"/>
      <c r="AE1843" s="74"/>
      <c r="AG1843" s="101"/>
      <c r="AN1843" s="74"/>
      <c r="AO1843" s="74"/>
      <c r="AP1843" s="74"/>
      <c r="AQ1843" s="74"/>
      <c r="AR1843" s="74"/>
      <c r="AS1843" s="74"/>
      <c r="AT1843" s="74"/>
      <c r="AU1843" s="74"/>
    </row>
    <row r="1844" spans="27:64">
      <c r="AA1844" s="74"/>
      <c r="AB1844" s="74"/>
      <c r="AC1844" s="74"/>
      <c r="AD1844" s="74"/>
      <c r="AE1844" s="74"/>
      <c r="AG1844" s="101"/>
      <c r="AN1844" s="74"/>
      <c r="AO1844" s="74"/>
      <c r="AP1844" s="74"/>
      <c r="AQ1844" s="74"/>
      <c r="AR1844" s="74"/>
      <c r="AS1844" s="74"/>
      <c r="AT1844" s="74"/>
      <c r="AU1844" s="74"/>
    </row>
    <row r="1845" spans="27:64">
      <c r="AA1845" s="74"/>
      <c r="AB1845" s="74"/>
      <c r="AC1845" s="74"/>
      <c r="AD1845" s="74"/>
      <c r="AE1845" s="74"/>
      <c r="AG1845" s="101"/>
      <c r="AN1845" s="74"/>
      <c r="AO1845" s="74"/>
      <c r="AP1845" s="74"/>
      <c r="AQ1845" s="74"/>
      <c r="AR1845" s="74"/>
      <c r="AS1845" s="74"/>
      <c r="AT1845" s="74"/>
      <c r="AU1845" s="74"/>
    </row>
    <row r="1846" spans="27:64">
      <c r="AA1846" s="74"/>
      <c r="AB1846" s="74"/>
      <c r="AC1846" s="74"/>
      <c r="AD1846" s="74"/>
      <c r="AE1846" s="74"/>
      <c r="AG1846" s="101"/>
      <c r="AN1846" s="74"/>
      <c r="AO1846" s="74"/>
      <c r="AP1846" s="74"/>
      <c r="AQ1846" s="74"/>
      <c r="AR1846" s="74"/>
      <c r="AS1846" s="74"/>
      <c r="AT1846" s="74"/>
      <c r="AU1846" s="74"/>
    </row>
    <row r="1847" spans="27:64">
      <c r="AA1847" s="74"/>
      <c r="AB1847" s="74"/>
      <c r="AC1847" s="74"/>
      <c r="AD1847" s="74"/>
      <c r="AE1847" s="74"/>
      <c r="AG1847" s="101"/>
      <c r="AN1847" s="74"/>
      <c r="AO1847" s="74"/>
      <c r="AP1847" s="74"/>
      <c r="AQ1847" s="74"/>
      <c r="AR1847" s="74"/>
      <c r="AS1847" s="74"/>
      <c r="AT1847" s="74"/>
      <c r="AU1847" s="74"/>
    </row>
    <row r="1848" spans="27:64">
      <c r="AA1848" s="74"/>
      <c r="AB1848" s="74"/>
      <c r="AC1848" s="74"/>
      <c r="AD1848" s="74"/>
      <c r="AE1848" s="74"/>
      <c r="AG1848" s="101"/>
      <c r="AN1848" s="74"/>
      <c r="AO1848" s="74"/>
      <c r="AP1848" s="74"/>
      <c r="AQ1848" s="74"/>
      <c r="AR1848" s="74"/>
      <c r="AS1848" s="74"/>
      <c r="AT1848" s="74"/>
      <c r="AU1848" s="74"/>
    </row>
    <row r="1849" spans="27:64">
      <c r="AA1849" s="74"/>
      <c r="AB1849" s="74"/>
      <c r="AC1849" s="74"/>
      <c r="AD1849" s="74"/>
      <c r="AE1849" s="74"/>
      <c r="AG1849" s="101"/>
      <c r="AN1849" s="74"/>
      <c r="AO1849" s="74"/>
      <c r="AP1849" s="74"/>
      <c r="AQ1849" s="74"/>
      <c r="AR1849" s="74"/>
      <c r="AS1849" s="74"/>
      <c r="AT1849" s="74"/>
      <c r="AU1849" s="74"/>
      <c r="AV1849" s="74"/>
    </row>
    <row r="1850" spans="27:64">
      <c r="AA1850" s="74"/>
      <c r="AB1850" s="74"/>
      <c r="AC1850" s="74"/>
      <c r="AD1850" s="74"/>
      <c r="AE1850" s="74"/>
      <c r="AG1850" s="101"/>
      <c r="AN1850" s="74"/>
      <c r="AO1850" s="74"/>
      <c r="AP1850" s="74"/>
      <c r="AQ1850" s="74"/>
      <c r="AR1850" s="74"/>
      <c r="AS1850" s="74"/>
      <c r="AT1850" s="74"/>
      <c r="AU1850" s="74"/>
    </row>
    <row r="1851" spans="27:64">
      <c r="AA1851" s="74"/>
      <c r="AB1851" s="74"/>
      <c r="AC1851" s="74"/>
      <c r="AD1851" s="74"/>
      <c r="AE1851" s="74"/>
      <c r="AG1851" s="101"/>
      <c r="AN1851" s="74"/>
      <c r="AO1851" s="74"/>
      <c r="AP1851" s="74"/>
      <c r="AQ1851" s="74"/>
      <c r="AR1851" s="74"/>
      <c r="AS1851" s="74"/>
      <c r="AT1851" s="74"/>
      <c r="AU1851" s="74"/>
      <c r="AV1851" s="74"/>
      <c r="AW1851" s="74"/>
      <c r="AX1851" s="74"/>
      <c r="AY1851" s="74"/>
      <c r="AZ1851" s="74"/>
      <c r="BA1851" s="74"/>
      <c r="BB1851" s="74"/>
      <c r="BC1851" s="74"/>
      <c r="BD1851" s="74"/>
      <c r="BE1851" s="74"/>
      <c r="BF1851" s="74"/>
      <c r="BG1851" s="74"/>
      <c r="BH1851" s="74"/>
      <c r="BI1851" s="74"/>
      <c r="BJ1851" s="74"/>
      <c r="BK1851" s="74"/>
      <c r="BL1851" s="74"/>
    </row>
    <row r="1852" spans="27:64">
      <c r="AA1852" s="74"/>
      <c r="AB1852" s="74"/>
      <c r="AC1852" s="74"/>
      <c r="AD1852" s="74"/>
      <c r="AE1852" s="74"/>
      <c r="AG1852" s="101"/>
      <c r="AN1852" s="74"/>
      <c r="AO1852" s="74"/>
      <c r="AP1852" s="74"/>
      <c r="AQ1852" s="74"/>
      <c r="AR1852" s="74"/>
      <c r="AS1852" s="74"/>
      <c r="AT1852" s="74"/>
      <c r="AU1852" s="74"/>
      <c r="AV1852" s="74"/>
    </row>
    <row r="1853" spans="27:64">
      <c r="AA1853" s="74"/>
      <c r="AB1853" s="74"/>
      <c r="AC1853" s="74"/>
      <c r="AD1853" s="74"/>
      <c r="AE1853" s="74"/>
      <c r="AG1853" s="101"/>
      <c r="AN1853" s="74"/>
      <c r="AO1853" s="74"/>
      <c r="AP1853" s="74"/>
      <c r="AQ1853" s="74"/>
      <c r="AR1853" s="74"/>
      <c r="AS1853" s="74"/>
      <c r="AT1853" s="74"/>
      <c r="AU1853" s="74"/>
    </row>
    <row r="1854" spans="27:64">
      <c r="AA1854" s="74"/>
      <c r="AB1854" s="74"/>
      <c r="AC1854" s="74"/>
      <c r="AD1854" s="74"/>
      <c r="AE1854" s="74"/>
      <c r="AG1854" s="101"/>
      <c r="AN1854" s="74"/>
      <c r="AO1854" s="74"/>
      <c r="AP1854" s="74"/>
      <c r="AQ1854" s="74"/>
      <c r="AR1854" s="74"/>
      <c r="AS1854" s="74"/>
      <c r="AT1854" s="74"/>
      <c r="AU1854" s="74"/>
    </row>
    <row r="1855" spans="27:64">
      <c r="AA1855" s="74"/>
      <c r="AB1855" s="74"/>
      <c r="AC1855" s="74"/>
      <c r="AD1855" s="74"/>
      <c r="AE1855" s="74"/>
      <c r="AG1855" s="101"/>
      <c r="AN1855" s="74"/>
      <c r="AO1855" s="74"/>
      <c r="AP1855" s="74"/>
      <c r="AQ1855" s="74"/>
      <c r="AR1855" s="74"/>
      <c r="AS1855" s="74"/>
      <c r="AT1855" s="74"/>
      <c r="AU1855" s="74"/>
    </row>
    <row r="1856" spans="27:64">
      <c r="AA1856" s="74"/>
      <c r="AB1856" s="74"/>
      <c r="AC1856" s="74"/>
      <c r="AD1856" s="74"/>
      <c r="AE1856" s="74"/>
      <c r="AG1856" s="101"/>
      <c r="AN1856" s="74"/>
      <c r="AO1856" s="74"/>
      <c r="AP1856" s="74"/>
      <c r="AQ1856" s="74"/>
      <c r="AR1856" s="74"/>
      <c r="AS1856" s="74"/>
      <c r="AT1856" s="74"/>
      <c r="AU1856" s="74"/>
    </row>
    <row r="1857" spans="27:47">
      <c r="AA1857" s="74"/>
      <c r="AB1857" s="74"/>
      <c r="AC1857" s="74"/>
      <c r="AD1857" s="74"/>
      <c r="AE1857" s="74"/>
      <c r="AG1857" s="101"/>
      <c r="AN1857" s="74"/>
      <c r="AO1857" s="74"/>
      <c r="AP1857" s="74"/>
      <c r="AQ1857" s="74"/>
      <c r="AR1857" s="74"/>
      <c r="AS1857" s="74"/>
      <c r="AT1857" s="74"/>
      <c r="AU1857" s="74"/>
    </row>
    <row r="1858" spans="27:47">
      <c r="AA1858" s="74"/>
      <c r="AB1858" s="74"/>
      <c r="AC1858" s="74"/>
      <c r="AD1858" s="74"/>
      <c r="AE1858" s="74"/>
      <c r="AG1858" s="101"/>
      <c r="AN1858" s="74"/>
      <c r="AO1858" s="74"/>
      <c r="AP1858" s="74"/>
      <c r="AQ1858" s="74"/>
      <c r="AR1858" s="74"/>
      <c r="AS1858" s="74"/>
      <c r="AT1858" s="74"/>
      <c r="AU1858" s="74"/>
    </row>
    <row r="1859" spans="27:47">
      <c r="AA1859" s="74"/>
      <c r="AB1859" s="74"/>
      <c r="AC1859" s="74"/>
      <c r="AD1859" s="74"/>
      <c r="AE1859" s="74"/>
      <c r="AG1859" s="101"/>
      <c r="AN1859" s="74"/>
      <c r="AO1859" s="74"/>
      <c r="AP1859" s="74"/>
      <c r="AQ1859" s="74"/>
      <c r="AR1859" s="74"/>
      <c r="AS1859" s="74"/>
      <c r="AT1859" s="74"/>
      <c r="AU1859" s="74"/>
    </row>
    <row r="1860" spans="27:47">
      <c r="AA1860" s="74"/>
      <c r="AB1860" s="74"/>
      <c r="AC1860" s="74"/>
      <c r="AD1860" s="74"/>
      <c r="AE1860" s="74"/>
      <c r="AG1860" s="101"/>
      <c r="AN1860" s="74"/>
      <c r="AO1860" s="74"/>
      <c r="AP1860" s="74"/>
      <c r="AQ1860" s="74"/>
      <c r="AR1860" s="74"/>
      <c r="AS1860" s="74"/>
      <c r="AT1860" s="74"/>
      <c r="AU1860" s="74"/>
    </row>
    <row r="1861" spans="27:47">
      <c r="AA1861" s="74"/>
      <c r="AB1861" s="74"/>
      <c r="AC1861" s="74"/>
      <c r="AD1861" s="74"/>
      <c r="AE1861" s="74"/>
      <c r="AG1861" s="101"/>
      <c r="AN1861" s="74"/>
      <c r="AO1861" s="74"/>
      <c r="AP1861" s="74"/>
      <c r="AQ1861" s="74"/>
      <c r="AR1861" s="74"/>
      <c r="AS1861" s="74"/>
      <c r="AT1861" s="74"/>
      <c r="AU1861" s="74"/>
    </row>
    <row r="1862" spans="27:47">
      <c r="AA1862" s="74"/>
      <c r="AB1862" s="74"/>
      <c r="AC1862" s="74"/>
      <c r="AD1862" s="74"/>
      <c r="AE1862" s="74"/>
      <c r="AG1862" s="101"/>
      <c r="AN1862" s="74"/>
      <c r="AO1862" s="74"/>
      <c r="AP1862" s="74"/>
      <c r="AQ1862" s="74"/>
      <c r="AR1862" s="74"/>
      <c r="AS1862" s="74"/>
      <c r="AT1862" s="74"/>
      <c r="AU1862" s="74"/>
    </row>
    <row r="1863" spans="27:47">
      <c r="AA1863" s="74"/>
      <c r="AB1863" s="74"/>
      <c r="AC1863" s="74"/>
      <c r="AD1863" s="74"/>
      <c r="AE1863" s="74"/>
      <c r="AG1863" s="101"/>
      <c r="AN1863" s="74"/>
      <c r="AO1863" s="74"/>
      <c r="AP1863" s="74"/>
      <c r="AQ1863" s="74"/>
      <c r="AR1863" s="74"/>
      <c r="AS1863" s="74"/>
      <c r="AT1863" s="74"/>
      <c r="AU1863" s="74"/>
    </row>
    <row r="1864" spans="27:47">
      <c r="AA1864" s="74"/>
      <c r="AB1864" s="74"/>
      <c r="AC1864" s="74"/>
      <c r="AD1864" s="74"/>
      <c r="AE1864" s="74"/>
      <c r="AG1864" s="101"/>
      <c r="AN1864" s="74"/>
      <c r="AO1864" s="74"/>
      <c r="AP1864" s="74"/>
      <c r="AQ1864" s="74"/>
      <c r="AR1864" s="74"/>
      <c r="AS1864" s="74"/>
      <c r="AT1864" s="74"/>
      <c r="AU1864" s="74"/>
    </row>
    <row r="1865" spans="27:47">
      <c r="AA1865" s="74"/>
      <c r="AB1865" s="74"/>
      <c r="AC1865" s="74"/>
      <c r="AD1865" s="74"/>
      <c r="AE1865" s="74"/>
      <c r="AG1865" s="101"/>
      <c r="AN1865" s="74"/>
      <c r="AO1865" s="74"/>
      <c r="AP1865" s="74"/>
      <c r="AQ1865" s="74"/>
      <c r="AR1865" s="74"/>
      <c r="AS1865" s="74"/>
      <c r="AT1865" s="74"/>
      <c r="AU1865" s="74"/>
    </row>
    <row r="1866" spans="27:47">
      <c r="AA1866" s="74"/>
      <c r="AB1866" s="74"/>
      <c r="AC1866" s="74"/>
      <c r="AD1866" s="74"/>
      <c r="AE1866" s="74"/>
      <c r="AG1866" s="101"/>
      <c r="AN1866" s="74"/>
      <c r="AO1866" s="74"/>
      <c r="AP1866" s="74"/>
      <c r="AQ1866" s="74"/>
      <c r="AR1866" s="74"/>
      <c r="AS1866" s="74"/>
      <c r="AT1866" s="74"/>
      <c r="AU1866" s="74"/>
    </row>
    <row r="1867" spans="27:47">
      <c r="AA1867" s="74"/>
      <c r="AB1867" s="74"/>
      <c r="AC1867" s="74"/>
      <c r="AD1867" s="74"/>
      <c r="AE1867" s="74"/>
      <c r="AG1867" s="101"/>
      <c r="AN1867" s="74"/>
      <c r="AO1867" s="74"/>
      <c r="AP1867" s="74"/>
      <c r="AQ1867" s="74"/>
      <c r="AR1867" s="74"/>
      <c r="AS1867" s="74"/>
      <c r="AT1867" s="74"/>
      <c r="AU1867" s="74"/>
    </row>
    <row r="1868" spans="27:47">
      <c r="AA1868" s="74"/>
      <c r="AB1868" s="74"/>
      <c r="AC1868" s="74"/>
      <c r="AD1868" s="74"/>
      <c r="AE1868" s="74"/>
      <c r="AG1868" s="101"/>
      <c r="AN1868" s="74"/>
      <c r="AO1868" s="74"/>
      <c r="AP1868" s="74"/>
      <c r="AQ1868" s="74"/>
      <c r="AR1868" s="74"/>
      <c r="AS1868" s="74"/>
      <c r="AT1868" s="74"/>
      <c r="AU1868" s="74"/>
    </row>
    <row r="1869" spans="27:47">
      <c r="AA1869" s="74"/>
      <c r="AB1869" s="74"/>
      <c r="AC1869" s="74"/>
      <c r="AD1869" s="74"/>
      <c r="AE1869" s="74"/>
      <c r="AG1869" s="101"/>
      <c r="AN1869" s="74"/>
      <c r="AO1869" s="74"/>
      <c r="AP1869" s="74"/>
      <c r="AQ1869" s="74"/>
      <c r="AR1869" s="74"/>
      <c r="AS1869" s="74"/>
      <c r="AT1869" s="74"/>
      <c r="AU1869" s="74"/>
    </row>
    <row r="1870" spans="27:47">
      <c r="AA1870" s="74"/>
      <c r="AB1870" s="74"/>
      <c r="AC1870" s="74"/>
      <c r="AD1870" s="74"/>
      <c r="AE1870" s="74"/>
      <c r="AG1870" s="101"/>
      <c r="AN1870" s="74"/>
      <c r="AO1870" s="74"/>
      <c r="AP1870" s="74"/>
      <c r="AQ1870" s="74"/>
      <c r="AR1870" s="74"/>
      <c r="AS1870" s="74"/>
      <c r="AT1870" s="74"/>
      <c r="AU1870" s="74"/>
    </row>
    <row r="1871" spans="27:47">
      <c r="AA1871" s="74"/>
      <c r="AB1871" s="74"/>
      <c r="AC1871" s="74"/>
      <c r="AD1871" s="74"/>
      <c r="AE1871" s="74"/>
      <c r="AG1871" s="101"/>
      <c r="AN1871" s="74"/>
      <c r="AO1871" s="74"/>
      <c r="AP1871" s="74"/>
      <c r="AQ1871" s="74"/>
      <c r="AR1871" s="74"/>
      <c r="AS1871" s="74"/>
      <c r="AT1871" s="74"/>
      <c r="AU1871" s="74"/>
    </row>
    <row r="1872" spans="27:47">
      <c r="AA1872" s="74"/>
      <c r="AB1872" s="74"/>
      <c r="AC1872" s="74"/>
      <c r="AD1872" s="74"/>
      <c r="AE1872" s="74"/>
      <c r="AG1872" s="101"/>
      <c r="AN1872" s="74"/>
      <c r="AO1872" s="74"/>
      <c r="AP1872" s="74"/>
      <c r="AQ1872" s="74"/>
      <c r="AR1872" s="74"/>
      <c r="AS1872" s="74"/>
      <c r="AT1872" s="74"/>
      <c r="AU1872" s="74"/>
    </row>
    <row r="1873" spans="27:47">
      <c r="AA1873" s="74"/>
      <c r="AB1873" s="74"/>
      <c r="AC1873" s="74"/>
      <c r="AD1873" s="74"/>
      <c r="AE1873" s="74"/>
      <c r="AG1873" s="101"/>
      <c r="AN1873" s="74"/>
      <c r="AO1873" s="74"/>
      <c r="AP1873" s="74"/>
      <c r="AQ1873" s="74"/>
      <c r="AR1873" s="74"/>
      <c r="AS1873" s="74"/>
      <c r="AT1873" s="74"/>
      <c r="AU1873" s="74"/>
    </row>
    <row r="1874" spans="27:47">
      <c r="AA1874" s="74"/>
      <c r="AB1874" s="74"/>
      <c r="AC1874" s="74"/>
      <c r="AD1874" s="74"/>
      <c r="AE1874" s="74"/>
      <c r="AG1874" s="101"/>
      <c r="AN1874" s="74"/>
      <c r="AO1874" s="74"/>
      <c r="AP1874" s="74"/>
      <c r="AQ1874" s="74"/>
      <c r="AR1874" s="74"/>
      <c r="AS1874" s="74"/>
      <c r="AT1874" s="74"/>
      <c r="AU1874" s="74"/>
    </row>
    <row r="1875" spans="27:47">
      <c r="AA1875" s="74"/>
      <c r="AB1875" s="74"/>
      <c r="AC1875" s="74"/>
      <c r="AD1875" s="74"/>
      <c r="AE1875" s="74"/>
      <c r="AG1875" s="101"/>
      <c r="AN1875" s="74"/>
      <c r="AO1875" s="74"/>
      <c r="AP1875" s="74"/>
      <c r="AQ1875" s="74"/>
      <c r="AR1875" s="74"/>
      <c r="AS1875" s="74"/>
      <c r="AT1875" s="74"/>
      <c r="AU1875" s="74"/>
    </row>
    <row r="1876" spans="27:47">
      <c r="AA1876" s="74"/>
      <c r="AB1876" s="74"/>
      <c r="AC1876" s="74"/>
      <c r="AD1876" s="74"/>
      <c r="AE1876" s="74"/>
      <c r="AG1876" s="101"/>
      <c r="AN1876" s="74"/>
      <c r="AO1876" s="74"/>
      <c r="AP1876" s="74"/>
      <c r="AQ1876" s="74"/>
      <c r="AR1876" s="74"/>
      <c r="AS1876" s="74"/>
      <c r="AT1876" s="74"/>
      <c r="AU1876" s="74"/>
    </row>
    <row r="1877" spans="27:47">
      <c r="AA1877" s="74"/>
      <c r="AB1877" s="74"/>
      <c r="AC1877" s="74"/>
      <c r="AD1877" s="74"/>
      <c r="AE1877" s="74"/>
      <c r="AG1877" s="101"/>
      <c r="AN1877" s="74"/>
      <c r="AO1877" s="74"/>
      <c r="AP1877" s="74"/>
      <c r="AQ1877" s="74"/>
      <c r="AR1877" s="74"/>
      <c r="AS1877" s="74"/>
      <c r="AT1877" s="74"/>
      <c r="AU1877" s="74"/>
    </row>
    <row r="1878" spans="27:47">
      <c r="AA1878" s="74"/>
      <c r="AB1878" s="74"/>
      <c r="AC1878" s="74"/>
      <c r="AD1878" s="74"/>
      <c r="AE1878" s="74"/>
      <c r="AG1878" s="101"/>
      <c r="AN1878" s="74"/>
      <c r="AO1878" s="74"/>
      <c r="AP1878" s="74"/>
      <c r="AQ1878" s="74"/>
      <c r="AR1878" s="74"/>
      <c r="AS1878" s="74"/>
      <c r="AT1878" s="74"/>
      <c r="AU1878" s="74"/>
    </row>
    <row r="1879" spans="27:47">
      <c r="AA1879" s="74"/>
      <c r="AB1879" s="74"/>
      <c r="AC1879" s="74"/>
      <c r="AD1879" s="74"/>
      <c r="AE1879" s="74"/>
      <c r="AG1879" s="101"/>
      <c r="AN1879" s="74"/>
      <c r="AO1879" s="74"/>
      <c r="AP1879" s="74"/>
      <c r="AQ1879" s="74"/>
      <c r="AR1879" s="74"/>
      <c r="AS1879" s="74"/>
      <c r="AT1879" s="74"/>
      <c r="AU1879" s="74"/>
    </row>
    <row r="1880" spans="27:47">
      <c r="AA1880" s="74"/>
      <c r="AB1880" s="74"/>
      <c r="AC1880" s="74"/>
      <c r="AD1880" s="74"/>
      <c r="AE1880" s="74"/>
      <c r="AG1880" s="101"/>
      <c r="AN1880" s="74"/>
      <c r="AO1880" s="74"/>
      <c r="AP1880" s="74"/>
      <c r="AQ1880" s="74"/>
      <c r="AR1880" s="74"/>
      <c r="AS1880" s="74"/>
      <c r="AT1880" s="74"/>
      <c r="AU1880" s="74"/>
    </row>
    <row r="1881" spans="27:47">
      <c r="AA1881" s="74"/>
      <c r="AB1881" s="74"/>
      <c r="AC1881" s="74"/>
      <c r="AD1881" s="74"/>
      <c r="AE1881" s="74"/>
      <c r="AG1881" s="101"/>
      <c r="AN1881" s="74"/>
      <c r="AO1881" s="74"/>
      <c r="AP1881" s="74"/>
      <c r="AQ1881" s="74"/>
      <c r="AR1881" s="74"/>
      <c r="AS1881" s="74"/>
      <c r="AT1881" s="74"/>
      <c r="AU1881" s="74"/>
    </row>
    <row r="1882" spans="27:47">
      <c r="AA1882" s="74"/>
      <c r="AB1882" s="74"/>
      <c r="AC1882" s="74"/>
      <c r="AD1882" s="74"/>
      <c r="AE1882" s="74"/>
      <c r="AG1882" s="101"/>
      <c r="AN1882" s="74"/>
      <c r="AO1882" s="74"/>
      <c r="AP1882" s="74"/>
      <c r="AQ1882" s="74"/>
      <c r="AR1882" s="74"/>
      <c r="AS1882" s="74"/>
      <c r="AT1882" s="74"/>
      <c r="AU1882" s="74"/>
    </row>
    <row r="1883" spans="27:47">
      <c r="AA1883" s="74"/>
      <c r="AB1883" s="74"/>
      <c r="AC1883" s="74"/>
      <c r="AD1883" s="74"/>
      <c r="AE1883" s="74"/>
      <c r="AG1883" s="101"/>
      <c r="AN1883" s="74"/>
      <c r="AO1883" s="74"/>
      <c r="AP1883" s="74"/>
      <c r="AQ1883" s="74"/>
      <c r="AR1883" s="74"/>
      <c r="AS1883" s="74"/>
      <c r="AT1883" s="74"/>
      <c r="AU1883" s="74"/>
    </row>
    <row r="1884" spans="27:47">
      <c r="AA1884" s="74"/>
      <c r="AB1884" s="74"/>
      <c r="AC1884" s="74"/>
      <c r="AD1884" s="74"/>
      <c r="AE1884" s="74"/>
      <c r="AG1884" s="101"/>
      <c r="AN1884" s="74"/>
      <c r="AO1884" s="74"/>
      <c r="AP1884" s="74"/>
      <c r="AQ1884" s="74"/>
      <c r="AR1884" s="74"/>
      <c r="AS1884" s="74"/>
      <c r="AT1884" s="74"/>
      <c r="AU1884" s="74"/>
    </row>
    <row r="1885" spans="27:47">
      <c r="AA1885" s="74"/>
      <c r="AB1885" s="74"/>
      <c r="AC1885" s="74"/>
      <c r="AD1885" s="74"/>
      <c r="AE1885" s="74"/>
      <c r="AG1885" s="101"/>
      <c r="AN1885" s="74"/>
      <c r="AO1885" s="74"/>
      <c r="AP1885" s="74"/>
      <c r="AQ1885" s="74"/>
      <c r="AR1885" s="74"/>
      <c r="AS1885" s="74"/>
      <c r="AT1885" s="74"/>
      <c r="AU1885" s="74"/>
    </row>
    <row r="1886" spans="27:47">
      <c r="AA1886" s="74"/>
      <c r="AB1886" s="74"/>
      <c r="AC1886" s="74"/>
      <c r="AD1886" s="74"/>
      <c r="AE1886" s="74"/>
      <c r="AG1886" s="101"/>
      <c r="AN1886" s="74"/>
      <c r="AO1886" s="74"/>
      <c r="AP1886" s="74"/>
      <c r="AQ1886" s="74"/>
      <c r="AR1886" s="74"/>
      <c r="AS1886" s="74"/>
      <c r="AT1886" s="74"/>
      <c r="AU1886" s="74"/>
    </row>
    <row r="1887" spans="27:47">
      <c r="AA1887" s="74"/>
      <c r="AB1887" s="74"/>
      <c r="AC1887" s="74"/>
      <c r="AD1887" s="74"/>
      <c r="AE1887" s="74"/>
      <c r="AG1887" s="101"/>
      <c r="AN1887" s="74"/>
      <c r="AO1887" s="74"/>
      <c r="AP1887" s="74"/>
      <c r="AQ1887" s="74"/>
      <c r="AR1887" s="74"/>
      <c r="AS1887" s="74"/>
      <c r="AT1887" s="74"/>
      <c r="AU1887" s="74"/>
    </row>
    <row r="1888" spans="27:47">
      <c r="AA1888" s="74"/>
      <c r="AB1888" s="74"/>
      <c r="AC1888" s="74"/>
      <c r="AD1888" s="74"/>
      <c r="AE1888" s="74"/>
      <c r="AG1888" s="101"/>
      <c r="AN1888" s="74"/>
      <c r="AO1888" s="74"/>
      <c r="AP1888" s="74"/>
      <c r="AQ1888" s="74"/>
      <c r="AR1888" s="74"/>
      <c r="AS1888" s="74"/>
      <c r="AT1888" s="74"/>
      <c r="AU1888" s="74"/>
    </row>
    <row r="1889" spans="27:47">
      <c r="AA1889" s="74"/>
      <c r="AB1889" s="74"/>
      <c r="AC1889" s="74"/>
      <c r="AD1889" s="74"/>
      <c r="AE1889" s="74"/>
      <c r="AG1889" s="101"/>
      <c r="AN1889" s="74"/>
      <c r="AO1889" s="74"/>
      <c r="AP1889" s="74"/>
      <c r="AQ1889" s="74"/>
      <c r="AR1889" s="74"/>
      <c r="AS1889" s="74"/>
      <c r="AT1889" s="74"/>
      <c r="AU1889" s="74"/>
    </row>
    <row r="1890" spans="27:47">
      <c r="AA1890" s="74"/>
      <c r="AB1890" s="74"/>
      <c r="AC1890" s="74"/>
      <c r="AD1890" s="74"/>
      <c r="AE1890" s="74"/>
      <c r="AG1890" s="101"/>
      <c r="AN1890" s="74"/>
      <c r="AO1890" s="74"/>
      <c r="AP1890" s="74"/>
      <c r="AQ1890" s="74"/>
      <c r="AR1890" s="74"/>
      <c r="AS1890" s="74"/>
      <c r="AT1890" s="74"/>
      <c r="AU1890" s="74"/>
    </row>
    <row r="1891" spans="27:47">
      <c r="AA1891" s="74"/>
      <c r="AB1891" s="74"/>
      <c r="AC1891" s="74"/>
      <c r="AD1891" s="74"/>
      <c r="AE1891" s="74"/>
      <c r="AG1891" s="101"/>
      <c r="AN1891" s="74"/>
      <c r="AO1891" s="74"/>
      <c r="AP1891" s="74"/>
      <c r="AQ1891" s="74"/>
      <c r="AR1891" s="74"/>
      <c r="AS1891" s="74"/>
      <c r="AT1891" s="74"/>
      <c r="AU1891" s="74"/>
    </row>
    <row r="1892" spans="27:47">
      <c r="AA1892" s="74"/>
      <c r="AB1892" s="74"/>
      <c r="AC1892" s="74"/>
      <c r="AD1892" s="74"/>
      <c r="AE1892" s="74"/>
      <c r="AG1892" s="101"/>
      <c r="AN1892" s="74"/>
      <c r="AO1892" s="74"/>
      <c r="AP1892" s="74"/>
      <c r="AQ1892" s="74"/>
      <c r="AR1892" s="74"/>
      <c r="AS1892" s="74"/>
      <c r="AT1892" s="74"/>
      <c r="AU1892" s="74"/>
    </row>
    <row r="1893" spans="27:47">
      <c r="AA1893" s="74"/>
      <c r="AB1893" s="74"/>
      <c r="AC1893" s="74"/>
      <c r="AD1893" s="74"/>
      <c r="AE1893" s="74"/>
      <c r="AG1893" s="101"/>
      <c r="AN1893" s="74"/>
      <c r="AO1893" s="74"/>
      <c r="AP1893" s="74"/>
      <c r="AQ1893" s="74"/>
      <c r="AR1893" s="74"/>
      <c r="AS1893" s="74"/>
      <c r="AT1893" s="74"/>
      <c r="AU1893" s="74"/>
    </row>
    <row r="1894" spans="27:47">
      <c r="AA1894" s="74"/>
      <c r="AB1894" s="74"/>
      <c r="AC1894" s="74"/>
      <c r="AD1894" s="74"/>
      <c r="AE1894" s="74"/>
      <c r="AG1894" s="101"/>
      <c r="AN1894" s="74"/>
      <c r="AO1894" s="74"/>
      <c r="AP1894" s="74"/>
      <c r="AQ1894" s="74"/>
      <c r="AR1894" s="74"/>
      <c r="AS1894" s="74"/>
      <c r="AT1894" s="74"/>
      <c r="AU1894" s="74"/>
    </row>
    <row r="1895" spans="27:47">
      <c r="AA1895" s="74"/>
      <c r="AB1895" s="74"/>
      <c r="AC1895" s="74"/>
      <c r="AD1895" s="74"/>
      <c r="AE1895" s="74"/>
      <c r="AG1895" s="101"/>
      <c r="AN1895" s="74"/>
      <c r="AO1895" s="74"/>
      <c r="AP1895" s="74"/>
      <c r="AQ1895" s="74"/>
      <c r="AR1895" s="74"/>
      <c r="AS1895" s="74"/>
      <c r="AT1895" s="74"/>
      <c r="AU1895" s="74"/>
    </row>
    <row r="1896" spans="27:47">
      <c r="AA1896" s="74"/>
      <c r="AB1896" s="74"/>
      <c r="AC1896" s="74"/>
      <c r="AD1896" s="74"/>
      <c r="AE1896" s="74"/>
      <c r="AG1896" s="101"/>
      <c r="AN1896" s="74"/>
      <c r="AO1896" s="74"/>
      <c r="AP1896" s="74"/>
      <c r="AQ1896" s="74"/>
      <c r="AR1896" s="74"/>
      <c r="AS1896" s="74"/>
      <c r="AT1896" s="74"/>
      <c r="AU1896" s="74"/>
    </row>
    <row r="1897" spans="27:47">
      <c r="AA1897" s="74"/>
      <c r="AB1897" s="74"/>
      <c r="AC1897" s="74"/>
      <c r="AD1897" s="74"/>
      <c r="AE1897" s="74"/>
      <c r="AG1897" s="101"/>
      <c r="AN1897" s="74"/>
      <c r="AO1897" s="74"/>
      <c r="AP1897" s="74"/>
      <c r="AQ1897" s="74"/>
      <c r="AR1897" s="74"/>
      <c r="AS1897" s="74"/>
      <c r="AT1897" s="74"/>
      <c r="AU1897" s="74"/>
    </row>
    <row r="1898" spans="27:47">
      <c r="AA1898" s="74"/>
      <c r="AB1898" s="74"/>
      <c r="AC1898" s="74"/>
      <c r="AD1898" s="74"/>
      <c r="AE1898" s="74"/>
      <c r="AG1898" s="101"/>
      <c r="AN1898" s="74"/>
      <c r="AO1898" s="74"/>
      <c r="AP1898" s="74"/>
      <c r="AQ1898" s="74"/>
      <c r="AR1898" s="74"/>
      <c r="AS1898" s="74"/>
      <c r="AT1898" s="74"/>
      <c r="AU1898" s="74"/>
    </row>
    <row r="1899" spans="27:47">
      <c r="AA1899" s="74"/>
      <c r="AB1899" s="74"/>
      <c r="AC1899" s="74"/>
      <c r="AD1899" s="74"/>
      <c r="AE1899" s="74"/>
      <c r="AG1899" s="101"/>
      <c r="AN1899" s="74"/>
      <c r="AO1899" s="74"/>
      <c r="AP1899" s="74"/>
      <c r="AQ1899" s="74"/>
      <c r="AR1899" s="74"/>
      <c r="AS1899" s="74"/>
      <c r="AT1899" s="74"/>
      <c r="AU1899" s="74"/>
    </row>
    <row r="1900" spans="27:47">
      <c r="AA1900" s="74"/>
      <c r="AB1900" s="74"/>
      <c r="AC1900" s="74"/>
      <c r="AD1900" s="74"/>
      <c r="AE1900" s="74"/>
      <c r="AG1900" s="101"/>
      <c r="AN1900" s="74"/>
      <c r="AO1900" s="74"/>
      <c r="AP1900" s="74"/>
      <c r="AQ1900" s="74"/>
      <c r="AR1900" s="74"/>
      <c r="AS1900" s="74"/>
      <c r="AT1900" s="74"/>
      <c r="AU1900" s="74"/>
    </row>
    <row r="1901" spans="27:47">
      <c r="AA1901" s="74"/>
      <c r="AB1901" s="74"/>
      <c r="AC1901" s="74"/>
      <c r="AD1901" s="74"/>
      <c r="AE1901" s="74"/>
      <c r="AG1901" s="101"/>
      <c r="AN1901" s="74"/>
      <c r="AO1901" s="74"/>
      <c r="AP1901" s="74"/>
      <c r="AQ1901" s="74"/>
      <c r="AR1901" s="74"/>
      <c r="AS1901" s="74"/>
      <c r="AT1901" s="74"/>
      <c r="AU1901" s="74"/>
    </row>
    <row r="1902" spans="27:47">
      <c r="AA1902" s="74"/>
      <c r="AB1902" s="74"/>
      <c r="AC1902" s="74"/>
      <c r="AD1902" s="74"/>
      <c r="AE1902" s="74"/>
      <c r="AG1902" s="101"/>
      <c r="AN1902" s="74"/>
      <c r="AO1902" s="74"/>
      <c r="AP1902" s="74"/>
      <c r="AQ1902" s="74"/>
      <c r="AR1902" s="74"/>
      <c r="AS1902" s="74"/>
      <c r="AT1902" s="74"/>
      <c r="AU1902" s="74"/>
    </row>
    <row r="1903" spans="27:47">
      <c r="AA1903" s="74"/>
      <c r="AB1903" s="74"/>
      <c r="AC1903" s="74"/>
      <c r="AD1903" s="74"/>
      <c r="AE1903" s="74"/>
      <c r="AG1903" s="101"/>
      <c r="AN1903" s="74"/>
      <c r="AO1903" s="74"/>
      <c r="AP1903" s="74"/>
      <c r="AQ1903" s="74"/>
      <c r="AR1903" s="74"/>
      <c r="AS1903" s="74"/>
      <c r="AT1903" s="74"/>
      <c r="AU1903" s="74"/>
    </row>
    <row r="1904" spans="27:47">
      <c r="AA1904" s="74"/>
      <c r="AB1904" s="74"/>
      <c r="AC1904" s="74"/>
      <c r="AD1904" s="74"/>
      <c r="AE1904" s="74"/>
      <c r="AG1904" s="101"/>
      <c r="AN1904" s="74"/>
      <c r="AO1904" s="74"/>
      <c r="AP1904" s="74"/>
      <c r="AQ1904" s="74"/>
      <c r="AR1904" s="74"/>
      <c r="AS1904" s="74"/>
      <c r="AT1904" s="74"/>
      <c r="AU1904" s="74"/>
    </row>
    <row r="1905" spans="27:48">
      <c r="AA1905" s="74"/>
      <c r="AB1905" s="74"/>
      <c r="AC1905" s="74"/>
      <c r="AD1905" s="74"/>
      <c r="AE1905" s="74"/>
      <c r="AG1905" s="101"/>
      <c r="AN1905" s="74"/>
      <c r="AO1905" s="74"/>
      <c r="AP1905" s="74"/>
      <c r="AQ1905" s="74"/>
      <c r="AR1905" s="74"/>
      <c r="AS1905" s="74"/>
      <c r="AT1905" s="74"/>
      <c r="AU1905" s="74"/>
    </row>
    <row r="1906" spans="27:48">
      <c r="AA1906" s="74"/>
      <c r="AB1906" s="74"/>
      <c r="AC1906" s="74"/>
      <c r="AD1906" s="74"/>
      <c r="AE1906" s="74"/>
      <c r="AG1906" s="101"/>
      <c r="AN1906" s="74"/>
      <c r="AO1906" s="74"/>
      <c r="AP1906" s="74"/>
      <c r="AQ1906" s="74"/>
      <c r="AR1906" s="74"/>
      <c r="AS1906" s="74"/>
      <c r="AT1906" s="74"/>
      <c r="AU1906" s="74"/>
    </row>
    <row r="1907" spans="27:48">
      <c r="AA1907" s="74"/>
      <c r="AB1907" s="74"/>
      <c r="AC1907" s="74"/>
      <c r="AD1907" s="74"/>
      <c r="AE1907" s="74"/>
      <c r="AG1907" s="101"/>
      <c r="AN1907" s="74"/>
      <c r="AO1907" s="74"/>
      <c r="AP1907" s="74"/>
      <c r="AQ1907" s="74"/>
      <c r="AR1907" s="74"/>
      <c r="AS1907" s="74"/>
      <c r="AT1907" s="74"/>
      <c r="AU1907" s="74"/>
    </row>
    <row r="1908" spans="27:48">
      <c r="AA1908" s="74"/>
      <c r="AB1908" s="74"/>
      <c r="AC1908" s="74"/>
      <c r="AD1908" s="74"/>
      <c r="AE1908" s="74"/>
      <c r="AG1908" s="101"/>
      <c r="AN1908" s="74"/>
      <c r="AO1908" s="74"/>
      <c r="AP1908" s="74"/>
      <c r="AQ1908" s="74"/>
      <c r="AR1908" s="74"/>
      <c r="AS1908" s="74"/>
      <c r="AT1908" s="74"/>
      <c r="AU1908" s="74"/>
    </row>
    <row r="1909" spans="27:48">
      <c r="AA1909" s="74"/>
      <c r="AB1909" s="74"/>
      <c r="AC1909" s="74"/>
      <c r="AD1909" s="74"/>
      <c r="AE1909" s="74"/>
      <c r="AG1909" s="101"/>
      <c r="AN1909" s="74"/>
      <c r="AO1909" s="74"/>
      <c r="AP1909" s="74"/>
      <c r="AQ1909" s="74"/>
      <c r="AR1909" s="74"/>
      <c r="AS1909" s="74"/>
      <c r="AT1909" s="74"/>
      <c r="AU1909" s="74"/>
    </row>
    <row r="1910" spans="27:48">
      <c r="AA1910" s="74"/>
      <c r="AB1910" s="74"/>
      <c r="AC1910" s="74"/>
      <c r="AD1910" s="74"/>
      <c r="AE1910" s="74"/>
      <c r="AG1910" s="101"/>
      <c r="AN1910" s="74"/>
      <c r="AO1910" s="74"/>
      <c r="AP1910" s="74"/>
      <c r="AQ1910" s="74"/>
      <c r="AR1910" s="74"/>
      <c r="AS1910" s="74"/>
      <c r="AT1910" s="74"/>
      <c r="AU1910" s="74"/>
    </row>
    <row r="1911" spans="27:48">
      <c r="AA1911" s="74"/>
      <c r="AB1911" s="74"/>
      <c r="AC1911" s="74"/>
      <c r="AD1911" s="74"/>
      <c r="AE1911" s="74"/>
      <c r="AG1911" s="101"/>
      <c r="AN1911" s="74"/>
      <c r="AO1911" s="74"/>
      <c r="AP1911" s="74"/>
      <c r="AQ1911" s="74"/>
      <c r="AR1911" s="74"/>
      <c r="AS1911" s="74"/>
      <c r="AT1911" s="74"/>
      <c r="AU1911" s="74"/>
    </row>
    <row r="1912" spans="27:48">
      <c r="AA1912" s="74"/>
      <c r="AB1912" s="74"/>
      <c r="AC1912" s="74"/>
      <c r="AD1912" s="74"/>
      <c r="AE1912" s="74"/>
      <c r="AG1912" s="101"/>
      <c r="AN1912" s="74"/>
      <c r="AO1912" s="74"/>
      <c r="AP1912" s="74"/>
      <c r="AQ1912" s="74"/>
      <c r="AR1912" s="74"/>
      <c r="AS1912" s="74"/>
      <c r="AT1912" s="74"/>
      <c r="AU1912" s="74"/>
    </row>
    <row r="1913" spans="27:48">
      <c r="AA1913" s="74"/>
      <c r="AB1913" s="74"/>
      <c r="AC1913" s="74"/>
      <c r="AD1913" s="74"/>
      <c r="AE1913" s="74"/>
      <c r="AG1913" s="101"/>
      <c r="AN1913" s="74"/>
      <c r="AO1913" s="74"/>
      <c r="AP1913" s="74"/>
      <c r="AQ1913" s="74"/>
      <c r="AR1913" s="74"/>
      <c r="AS1913" s="74"/>
      <c r="AT1913" s="74"/>
      <c r="AU1913" s="74"/>
    </row>
    <row r="1914" spans="27:48">
      <c r="AA1914" s="74"/>
      <c r="AB1914" s="74"/>
      <c r="AC1914" s="74"/>
      <c r="AD1914" s="74"/>
      <c r="AE1914" s="74"/>
      <c r="AG1914" s="101"/>
      <c r="AN1914" s="74"/>
      <c r="AO1914" s="74"/>
      <c r="AP1914" s="74"/>
      <c r="AQ1914" s="74"/>
      <c r="AR1914" s="74"/>
      <c r="AS1914" s="74"/>
      <c r="AT1914" s="74"/>
      <c r="AU1914" s="74"/>
    </row>
    <row r="1915" spans="27:48">
      <c r="AA1915" s="74"/>
      <c r="AB1915" s="74"/>
      <c r="AC1915" s="74"/>
      <c r="AD1915" s="74"/>
      <c r="AE1915" s="74"/>
      <c r="AG1915" s="101"/>
      <c r="AN1915" s="74"/>
      <c r="AO1915" s="74"/>
      <c r="AP1915" s="74"/>
      <c r="AQ1915" s="74"/>
      <c r="AR1915" s="74"/>
      <c r="AS1915" s="74"/>
      <c r="AT1915" s="74"/>
      <c r="AU1915" s="74"/>
      <c r="AV1915" s="74"/>
    </row>
    <row r="1916" spans="27:48">
      <c r="AA1916" s="74"/>
      <c r="AB1916" s="74"/>
      <c r="AC1916" s="74"/>
      <c r="AD1916" s="74"/>
      <c r="AE1916" s="74"/>
      <c r="AG1916" s="101"/>
      <c r="AN1916" s="74"/>
      <c r="AO1916" s="74"/>
      <c r="AP1916" s="74"/>
      <c r="AQ1916" s="74"/>
      <c r="AR1916" s="74"/>
      <c r="AS1916" s="74"/>
      <c r="AT1916" s="74"/>
      <c r="AU1916" s="74"/>
    </row>
    <row r="1917" spans="27:48">
      <c r="AA1917" s="74"/>
      <c r="AB1917" s="74"/>
      <c r="AC1917" s="74"/>
      <c r="AD1917" s="74"/>
      <c r="AE1917" s="74"/>
      <c r="AG1917" s="101"/>
      <c r="AN1917" s="74"/>
      <c r="AO1917" s="74"/>
      <c r="AP1917" s="74"/>
      <c r="AQ1917" s="74"/>
      <c r="AR1917" s="74"/>
      <c r="AS1917" s="74"/>
      <c r="AT1917" s="74"/>
      <c r="AU1917" s="74"/>
    </row>
    <row r="1918" spans="27:48">
      <c r="AA1918" s="74"/>
      <c r="AB1918" s="74"/>
      <c r="AC1918" s="74"/>
      <c r="AD1918" s="74"/>
      <c r="AE1918" s="74"/>
      <c r="AG1918" s="101"/>
      <c r="AN1918" s="74"/>
      <c r="AO1918" s="74"/>
      <c r="AP1918" s="74"/>
      <c r="AQ1918" s="74"/>
      <c r="AR1918" s="74"/>
      <c r="AS1918" s="74"/>
      <c r="AT1918" s="74"/>
      <c r="AU1918" s="74"/>
    </row>
    <row r="1919" spans="27:48">
      <c r="AA1919" s="74"/>
      <c r="AB1919" s="74"/>
      <c r="AC1919" s="74"/>
      <c r="AD1919" s="74"/>
      <c r="AE1919" s="74"/>
      <c r="AG1919" s="101"/>
      <c r="AN1919" s="74"/>
      <c r="AO1919" s="74"/>
      <c r="AP1919" s="74"/>
      <c r="AQ1919" s="74"/>
      <c r="AR1919" s="74"/>
      <c r="AS1919" s="74"/>
      <c r="AT1919" s="74"/>
      <c r="AU1919" s="74"/>
      <c r="AV1919" s="74"/>
    </row>
    <row r="1920" spans="27:48">
      <c r="AA1920" s="74"/>
      <c r="AB1920" s="74"/>
      <c r="AC1920" s="74"/>
      <c r="AD1920" s="74"/>
      <c r="AE1920" s="74"/>
      <c r="AG1920" s="101"/>
      <c r="AN1920" s="74"/>
      <c r="AO1920" s="74"/>
      <c r="AP1920" s="74"/>
      <c r="AQ1920" s="74"/>
      <c r="AR1920" s="74"/>
      <c r="AS1920" s="74"/>
      <c r="AT1920" s="74"/>
      <c r="AU1920" s="74"/>
    </row>
    <row r="1921" spans="27:48">
      <c r="AA1921" s="74"/>
      <c r="AB1921" s="74"/>
      <c r="AC1921" s="74"/>
      <c r="AD1921" s="74"/>
      <c r="AE1921" s="74"/>
      <c r="AG1921" s="101"/>
      <c r="AN1921" s="74"/>
      <c r="AO1921" s="74"/>
      <c r="AP1921" s="74"/>
      <c r="AQ1921" s="74"/>
      <c r="AR1921" s="74"/>
      <c r="AS1921" s="74"/>
      <c r="AT1921" s="74"/>
      <c r="AU1921" s="74"/>
    </row>
    <row r="1922" spans="27:48">
      <c r="AA1922" s="74"/>
      <c r="AB1922" s="74"/>
      <c r="AC1922" s="74"/>
      <c r="AD1922" s="74"/>
      <c r="AE1922" s="74"/>
      <c r="AG1922" s="101"/>
      <c r="AN1922" s="74"/>
      <c r="AO1922" s="74"/>
      <c r="AP1922" s="74"/>
      <c r="AQ1922" s="74"/>
      <c r="AR1922" s="74"/>
      <c r="AS1922" s="74"/>
      <c r="AT1922" s="74"/>
      <c r="AU1922" s="74"/>
      <c r="AV1922" s="74"/>
    </row>
    <row r="1923" spans="27:48">
      <c r="AA1923" s="74"/>
      <c r="AB1923" s="74"/>
      <c r="AC1923" s="74"/>
      <c r="AD1923" s="74"/>
      <c r="AE1923" s="74"/>
      <c r="AG1923" s="101"/>
      <c r="AN1923" s="74"/>
      <c r="AO1923" s="74"/>
      <c r="AP1923" s="74"/>
      <c r="AQ1923" s="74"/>
      <c r="AR1923" s="74"/>
      <c r="AS1923" s="74"/>
      <c r="AT1923" s="74"/>
      <c r="AU1923" s="74"/>
    </row>
    <row r="1924" spans="27:48">
      <c r="AA1924" s="74"/>
      <c r="AB1924" s="74"/>
      <c r="AC1924" s="74"/>
      <c r="AD1924" s="74"/>
      <c r="AE1924" s="74"/>
      <c r="AG1924" s="101"/>
      <c r="AN1924" s="74"/>
      <c r="AO1924" s="74"/>
      <c r="AP1924" s="74"/>
      <c r="AQ1924" s="74"/>
      <c r="AR1924" s="74"/>
      <c r="AS1924" s="74"/>
      <c r="AT1924" s="74"/>
      <c r="AU1924" s="74"/>
    </row>
    <row r="1925" spans="27:48">
      <c r="AA1925" s="74"/>
      <c r="AB1925" s="74"/>
      <c r="AC1925" s="74"/>
      <c r="AD1925" s="74"/>
      <c r="AE1925" s="74"/>
      <c r="AG1925" s="101"/>
      <c r="AN1925" s="74"/>
      <c r="AO1925" s="74"/>
      <c r="AP1925" s="74"/>
      <c r="AQ1925" s="74"/>
      <c r="AR1925" s="74"/>
      <c r="AS1925" s="74"/>
      <c r="AT1925" s="74"/>
      <c r="AU1925" s="74"/>
    </row>
    <row r="1926" spans="27:48">
      <c r="AA1926" s="74"/>
      <c r="AB1926" s="74"/>
      <c r="AC1926" s="74"/>
      <c r="AD1926" s="74"/>
      <c r="AE1926" s="74"/>
      <c r="AG1926" s="101"/>
      <c r="AN1926" s="74"/>
      <c r="AO1926" s="74"/>
      <c r="AP1926" s="74"/>
      <c r="AQ1926" s="74"/>
      <c r="AR1926" s="74"/>
      <c r="AS1926" s="74"/>
      <c r="AT1926" s="74"/>
      <c r="AU1926" s="74"/>
    </row>
    <row r="1927" spans="27:48">
      <c r="AA1927" s="74"/>
      <c r="AB1927" s="74"/>
      <c r="AC1927" s="74"/>
      <c r="AD1927" s="74"/>
      <c r="AE1927" s="74"/>
      <c r="AG1927" s="101"/>
      <c r="AN1927" s="74"/>
      <c r="AO1927" s="74"/>
      <c r="AP1927" s="74"/>
      <c r="AQ1927" s="74"/>
      <c r="AR1927" s="74"/>
      <c r="AS1927" s="74"/>
      <c r="AT1927" s="74"/>
      <c r="AU1927" s="74"/>
    </row>
    <row r="1928" spans="27:48">
      <c r="AA1928" s="74"/>
      <c r="AB1928" s="74"/>
      <c r="AC1928" s="74"/>
      <c r="AD1928" s="74"/>
      <c r="AE1928" s="74"/>
      <c r="AG1928" s="101"/>
      <c r="AN1928" s="74"/>
      <c r="AO1928" s="74"/>
      <c r="AP1928" s="74"/>
      <c r="AQ1928" s="74"/>
      <c r="AR1928" s="74"/>
      <c r="AS1928" s="74"/>
      <c r="AT1928" s="74"/>
      <c r="AU1928" s="74"/>
    </row>
    <row r="1929" spans="27:48">
      <c r="AA1929" s="74"/>
      <c r="AB1929" s="74"/>
      <c r="AC1929" s="74"/>
      <c r="AD1929" s="74"/>
      <c r="AE1929" s="74"/>
      <c r="AG1929" s="101"/>
      <c r="AN1929" s="74"/>
      <c r="AO1929" s="74"/>
      <c r="AP1929" s="74"/>
      <c r="AQ1929" s="74"/>
      <c r="AR1929" s="74"/>
      <c r="AS1929" s="74"/>
      <c r="AT1929" s="74"/>
      <c r="AU1929" s="74"/>
    </row>
    <row r="1930" spans="27:48">
      <c r="AA1930" s="74"/>
      <c r="AB1930" s="74"/>
      <c r="AC1930" s="74"/>
      <c r="AD1930" s="74"/>
      <c r="AE1930" s="74"/>
      <c r="AG1930" s="101"/>
      <c r="AN1930" s="74"/>
      <c r="AO1930" s="74"/>
      <c r="AP1930" s="74"/>
      <c r="AQ1930" s="74"/>
      <c r="AR1930" s="74"/>
      <c r="AS1930" s="74"/>
      <c r="AT1930" s="74"/>
      <c r="AU1930" s="74"/>
    </row>
    <row r="1931" spans="27:48">
      <c r="AA1931" s="74"/>
      <c r="AB1931" s="74"/>
      <c r="AC1931" s="74"/>
      <c r="AD1931" s="74"/>
      <c r="AE1931" s="74"/>
      <c r="AG1931" s="101"/>
      <c r="AN1931" s="74"/>
      <c r="AO1931" s="74"/>
      <c r="AP1931" s="74"/>
      <c r="AQ1931" s="74"/>
      <c r="AR1931" s="74"/>
      <c r="AS1931" s="74"/>
      <c r="AT1931" s="74"/>
      <c r="AU1931" s="74"/>
    </row>
    <row r="1932" spans="27:48">
      <c r="AA1932" s="74"/>
      <c r="AB1932" s="74"/>
      <c r="AC1932" s="74"/>
      <c r="AD1932" s="74"/>
      <c r="AE1932" s="74"/>
      <c r="AG1932" s="101"/>
      <c r="AN1932" s="74"/>
      <c r="AO1932" s="74"/>
      <c r="AP1932" s="74"/>
      <c r="AQ1932" s="74"/>
      <c r="AR1932" s="74"/>
      <c r="AS1932" s="74"/>
      <c r="AT1932" s="74"/>
      <c r="AU1932" s="74"/>
    </row>
    <row r="1933" spans="27:48">
      <c r="AA1933" s="74"/>
      <c r="AB1933" s="74"/>
      <c r="AC1933" s="74"/>
      <c r="AD1933" s="74"/>
      <c r="AE1933" s="74"/>
      <c r="AG1933" s="101"/>
      <c r="AN1933" s="74"/>
      <c r="AO1933" s="74"/>
      <c r="AP1933" s="74"/>
      <c r="AQ1933" s="74"/>
      <c r="AR1933" s="74"/>
      <c r="AS1933" s="74"/>
      <c r="AT1933" s="74"/>
      <c r="AU1933" s="74"/>
    </row>
    <row r="1934" spans="27:48">
      <c r="AA1934" s="74"/>
      <c r="AB1934" s="74"/>
      <c r="AC1934" s="74"/>
      <c r="AD1934" s="74"/>
      <c r="AE1934" s="74"/>
      <c r="AG1934" s="101"/>
      <c r="AN1934" s="74"/>
      <c r="AO1934" s="74"/>
      <c r="AP1934" s="74"/>
      <c r="AQ1934" s="74"/>
      <c r="AR1934" s="74"/>
      <c r="AS1934" s="74"/>
      <c r="AT1934" s="74"/>
      <c r="AU1934" s="74"/>
    </row>
    <row r="1935" spans="27:48">
      <c r="AA1935" s="74"/>
      <c r="AB1935" s="74"/>
      <c r="AC1935" s="74"/>
      <c r="AD1935" s="74"/>
      <c r="AE1935" s="74"/>
      <c r="AG1935" s="101"/>
      <c r="AN1935" s="74"/>
      <c r="AO1935" s="74"/>
      <c r="AP1935" s="74"/>
      <c r="AQ1935" s="74"/>
      <c r="AR1935" s="74"/>
      <c r="AS1935" s="74"/>
      <c r="AT1935" s="74"/>
      <c r="AU1935" s="74"/>
    </row>
    <row r="1936" spans="27:48">
      <c r="AA1936" s="74"/>
      <c r="AB1936" s="74"/>
      <c r="AC1936" s="74"/>
      <c r="AD1936" s="74"/>
      <c r="AE1936" s="74"/>
      <c r="AG1936" s="101"/>
      <c r="AN1936" s="74"/>
      <c r="AO1936" s="74"/>
      <c r="AP1936" s="74"/>
      <c r="AQ1936" s="74"/>
      <c r="AR1936" s="74"/>
      <c r="AS1936" s="74"/>
      <c r="AT1936" s="74"/>
      <c r="AU1936" s="74"/>
    </row>
    <row r="1937" spans="27:47">
      <c r="AA1937" s="74"/>
      <c r="AB1937" s="74"/>
      <c r="AC1937" s="74"/>
      <c r="AD1937" s="74"/>
      <c r="AE1937" s="74"/>
      <c r="AG1937" s="101"/>
      <c r="AN1937" s="74"/>
      <c r="AO1937" s="74"/>
      <c r="AP1937" s="74"/>
      <c r="AQ1937" s="74"/>
      <c r="AR1937" s="74"/>
      <c r="AS1937" s="74"/>
      <c r="AT1937" s="74"/>
      <c r="AU1937" s="74"/>
    </row>
    <row r="1938" spans="27:47">
      <c r="AA1938" s="74"/>
      <c r="AB1938" s="74"/>
      <c r="AC1938" s="74"/>
      <c r="AD1938" s="74"/>
      <c r="AE1938" s="74"/>
      <c r="AG1938" s="101"/>
      <c r="AN1938" s="74"/>
      <c r="AO1938" s="74"/>
      <c r="AP1938" s="74"/>
      <c r="AQ1938" s="74"/>
      <c r="AR1938" s="74"/>
      <c r="AS1938" s="74"/>
      <c r="AT1938" s="74"/>
      <c r="AU1938" s="74"/>
    </row>
    <row r="1939" spans="27:47">
      <c r="AA1939" s="74"/>
      <c r="AB1939" s="74"/>
      <c r="AC1939" s="74"/>
      <c r="AD1939" s="74"/>
      <c r="AE1939" s="74"/>
      <c r="AG1939" s="101"/>
      <c r="AN1939" s="74"/>
      <c r="AO1939" s="74"/>
      <c r="AP1939" s="74"/>
      <c r="AQ1939" s="74"/>
      <c r="AR1939" s="74"/>
      <c r="AS1939" s="74"/>
      <c r="AT1939" s="74"/>
      <c r="AU1939" s="74"/>
    </row>
    <row r="1940" spans="27:47">
      <c r="AA1940" s="74"/>
      <c r="AB1940" s="74"/>
      <c r="AC1940" s="74"/>
      <c r="AD1940" s="74"/>
      <c r="AE1940" s="74"/>
      <c r="AG1940" s="101"/>
      <c r="AN1940" s="74"/>
      <c r="AO1940" s="74"/>
      <c r="AP1940" s="74"/>
      <c r="AQ1940" s="74"/>
      <c r="AR1940" s="74"/>
      <c r="AS1940" s="74"/>
      <c r="AT1940" s="74"/>
      <c r="AU1940" s="74"/>
    </row>
    <row r="1941" spans="27:47">
      <c r="AA1941" s="74"/>
      <c r="AB1941" s="74"/>
      <c r="AC1941" s="74"/>
      <c r="AD1941" s="74"/>
      <c r="AE1941" s="74"/>
      <c r="AG1941" s="101"/>
      <c r="AN1941" s="74"/>
      <c r="AO1941" s="74"/>
      <c r="AP1941" s="74"/>
      <c r="AQ1941" s="74"/>
      <c r="AR1941" s="74"/>
      <c r="AS1941" s="74"/>
      <c r="AT1941" s="74"/>
      <c r="AU1941" s="74"/>
    </row>
    <row r="1942" spans="27:47">
      <c r="AA1942" s="74"/>
      <c r="AB1942" s="74"/>
      <c r="AC1942" s="74"/>
      <c r="AD1942" s="74"/>
      <c r="AE1942" s="74"/>
      <c r="AG1942" s="101"/>
      <c r="AN1942" s="74"/>
      <c r="AO1942" s="74"/>
      <c r="AP1942" s="74"/>
      <c r="AQ1942" s="74"/>
      <c r="AR1942" s="74"/>
      <c r="AS1942" s="74"/>
      <c r="AT1942" s="74"/>
      <c r="AU1942" s="74"/>
    </row>
    <row r="1943" spans="27:47">
      <c r="AA1943" s="74"/>
      <c r="AB1943" s="74"/>
      <c r="AC1943" s="74"/>
      <c r="AD1943" s="74"/>
      <c r="AE1943" s="74"/>
      <c r="AG1943" s="101"/>
      <c r="AN1943" s="74"/>
      <c r="AO1943" s="74"/>
      <c r="AP1943" s="74"/>
      <c r="AQ1943" s="74"/>
      <c r="AR1943" s="74"/>
      <c r="AS1943" s="74"/>
      <c r="AT1943" s="74"/>
      <c r="AU1943" s="74"/>
    </row>
    <row r="1944" spans="27:47">
      <c r="AA1944" s="74"/>
      <c r="AB1944" s="74"/>
      <c r="AC1944" s="74"/>
      <c r="AD1944" s="74"/>
      <c r="AE1944" s="74"/>
      <c r="AG1944" s="101"/>
      <c r="AN1944" s="74"/>
      <c r="AO1944" s="74"/>
      <c r="AP1944" s="74"/>
      <c r="AQ1944" s="74"/>
      <c r="AR1944" s="74"/>
      <c r="AS1944" s="74"/>
      <c r="AT1944" s="74"/>
      <c r="AU1944" s="74"/>
    </row>
    <row r="1945" spans="27:47">
      <c r="AA1945" s="74"/>
      <c r="AB1945" s="74"/>
      <c r="AC1945" s="74"/>
      <c r="AD1945" s="74"/>
      <c r="AE1945" s="74"/>
      <c r="AG1945" s="101"/>
      <c r="AN1945" s="74"/>
      <c r="AO1945" s="74"/>
      <c r="AP1945" s="74"/>
      <c r="AQ1945" s="74"/>
      <c r="AR1945" s="74"/>
      <c r="AS1945" s="74"/>
      <c r="AT1945" s="74"/>
      <c r="AU1945" s="74"/>
    </row>
    <row r="1946" spans="27:47">
      <c r="AA1946" s="74"/>
      <c r="AB1946" s="74"/>
      <c r="AC1946" s="74"/>
      <c r="AD1946" s="74"/>
      <c r="AE1946" s="74"/>
      <c r="AG1946" s="101"/>
      <c r="AN1946" s="74"/>
      <c r="AO1946" s="74"/>
      <c r="AP1946" s="74"/>
      <c r="AQ1946" s="74"/>
      <c r="AR1946" s="74"/>
      <c r="AS1946" s="74"/>
      <c r="AT1946" s="74"/>
      <c r="AU1946" s="74"/>
    </row>
    <row r="1947" spans="27:47">
      <c r="AA1947" s="74"/>
      <c r="AB1947" s="74"/>
      <c r="AC1947" s="74"/>
      <c r="AD1947" s="74"/>
      <c r="AE1947" s="74"/>
      <c r="AG1947" s="101"/>
      <c r="AN1947" s="74"/>
      <c r="AO1947" s="74"/>
      <c r="AP1947" s="74"/>
      <c r="AQ1947" s="74"/>
      <c r="AR1947" s="74"/>
      <c r="AS1947" s="74"/>
      <c r="AT1947" s="74"/>
      <c r="AU1947" s="74"/>
    </row>
    <row r="1948" spans="27:47">
      <c r="AA1948" s="74"/>
      <c r="AB1948" s="74"/>
      <c r="AC1948" s="74"/>
      <c r="AD1948" s="74"/>
      <c r="AE1948" s="74"/>
      <c r="AG1948" s="101"/>
      <c r="AN1948" s="74"/>
      <c r="AO1948" s="74"/>
      <c r="AP1948" s="74"/>
      <c r="AQ1948" s="74"/>
      <c r="AR1948" s="74"/>
      <c r="AS1948" s="74"/>
      <c r="AT1948" s="74"/>
      <c r="AU1948" s="74"/>
    </row>
    <row r="1949" spans="27:47">
      <c r="AA1949" s="74"/>
      <c r="AB1949" s="74"/>
      <c r="AC1949" s="74"/>
      <c r="AD1949" s="74"/>
      <c r="AE1949" s="74"/>
      <c r="AG1949" s="101"/>
      <c r="AN1949" s="74"/>
      <c r="AO1949" s="74"/>
      <c r="AP1949" s="74"/>
      <c r="AQ1949" s="74"/>
      <c r="AR1949" s="74"/>
      <c r="AS1949" s="74"/>
      <c r="AT1949" s="74"/>
      <c r="AU1949" s="74"/>
    </row>
    <row r="1950" spans="27:47">
      <c r="AA1950" s="74"/>
      <c r="AB1950" s="74"/>
      <c r="AC1950" s="74"/>
      <c r="AD1950" s="74"/>
      <c r="AE1950" s="74"/>
      <c r="AG1950" s="101"/>
      <c r="AN1950" s="74"/>
      <c r="AO1950" s="74"/>
      <c r="AP1950" s="74"/>
      <c r="AQ1950" s="74"/>
      <c r="AR1950" s="74"/>
      <c r="AS1950" s="74"/>
      <c r="AT1950" s="74"/>
      <c r="AU1950" s="74"/>
    </row>
    <row r="1951" spans="27:47">
      <c r="AA1951" s="74"/>
      <c r="AB1951" s="74"/>
      <c r="AC1951" s="74"/>
      <c r="AD1951" s="74"/>
      <c r="AE1951" s="74"/>
      <c r="AG1951" s="101"/>
      <c r="AN1951" s="74"/>
      <c r="AO1951" s="74"/>
      <c r="AP1951" s="74"/>
      <c r="AQ1951" s="74"/>
      <c r="AR1951" s="74"/>
      <c r="AS1951" s="74"/>
      <c r="AT1951" s="74"/>
      <c r="AU1951" s="74"/>
    </row>
    <row r="1952" spans="27:47">
      <c r="AA1952" s="74"/>
      <c r="AB1952" s="74"/>
      <c r="AC1952" s="74"/>
      <c r="AD1952" s="74"/>
      <c r="AE1952" s="74"/>
      <c r="AG1952" s="101"/>
      <c r="AN1952" s="74"/>
      <c r="AO1952" s="74"/>
      <c r="AP1952" s="74"/>
      <c r="AQ1952" s="74"/>
      <c r="AR1952" s="74"/>
      <c r="AS1952" s="74"/>
      <c r="AT1952" s="74"/>
      <c r="AU1952" s="74"/>
    </row>
    <row r="1953" spans="27:47">
      <c r="AA1953" s="74"/>
      <c r="AB1953" s="74"/>
      <c r="AC1953" s="74"/>
      <c r="AD1953" s="74"/>
      <c r="AE1953" s="74"/>
      <c r="AG1953" s="101"/>
      <c r="AN1953" s="74"/>
      <c r="AO1953" s="74"/>
      <c r="AP1953" s="74"/>
      <c r="AQ1953" s="74"/>
      <c r="AR1953" s="74"/>
      <c r="AS1953" s="74"/>
      <c r="AT1953" s="74"/>
      <c r="AU1953" s="74"/>
    </row>
    <row r="1954" spans="27:47">
      <c r="AA1954" s="74"/>
      <c r="AB1954" s="74"/>
      <c r="AC1954" s="74"/>
      <c r="AD1954" s="74"/>
      <c r="AE1954" s="74"/>
      <c r="AG1954" s="101"/>
      <c r="AN1954" s="74"/>
      <c r="AO1954" s="74"/>
      <c r="AP1954" s="74"/>
      <c r="AQ1954" s="74"/>
      <c r="AR1954" s="74"/>
      <c r="AS1954" s="74"/>
      <c r="AT1954" s="74"/>
      <c r="AU1954" s="74"/>
    </row>
    <row r="1955" spans="27:47">
      <c r="AA1955" s="74"/>
      <c r="AB1955" s="74"/>
      <c r="AC1955" s="74"/>
      <c r="AD1955" s="74"/>
      <c r="AE1955" s="74"/>
      <c r="AG1955" s="101"/>
      <c r="AN1955" s="74"/>
      <c r="AO1955" s="74"/>
      <c r="AP1955" s="74"/>
      <c r="AQ1955" s="74"/>
      <c r="AR1955" s="74"/>
      <c r="AS1955" s="74"/>
      <c r="AT1955" s="74"/>
      <c r="AU1955" s="74"/>
    </row>
    <row r="1956" spans="27:47">
      <c r="AA1956" s="74"/>
      <c r="AB1956" s="74"/>
      <c r="AC1956" s="74"/>
      <c r="AD1956" s="74"/>
      <c r="AE1956" s="74"/>
      <c r="AG1956" s="101"/>
      <c r="AN1956" s="74"/>
      <c r="AO1956" s="74"/>
      <c r="AP1956" s="74"/>
      <c r="AQ1956" s="74"/>
      <c r="AR1956" s="74"/>
      <c r="AS1956" s="74"/>
      <c r="AT1956" s="74"/>
      <c r="AU1956" s="74"/>
    </row>
    <row r="1957" spans="27:47">
      <c r="AA1957" s="74"/>
      <c r="AB1957" s="74"/>
      <c r="AC1957" s="74"/>
      <c r="AD1957" s="74"/>
      <c r="AE1957" s="74"/>
      <c r="AG1957" s="101"/>
      <c r="AN1957" s="74"/>
      <c r="AO1957" s="74"/>
      <c r="AP1957" s="74"/>
      <c r="AQ1957" s="74"/>
      <c r="AR1957" s="74"/>
      <c r="AS1957" s="74"/>
      <c r="AT1957" s="74"/>
      <c r="AU1957" s="74"/>
    </row>
    <row r="1958" spans="27:47">
      <c r="AA1958" s="74"/>
      <c r="AB1958" s="74"/>
      <c r="AC1958" s="74"/>
      <c r="AD1958" s="74"/>
      <c r="AE1958" s="74"/>
      <c r="AG1958" s="101"/>
      <c r="AN1958" s="74"/>
      <c r="AO1958" s="74"/>
      <c r="AP1958" s="74"/>
      <c r="AQ1958" s="74"/>
      <c r="AR1958" s="74"/>
      <c r="AS1958" s="74"/>
      <c r="AT1958" s="74"/>
      <c r="AU1958" s="74"/>
    </row>
    <row r="1959" spans="27:47">
      <c r="AA1959" s="74"/>
      <c r="AB1959" s="74"/>
      <c r="AC1959" s="74"/>
      <c r="AD1959" s="74"/>
      <c r="AE1959" s="74"/>
      <c r="AG1959" s="101"/>
      <c r="AN1959" s="74"/>
      <c r="AO1959" s="74"/>
      <c r="AP1959" s="74"/>
      <c r="AQ1959" s="74"/>
      <c r="AR1959" s="74"/>
      <c r="AS1959" s="74"/>
      <c r="AT1959" s="74"/>
      <c r="AU1959" s="74"/>
    </row>
    <row r="1960" spans="27:47">
      <c r="AA1960" s="74"/>
      <c r="AB1960" s="74"/>
      <c r="AC1960" s="74"/>
      <c r="AD1960" s="74"/>
      <c r="AE1960" s="74"/>
      <c r="AG1960" s="101"/>
      <c r="AN1960" s="74"/>
      <c r="AO1960" s="74"/>
      <c r="AP1960" s="74"/>
      <c r="AQ1960" s="74"/>
      <c r="AR1960" s="74"/>
      <c r="AS1960" s="74"/>
      <c r="AT1960" s="74"/>
      <c r="AU1960" s="74"/>
    </row>
    <row r="1961" spans="27:47">
      <c r="AA1961" s="74"/>
      <c r="AB1961" s="74"/>
      <c r="AC1961" s="74"/>
      <c r="AD1961" s="74"/>
      <c r="AE1961" s="74"/>
      <c r="AG1961" s="101"/>
      <c r="AN1961" s="74"/>
      <c r="AO1961" s="74"/>
      <c r="AP1961" s="74"/>
      <c r="AQ1961" s="74"/>
      <c r="AR1961" s="74"/>
      <c r="AS1961" s="74"/>
      <c r="AT1961" s="74"/>
      <c r="AU1961" s="74"/>
    </row>
    <row r="1962" spans="27:47">
      <c r="AA1962" s="74"/>
      <c r="AB1962" s="74"/>
      <c r="AC1962" s="74"/>
      <c r="AD1962" s="74"/>
      <c r="AE1962" s="74"/>
      <c r="AG1962" s="101"/>
      <c r="AN1962" s="74"/>
      <c r="AO1962" s="74"/>
      <c r="AP1962" s="74"/>
      <c r="AQ1962" s="74"/>
      <c r="AR1962" s="74"/>
      <c r="AS1962" s="74"/>
      <c r="AT1962" s="74"/>
      <c r="AU1962" s="74"/>
    </row>
    <row r="1963" spans="27:47">
      <c r="AA1963" s="74"/>
      <c r="AB1963" s="74"/>
      <c r="AC1963" s="74"/>
      <c r="AD1963" s="74"/>
      <c r="AE1963" s="74"/>
      <c r="AG1963" s="101"/>
      <c r="AN1963" s="74"/>
      <c r="AO1963" s="74"/>
      <c r="AP1963" s="74"/>
      <c r="AQ1963" s="74"/>
      <c r="AR1963" s="74"/>
      <c r="AS1963" s="74"/>
      <c r="AT1963" s="74"/>
      <c r="AU1963" s="74"/>
    </row>
    <row r="1964" spans="27:47">
      <c r="AA1964" s="74"/>
      <c r="AB1964" s="74"/>
      <c r="AC1964" s="74"/>
      <c r="AD1964" s="74"/>
      <c r="AE1964" s="74"/>
      <c r="AG1964" s="101"/>
      <c r="AN1964" s="74"/>
      <c r="AO1964" s="74"/>
      <c r="AP1964" s="74"/>
      <c r="AQ1964" s="74"/>
      <c r="AR1964" s="74"/>
      <c r="AS1964" s="74"/>
      <c r="AT1964" s="74"/>
      <c r="AU1964" s="74"/>
    </row>
    <row r="1965" spans="27:47">
      <c r="AA1965" s="74"/>
      <c r="AB1965" s="74"/>
      <c r="AC1965" s="74"/>
      <c r="AD1965" s="74"/>
      <c r="AE1965" s="74"/>
      <c r="AG1965" s="101"/>
      <c r="AN1965" s="74"/>
      <c r="AO1965" s="74"/>
      <c r="AP1965" s="74"/>
      <c r="AQ1965" s="74"/>
      <c r="AR1965" s="74"/>
      <c r="AS1965" s="74"/>
      <c r="AT1965" s="74"/>
      <c r="AU1965" s="74"/>
    </row>
    <row r="1966" spans="27:47">
      <c r="AA1966" s="74"/>
      <c r="AB1966" s="74"/>
      <c r="AC1966" s="74"/>
      <c r="AD1966" s="74"/>
      <c r="AE1966" s="74"/>
      <c r="AG1966" s="101"/>
      <c r="AN1966" s="74"/>
      <c r="AO1966" s="74"/>
      <c r="AP1966" s="74"/>
      <c r="AQ1966" s="74"/>
      <c r="AR1966" s="74"/>
      <c r="AS1966" s="74"/>
      <c r="AT1966" s="74"/>
      <c r="AU1966" s="74"/>
    </row>
    <row r="1967" spans="27:47">
      <c r="AA1967" s="74"/>
      <c r="AB1967" s="74"/>
      <c r="AC1967" s="74"/>
      <c r="AD1967" s="74"/>
      <c r="AE1967" s="74"/>
      <c r="AG1967" s="101"/>
      <c r="AN1967" s="74"/>
      <c r="AO1967" s="74"/>
      <c r="AP1967" s="74"/>
      <c r="AQ1967" s="74"/>
      <c r="AR1967" s="74"/>
      <c r="AS1967" s="74"/>
      <c r="AT1967" s="74"/>
      <c r="AU1967" s="74"/>
    </row>
    <row r="1968" spans="27:47">
      <c r="AA1968" s="74"/>
      <c r="AB1968" s="74"/>
      <c r="AC1968" s="74"/>
      <c r="AD1968" s="74"/>
      <c r="AE1968" s="74"/>
      <c r="AG1968" s="101"/>
      <c r="AN1968" s="74"/>
      <c r="AO1968" s="74"/>
      <c r="AP1968" s="74"/>
      <c r="AQ1968" s="74"/>
      <c r="AR1968" s="74"/>
      <c r="AS1968" s="74"/>
      <c r="AT1968" s="74"/>
      <c r="AU1968" s="74"/>
    </row>
    <row r="1969" spans="27:47">
      <c r="AA1969" s="74"/>
      <c r="AB1969" s="74"/>
      <c r="AC1969" s="74"/>
      <c r="AD1969" s="74"/>
      <c r="AE1969" s="74"/>
      <c r="AG1969" s="101"/>
      <c r="AN1969" s="74"/>
      <c r="AO1969" s="74"/>
      <c r="AP1969" s="74"/>
      <c r="AQ1969" s="74"/>
      <c r="AR1969" s="74"/>
      <c r="AS1969" s="74"/>
      <c r="AT1969" s="74"/>
      <c r="AU1969" s="74"/>
    </row>
    <row r="1970" spans="27:47">
      <c r="AA1970" s="74"/>
      <c r="AB1970" s="74"/>
      <c r="AC1970" s="74"/>
      <c r="AD1970" s="74"/>
      <c r="AE1970" s="74"/>
      <c r="AG1970" s="101"/>
      <c r="AN1970" s="74"/>
      <c r="AO1970" s="74"/>
      <c r="AP1970" s="74"/>
      <c r="AQ1970" s="74"/>
      <c r="AR1970" s="74"/>
      <c r="AS1970" s="74"/>
      <c r="AT1970" s="74"/>
      <c r="AU1970" s="74"/>
    </row>
    <row r="1971" spans="27:47">
      <c r="AA1971" s="74"/>
      <c r="AB1971" s="74"/>
      <c r="AC1971" s="74"/>
      <c r="AD1971" s="74"/>
      <c r="AE1971" s="74"/>
      <c r="AG1971" s="101"/>
      <c r="AN1971" s="74"/>
      <c r="AO1971" s="74"/>
      <c r="AP1971" s="74"/>
      <c r="AQ1971" s="74"/>
      <c r="AR1971" s="74"/>
      <c r="AS1971" s="74"/>
      <c r="AT1971" s="74"/>
      <c r="AU1971" s="74"/>
    </row>
    <row r="1972" spans="27:47">
      <c r="AA1972" s="74"/>
      <c r="AB1972" s="74"/>
      <c r="AC1972" s="74"/>
      <c r="AD1972" s="74"/>
      <c r="AE1972" s="74"/>
      <c r="AG1972" s="101"/>
      <c r="AN1972" s="74"/>
      <c r="AO1972" s="74"/>
      <c r="AP1972" s="74"/>
      <c r="AQ1972" s="74"/>
      <c r="AR1972" s="74"/>
      <c r="AS1972" s="74"/>
      <c r="AT1972" s="74"/>
      <c r="AU1972" s="74"/>
    </row>
    <row r="1973" spans="27:47">
      <c r="AA1973" s="74"/>
      <c r="AB1973" s="74"/>
      <c r="AC1973" s="74"/>
      <c r="AD1973" s="74"/>
      <c r="AE1973" s="74"/>
      <c r="AG1973" s="101"/>
      <c r="AN1973" s="74"/>
      <c r="AO1973" s="74"/>
      <c r="AP1973" s="74"/>
      <c r="AQ1973" s="74"/>
      <c r="AR1973" s="74"/>
      <c r="AS1973" s="74"/>
      <c r="AT1973" s="74"/>
      <c r="AU1973" s="74"/>
    </row>
    <row r="1974" spans="27:47">
      <c r="AA1974" s="74"/>
      <c r="AB1974" s="74"/>
      <c r="AC1974" s="74"/>
      <c r="AD1974" s="74"/>
      <c r="AE1974" s="74"/>
      <c r="AG1974" s="101"/>
      <c r="AN1974" s="74"/>
      <c r="AO1974" s="74"/>
      <c r="AP1974" s="74"/>
      <c r="AQ1974" s="74"/>
      <c r="AR1974" s="74"/>
      <c r="AS1974" s="74"/>
      <c r="AT1974" s="74"/>
      <c r="AU1974" s="74"/>
    </row>
    <row r="1975" spans="27:47">
      <c r="AA1975" s="74"/>
      <c r="AB1975" s="74"/>
      <c r="AC1975" s="74"/>
      <c r="AD1975" s="74"/>
      <c r="AE1975" s="74"/>
      <c r="AG1975" s="101"/>
      <c r="AN1975" s="74"/>
      <c r="AO1975" s="74"/>
      <c r="AP1975" s="74"/>
      <c r="AQ1975" s="74"/>
      <c r="AR1975" s="74"/>
      <c r="AS1975" s="74"/>
      <c r="AT1975" s="74"/>
      <c r="AU1975" s="74"/>
    </row>
    <row r="1976" spans="27:47">
      <c r="AA1976" s="74"/>
      <c r="AB1976" s="74"/>
      <c r="AC1976" s="74"/>
      <c r="AD1976" s="74"/>
      <c r="AE1976" s="74"/>
      <c r="AG1976" s="101"/>
      <c r="AN1976" s="74"/>
      <c r="AO1976" s="74"/>
      <c r="AP1976" s="74"/>
      <c r="AQ1976" s="74"/>
      <c r="AR1976" s="74"/>
      <c r="AS1976" s="74"/>
      <c r="AT1976" s="74"/>
      <c r="AU1976" s="74"/>
    </row>
    <row r="1977" spans="27:47">
      <c r="AA1977" s="74"/>
      <c r="AB1977" s="74"/>
      <c r="AC1977" s="74"/>
      <c r="AD1977" s="74"/>
      <c r="AE1977" s="74"/>
      <c r="AG1977" s="101"/>
      <c r="AN1977" s="74"/>
      <c r="AO1977" s="74"/>
      <c r="AP1977" s="74"/>
      <c r="AQ1977" s="74"/>
      <c r="AR1977" s="74"/>
      <c r="AS1977" s="74"/>
      <c r="AT1977" s="74"/>
      <c r="AU1977" s="74"/>
    </row>
    <row r="1978" spans="27:47">
      <c r="AA1978" s="74"/>
      <c r="AB1978" s="74"/>
      <c r="AC1978" s="74"/>
      <c r="AD1978" s="74"/>
      <c r="AE1978" s="74"/>
      <c r="AG1978" s="101"/>
      <c r="AN1978" s="74"/>
      <c r="AO1978" s="74"/>
      <c r="AP1978" s="74"/>
      <c r="AQ1978" s="74"/>
      <c r="AR1978" s="74"/>
      <c r="AS1978" s="74"/>
      <c r="AT1978" s="74"/>
      <c r="AU1978" s="74"/>
    </row>
    <row r="1979" spans="27:47">
      <c r="AA1979" s="74"/>
      <c r="AB1979" s="74"/>
      <c r="AC1979" s="74"/>
      <c r="AD1979" s="74"/>
      <c r="AE1979" s="74"/>
      <c r="AG1979" s="101"/>
      <c r="AN1979" s="74"/>
      <c r="AO1979" s="74"/>
      <c r="AP1979" s="74"/>
      <c r="AQ1979" s="74"/>
      <c r="AR1979" s="74"/>
      <c r="AS1979" s="74"/>
      <c r="AT1979" s="74"/>
      <c r="AU1979" s="74"/>
    </row>
    <row r="1980" spans="27:47">
      <c r="AA1980" s="74"/>
      <c r="AB1980" s="74"/>
      <c r="AC1980" s="74"/>
      <c r="AD1980" s="74"/>
      <c r="AE1980" s="74"/>
      <c r="AG1980" s="101"/>
      <c r="AN1980" s="74"/>
      <c r="AO1980" s="74"/>
      <c r="AP1980" s="74"/>
      <c r="AQ1980" s="74"/>
      <c r="AR1980" s="74"/>
      <c r="AS1980" s="74"/>
      <c r="AT1980" s="74"/>
      <c r="AU1980" s="74"/>
    </row>
    <row r="1981" spans="27:47">
      <c r="AA1981" s="74"/>
      <c r="AB1981" s="74"/>
      <c r="AC1981" s="74"/>
      <c r="AD1981" s="74"/>
      <c r="AE1981" s="74"/>
      <c r="AG1981" s="101"/>
      <c r="AN1981" s="74"/>
      <c r="AO1981" s="74"/>
      <c r="AP1981" s="74"/>
      <c r="AQ1981" s="74"/>
      <c r="AR1981" s="74"/>
      <c r="AS1981" s="74"/>
      <c r="AT1981" s="74"/>
      <c r="AU1981" s="74"/>
    </row>
    <row r="1982" spans="27:47">
      <c r="AA1982" s="74"/>
      <c r="AB1982" s="74"/>
      <c r="AC1982" s="74"/>
      <c r="AD1982" s="74"/>
      <c r="AE1982" s="74"/>
      <c r="AG1982" s="101"/>
      <c r="AN1982" s="74"/>
      <c r="AO1982" s="74"/>
      <c r="AP1982" s="74"/>
      <c r="AQ1982" s="74"/>
      <c r="AR1982" s="74"/>
      <c r="AS1982" s="74"/>
      <c r="AT1982" s="74"/>
      <c r="AU1982" s="74"/>
    </row>
    <row r="1983" spans="27:47">
      <c r="AA1983" s="74"/>
      <c r="AB1983" s="74"/>
      <c r="AC1983" s="74"/>
      <c r="AD1983" s="74"/>
      <c r="AE1983" s="74"/>
      <c r="AG1983" s="101"/>
      <c r="AN1983" s="74"/>
      <c r="AO1983" s="74"/>
      <c r="AP1983" s="74"/>
      <c r="AQ1983" s="74"/>
      <c r="AR1983" s="74"/>
      <c r="AS1983" s="74"/>
      <c r="AT1983" s="74"/>
      <c r="AU1983" s="74"/>
    </row>
    <row r="1984" spans="27:47">
      <c r="AA1984" s="74"/>
      <c r="AB1984" s="74"/>
      <c r="AC1984" s="74"/>
      <c r="AD1984" s="74"/>
      <c r="AE1984" s="74"/>
      <c r="AG1984" s="101"/>
      <c r="AN1984" s="74"/>
      <c r="AO1984" s="74"/>
      <c r="AP1984" s="74"/>
      <c r="AQ1984" s="74"/>
      <c r="AR1984" s="74"/>
      <c r="AS1984" s="74"/>
      <c r="AT1984" s="74"/>
      <c r="AU1984" s="74"/>
    </row>
    <row r="1985" spans="27:47">
      <c r="AA1985" s="74"/>
      <c r="AB1985" s="74"/>
      <c r="AC1985" s="74"/>
      <c r="AD1985" s="74"/>
      <c r="AE1985" s="74"/>
      <c r="AG1985" s="101"/>
      <c r="AN1985" s="74"/>
      <c r="AO1985" s="74"/>
      <c r="AP1985" s="74"/>
      <c r="AQ1985" s="74"/>
      <c r="AR1985" s="74"/>
      <c r="AS1985" s="74"/>
      <c r="AT1985" s="74"/>
      <c r="AU1985" s="74"/>
    </row>
    <row r="1986" spans="27:47">
      <c r="AA1986" s="74"/>
      <c r="AB1986" s="74"/>
      <c r="AC1986" s="74"/>
      <c r="AD1986" s="74"/>
      <c r="AE1986" s="74"/>
      <c r="AG1986" s="101"/>
      <c r="AN1986" s="74"/>
      <c r="AO1986" s="74"/>
      <c r="AP1986" s="74"/>
      <c r="AQ1986" s="74"/>
      <c r="AR1986" s="74"/>
      <c r="AS1986" s="74"/>
      <c r="AT1986" s="74"/>
      <c r="AU1986" s="74"/>
    </row>
    <row r="1987" spans="27:47">
      <c r="AA1987" s="74"/>
      <c r="AB1987" s="74"/>
      <c r="AC1987" s="74"/>
      <c r="AD1987" s="74"/>
      <c r="AE1987" s="74"/>
      <c r="AG1987" s="101"/>
      <c r="AN1987" s="74"/>
      <c r="AO1987" s="74"/>
      <c r="AP1987" s="74"/>
      <c r="AQ1987" s="74"/>
      <c r="AR1987" s="74"/>
      <c r="AS1987" s="74"/>
      <c r="AT1987" s="74"/>
      <c r="AU1987" s="74"/>
    </row>
    <row r="1988" spans="27:47">
      <c r="AA1988" s="74"/>
      <c r="AB1988" s="74"/>
      <c r="AC1988" s="74"/>
      <c r="AD1988" s="74"/>
      <c r="AE1988" s="74"/>
      <c r="AG1988" s="101"/>
      <c r="AN1988" s="74"/>
      <c r="AO1988" s="74"/>
      <c r="AP1988" s="74"/>
      <c r="AQ1988" s="74"/>
      <c r="AR1988" s="74"/>
      <c r="AS1988" s="74"/>
      <c r="AT1988" s="74"/>
      <c r="AU1988" s="74"/>
    </row>
    <row r="1989" spans="27:47">
      <c r="AA1989" s="74"/>
      <c r="AB1989" s="74"/>
      <c r="AC1989" s="74"/>
      <c r="AD1989" s="74"/>
      <c r="AE1989" s="74"/>
      <c r="AG1989" s="101"/>
      <c r="AN1989" s="74"/>
      <c r="AO1989" s="74"/>
      <c r="AP1989" s="74"/>
      <c r="AQ1989" s="74"/>
      <c r="AR1989" s="74"/>
      <c r="AS1989" s="74"/>
      <c r="AT1989" s="74"/>
      <c r="AU1989" s="74"/>
    </row>
    <row r="1990" spans="27:47">
      <c r="AA1990" s="74"/>
      <c r="AB1990" s="74"/>
      <c r="AC1990" s="74"/>
      <c r="AD1990" s="74"/>
      <c r="AE1990" s="74"/>
      <c r="AG1990" s="101"/>
      <c r="AN1990" s="74"/>
      <c r="AO1990" s="74"/>
      <c r="AP1990" s="74"/>
      <c r="AQ1990" s="74"/>
      <c r="AR1990" s="74"/>
      <c r="AS1990" s="74"/>
      <c r="AT1990" s="74"/>
      <c r="AU1990" s="74"/>
    </row>
    <row r="1991" spans="27:47">
      <c r="AA1991" s="74"/>
      <c r="AB1991" s="74"/>
      <c r="AC1991" s="74"/>
      <c r="AD1991" s="74"/>
      <c r="AE1991" s="74"/>
      <c r="AG1991" s="101"/>
      <c r="AN1991" s="74"/>
      <c r="AO1991" s="74"/>
      <c r="AP1991" s="74"/>
      <c r="AQ1991" s="74"/>
      <c r="AR1991" s="74"/>
      <c r="AS1991" s="74"/>
      <c r="AT1991" s="74"/>
      <c r="AU1991" s="74"/>
    </row>
    <row r="1992" spans="27:47">
      <c r="AA1992" s="74"/>
      <c r="AB1992" s="74"/>
      <c r="AC1992" s="74"/>
      <c r="AD1992" s="74"/>
      <c r="AE1992" s="74"/>
      <c r="AG1992" s="101"/>
      <c r="AN1992" s="74"/>
      <c r="AO1992" s="74"/>
      <c r="AP1992" s="74"/>
      <c r="AQ1992" s="74"/>
      <c r="AR1992" s="74"/>
      <c r="AS1992" s="74"/>
      <c r="AT1992" s="74"/>
      <c r="AU1992" s="74"/>
    </row>
    <row r="1993" spans="27:47">
      <c r="AA1993" s="74"/>
      <c r="AB1993" s="74"/>
      <c r="AC1993" s="74"/>
      <c r="AD1993" s="74"/>
      <c r="AE1993" s="74"/>
      <c r="AG1993" s="101"/>
      <c r="AN1993" s="74"/>
      <c r="AO1993" s="74"/>
      <c r="AP1993" s="74"/>
      <c r="AQ1993" s="74"/>
      <c r="AR1993" s="74"/>
      <c r="AS1993" s="74"/>
      <c r="AT1993" s="74"/>
      <c r="AU1993" s="74"/>
    </row>
    <row r="1994" spans="27:47">
      <c r="AA1994" s="74"/>
      <c r="AB1994" s="74"/>
      <c r="AC1994" s="74"/>
      <c r="AD1994" s="74"/>
      <c r="AE1994" s="74"/>
      <c r="AG1994" s="101"/>
      <c r="AN1994" s="74"/>
      <c r="AO1994" s="74"/>
      <c r="AP1994" s="74"/>
      <c r="AQ1994" s="74"/>
      <c r="AR1994" s="74"/>
      <c r="AS1994" s="74"/>
      <c r="AT1994" s="74"/>
      <c r="AU1994" s="74"/>
    </row>
    <row r="1995" spans="27:47">
      <c r="AA1995" s="74"/>
      <c r="AB1995" s="74"/>
      <c r="AC1995" s="74"/>
      <c r="AD1995" s="74"/>
      <c r="AE1995" s="74"/>
      <c r="AG1995" s="101"/>
      <c r="AN1995" s="74"/>
      <c r="AO1995" s="74"/>
      <c r="AP1995" s="74"/>
      <c r="AQ1995" s="74"/>
      <c r="AR1995" s="74"/>
      <c r="AS1995" s="74"/>
      <c r="AT1995" s="74"/>
      <c r="AU1995" s="74"/>
    </row>
    <row r="1996" spans="27:47">
      <c r="AA1996" s="74"/>
      <c r="AB1996" s="74"/>
      <c r="AC1996" s="74"/>
      <c r="AD1996" s="74"/>
      <c r="AE1996" s="74"/>
      <c r="AG1996" s="101"/>
      <c r="AN1996" s="74"/>
      <c r="AO1996" s="74"/>
      <c r="AP1996" s="74"/>
      <c r="AQ1996" s="74"/>
      <c r="AR1996" s="74"/>
      <c r="AS1996" s="74"/>
      <c r="AT1996" s="74"/>
      <c r="AU1996" s="74"/>
    </row>
    <row r="1997" spans="27:47">
      <c r="AA1997" s="74"/>
      <c r="AB1997" s="74"/>
      <c r="AC1997" s="74"/>
      <c r="AD1997" s="74"/>
      <c r="AE1997" s="74"/>
      <c r="AG1997" s="101"/>
      <c r="AN1997" s="74"/>
      <c r="AO1997" s="74"/>
      <c r="AP1997" s="74"/>
      <c r="AQ1997" s="74"/>
      <c r="AR1997" s="74"/>
      <c r="AS1997" s="74"/>
      <c r="AT1997" s="74"/>
      <c r="AU1997" s="74"/>
    </row>
    <row r="1998" spans="27:47">
      <c r="AA1998" s="74"/>
      <c r="AB1998" s="74"/>
      <c r="AC1998" s="74"/>
      <c r="AD1998" s="74"/>
      <c r="AE1998" s="74"/>
      <c r="AG1998" s="101"/>
      <c r="AN1998" s="74"/>
      <c r="AO1998" s="74"/>
      <c r="AP1998" s="74"/>
      <c r="AQ1998" s="74"/>
      <c r="AR1998" s="74"/>
      <c r="AS1998" s="74"/>
      <c r="AT1998" s="74"/>
      <c r="AU1998" s="74"/>
    </row>
    <row r="1999" spans="27:47">
      <c r="AA1999" s="74"/>
      <c r="AB1999" s="74"/>
      <c r="AC1999" s="74"/>
      <c r="AD1999" s="74"/>
      <c r="AE1999" s="74"/>
      <c r="AG1999" s="101"/>
      <c r="AN1999" s="74"/>
      <c r="AO1999" s="74"/>
      <c r="AP1999" s="74"/>
      <c r="AQ1999" s="74"/>
      <c r="AR1999" s="74"/>
      <c r="AS1999" s="74"/>
      <c r="AT1999" s="74"/>
      <c r="AU1999" s="74"/>
    </row>
    <row r="2000" spans="27:47">
      <c r="AA2000" s="74"/>
      <c r="AB2000" s="74"/>
      <c r="AC2000" s="74"/>
      <c r="AD2000" s="74"/>
      <c r="AE2000" s="74"/>
      <c r="AG2000" s="101"/>
      <c r="AN2000" s="74"/>
      <c r="AO2000" s="74"/>
      <c r="AP2000" s="74"/>
      <c r="AQ2000" s="74"/>
      <c r="AR2000" s="74"/>
      <c r="AS2000" s="74"/>
      <c r="AT2000" s="74"/>
      <c r="AU2000" s="74"/>
    </row>
    <row r="2001" spans="27:47">
      <c r="AA2001" s="74"/>
      <c r="AB2001" s="74"/>
      <c r="AC2001" s="74"/>
      <c r="AD2001" s="74"/>
      <c r="AE2001" s="74"/>
      <c r="AG2001" s="101"/>
      <c r="AN2001" s="74"/>
      <c r="AO2001" s="74"/>
      <c r="AP2001" s="74"/>
      <c r="AQ2001" s="74"/>
      <c r="AR2001" s="74"/>
      <c r="AS2001" s="74"/>
      <c r="AT2001" s="74"/>
      <c r="AU2001" s="74"/>
    </row>
    <row r="2002" spans="27:47">
      <c r="AA2002" s="74"/>
      <c r="AB2002" s="74"/>
      <c r="AC2002" s="74"/>
      <c r="AD2002" s="74"/>
      <c r="AE2002" s="74"/>
      <c r="AG2002" s="101"/>
      <c r="AN2002" s="74"/>
      <c r="AO2002" s="74"/>
      <c r="AP2002" s="74"/>
      <c r="AQ2002" s="74"/>
      <c r="AR2002" s="74"/>
      <c r="AS2002" s="74"/>
      <c r="AT2002" s="74"/>
      <c r="AU2002" s="74"/>
    </row>
    <row r="2003" spans="27:47">
      <c r="AA2003" s="74"/>
      <c r="AB2003" s="74"/>
      <c r="AC2003" s="74"/>
      <c r="AD2003" s="74"/>
      <c r="AE2003" s="74"/>
      <c r="AG2003" s="101"/>
      <c r="AN2003" s="74"/>
      <c r="AO2003" s="74"/>
      <c r="AP2003" s="74"/>
      <c r="AQ2003" s="74"/>
      <c r="AR2003" s="74"/>
      <c r="AS2003" s="74"/>
      <c r="AT2003" s="74"/>
      <c r="AU2003" s="74"/>
    </row>
    <row r="2004" spans="27:47">
      <c r="AA2004" s="74"/>
      <c r="AB2004" s="74"/>
      <c r="AC2004" s="74"/>
      <c r="AD2004" s="74"/>
      <c r="AE2004" s="74"/>
      <c r="AG2004" s="101"/>
      <c r="AN2004" s="74"/>
      <c r="AO2004" s="74"/>
      <c r="AP2004" s="74"/>
      <c r="AQ2004" s="74"/>
      <c r="AR2004" s="74"/>
      <c r="AS2004" s="74"/>
      <c r="AT2004" s="74"/>
      <c r="AU2004" s="74"/>
    </row>
    <row r="2005" spans="27:47">
      <c r="AA2005" s="74"/>
      <c r="AB2005" s="74"/>
      <c r="AC2005" s="74"/>
      <c r="AD2005" s="74"/>
      <c r="AE2005" s="74"/>
      <c r="AG2005" s="101"/>
      <c r="AN2005" s="74"/>
      <c r="AO2005" s="74"/>
      <c r="AP2005" s="74"/>
      <c r="AQ2005" s="74"/>
      <c r="AR2005" s="74"/>
      <c r="AS2005" s="74"/>
      <c r="AT2005" s="74"/>
      <c r="AU2005" s="74"/>
    </row>
    <row r="2006" spans="27:47">
      <c r="AA2006" s="74"/>
      <c r="AB2006" s="74"/>
      <c r="AC2006" s="74"/>
      <c r="AD2006" s="74"/>
      <c r="AE2006" s="74"/>
      <c r="AG2006" s="101"/>
      <c r="AN2006" s="74"/>
      <c r="AO2006" s="74"/>
      <c r="AP2006" s="74"/>
      <c r="AQ2006" s="74"/>
      <c r="AR2006" s="74"/>
      <c r="AS2006" s="74"/>
      <c r="AT2006" s="74"/>
      <c r="AU2006" s="74"/>
    </row>
    <row r="2007" spans="27:47">
      <c r="AA2007" s="74"/>
      <c r="AB2007" s="74"/>
      <c r="AC2007" s="74"/>
      <c r="AD2007" s="74"/>
      <c r="AE2007" s="74"/>
      <c r="AG2007" s="101"/>
      <c r="AN2007" s="74"/>
      <c r="AO2007" s="74"/>
      <c r="AP2007" s="74"/>
      <c r="AQ2007" s="74"/>
      <c r="AR2007" s="74"/>
      <c r="AS2007" s="74"/>
      <c r="AT2007" s="74"/>
      <c r="AU2007" s="74"/>
    </row>
    <row r="2008" spans="27:47">
      <c r="AA2008" s="74"/>
      <c r="AB2008" s="74"/>
      <c r="AC2008" s="74"/>
      <c r="AD2008" s="74"/>
      <c r="AE2008" s="74"/>
      <c r="AG2008" s="101"/>
      <c r="AN2008" s="74"/>
      <c r="AO2008" s="74"/>
      <c r="AP2008" s="74"/>
      <c r="AQ2008" s="74"/>
      <c r="AR2008" s="74"/>
      <c r="AS2008" s="74"/>
      <c r="AT2008" s="74"/>
      <c r="AU2008" s="74"/>
    </row>
    <row r="2009" spans="27:47">
      <c r="AA2009" s="74"/>
      <c r="AB2009" s="74"/>
      <c r="AC2009" s="74"/>
      <c r="AD2009" s="74"/>
      <c r="AE2009" s="74"/>
      <c r="AG2009" s="101"/>
      <c r="AN2009" s="74"/>
      <c r="AO2009" s="74"/>
      <c r="AP2009" s="74"/>
      <c r="AQ2009" s="74"/>
      <c r="AR2009" s="74"/>
      <c r="AS2009" s="74"/>
      <c r="AT2009" s="74"/>
      <c r="AU2009" s="74"/>
    </row>
    <row r="2010" spans="27:47">
      <c r="AA2010" s="74"/>
      <c r="AB2010" s="74"/>
      <c r="AC2010" s="74"/>
      <c r="AD2010" s="74"/>
      <c r="AE2010" s="74"/>
      <c r="AG2010" s="101"/>
      <c r="AN2010" s="74"/>
      <c r="AO2010" s="74"/>
      <c r="AP2010" s="74"/>
      <c r="AQ2010" s="74"/>
      <c r="AR2010" s="74"/>
      <c r="AS2010" s="74"/>
      <c r="AT2010" s="74"/>
      <c r="AU2010" s="74"/>
    </row>
    <row r="2011" spans="27:47">
      <c r="AA2011" s="74"/>
      <c r="AB2011" s="74"/>
      <c r="AC2011" s="74"/>
      <c r="AD2011" s="74"/>
      <c r="AE2011" s="74"/>
      <c r="AG2011" s="101"/>
      <c r="AN2011" s="74"/>
      <c r="AO2011" s="74"/>
      <c r="AP2011" s="74"/>
      <c r="AQ2011" s="74"/>
      <c r="AR2011" s="74"/>
      <c r="AS2011" s="74"/>
      <c r="AT2011" s="74"/>
      <c r="AU2011" s="74"/>
    </row>
    <row r="2012" spans="27:47">
      <c r="AA2012" s="74"/>
      <c r="AB2012" s="74"/>
      <c r="AC2012" s="74"/>
      <c r="AD2012" s="74"/>
      <c r="AE2012" s="74"/>
      <c r="AG2012" s="101"/>
      <c r="AN2012" s="74"/>
      <c r="AO2012" s="74"/>
      <c r="AP2012" s="74"/>
      <c r="AQ2012" s="74"/>
      <c r="AR2012" s="74"/>
      <c r="AS2012" s="74"/>
      <c r="AT2012" s="74"/>
      <c r="AU2012" s="74"/>
    </row>
    <row r="2013" spans="27:47">
      <c r="AA2013" s="74"/>
      <c r="AB2013" s="74"/>
      <c r="AC2013" s="74"/>
      <c r="AD2013" s="74"/>
      <c r="AE2013" s="74"/>
      <c r="AG2013" s="101"/>
      <c r="AN2013" s="74"/>
      <c r="AO2013" s="74"/>
      <c r="AP2013" s="74"/>
      <c r="AQ2013" s="74"/>
      <c r="AR2013" s="74"/>
      <c r="AS2013" s="74"/>
      <c r="AT2013" s="74"/>
      <c r="AU2013" s="74"/>
    </row>
    <row r="2014" spans="27:47">
      <c r="AA2014" s="74"/>
      <c r="AB2014" s="74"/>
      <c r="AC2014" s="74"/>
      <c r="AD2014" s="74"/>
      <c r="AE2014" s="74"/>
      <c r="AG2014" s="101"/>
      <c r="AN2014" s="74"/>
      <c r="AO2014" s="74"/>
      <c r="AP2014" s="74"/>
      <c r="AQ2014" s="74"/>
      <c r="AR2014" s="74"/>
      <c r="AS2014" s="74"/>
      <c r="AT2014" s="74"/>
      <c r="AU2014" s="74"/>
    </row>
    <row r="2015" spans="27:47">
      <c r="AA2015" s="74"/>
      <c r="AB2015" s="74"/>
      <c r="AC2015" s="74"/>
      <c r="AD2015" s="74"/>
      <c r="AE2015" s="74"/>
      <c r="AG2015" s="101"/>
      <c r="AN2015" s="74"/>
      <c r="AO2015" s="74"/>
      <c r="AP2015" s="74"/>
      <c r="AQ2015" s="74"/>
      <c r="AR2015" s="74"/>
      <c r="AS2015" s="74"/>
      <c r="AT2015" s="74"/>
      <c r="AU2015" s="74"/>
    </row>
    <row r="2016" spans="27:47">
      <c r="AA2016" s="74"/>
      <c r="AB2016" s="74"/>
      <c r="AC2016" s="74"/>
      <c r="AD2016" s="74"/>
      <c r="AE2016" s="74"/>
      <c r="AG2016" s="101"/>
      <c r="AN2016" s="74"/>
      <c r="AO2016" s="74"/>
      <c r="AP2016" s="74"/>
      <c r="AQ2016" s="74"/>
      <c r="AR2016" s="74"/>
      <c r="AS2016" s="74"/>
      <c r="AT2016" s="74"/>
      <c r="AU2016" s="74"/>
    </row>
    <row r="2017" spans="27:47">
      <c r="AA2017" s="74"/>
      <c r="AB2017" s="74"/>
      <c r="AC2017" s="74"/>
      <c r="AD2017" s="74"/>
      <c r="AE2017" s="74"/>
      <c r="AG2017" s="101"/>
      <c r="AN2017" s="74"/>
      <c r="AO2017" s="74"/>
      <c r="AP2017" s="74"/>
      <c r="AQ2017" s="74"/>
      <c r="AR2017" s="74"/>
      <c r="AS2017" s="74"/>
      <c r="AT2017" s="74"/>
      <c r="AU2017" s="74"/>
    </row>
    <row r="2018" spans="27:47">
      <c r="AA2018" s="74"/>
      <c r="AB2018" s="74"/>
      <c r="AC2018" s="74"/>
      <c r="AD2018" s="74"/>
      <c r="AE2018" s="74"/>
      <c r="AG2018" s="101"/>
      <c r="AN2018" s="74"/>
      <c r="AO2018" s="74"/>
      <c r="AP2018" s="74"/>
      <c r="AQ2018" s="74"/>
      <c r="AR2018" s="74"/>
      <c r="AS2018" s="74"/>
      <c r="AT2018" s="74"/>
      <c r="AU2018" s="74"/>
    </row>
    <row r="2019" spans="27:47">
      <c r="AA2019" s="74"/>
      <c r="AB2019" s="74"/>
      <c r="AC2019" s="74"/>
      <c r="AD2019" s="74"/>
      <c r="AE2019" s="74"/>
      <c r="AG2019" s="101"/>
      <c r="AN2019" s="74"/>
      <c r="AO2019" s="74"/>
      <c r="AP2019" s="74"/>
      <c r="AQ2019" s="74"/>
      <c r="AR2019" s="74"/>
      <c r="AS2019" s="74"/>
      <c r="AT2019" s="74"/>
      <c r="AU2019" s="74"/>
    </row>
    <row r="2020" spans="27:47">
      <c r="AA2020" s="74"/>
      <c r="AB2020" s="74"/>
      <c r="AC2020" s="74"/>
      <c r="AD2020" s="74"/>
      <c r="AE2020" s="74"/>
      <c r="AG2020" s="101"/>
      <c r="AN2020" s="74"/>
      <c r="AO2020" s="74"/>
      <c r="AP2020" s="74"/>
      <c r="AQ2020" s="74"/>
      <c r="AR2020" s="74"/>
      <c r="AS2020" s="74"/>
      <c r="AT2020" s="74"/>
      <c r="AU2020" s="74"/>
    </row>
    <row r="2021" spans="27:47">
      <c r="AA2021" s="74"/>
      <c r="AB2021" s="74"/>
      <c r="AC2021" s="74"/>
      <c r="AD2021" s="74"/>
      <c r="AE2021" s="74"/>
      <c r="AG2021" s="101"/>
      <c r="AN2021" s="74"/>
      <c r="AO2021" s="74"/>
      <c r="AP2021" s="74"/>
      <c r="AQ2021" s="74"/>
      <c r="AR2021" s="74"/>
      <c r="AS2021" s="74"/>
      <c r="AT2021" s="74"/>
      <c r="AU2021" s="74"/>
    </row>
    <row r="2022" spans="27:47">
      <c r="AA2022" s="74"/>
      <c r="AB2022" s="74"/>
      <c r="AC2022" s="74"/>
      <c r="AD2022" s="74"/>
      <c r="AE2022" s="74"/>
      <c r="AG2022" s="101"/>
      <c r="AN2022" s="74"/>
      <c r="AO2022" s="74"/>
      <c r="AP2022" s="74"/>
      <c r="AQ2022" s="74"/>
      <c r="AR2022" s="74"/>
      <c r="AS2022" s="74"/>
      <c r="AT2022" s="74"/>
      <c r="AU2022" s="74"/>
    </row>
    <row r="2023" spans="27:47">
      <c r="AA2023" s="74"/>
      <c r="AB2023" s="74"/>
      <c r="AC2023" s="74"/>
      <c r="AD2023" s="74"/>
      <c r="AE2023" s="74"/>
      <c r="AG2023" s="101"/>
      <c r="AN2023" s="74"/>
      <c r="AO2023" s="74"/>
      <c r="AP2023" s="74"/>
      <c r="AQ2023" s="74"/>
      <c r="AR2023" s="74"/>
      <c r="AS2023" s="74"/>
      <c r="AT2023" s="74"/>
      <c r="AU2023" s="74"/>
    </row>
    <row r="2024" spans="27:47">
      <c r="AA2024" s="74"/>
      <c r="AB2024" s="74"/>
      <c r="AC2024" s="74"/>
      <c r="AD2024" s="74"/>
      <c r="AE2024" s="74"/>
      <c r="AG2024" s="101"/>
      <c r="AN2024" s="74"/>
      <c r="AO2024" s="74"/>
      <c r="AP2024" s="74"/>
      <c r="AQ2024" s="74"/>
      <c r="AR2024" s="74"/>
      <c r="AS2024" s="74"/>
      <c r="AT2024" s="74"/>
      <c r="AU2024" s="74"/>
    </row>
    <row r="2025" spans="27:47">
      <c r="AA2025" s="74"/>
      <c r="AB2025" s="74"/>
      <c r="AC2025" s="74"/>
      <c r="AD2025" s="74"/>
      <c r="AE2025" s="74"/>
      <c r="AG2025" s="101"/>
      <c r="AN2025" s="74"/>
      <c r="AO2025" s="74"/>
      <c r="AP2025" s="74"/>
      <c r="AQ2025" s="74"/>
      <c r="AR2025" s="74"/>
      <c r="AS2025" s="74"/>
      <c r="AT2025" s="74"/>
      <c r="AU2025" s="74"/>
    </row>
    <row r="2026" spans="27:47">
      <c r="AA2026" s="74"/>
      <c r="AB2026" s="74"/>
      <c r="AC2026" s="74"/>
      <c r="AD2026" s="74"/>
      <c r="AE2026" s="74"/>
      <c r="AG2026" s="101"/>
      <c r="AN2026" s="74"/>
      <c r="AO2026" s="74"/>
      <c r="AP2026" s="74"/>
      <c r="AQ2026" s="74"/>
      <c r="AR2026" s="74"/>
      <c r="AS2026" s="74"/>
      <c r="AT2026" s="74"/>
      <c r="AU2026" s="74"/>
    </row>
    <row r="2027" spans="27:47">
      <c r="AA2027" s="74"/>
      <c r="AB2027" s="74"/>
      <c r="AC2027" s="74"/>
      <c r="AD2027" s="74"/>
      <c r="AE2027" s="74"/>
      <c r="AG2027" s="101"/>
      <c r="AN2027" s="74"/>
      <c r="AO2027" s="74"/>
      <c r="AP2027" s="74"/>
      <c r="AQ2027" s="74"/>
      <c r="AR2027" s="74"/>
      <c r="AS2027" s="74"/>
      <c r="AT2027" s="74"/>
      <c r="AU2027" s="74"/>
    </row>
    <row r="2028" spans="27:47">
      <c r="AA2028" s="74"/>
      <c r="AB2028" s="74"/>
      <c r="AC2028" s="74"/>
      <c r="AD2028" s="74"/>
      <c r="AE2028" s="74"/>
      <c r="AG2028" s="101"/>
      <c r="AN2028" s="74"/>
      <c r="AO2028" s="74"/>
      <c r="AP2028" s="74"/>
      <c r="AQ2028" s="74"/>
      <c r="AR2028" s="74"/>
      <c r="AS2028" s="74"/>
      <c r="AT2028" s="74"/>
      <c r="AU2028" s="74"/>
    </row>
    <row r="2029" spans="27:47">
      <c r="AA2029" s="74"/>
      <c r="AB2029" s="74"/>
      <c r="AC2029" s="74"/>
      <c r="AD2029" s="74"/>
      <c r="AE2029" s="74"/>
      <c r="AG2029" s="101"/>
      <c r="AN2029" s="74"/>
      <c r="AO2029" s="74"/>
      <c r="AP2029" s="74"/>
      <c r="AQ2029" s="74"/>
      <c r="AR2029" s="74"/>
      <c r="AS2029" s="74"/>
      <c r="AT2029" s="74"/>
      <c r="AU2029" s="74"/>
    </row>
    <row r="2030" spans="27:47">
      <c r="AA2030" s="74"/>
      <c r="AB2030" s="74"/>
      <c r="AC2030" s="74"/>
      <c r="AD2030" s="74"/>
      <c r="AE2030" s="74"/>
      <c r="AG2030" s="101"/>
      <c r="AN2030" s="74"/>
      <c r="AO2030" s="74"/>
      <c r="AP2030" s="74"/>
      <c r="AQ2030" s="74"/>
      <c r="AR2030" s="74"/>
      <c r="AS2030" s="74"/>
      <c r="AT2030" s="74"/>
      <c r="AU2030" s="74"/>
    </row>
    <row r="2031" spans="27:47">
      <c r="AA2031" s="74"/>
      <c r="AB2031" s="74"/>
      <c r="AC2031" s="74"/>
      <c r="AD2031" s="74"/>
      <c r="AE2031" s="74"/>
      <c r="AG2031" s="101"/>
      <c r="AN2031" s="74"/>
      <c r="AO2031" s="74"/>
      <c r="AP2031" s="74"/>
      <c r="AQ2031" s="74"/>
      <c r="AR2031" s="74"/>
      <c r="AS2031" s="74"/>
      <c r="AT2031" s="74"/>
      <c r="AU2031" s="74"/>
    </row>
    <row r="2032" spans="27:47">
      <c r="AA2032" s="74"/>
      <c r="AB2032" s="74"/>
      <c r="AC2032" s="74"/>
      <c r="AD2032" s="74"/>
      <c r="AE2032" s="74"/>
      <c r="AG2032" s="101"/>
      <c r="AN2032" s="74"/>
      <c r="AO2032" s="74"/>
      <c r="AP2032" s="74"/>
      <c r="AQ2032" s="74"/>
      <c r="AR2032" s="74"/>
      <c r="AS2032" s="74"/>
      <c r="AT2032" s="74"/>
      <c r="AU2032" s="74"/>
    </row>
    <row r="2033" spans="27:47">
      <c r="AA2033" s="74"/>
      <c r="AB2033" s="74"/>
      <c r="AC2033" s="74"/>
      <c r="AD2033" s="74"/>
      <c r="AE2033" s="74"/>
      <c r="AG2033" s="101"/>
      <c r="AN2033" s="74"/>
      <c r="AO2033" s="74"/>
      <c r="AP2033" s="74"/>
      <c r="AQ2033" s="74"/>
      <c r="AR2033" s="74"/>
      <c r="AS2033" s="74"/>
      <c r="AT2033" s="74"/>
      <c r="AU2033" s="74"/>
    </row>
    <row r="2034" spans="27:47">
      <c r="AA2034" s="74"/>
      <c r="AB2034" s="74"/>
      <c r="AC2034" s="74"/>
      <c r="AD2034" s="74"/>
      <c r="AE2034" s="74"/>
      <c r="AG2034" s="101"/>
      <c r="AN2034" s="74"/>
      <c r="AO2034" s="74"/>
      <c r="AP2034" s="74"/>
      <c r="AQ2034" s="74"/>
      <c r="AR2034" s="74"/>
      <c r="AS2034" s="74"/>
      <c r="AT2034" s="74"/>
      <c r="AU2034" s="74"/>
    </row>
    <row r="2035" spans="27:47">
      <c r="AA2035" s="74"/>
      <c r="AB2035" s="74"/>
      <c r="AC2035" s="74"/>
      <c r="AD2035" s="74"/>
      <c r="AE2035" s="74"/>
      <c r="AG2035" s="101"/>
      <c r="AN2035" s="74"/>
      <c r="AO2035" s="74"/>
      <c r="AP2035" s="74"/>
      <c r="AQ2035" s="74"/>
      <c r="AR2035" s="74"/>
      <c r="AS2035" s="74"/>
      <c r="AT2035" s="74"/>
      <c r="AU2035" s="74"/>
    </row>
    <row r="2036" spans="27:47">
      <c r="AA2036" s="74"/>
      <c r="AB2036" s="74"/>
      <c r="AC2036" s="74"/>
      <c r="AD2036" s="74"/>
      <c r="AE2036" s="74"/>
      <c r="AG2036" s="101"/>
      <c r="AN2036" s="74"/>
      <c r="AO2036" s="74"/>
      <c r="AP2036" s="74"/>
      <c r="AQ2036" s="74"/>
      <c r="AR2036" s="74"/>
      <c r="AS2036" s="74"/>
      <c r="AT2036" s="74"/>
      <c r="AU2036" s="74"/>
    </row>
    <row r="2037" spans="27:47">
      <c r="AA2037" s="74"/>
      <c r="AB2037" s="74"/>
      <c r="AC2037" s="74"/>
      <c r="AD2037" s="74"/>
      <c r="AE2037" s="74"/>
      <c r="AG2037" s="101"/>
      <c r="AN2037" s="74"/>
      <c r="AO2037" s="74"/>
      <c r="AP2037" s="74"/>
      <c r="AQ2037" s="74"/>
      <c r="AR2037" s="74"/>
      <c r="AS2037" s="74"/>
      <c r="AT2037" s="74"/>
      <c r="AU2037" s="74"/>
    </row>
    <row r="2038" spans="27:47">
      <c r="AA2038" s="74"/>
      <c r="AB2038" s="74"/>
      <c r="AC2038" s="74"/>
      <c r="AD2038" s="74"/>
      <c r="AE2038" s="74"/>
      <c r="AG2038" s="101"/>
      <c r="AN2038" s="74"/>
      <c r="AO2038" s="74"/>
      <c r="AP2038" s="74"/>
      <c r="AQ2038" s="74"/>
      <c r="AR2038" s="74"/>
      <c r="AS2038" s="74"/>
      <c r="AT2038" s="74"/>
      <c r="AU2038" s="74"/>
    </row>
    <row r="2039" spans="27:47">
      <c r="AA2039" s="74"/>
      <c r="AB2039" s="74"/>
      <c r="AC2039" s="74"/>
      <c r="AD2039" s="74"/>
      <c r="AE2039" s="74"/>
      <c r="AG2039" s="101"/>
      <c r="AN2039" s="74"/>
      <c r="AO2039" s="74"/>
      <c r="AP2039" s="74"/>
      <c r="AQ2039" s="74"/>
      <c r="AR2039" s="74"/>
      <c r="AS2039" s="74"/>
      <c r="AT2039" s="74"/>
      <c r="AU2039" s="74"/>
    </row>
    <row r="2040" spans="27:47">
      <c r="AA2040" s="74"/>
      <c r="AB2040" s="74"/>
      <c r="AC2040" s="74"/>
      <c r="AD2040" s="74"/>
      <c r="AE2040" s="74"/>
      <c r="AG2040" s="101"/>
      <c r="AN2040" s="74"/>
      <c r="AO2040" s="74"/>
      <c r="AP2040" s="74"/>
      <c r="AQ2040" s="74"/>
      <c r="AR2040" s="74"/>
      <c r="AS2040" s="74"/>
      <c r="AT2040" s="74"/>
      <c r="AU2040" s="74"/>
    </row>
    <row r="2041" spans="27:47">
      <c r="AA2041" s="74"/>
      <c r="AB2041" s="74"/>
      <c r="AC2041" s="74"/>
      <c r="AD2041" s="74"/>
      <c r="AE2041" s="74"/>
      <c r="AG2041" s="101"/>
      <c r="AN2041" s="74"/>
      <c r="AO2041" s="74"/>
      <c r="AP2041" s="74"/>
      <c r="AQ2041" s="74"/>
      <c r="AR2041" s="74"/>
      <c r="AS2041" s="74"/>
      <c r="AT2041" s="74"/>
      <c r="AU2041" s="74"/>
    </row>
    <row r="2042" spans="27:47">
      <c r="AA2042" s="74"/>
      <c r="AB2042" s="74"/>
      <c r="AC2042" s="74"/>
      <c r="AD2042" s="74"/>
      <c r="AE2042" s="74"/>
      <c r="AG2042" s="101"/>
      <c r="AN2042" s="74"/>
      <c r="AO2042" s="74"/>
      <c r="AP2042" s="74"/>
      <c r="AQ2042" s="74"/>
      <c r="AR2042" s="74"/>
      <c r="AS2042" s="74"/>
      <c r="AT2042" s="74"/>
      <c r="AU2042" s="74"/>
    </row>
    <row r="2043" spans="27:47">
      <c r="AA2043" s="74"/>
      <c r="AB2043" s="74"/>
      <c r="AC2043" s="74"/>
      <c r="AD2043" s="74"/>
      <c r="AE2043" s="74"/>
      <c r="AG2043" s="101"/>
      <c r="AN2043" s="74"/>
      <c r="AO2043" s="74"/>
      <c r="AP2043" s="74"/>
      <c r="AQ2043" s="74"/>
      <c r="AR2043" s="74"/>
      <c r="AS2043" s="74"/>
      <c r="AT2043" s="74"/>
      <c r="AU2043" s="74"/>
    </row>
    <row r="2044" spans="27:47">
      <c r="AA2044" s="74"/>
      <c r="AB2044" s="74"/>
      <c r="AC2044" s="74"/>
      <c r="AD2044" s="74"/>
      <c r="AE2044" s="74"/>
      <c r="AG2044" s="101"/>
      <c r="AN2044" s="74"/>
      <c r="AO2044" s="74"/>
      <c r="AP2044" s="74"/>
      <c r="AQ2044" s="74"/>
      <c r="AR2044" s="74"/>
      <c r="AS2044" s="74"/>
      <c r="AT2044" s="74"/>
      <c r="AU2044" s="74"/>
    </row>
    <row r="2045" spans="27:47">
      <c r="AA2045" s="74"/>
      <c r="AB2045" s="74"/>
      <c r="AC2045" s="74"/>
      <c r="AD2045" s="74"/>
      <c r="AE2045" s="74"/>
      <c r="AG2045" s="101"/>
      <c r="AN2045" s="74"/>
      <c r="AO2045" s="74"/>
      <c r="AP2045" s="74"/>
      <c r="AQ2045" s="74"/>
      <c r="AR2045" s="74"/>
      <c r="AS2045" s="74"/>
      <c r="AT2045" s="74"/>
      <c r="AU2045" s="74"/>
    </row>
    <row r="2046" spans="27:47">
      <c r="AA2046" s="74"/>
      <c r="AB2046" s="74"/>
      <c r="AC2046" s="74"/>
      <c r="AD2046" s="74"/>
      <c r="AE2046" s="74"/>
      <c r="AG2046" s="101"/>
      <c r="AN2046" s="74"/>
      <c r="AO2046" s="74"/>
      <c r="AP2046" s="74"/>
      <c r="AQ2046" s="74"/>
      <c r="AR2046" s="74"/>
      <c r="AS2046" s="74"/>
      <c r="AT2046" s="74"/>
      <c r="AU2046" s="74"/>
    </row>
    <row r="2047" spans="27:47">
      <c r="AA2047" s="74"/>
      <c r="AB2047" s="74"/>
      <c r="AC2047" s="74"/>
      <c r="AD2047" s="74"/>
      <c r="AE2047" s="74"/>
      <c r="AG2047" s="101"/>
      <c r="AN2047" s="74"/>
      <c r="AO2047" s="74"/>
      <c r="AP2047" s="74"/>
      <c r="AQ2047" s="74"/>
      <c r="AR2047" s="74"/>
      <c r="AS2047" s="74"/>
      <c r="AT2047" s="74"/>
      <c r="AU2047" s="74"/>
    </row>
    <row r="2048" spans="27:47">
      <c r="AA2048" s="74"/>
      <c r="AB2048" s="74"/>
      <c r="AC2048" s="74"/>
      <c r="AD2048" s="74"/>
      <c r="AE2048" s="74"/>
      <c r="AG2048" s="101"/>
      <c r="AN2048" s="74"/>
      <c r="AO2048" s="74"/>
      <c r="AP2048" s="74"/>
      <c r="AQ2048" s="74"/>
      <c r="AR2048" s="74"/>
      <c r="AS2048" s="74"/>
      <c r="AT2048" s="74"/>
      <c r="AU2048" s="74"/>
    </row>
    <row r="2049" spans="27:47">
      <c r="AA2049" s="74"/>
      <c r="AB2049" s="74"/>
      <c r="AC2049" s="74"/>
      <c r="AD2049" s="74"/>
      <c r="AE2049" s="74"/>
      <c r="AG2049" s="101"/>
      <c r="AN2049" s="74"/>
      <c r="AO2049" s="74"/>
      <c r="AP2049" s="74"/>
      <c r="AQ2049" s="74"/>
      <c r="AR2049" s="74"/>
      <c r="AS2049" s="74"/>
      <c r="AT2049" s="74"/>
      <c r="AU2049" s="74"/>
    </row>
    <row r="2050" spans="27:47">
      <c r="AA2050" s="74"/>
      <c r="AB2050" s="74"/>
      <c r="AC2050" s="74"/>
      <c r="AD2050" s="74"/>
      <c r="AE2050" s="74"/>
      <c r="AG2050" s="101"/>
      <c r="AN2050" s="74"/>
      <c r="AO2050" s="74"/>
      <c r="AP2050" s="74"/>
      <c r="AQ2050" s="74"/>
      <c r="AR2050" s="74"/>
      <c r="AS2050" s="74"/>
      <c r="AT2050" s="74"/>
      <c r="AU2050" s="74"/>
    </row>
    <row r="2051" spans="27:47">
      <c r="AA2051" s="74"/>
      <c r="AB2051" s="74"/>
      <c r="AC2051" s="74"/>
      <c r="AD2051" s="74"/>
      <c r="AE2051" s="74"/>
      <c r="AG2051" s="101"/>
      <c r="AN2051" s="74"/>
      <c r="AO2051" s="74"/>
      <c r="AP2051" s="74"/>
      <c r="AQ2051" s="74"/>
      <c r="AR2051" s="74"/>
      <c r="AS2051" s="74"/>
      <c r="AT2051" s="74"/>
      <c r="AU2051" s="74"/>
    </row>
    <row r="2052" spans="27:47">
      <c r="AA2052" s="74"/>
      <c r="AB2052" s="74"/>
      <c r="AC2052" s="74"/>
      <c r="AD2052" s="74"/>
      <c r="AE2052" s="74"/>
      <c r="AG2052" s="101"/>
      <c r="AN2052" s="74"/>
      <c r="AO2052" s="74"/>
      <c r="AP2052" s="74"/>
      <c r="AQ2052" s="74"/>
      <c r="AR2052" s="74"/>
      <c r="AS2052" s="74"/>
      <c r="AT2052" s="74"/>
      <c r="AU2052" s="74"/>
    </row>
    <row r="2053" spans="27:47">
      <c r="AA2053" s="74"/>
      <c r="AB2053" s="74"/>
      <c r="AC2053" s="74"/>
      <c r="AD2053" s="74"/>
      <c r="AE2053" s="74"/>
      <c r="AG2053" s="101"/>
      <c r="AN2053" s="74"/>
      <c r="AO2053" s="74"/>
      <c r="AP2053" s="74"/>
      <c r="AQ2053" s="74"/>
      <c r="AR2053" s="74"/>
      <c r="AS2053" s="74"/>
      <c r="AT2053" s="74"/>
      <c r="AU2053" s="74"/>
    </row>
    <row r="2054" spans="27:47">
      <c r="AA2054" s="74"/>
      <c r="AB2054" s="74"/>
      <c r="AC2054" s="74"/>
      <c r="AD2054" s="74"/>
      <c r="AE2054" s="74"/>
      <c r="AG2054" s="101"/>
      <c r="AN2054" s="74"/>
      <c r="AO2054" s="74"/>
      <c r="AP2054" s="74"/>
      <c r="AQ2054" s="74"/>
      <c r="AR2054" s="74"/>
      <c r="AS2054" s="74"/>
      <c r="AT2054" s="74"/>
      <c r="AU2054" s="74"/>
    </row>
    <row r="2055" spans="27:47">
      <c r="AA2055" s="74"/>
      <c r="AB2055" s="74"/>
      <c r="AC2055" s="74"/>
      <c r="AD2055" s="74"/>
      <c r="AE2055" s="74"/>
      <c r="AG2055" s="101"/>
      <c r="AN2055" s="74"/>
      <c r="AO2055" s="74"/>
      <c r="AP2055" s="74"/>
      <c r="AQ2055" s="74"/>
      <c r="AR2055" s="74"/>
      <c r="AS2055" s="74"/>
      <c r="AT2055" s="74"/>
      <c r="AU2055" s="74"/>
    </row>
    <row r="2056" spans="27:47">
      <c r="AA2056" s="74"/>
      <c r="AB2056" s="74"/>
      <c r="AC2056" s="74"/>
      <c r="AD2056" s="74"/>
      <c r="AE2056" s="74"/>
      <c r="AG2056" s="101"/>
      <c r="AN2056" s="74"/>
      <c r="AO2056" s="74"/>
      <c r="AP2056" s="74"/>
      <c r="AQ2056" s="74"/>
      <c r="AR2056" s="74"/>
      <c r="AS2056" s="74"/>
      <c r="AT2056" s="74"/>
      <c r="AU2056" s="74"/>
    </row>
    <row r="2057" spans="27:47">
      <c r="AA2057" s="74"/>
      <c r="AB2057" s="74"/>
      <c r="AC2057" s="74"/>
      <c r="AD2057" s="74"/>
      <c r="AE2057" s="74"/>
      <c r="AG2057" s="101"/>
      <c r="AN2057" s="74"/>
      <c r="AO2057" s="74"/>
      <c r="AP2057" s="74"/>
      <c r="AQ2057" s="74"/>
      <c r="AR2057" s="74"/>
      <c r="AS2057" s="74"/>
      <c r="AT2057" s="74"/>
      <c r="AU2057" s="74"/>
    </row>
    <row r="2058" spans="27:47">
      <c r="AA2058" s="74"/>
      <c r="AB2058" s="74"/>
      <c r="AC2058" s="74"/>
      <c r="AD2058" s="74"/>
      <c r="AE2058" s="74"/>
      <c r="AG2058" s="101"/>
      <c r="AN2058" s="74"/>
      <c r="AO2058" s="74"/>
      <c r="AP2058" s="74"/>
      <c r="AQ2058" s="74"/>
      <c r="AR2058" s="74"/>
      <c r="AS2058" s="74"/>
      <c r="AT2058" s="74"/>
      <c r="AU2058" s="74"/>
    </row>
    <row r="2059" spans="27:47">
      <c r="AA2059" s="74"/>
      <c r="AB2059" s="74"/>
      <c r="AC2059" s="74"/>
      <c r="AD2059" s="74"/>
      <c r="AE2059" s="74"/>
      <c r="AG2059" s="101"/>
      <c r="AN2059" s="74"/>
      <c r="AO2059" s="74"/>
      <c r="AP2059" s="74"/>
      <c r="AQ2059" s="74"/>
      <c r="AR2059" s="74"/>
      <c r="AS2059" s="74"/>
      <c r="AT2059" s="74"/>
      <c r="AU2059" s="74"/>
    </row>
    <row r="2060" spans="27:47">
      <c r="AA2060" s="74"/>
      <c r="AB2060" s="74"/>
      <c r="AC2060" s="74"/>
      <c r="AD2060" s="74"/>
      <c r="AE2060" s="74"/>
      <c r="AG2060" s="101"/>
      <c r="AN2060" s="74"/>
      <c r="AO2060" s="74"/>
      <c r="AP2060" s="74"/>
      <c r="AQ2060" s="74"/>
      <c r="AR2060" s="74"/>
      <c r="AS2060" s="74"/>
      <c r="AT2060" s="74"/>
      <c r="AU2060" s="74"/>
    </row>
    <row r="2061" spans="27:47">
      <c r="AA2061" s="74"/>
      <c r="AB2061" s="74"/>
      <c r="AC2061" s="74"/>
      <c r="AD2061" s="74"/>
      <c r="AE2061" s="74"/>
      <c r="AG2061" s="101"/>
      <c r="AN2061" s="74"/>
      <c r="AO2061" s="74"/>
      <c r="AP2061" s="74"/>
      <c r="AQ2061" s="74"/>
      <c r="AR2061" s="74"/>
      <c r="AS2061" s="74"/>
      <c r="AT2061" s="74"/>
      <c r="AU2061" s="74"/>
    </row>
    <row r="2062" spans="27:47">
      <c r="AA2062" s="74"/>
      <c r="AB2062" s="74"/>
      <c r="AC2062" s="74"/>
      <c r="AD2062" s="74"/>
      <c r="AE2062" s="74"/>
      <c r="AG2062" s="101"/>
      <c r="AN2062" s="74"/>
      <c r="AO2062" s="74"/>
      <c r="AP2062" s="74"/>
      <c r="AQ2062" s="74"/>
      <c r="AR2062" s="74"/>
      <c r="AS2062" s="74"/>
      <c r="AT2062" s="74"/>
      <c r="AU2062" s="74"/>
    </row>
    <row r="2063" spans="27:47">
      <c r="AA2063" s="74"/>
      <c r="AB2063" s="74"/>
      <c r="AC2063" s="74"/>
      <c r="AD2063" s="74"/>
      <c r="AE2063" s="74"/>
      <c r="AG2063" s="101"/>
      <c r="AN2063" s="74"/>
      <c r="AO2063" s="74"/>
      <c r="AP2063" s="74"/>
      <c r="AQ2063" s="74"/>
      <c r="AR2063" s="74"/>
      <c r="AS2063" s="74"/>
      <c r="AT2063" s="74"/>
      <c r="AU2063" s="74"/>
    </row>
    <row r="2064" spans="27:47">
      <c r="AA2064" s="74"/>
      <c r="AB2064" s="74"/>
      <c r="AC2064" s="74"/>
      <c r="AD2064" s="74"/>
      <c r="AE2064" s="74"/>
      <c r="AG2064" s="101"/>
      <c r="AN2064" s="74"/>
      <c r="AO2064" s="74"/>
      <c r="AP2064" s="74"/>
      <c r="AQ2064" s="74"/>
      <c r="AR2064" s="74"/>
      <c r="AS2064" s="74"/>
      <c r="AT2064" s="74"/>
      <c r="AU2064" s="74"/>
    </row>
    <row r="2065" spans="27:47">
      <c r="AA2065" s="74"/>
      <c r="AB2065" s="74"/>
      <c r="AC2065" s="74"/>
      <c r="AD2065" s="74"/>
      <c r="AE2065" s="74"/>
      <c r="AG2065" s="101"/>
      <c r="AN2065" s="74"/>
      <c r="AO2065" s="74"/>
      <c r="AP2065" s="74"/>
      <c r="AQ2065" s="74"/>
      <c r="AR2065" s="74"/>
      <c r="AS2065" s="74"/>
      <c r="AT2065" s="74"/>
      <c r="AU2065" s="74"/>
    </row>
    <row r="2066" spans="27:47">
      <c r="AA2066" s="74"/>
      <c r="AB2066" s="74"/>
      <c r="AC2066" s="74"/>
      <c r="AD2066" s="74"/>
      <c r="AE2066" s="74"/>
      <c r="AG2066" s="101"/>
      <c r="AN2066" s="74"/>
      <c r="AO2066" s="74"/>
      <c r="AP2066" s="74"/>
      <c r="AQ2066" s="74"/>
      <c r="AR2066" s="74"/>
      <c r="AS2066" s="74"/>
      <c r="AT2066" s="74"/>
      <c r="AU2066" s="74"/>
    </row>
    <row r="2067" spans="27:47">
      <c r="AA2067" s="74"/>
      <c r="AB2067" s="74"/>
      <c r="AC2067" s="74"/>
      <c r="AD2067" s="74"/>
      <c r="AE2067" s="74"/>
      <c r="AG2067" s="101"/>
      <c r="AN2067" s="74"/>
      <c r="AO2067" s="74"/>
      <c r="AP2067" s="74"/>
      <c r="AQ2067" s="74"/>
      <c r="AR2067" s="74"/>
      <c r="AS2067" s="74"/>
      <c r="AT2067" s="74"/>
      <c r="AU2067" s="74"/>
    </row>
    <row r="2068" spans="27:47">
      <c r="AA2068" s="74"/>
      <c r="AB2068" s="74"/>
      <c r="AC2068" s="74"/>
      <c r="AD2068" s="74"/>
      <c r="AE2068" s="74"/>
      <c r="AG2068" s="101"/>
      <c r="AN2068" s="74"/>
      <c r="AO2068" s="74"/>
      <c r="AP2068" s="74"/>
      <c r="AQ2068" s="74"/>
      <c r="AR2068" s="74"/>
      <c r="AS2068" s="74"/>
      <c r="AT2068" s="74"/>
      <c r="AU2068" s="74"/>
    </row>
    <row r="2069" spans="27:47">
      <c r="AA2069" s="74"/>
      <c r="AB2069" s="74"/>
      <c r="AC2069" s="74"/>
      <c r="AD2069" s="74"/>
      <c r="AE2069" s="74"/>
      <c r="AG2069" s="101"/>
      <c r="AN2069" s="74"/>
      <c r="AO2069" s="74"/>
      <c r="AP2069" s="74"/>
      <c r="AQ2069" s="74"/>
      <c r="AR2069" s="74"/>
      <c r="AS2069" s="74"/>
      <c r="AT2069" s="74"/>
      <c r="AU2069" s="74"/>
    </row>
    <row r="2070" spans="27:47">
      <c r="AA2070" s="74"/>
      <c r="AB2070" s="74"/>
      <c r="AC2070" s="74"/>
      <c r="AD2070" s="74"/>
      <c r="AE2070" s="74"/>
      <c r="AG2070" s="101"/>
      <c r="AN2070" s="74"/>
      <c r="AO2070" s="74"/>
      <c r="AP2070" s="74"/>
      <c r="AQ2070" s="74"/>
      <c r="AR2070" s="74"/>
      <c r="AS2070" s="74"/>
      <c r="AT2070" s="74"/>
      <c r="AU2070" s="74"/>
    </row>
    <row r="2071" spans="27:47">
      <c r="AA2071" s="74"/>
      <c r="AB2071" s="74"/>
      <c r="AC2071" s="74"/>
      <c r="AD2071" s="74"/>
      <c r="AE2071" s="74"/>
      <c r="AF2071" s="102"/>
      <c r="AG2071" s="101"/>
      <c r="AN2071" s="74"/>
      <c r="AO2071" s="74"/>
      <c r="AP2071" s="74"/>
      <c r="AQ2071" s="74"/>
      <c r="AR2071" s="74"/>
      <c r="AS2071" s="74"/>
      <c r="AT2071" s="74"/>
      <c r="AU2071" s="74"/>
    </row>
    <row r="2072" spans="27:47">
      <c r="AA2072" s="74"/>
      <c r="AB2072" s="74"/>
      <c r="AC2072" s="74"/>
      <c r="AD2072" s="74"/>
      <c r="AE2072" s="74"/>
      <c r="AF2072" s="102"/>
      <c r="AG2072" s="101"/>
      <c r="AN2072" s="74"/>
      <c r="AO2072" s="74"/>
      <c r="AP2072" s="74"/>
      <c r="AQ2072" s="74"/>
      <c r="AR2072" s="74"/>
      <c r="AS2072" s="74"/>
      <c r="AT2072" s="74"/>
      <c r="AU2072" s="74"/>
    </row>
    <row r="2073" spans="27:47">
      <c r="AA2073" s="74"/>
      <c r="AB2073" s="74"/>
      <c r="AC2073" s="74"/>
      <c r="AD2073" s="74"/>
      <c r="AE2073" s="74"/>
      <c r="AF2073" s="102"/>
      <c r="AG2073" s="101"/>
      <c r="AN2073" s="74"/>
      <c r="AO2073" s="74"/>
      <c r="AP2073" s="74"/>
      <c r="AQ2073" s="74"/>
      <c r="AR2073" s="74"/>
      <c r="AS2073" s="74"/>
      <c r="AT2073" s="74"/>
      <c r="AU2073" s="74"/>
    </row>
    <row r="2074" spans="27:47">
      <c r="AA2074" s="74"/>
      <c r="AB2074" s="74"/>
      <c r="AC2074" s="74"/>
      <c r="AD2074" s="74"/>
      <c r="AE2074" s="74"/>
      <c r="AF2074" s="102"/>
      <c r="AG2074" s="101"/>
      <c r="AN2074" s="74"/>
      <c r="AO2074" s="74"/>
      <c r="AP2074" s="74"/>
      <c r="AQ2074" s="74"/>
      <c r="AR2074" s="74"/>
      <c r="AS2074" s="74"/>
      <c r="AT2074" s="74"/>
      <c r="AU2074" s="74"/>
    </row>
    <row r="2075" spans="27:47">
      <c r="AA2075" s="74"/>
      <c r="AB2075" s="74"/>
      <c r="AC2075" s="74"/>
      <c r="AD2075" s="74"/>
      <c r="AE2075" s="74"/>
      <c r="AF2075" s="102"/>
      <c r="AG2075" s="101"/>
      <c r="AN2075" s="74"/>
      <c r="AO2075" s="74"/>
      <c r="AP2075" s="74"/>
      <c r="AQ2075" s="74"/>
      <c r="AR2075" s="74"/>
      <c r="AS2075" s="74"/>
      <c r="AT2075" s="74"/>
      <c r="AU2075" s="74"/>
    </row>
    <row r="2076" spans="27:47">
      <c r="AA2076" s="74"/>
      <c r="AB2076" s="74"/>
      <c r="AC2076" s="74"/>
      <c r="AD2076" s="74"/>
      <c r="AE2076" s="74"/>
      <c r="AF2076" s="102"/>
      <c r="AG2076" s="101"/>
      <c r="AN2076" s="74"/>
      <c r="AO2076" s="74"/>
      <c r="AP2076" s="74"/>
      <c r="AQ2076" s="74"/>
      <c r="AR2076" s="74"/>
      <c r="AS2076" s="74"/>
      <c r="AT2076" s="74"/>
      <c r="AU2076" s="74"/>
    </row>
    <row r="2077" spans="27:47">
      <c r="AA2077" s="74"/>
      <c r="AB2077" s="74"/>
      <c r="AC2077" s="74"/>
      <c r="AD2077" s="74"/>
      <c r="AE2077" s="74"/>
      <c r="AF2077" s="102"/>
      <c r="AG2077" s="101"/>
      <c r="AN2077" s="74"/>
      <c r="AO2077" s="74"/>
      <c r="AP2077" s="74"/>
      <c r="AQ2077" s="74"/>
      <c r="AR2077" s="74"/>
      <c r="AS2077" s="74"/>
      <c r="AT2077" s="74"/>
      <c r="AU2077" s="74"/>
    </row>
    <row r="2078" spans="27:47">
      <c r="AA2078" s="74"/>
      <c r="AB2078" s="74"/>
      <c r="AC2078" s="74"/>
      <c r="AD2078" s="74"/>
      <c r="AE2078" s="74"/>
      <c r="AF2078" s="102"/>
      <c r="AG2078" s="101"/>
      <c r="AN2078" s="74"/>
      <c r="AO2078" s="74"/>
      <c r="AP2078" s="74"/>
      <c r="AQ2078" s="74"/>
      <c r="AR2078" s="74"/>
      <c r="AS2078" s="74"/>
      <c r="AT2078" s="74"/>
      <c r="AU2078" s="74"/>
    </row>
    <row r="2079" spans="27:47">
      <c r="AA2079" s="74"/>
      <c r="AB2079" s="74"/>
      <c r="AC2079" s="74"/>
      <c r="AD2079" s="74"/>
      <c r="AE2079" s="74"/>
      <c r="AF2079" s="102"/>
      <c r="AG2079" s="101"/>
      <c r="AN2079" s="74"/>
      <c r="AO2079" s="74"/>
      <c r="AP2079" s="74"/>
      <c r="AQ2079" s="74"/>
      <c r="AR2079" s="74"/>
      <c r="AS2079" s="74"/>
      <c r="AT2079" s="74"/>
      <c r="AU2079" s="74"/>
    </row>
    <row r="2080" spans="27:47">
      <c r="AA2080" s="74"/>
      <c r="AB2080" s="74"/>
      <c r="AC2080" s="74"/>
      <c r="AD2080" s="74"/>
      <c r="AE2080" s="74"/>
      <c r="AF2080" s="102"/>
      <c r="AG2080" s="101"/>
      <c r="AN2080" s="74"/>
      <c r="AO2080" s="74"/>
      <c r="AP2080" s="74"/>
      <c r="AQ2080" s="74"/>
      <c r="AR2080" s="74"/>
      <c r="AS2080" s="74"/>
      <c r="AT2080" s="74"/>
      <c r="AU2080" s="74"/>
    </row>
    <row r="2081" spans="27:47">
      <c r="AA2081" s="74"/>
      <c r="AB2081" s="74"/>
      <c r="AC2081" s="74"/>
      <c r="AD2081" s="74"/>
      <c r="AE2081" s="74"/>
      <c r="AF2081" s="102"/>
      <c r="AG2081" s="101"/>
      <c r="AN2081" s="74"/>
      <c r="AO2081" s="74"/>
      <c r="AP2081" s="74"/>
      <c r="AQ2081" s="74"/>
      <c r="AR2081" s="74"/>
      <c r="AS2081" s="74"/>
      <c r="AT2081" s="74"/>
      <c r="AU2081" s="74"/>
    </row>
    <row r="2082" spans="27:47">
      <c r="AA2082" s="74"/>
      <c r="AB2082" s="74"/>
      <c r="AC2082" s="74"/>
      <c r="AD2082" s="74"/>
      <c r="AE2082" s="74"/>
      <c r="AF2082" s="102"/>
      <c r="AG2082" s="101"/>
      <c r="AN2082" s="74"/>
      <c r="AO2082" s="74"/>
      <c r="AP2082" s="74"/>
      <c r="AQ2082" s="74"/>
      <c r="AR2082" s="74"/>
      <c r="AS2082" s="74"/>
      <c r="AT2082" s="74"/>
      <c r="AU2082" s="74"/>
    </row>
    <row r="2083" spans="27:47">
      <c r="AA2083" s="74"/>
      <c r="AB2083" s="74"/>
      <c r="AC2083" s="74"/>
      <c r="AD2083" s="74"/>
      <c r="AE2083" s="74"/>
      <c r="AF2083" s="102"/>
      <c r="AG2083" s="101"/>
      <c r="AN2083" s="74"/>
      <c r="AO2083" s="74"/>
      <c r="AP2083" s="74"/>
      <c r="AQ2083" s="74"/>
      <c r="AR2083" s="74"/>
      <c r="AS2083" s="74"/>
      <c r="AT2083" s="74"/>
      <c r="AU2083" s="74"/>
    </row>
    <row r="2084" spans="27:47">
      <c r="AA2084" s="74"/>
      <c r="AB2084" s="74"/>
      <c r="AC2084" s="74"/>
      <c r="AD2084" s="74"/>
      <c r="AE2084" s="74"/>
      <c r="AF2084" s="102"/>
      <c r="AG2084" s="101"/>
      <c r="AN2084" s="74"/>
      <c r="AO2084" s="74"/>
      <c r="AP2084" s="74"/>
      <c r="AQ2084" s="74"/>
      <c r="AR2084" s="74"/>
      <c r="AS2084" s="74"/>
      <c r="AT2084" s="74"/>
      <c r="AU2084" s="74"/>
    </row>
    <row r="2085" spans="27:47">
      <c r="AA2085" s="74"/>
      <c r="AB2085" s="74"/>
      <c r="AC2085" s="74"/>
      <c r="AD2085" s="74"/>
      <c r="AE2085" s="74"/>
      <c r="AF2085" s="102"/>
      <c r="AG2085" s="101"/>
      <c r="AN2085" s="74"/>
      <c r="AO2085" s="74"/>
      <c r="AP2085" s="74"/>
      <c r="AQ2085" s="74"/>
      <c r="AR2085" s="74"/>
      <c r="AS2085" s="74"/>
      <c r="AT2085" s="74"/>
      <c r="AU2085" s="74"/>
    </row>
    <row r="2086" spans="27:47">
      <c r="AA2086" s="74"/>
      <c r="AB2086" s="74"/>
      <c r="AC2086" s="74"/>
      <c r="AD2086" s="74"/>
      <c r="AE2086" s="74"/>
      <c r="AF2086" s="102"/>
      <c r="AG2086" s="101"/>
      <c r="AN2086" s="74"/>
      <c r="AO2086" s="74"/>
      <c r="AP2086" s="74"/>
      <c r="AQ2086" s="74"/>
      <c r="AR2086" s="74"/>
      <c r="AS2086" s="74"/>
      <c r="AT2086" s="74"/>
      <c r="AU2086" s="74"/>
    </row>
    <row r="2087" spans="27:47">
      <c r="AA2087" s="74"/>
      <c r="AB2087" s="74"/>
      <c r="AC2087" s="74"/>
      <c r="AD2087" s="74"/>
      <c r="AE2087" s="74"/>
      <c r="AF2087" s="102"/>
      <c r="AG2087" s="101"/>
      <c r="AN2087" s="74"/>
      <c r="AO2087" s="74"/>
      <c r="AP2087" s="74"/>
      <c r="AQ2087" s="74"/>
      <c r="AR2087" s="74"/>
      <c r="AS2087" s="74"/>
      <c r="AT2087" s="74"/>
      <c r="AU2087" s="74"/>
    </row>
    <row r="2088" spans="27:47">
      <c r="AA2088" s="74"/>
      <c r="AB2088" s="74"/>
      <c r="AC2088" s="74"/>
      <c r="AD2088" s="74"/>
      <c r="AE2088" s="74"/>
      <c r="AF2088" s="102"/>
      <c r="AG2088" s="101"/>
      <c r="AN2088" s="74"/>
      <c r="AO2088" s="74"/>
      <c r="AP2088" s="74"/>
      <c r="AQ2088" s="74"/>
      <c r="AR2088" s="74"/>
      <c r="AS2088" s="74"/>
      <c r="AT2088" s="74"/>
      <c r="AU2088" s="74"/>
    </row>
    <row r="2089" spans="27:47">
      <c r="AA2089" s="74"/>
      <c r="AB2089" s="74"/>
      <c r="AC2089" s="74"/>
      <c r="AD2089" s="74"/>
      <c r="AE2089" s="74"/>
      <c r="AF2089" s="102"/>
      <c r="AG2089" s="101"/>
      <c r="AN2089" s="74"/>
      <c r="AO2089" s="74"/>
      <c r="AP2089" s="74"/>
      <c r="AQ2089" s="74"/>
      <c r="AR2089" s="74"/>
      <c r="AS2089" s="74"/>
      <c r="AT2089" s="74"/>
      <c r="AU2089" s="74"/>
    </row>
    <row r="2090" spans="27:47">
      <c r="AA2090" s="74"/>
      <c r="AB2090" s="74"/>
      <c r="AC2090" s="74"/>
      <c r="AD2090" s="74"/>
      <c r="AE2090" s="74"/>
      <c r="AF2090" s="102"/>
      <c r="AG2090" s="101"/>
      <c r="AN2090" s="74"/>
      <c r="AO2090" s="74"/>
      <c r="AP2090" s="74"/>
      <c r="AQ2090" s="74"/>
      <c r="AR2090" s="74"/>
      <c r="AS2090" s="74"/>
      <c r="AT2090" s="74"/>
      <c r="AU2090" s="74"/>
    </row>
    <row r="2091" spans="27:47">
      <c r="AA2091" s="74"/>
      <c r="AB2091" s="74"/>
      <c r="AC2091" s="74"/>
      <c r="AD2091" s="74"/>
      <c r="AE2091" s="74"/>
      <c r="AF2091" s="102"/>
      <c r="AG2091" s="101"/>
      <c r="AN2091" s="74"/>
      <c r="AO2091" s="74"/>
      <c r="AP2091" s="74"/>
      <c r="AQ2091" s="74"/>
      <c r="AR2091" s="74"/>
      <c r="AS2091" s="74"/>
      <c r="AT2091" s="74"/>
      <c r="AU2091" s="74"/>
    </row>
    <row r="2092" spans="27:47">
      <c r="AA2092" s="74"/>
      <c r="AB2092" s="74"/>
      <c r="AC2092" s="74"/>
      <c r="AD2092" s="74"/>
      <c r="AE2092" s="74"/>
      <c r="AF2092" s="102"/>
      <c r="AG2092" s="101"/>
      <c r="AN2092" s="74"/>
      <c r="AO2092" s="74"/>
      <c r="AP2092" s="74"/>
      <c r="AQ2092" s="74"/>
      <c r="AR2092" s="74"/>
      <c r="AS2092" s="74"/>
      <c r="AT2092" s="74"/>
      <c r="AU2092" s="74"/>
    </row>
    <row r="2093" spans="27:47">
      <c r="AA2093" s="74"/>
      <c r="AB2093" s="74"/>
      <c r="AC2093" s="74"/>
      <c r="AD2093" s="74"/>
      <c r="AE2093" s="74"/>
      <c r="AF2093" s="102"/>
      <c r="AG2093" s="101"/>
      <c r="AN2093" s="74"/>
      <c r="AO2093" s="74"/>
      <c r="AP2093" s="74"/>
      <c r="AQ2093" s="74"/>
      <c r="AR2093" s="74"/>
      <c r="AS2093" s="74"/>
      <c r="AT2093" s="74"/>
      <c r="AU2093" s="74"/>
    </row>
    <row r="2094" spans="27:47">
      <c r="AA2094" s="74"/>
      <c r="AB2094" s="74"/>
      <c r="AC2094" s="74"/>
      <c r="AD2094" s="74"/>
      <c r="AE2094" s="74"/>
      <c r="AF2094" s="102"/>
      <c r="AG2094" s="101"/>
      <c r="AN2094" s="74"/>
      <c r="AO2094" s="74"/>
      <c r="AP2094" s="74"/>
      <c r="AQ2094" s="74"/>
      <c r="AR2094" s="74"/>
      <c r="AS2094" s="74"/>
      <c r="AT2094" s="74"/>
      <c r="AU2094" s="74"/>
    </row>
    <row r="2095" spans="27:47">
      <c r="AA2095" s="74"/>
      <c r="AB2095" s="74"/>
      <c r="AC2095" s="74"/>
      <c r="AD2095" s="74"/>
      <c r="AE2095" s="74"/>
      <c r="AF2095" s="102"/>
      <c r="AG2095" s="101"/>
      <c r="AN2095" s="74"/>
      <c r="AO2095" s="74"/>
      <c r="AP2095" s="74"/>
      <c r="AQ2095" s="74"/>
      <c r="AR2095" s="74"/>
      <c r="AS2095" s="74"/>
      <c r="AT2095" s="74"/>
      <c r="AU2095" s="74"/>
    </row>
    <row r="2096" spans="27:47">
      <c r="AA2096" s="74"/>
      <c r="AB2096" s="74"/>
      <c r="AC2096" s="74"/>
      <c r="AD2096" s="74"/>
      <c r="AE2096" s="74"/>
      <c r="AF2096" s="102"/>
      <c r="AG2096" s="101"/>
      <c r="AN2096" s="74"/>
      <c r="AO2096" s="74"/>
      <c r="AP2096" s="74"/>
      <c r="AQ2096" s="74"/>
      <c r="AR2096" s="74"/>
      <c r="AS2096" s="74"/>
      <c r="AT2096" s="74"/>
      <c r="AU2096" s="74"/>
    </row>
    <row r="2097" spans="27:47">
      <c r="AA2097" s="74"/>
      <c r="AB2097" s="74"/>
      <c r="AC2097" s="74"/>
      <c r="AD2097" s="74"/>
      <c r="AE2097" s="74"/>
      <c r="AF2097" s="102"/>
      <c r="AG2097" s="101"/>
      <c r="AN2097" s="74"/>
      <c r="AO2097" s="74"/>
      <c r="AP2097" s="74"/>
      <c r="AQ2097" s="74"/>
      <c r="AR2097" s="74"/>
      <c r="AS2097" s="74"/>
      <c r="AT2097" s="74"/>
      <c r="AU2097" s="74"/>
    </row>
    <row r="2098" spans="27:47">
      <c r="AA2098" s="74"/>
      <c r="AB2098" s="74"/>
      <c r="AC2098" s="74"/>
      <c r="AD2098" s="74"/>
      <c r="AE2098" s="74"/>
      <c r="AF2098" s="102"/>
      <c r="AG2098" s="101"/>
      <c r="AN2098" s="74"/>
      <c r="AO2098" s="74"/>
      <c r="AP2098" s="74"/>
      <c r="AQ2098" s="74"/>
      <c r="AR2098" s="74"/>
      <c r="AS2098" s="74"/>
      <c r="AT2098" s="74"/>
      <c r="AU2098" s="74"/>
    </row>
    <row r="2099" spans="27:47">
      <c r="AA2099" s="74"/>
      <c r="AB2099" s="74"/>
      <c r="AC2099" s="74"/>
      <c r="AD2099" s="74"/>
      <c r="AE2099" s="74"/>
      <c r="AF2099" s="102"/>
      <c r="AG2099" s="101"/>
      <c r="AN2099" s="74"/>
      <c r="AO2099" s="74"/>
      <c r="AP2099" s="74"/>
      <c r="AQ2099" s="74"/>
      <c r="AR2099" s="74"/>
      <c r="AS2099" s="74"/>
      <c r="AT2099" s="74"/>
      <c r="AU2099" s="74"/>
    </row>
    <row r="2100" spans="27:47">
      <c r="AA2100" s="74"/>
      <c r="AB2100" s="74"/>
      <c r="AC2100" s="74"/>
      <c r="AD2100" s="74"/>
      <c r="AE2100" s="74"/>
      <c r="AF2100" s="102"/>
      <c r="AG2100" s="101"/>
      <c r="AN2100" s="74"/>
      <c r="AO2100" s="74"/>
      <c r="AP2100" s="74"/>
      <c r="AQ2100" s="74"/>
      <c r="AR2100" s="74"/>
      <c r="AS2100" s="74"/>
      <c r="AT2100" s="74"/>
      <c r="AU2100" s="74"/>
    </row>
    <row r="2101" spans="27:47">
      <c r="AA2101" s="74"/>
      <c r="AB2101" s="74"/>
      <c r="AC2101" s="74"/>
      <c r="AD2101" s="74"/>
      <c r="AE2101" s="74"/>
      <c r="AF2101" s="102"/>
      <c r="AG2101" s="101"/>
      <c r="AN2101" s="74"/>
      <c r="AO2101" s="74"/>
      <c r="AP2101" s="74"/>
      <c r="AQ2101" s="74"/>
      <c r="AR2101" s="74"/>
      <c r="AS2101" s="74"/>
      <c r="AT2101" s="74"/>
      <c r="AU2101" s="74"/>
    </row>
    <row r="2102" spans="27:47">
      <c r="AA2102" s="74"/>
      <c r="AB2102" s="74"/>
      <c r="AC2102" s="74"/>
      <c r="AD2102" s="74"/>
      <c r="AE2102" s="74"/>
      <c r="AF2102" s="102"/>
      <c r="AG2102" s="101"/>
      <c r="AN2102" s="74"/>
      <c r="AO2102" s="74"/>
      <c r="AP2102" s="74"/>
      <c r="AQ2102" s="74"/>
      <c r="AR2102" s="74"/>
      <c r="AS2102" s="74"/>
      <c r="AT2102" s="74"/>
      <c r="AU2102" s="74"/>
    </row>
    <row r="2103" spans="27:47">
      <c r="AA2103" s="74"/>
      <c r="AB2103" s="74"/>
      <c r="AC2103" s="74"/>
      <c r="AD2103" s="74"/>
      <c r="AE2103" s="74"/>
      <c r="AF2103" s="102"/>
      <c r="AG2103" s="101"/>
      <c r="AN2103" s="74"/>
      <c r="AO2103" s="74"/>
      <c r="AP2103" s="74"/>
      <c r="AQ2103" s="74"/>
      <c r="AR2103" s="74"/>
      <c r="AS2103" s="74"/>
      <c r="AT2103" s="74"/>
      <c r="AU2103" s="74"/>
    </row>
    <row r="2104" spans="27:47">
      <c r="AA2104" s="74"/>
      <c r="AB2104" s="74"/>
      <c r="AC2104" s="74"/>
      <c r="AD2104" s="74"/>
      <c r="AE2104" s="74"/>
      <c r="AF2104" s="102"/>
      <c r="AG2104" s="101"/>
      <c r="AN2104" s="74"/>
      <c r="AO2104" s="74"/>
      <c r="AP2104" s="74"/>
      <c r="AQ2104" s="74"/>
      <c r="AR2104" s="74"/>
      <c r="AS2104" s="74"/>
      <c r="AT2104" s="74"/>
      <c r="AU2104" s="74"/>
    </row>
    <row r="2105" spans="27:47">
      <c r="AA2105" s="74"/>
      <c r="AB2105" s="74"/>
      <c r="AC2105" s="74"/>
      <c r="AD2105" s="74"/>
      <c r="AE2105" s="74"/>
      <c r="AF2105" s="102"/>
      <c r="AG2105" s="101"/>
      <c r="AN2105" s="74"/>
      <c r="AO2105" s="74"/>
      <c r="AP2105" s="74"/>
      <c r="AQ2105" s="74"/>
      <c r="AR2105" s="74"/>
      <c r="AS2105" s="74"/>
      <c r="AT2105" s="74"/>
      <c r="AU2105" s="74"/>
    </row>
    <row r="2106" spans="27:47">
      <c r="AA2106" s="74"/>
      <c r="AB2106" s="74"/>
      <c r="AC2106" s="74"/>
      <c r="AD2106" s="74"/>
      <c r="AE2106" s="74"/>
      <c r="AF2106" s="102"/>
      <c r="AG2106" s="101"/>
      <c r="AN2106" s="74"/>
      <c r="AO2106" s="74"/>
      <c r="AP2106" s="74"/>
      <c r="AQ2106" s="74"/>
      <c r="AR2106" s="74"/>
      <c r="AS2106" s="74"/>
      <c r="AT2106" s="74"/>
      <c r="AU2106" s="74"/>
    </row>
    <row r="2107" spans="27:47">
      <c r="AA2107" s="74"/>
      <c r="AB2107" s="74"/>
      <c r="AC2107" s="74"/>
      <c r="AD2107" s="74"/>
      <c r="AE2107" s="74"/>
      <c r="AF2107" s="102"/>
      <c r="AG2107" s="101"/>
      <c r="AN2107" s="74"/>
      <c r="AO2107" s="74"/>
      <c r="AP2107" s="74"/>
      <c r="AQ2107" s="74"/>
      <c r="AR2107" s="74"/>
      <c r="AS2107" s="74"/>
      <c r="AT2107" s="74"/>
      <c r="AU2107" s="74"/>
    </row>
    <row r="2108" spans="27:47">
      <c r="AA2108" s="74"/>
      <c r="AB2108" s="74"/>
      <c r="AC2108" s="74"/>
      <c r="AD2108" s="74"/>
      <c r="AE2108" s="74"/>
      <c r="AF2108" s="102"/>
      <c r="AG2108" s="101"/>
      <c r="AN2108" s="74"/>
      <c r="AO2108" s="74"/>
      <c r="AP2108" s="74"/>
      <c r="AQ2108" s="74"/>
      <c r="AR2108" s="74"/>
      <c r="AS2108" s="74"/>
      <c r="AT2108" s="74"/>
      <c r="AU2108" s="74"/>
    </row>
    <row r="2109" spans="27:47">
      <c r="AA2109" s="74"/>
      <c r="AB2109" s="74"/>
      <c r="AC2109" s="74"/>
      <c r="AD2109" s="74"/>
      <c r="AE2109" s="74"/>
      <c r="AF2109" s="102"/>
      <c r="AG2109" s="101"/>
      <c r="AN2109" s="74"/>
      <c r="AO2109" s="74"/>
      <c r="AP2109" s="74"/>
      <c r="AQ2109" s="74"/>
      <c r="AR2109" s="74"/>
      <c r="AS2109" s="74"/>
      <c r="AT2109" s="74"/>
      <c r="AU2109" s="74"/>
    </row>
    <row r="2110" spans="27:47">
      <c r="AA2110" s="74"/>
      <c r="AB2110" s="74"/>
      <c r="AC2110" s="74"/>
      <c r="AD2110" s="74"/>
      <c r="AE2110" s="74"/>
      <c r="AF2110" s="102"/>
      <c r="AG2110" s="101"/>
      <c r="AN2110" s="74"/>
      <c r="AO2110" s="74"/>
      <c r="AP2110" s="74"/>
      <c r="AQ2110" s="74"/>
      <c r="AR2110" s="74"/>
      <c r="AS2110" s="74"/>
      <c r="AT2110" s="74"/>
      <c r="AU2110" s="74"/>
    </row>
    <row r="2111" spans="27:47">
      <c r="AA2111" s="74"/>
      <c r="AB2111" s="74"/>
      <c r="AC2111" s="74"/>
      <c r="AD2111" s="74"/>
      <c r="AE2111" s="74"/>
      <c r="AF2111" s="102"/>
      <c r="AG2111" s="101"/>
      <c r="AN2111" s="74"/>
      <c r="AO2111" s="74"/>
      <c r="AP2111" s="74"/>
      <c r="AQ2111" s="74"/>
      <c r="AR2111" s="74"/>
      <c r="AS2111" s="74"/>
      <c r="AT2111" s="74"/>
      <c r="AU2111" s="74"/>
    </row>
    <row r="2112" spans="27:47">
      <c r="AA2112" s="74"/>
      <c r="AB2112" s="74"/>
      <c r="AC2112" s="74"/>
      <c r="AD2112" s="74"/>
      <c r="AE2112" s="74"/>
      <c r="AF2112" s="102"/>
      <c r="AG2112" s="101"/>
      <c r="AN2112" s="74"/>
      <c r="AO2112" s="74"/>
      <c r="AP2112" s="74"/>
      <c r="AQ2112" s="74"/>
      <c r="AR2112" s="74"/>
      <c r="AS2112" s="74"/>
      <c r="AT2112" s="74"/>
      <c r="AU2112" s="74"/>
    </row>
    <row r="2113" spans="27:47">
      <c r="AA2113" s="74"/>
      <c r="AB2113" s="74"/>
      <c r="AC2113" s="74"/>
      <c r="AD2113" s="74"/>
      <c r="AE2113" s="74"/>
      <c r="AF2113" s="102"/>
      <c r="AG2113" s="101"/>
      <c r="AN2113" s="74"/>
      <c r="AO2113" s="74"/>
      <c r="AP2113" s="74"/>
      <c r="AQ2113" s="74"/>
      <c r="AR2113" s="74"/>
      <c r="AS2113" s="74"/>
      <c r="AT2113" s="74"/>
      <c r="AU2113" s="74"/>
    </row>
    <row r="2114" spans="27:47">
      <c r="AA2114" s="74"/>
      <c r="AB2114" s="74"/>
      <c r="AC2114" s="74"/>
      <c r="AD2114" s="74"/>
      <c r="AE2114" s="74"/>
      <c r="AF2114" s="102"/>
      <c r="AG2114" s="101"/>
      <c r="AN2114" s="74"/>
      <c r="AO2114" s="74"/>
      <c r="AP2114" s="74"/>
      <c r="AQ2114" s="74"/>
      <c r="AR2114" s="74"/>
      <c r="AS2114" s="74"/>
      <c r="AT2114" s="74"/>
      <c r="AU2114" s="74"/>
    </row>
    <row r="2115" spans="27:47">
      <c r="AA2115" s="74"/>
      <c r="AB2115" s="74"/>
      <c r="AC2115" s="74"/>
      <c r="AD2115" s="74"/>
      <c r="AE2115" s="74"/>
      <c r="AF2115" s="102"/>
      <c r="AG2115" s="101"/>
      <c r="AN2115" s="74"/>
      <c r="AO2115" s="74"/>
      <c r="AP2115" s="74"/>
      <c r="AQ2115" s="74"/>
      <c r="AR2115" s="74"/>
      <c r="AS2115" s="74"/>
      <c r="AT2115" s="74"/>
      <c r="AU2115" s="74"/>
    </row>
    <row r="2116" spans="27:47">
      <c r="AA2116" s="74"/>
      <c r="AB2116" s="74"/>
      <c r="AC2116" s="74"/>
      <c r="AD2116" s="74"/>
      <c r="AE2116" s="74"/>
      <c r="AF2116" s="102"/>
      <c r="AG2116" s="101"/>
      <c r="AN2116" s="74"/>
      <c r="AO2116" s="74"/>
      <c r="AP2116" s="74"/>
      <c r="AQ2116" s="74"/>
      <c r="AR2116" s="74"/>
      <c r="AS2116" s="74"/>
      <c r="AT2116" s="74"/>
      <c r="AU2116" s="74"/>
    </row>
    <row r="2117" spans="27:47">
      <c r="AA2117" s="74"/>
      <c r="AB2117" s="74"/>
      <c r="AC2117" s="74"/>
      <c r="AD2117" s="74"/>
      <c r="AE2117" s="74"/>
      <c r="AF2117" s="102"/>
      <c r="AG2117" s="101"/>
      <c r="AN2117" s="74"/>
      <c r="AO2117" s="74"/>
      <c r="AP2117" s="74"/>
      <c r="AQ2117" s="74"/>
      <c r="AR2117" s="74"/>
      <c r="AS2117" s="74"/>
      <c r="AT2117" s="74"/>
      <c r="AU2117" s="74"/>
    </row>
    <row r="2118" spans="27:47">
      <c r="AA2118" s="74"/>
      <c r="AB2118" s="74"/>
      <c r="AC2118" s="74"/>
      <c r="AD2118" s="74"/>
      <c r="AE2118" s="74"/>
      <c r="AF2118" s="102"/>
      <c r="AG2118" s="101"/>
      <c r="AN2118" s="74"/>
      <c r="AO2118" s="74"/>
      <c r="AP2118" s="74"/>
      <c r="AQ2118" s="74"/>
      <c r="AR2118" s="74"/>
      <c r="AS2118" s="74"/>
      <c r="AT2118" s="74"/>
      <c r="AU2118" s="74"/>
    </row>
    <row r="2119" spans="27:47">
      <c r="AA2119" s="74"/>
      <c r="AB2119" s="74"/>
      <c r="AC2119" s="74"/>
      <c r="AD2119" s="74"/>
      <c r="AE2119" s="74"/>
      <c r="AF2119" s="102"/>
      <c r="AG2119" s="101"/>
      <c r="AN2119" s="74"/>
      <c r="AO2119" s="74"/>
      <c r="AP2119" s="74"/>
      <c r="AQ2119" s="74"/>
      <c r="AR2119" s="74"/>
      <c r="AS2119" s="74"/>
      <c r="AT2119" s="74"/>
      <c r="AU2119" s="74"/>
    </row>
    <row r="2120" spans="27:47">
      <c r="AA2120" s="74"/>
      <c r="AB2120" s="74"/>
      <c r="AC2120" s="74"/>
      <c r="AD2120" s="74"/>
      <c r="AE2120" s="74"/>
      <c r="AF2120" s="102"/>
      <c r="AG2120" s="101"/>
      <c r="AN2120" s="74"/>
      <c r="AO2120" s="74"/>
      <c r="AP2120" s="74"/>
      <c r="AQ2120" s="74"/>
      <c r="AR2120" s="74"/>
      <c r="AS2120" s="74"/>
      <c r="AT2120" s="74"/>
      <c r="AU2120" s="74"/>
    </row>
    <row r="2121" spans="27:47">
      <c r="AA2121" s="74"/>
      <c r="AB2121" s="74"/>
      <c r="AC2121" s="74"/>
      <c r="AD2121" s="74"/>
      <c r="AE2121" s="74"/>
      <c r="AF2121" s="102"/>
      <c r="AG2121" s="101"/>
      <c r="AN2121" s="74"/>
      <c r="AO2121" s="74"/>
      <c r="AP2121" s="74"/>
      <c r="AQ2121" s="74"/>
      <c r="AR2121" s="74"/>
      <c r="AS2121" s="74"/>
      <c r="AT2121" s="74"/>
      <c r="AU2121" s="74"/>
    </row>
    <row r="2122" spans="27:47">
      <c r="AA2122" s="74"/>
      <c r="AB2122" s="74"/>
      <c r="AC2122" s="74"/>
      <c r="AD2122" s="74"/>
      <c r="AE2122" s="74"/>
      <c r="AF2122" s="102"/>
      <c r="AG2122" s="101"/>
      <c r="AN2122" s="74"/>
      <c r="AO2122" s="74"/>
      <c r="AP2122" s="74"/>
      <c r="AQ2122" s="74"/>
      <c r="AR2122" s="74"/>
      <c r="AS2122" s="74"/>
      <c r="AT2122" s="74"/>
      <c r="AU2122" s="74"/>
    </row>
    <row r="2123" spans="27:47">
      <c r="AA2123" s="74"/>
      <c r="AB2123" s="74"/>
      <c r="AC2123" s="74"/>
      <c r="AD2123" s="74"/>
      <c r="AE2123" s="74"/>
      <c r="AF2123" s="102"/>
      <c r="AG2123" s="101"/>
      <c r="AN2123" s="74"/>
      <c r="AO2123" s="74"/>
      <c r="AP2123" s="74"/>
      <c r="AQ2123" s="74"/>
      <c r="AR2123" s="74"/>
      <c r="AS2123" s="74"/>
      <c r="AT2123" s="74"/>
      <c r="AU2123" s="74"/>
    </row>
    <row r="2124" spans="27:47">
      <c r="AA2124" s="74"/>
      <c r="AB2124" s="74"/>
      <c r="AC2124" s="74"/>
      <c r="AD2124" s="74"/>
      <c r="AE2124" s="74"/>
      <c r="AF2124" s="102"/>
      <c r="AG2124" s="101"/>
      <c r="AN2124" s="74"/>
      <c r="AO2124" s="74"/>
      <c r="AP2124" s="74"/>
      <c r="AQ2124" s="74"/>
      <c r="AR2124" s="74"/>
      <c r="AS2124" s="74"/>
      <c r="AT2124" s="74"/>
      <c r="AU2124" s="74"/>
    </row>
    <row r="2125" spans="27:47">
      <c r="AA2125" s="74"/>
      <c r="AB2125" s="74"/>
      <c r="AC2125" s="74"/>
      <c r="AD2125" s="74"/>
      <c r="AE2125" s="74"/>
      <c r="AF2125" s="102"/>
      <c r="AG2125" s="101"/>
      <c r="AN2125" s="74"/>
      <c r="AO2125" s="74"/>
      <c r="AP2125" s="74"/>
      <c r="AQ2125" s="74"/>
      <c r="AR2125" s="74"/>
      <c r="AS2125" s="74"/>
      <c r="AT2125" s="74"/>
      <c r="AU2125" s="74"/>
    </row>
    <row r="2126" spans="27:47">
      <c r="AA2126" s="74"/>
      <c r="AB2126" s="74"/>
      <c r="AC2126" s="74"/>
      <c r="AD2126" s="74"/>
      <c r="AE2126" s="74"/>
      <c r="AF2126" s="102"/>
      <c r="AG2126" s="101"/>
      <c r="AN2126" s="74"/>
      <c r="AO2126" s="74"/>
      <c r="AP2126" s="74"/>
      <c r="AQ2126" s="74"/>
      <c r="AR2126" s="74"/>
      <c r="AS2126" s="74"/>
      <c r="AT2126" s="74"/>
      <c r="AU2126" s="74"/>
    </row>
    <row r="2127" spans="27:47">
      <c r="AA2127" s="74"/>
      <c r="AB2127" s="74"/>
      <c r="AC2127" s="74"/>
      <c r="AD2127" s="74"/>
      <c r="AE2127" s="74"/>
      <c r="AF2127" s="102"/>
      <c r="AG2127" s="101"/>
      <c r="AN2127" s="74"/>
      <c r="AO2127" s="74"/>
      <c r="AP2127" s="74"/>
      <c r="AQ2127" s="74"/>
      <c r="AR2127" s="74"/>
      <c r="AS2127" s="74"/>
      <c r="AT2127" s="74"/>
      <c r="AU2127" s="74"/>
    </row>
    <row r="2128" spans="27:47">
      <c r="AA2128" s="74"/>
      <c r="AB2128" s="74"/>
      <c r="AC2128" s="74"/>
      <c r="AD2128" s="74"/>
      <c r="AE2128" s="74"/>
      <c r="AF2128" s="102"/>
      <c r="AG2128" s="101"/>
      <c r="AN2128" s="74"/>
      <c r="AO2128" s="74"/>
      <c r="AP2128" s="74"/>
      <c r="AQ2128" s="74"/>
      <c r="AR2128" s="74"/>
      <c r="AS2128" s="74"/>
      <c r="AT2128" s="74"/>
      <c r="AU2128" s="74"/>
    </row>
    <row r="2129" spans="27:47">
      <c r="AA2129" s="74"/>
      <c r="AB2129" s="74"/>
      <c r="AC2129" s="74"/>
      <c r="AD2129" s="74"/>
      <c r="AE2129" s="74"/>
      <c r="AF2129" s="102"/>
      <c r="AG2129" s="101"/>
      <c r="AN2129" s="74"/>
      <c r="AO2129" s="74"/>
      <c r="AP2129" s="74"/>
      <c r="AQ2129" s="74"/>
      <c r="AR2129" s="74"/>
      <c r="AS2129" s="74"/>
      <c r="AT2129" s="74"/>
      <c r="AU2129" s="74"/>
    </row>
    <row r="2130" spans="27:47">
      <c r="AA2130" s="74"/>
      <c r="AB2130" s="74"/>
      <c r="AC2130" s="74"/>
      <c r="AD2130" s="74"/>
      <c r="AE2130" s="74"/>
      <c r="AF2130" s="102"/>
      <c r="AG2130" s="101"/>
      <c r="AN2130" s="74"/>
      <c r="AO2130" s="74"/>
      <c r="AP2130" s="74"/>
      <c r="AQ2130" s="74"/>
      <c r="AR2130" s="74"/>
      <c r="AS2130" s="74"/>
      <c r="AT2130" s="74"/>
      <c r="AU2130" s="74"/>
    </row>
    <row r="2131" spans="27:47">
      <c r="AA2131" s="74"/>
      <c r="AB2131" s="74"/>
      <c r="AC2131" s="74"/>
      <c r="AD2131" s="74"/>
      <c r="AE2131" s="74"/>
      <c r="AF2131" s="102"/>
      <c r="AG2131" s="101"/>
      <c r="AN2131" s="74"/>
      <c r="AO2131" s="74"/>
      <c r="AP2131" s="74"/>
      <c r="AQ2131" s="74"/>
      <c r="AR2131" s="74"/>
      <c r="AS2131" s="74"/>
      <c r="AT2131" s="74"/>
      <c r="AU2131" s="74"/>
    </row>
    <row r="2132" spans="27:47">
      <c r="AA2132" s="74"/>
      <c r="AB2132" s="74"/>
      <c r="AC2132" s="74"/>
      <c r="AD2132" s="74"/>
      <c r="AE2132" s="74"/>
      <c r="AF2132" s="102"/>
      <c r="AG2132" s="101"/>
      <c r="AN2132" s="74"/>
      <c r="AO2132" s="74"/>
      <c r="AP2132" s="74"/>
      <c r="AQ2132" s="74"/>
      <c r="AR2132" s="74"/>
      <c r="AS2132" s="74"/>
      <c r="AT2132" s="74"/>
      <c r="AU2132" s="74"/>
    </row>
    <row r="2133" spans="27:47">
      <c r="AA2133" s="74"/>
      <c r="AB2133" s="74"/>
      <c r="AC2133" s="74"/>
      <c r="AD2133" s="74"/>
      <c r="AE2133" s="74"/>
      <c r="AF2133" s="102"/>
      <c r="AG2133" s="101"/>
      <c r="AN2133" s="74"/>
      <c r="AO2133" s="74"/>
      <c r="AP2133" s="74"/>
      <c r="AQ2133" s="74"/>
      <c r="AR2133" s="74"/>
      <c r="AS2133" s="74"/>
      <c r="AT2133" s="74"/>
      <c r="AU2133" s="74"/>
    </row>
    <row r="2134" spans="27:47">
      <c r="AA2134" s="74"/>
      <c r="AB2134" s="74"/>
      <c r="AC2134" s="74"/>
      <c r="AD2134" s="74"/>
      <c r="AE2134" s="74"/>
      <c r="AF2134" s="102"/>
      <c r="AG2134" s="101"/>
      <c r="AN2134" s="74"/>
      <c r="AO2134" s="74"/>
      <c r="AP2134" s="74"/>
      <c r="AQ2134" s="74"/>
      <c r="AR2134" s="74"/>
      <c r="AS2134" s="74"/>
      <c r="AT2134" s="74"/>
      <c r="AU2134" s="74"/>
    </row>
    <row r="2135" spans="27:47">
      <c r="AA2135" s="74"/>
      <c r="AB2135" s="74"/>
      <c r="AC2135" s="74"/>
      <c r="AD2135" s="74"/>
      <c r="AE2135" s="74"/>
      <c r="AF2135" s="102"/>
      <c r="AG2135" s="101"/>
      <c r="AN2135" s="74"/>
      <c r="AO2135" s="74"/>
      <c r="AP2135" s="74"/>
      <c r="AQ2135" s="74"/>
      <c r="AR2135" s="74"/>
      <c r="AS2135" s="74"/>
      <c r="AT2135" s="74"/>
      <c r="AU2135" s="74"/>
    </row>
    <row r="2136" spans="27:47">
      <c r="AA2136" s="74"/>
      <c r="AB2136" s="74"/>
      <c r="AC2136" s="74"/>
      <c r="AD2136" s="74"/>
      <c r="AE2136" s="74"/>
      <c r="AF2136" s="102"/>
      <c r="AG2136" s="101"/>
      <c r="AN2136" s="74"/>
      <c r="AO2136" s="74"/>
      <c r="AP2136" s="74"/>
      <c r="AQ2136" s="74"/>
      <c r="AR2136" s="74"/>
      <c r="AS2136" s="74"/>
      <c r="AT2136" s="74"/>
      <c r="AU2136" s="74"/>
    </row>
    <row r="2137" spans="27:47">
      <c r="AA2137" s="74"/>
      <c r="AB2137" s="74"/>
      <c r="AC2137" s="74"/>
      <c r="AD2137" s="74"/>
      <c r="AE2137" s="74"/>
      <c r="AF2137" s="102"/>
      <c r="AG2137" s="101"/>
      <c r="AN2137" s="74"/>
      <c r="AO2137" s="74"/>
      <c r="AP2137" s="74"/>
      <c r="AQ2137" s="74"/>
      <c r="AR2137" s="74"/>
      <c r="AS2137" s="74"/>
      <c r="AT2137" s="74"/>
      <c r="AU2137" s="74"/>
    </row>
    <row r="2138" spans="27:47">
      <c r="AA2138" s="74"/>
      <c r="AB2138" s="74"/>
      <c r="AC2138" s="74"/>
      <c r="AD2138" s="74"/>
      <c r="AE2138" s="74"/>
      <c r="AF2138" s="102"/>
      <c r="AG2138" s="101"/>
      <c r="AN2138" s="74"/>
      <c r="AO2138" s="74"/>
      <c r="AP2138" s="74"/>
      <c r="AQ2138" s="74"/>
      <c r="AR2138" s="74"/>
      <c r="AS2138" s="74"/>
      <c r="AT2138" s="74"/>
      <c r="AU2138" s="74"/>
    </row>
    <row r="2139" spans="27:47">
      <c r="AA2139" s="74"/>
      <c r="AB2139" s="74"/>
      <c r="AC2139" s="74"/>
      <c r="AD2139" s="74"/>
      <c r="AE2139" s="74"/>
      <c r="AF2139" s="102"/>
      <c r="AG2139" s="101"/>
      <c r="AN2139" s="74"/>
      <c r="AO2139" s="74"/>
      <c r="AP2139" s="74"/>
      <c r="AQ2139" s="74"/>
      <c r="AR2139" s="74"/>
      <c r="AS2139" s="74"/>
      <c r="AT2139" s="74"/>
      <c r="AU2139" s="74"/>
    </row>
    <row r="2140" spans="27:47">
      <c r="AA2140" s="74"/>
      <c r="AB2140" s="74"/>
      <c r="AC2140" s="74"/>
      <c r="AD2140" s="74"/>
      <c r="AE2140" s="74"/>
      <c r="AF2140" s="102"/>
      <c r="AG2140" s="101"/>
      <c r="AN2140" s="74"/>
      <c r="AO2140" s="74"/>
      <c r="AP2140" s="74"/>
      <c r="AQ2140" s="74"/>
      <c r="AR2140" s="74"/>
      <c r="AS2140" s="74"/>
      <c r="AT2140" s="74"/>
      <c r="AU2140" s="74"/>
    </row>
    <row r="2141" spans="27:47">
      <c r="AA2141" s="74"/>
      <c r="AB2141" s="74"/>
      <c r="AC2141" s="74"/>
      <c r="AD2141" s="74"/>
      <c r="AE2141" s="74"/>
      <c r="AF2141" s="102"/>
      <c r="AG2141" s="101"/>
      <c r="AN2141" s="74"/>
      <c r="AO2141" s="74"/>
      <c r="AP2141" s="74"/>
      <c r="AQ2141" s="74"/>
      <c r="AR2141" s="74"/>
      <c r="AS2141" s="74"/>
      <c r="AT2141" s="74"/>
      <c r="AU2141" s="74"/>
    </row>
    <row r="2142" spans="27:47">
      <c r="AA2142" s="74"/>
      <c r="AB2142" s="74"/>
      <c r="AC2142" s="74"/>
      <c r="AD2142" s="74"/>
      <c r="AE2142" s="74"/>
      <c r="AF2142" s="102"/>
      <c r="AG2142" s="101"/>
      <c r="AN2142" s="74"/>
      <c r="AO2142" s="74"/>
      <c r="AP2142" s="74"/>
      <c r="AQ2142" s="74"/>
      <c r="AR2142" s="74"/>
      <c r="AS2142" s="74"/>
      <c r="AT2142" s="74"/>
      <c r="AU2142" s="74"/>
    </row>
    <row r="2143" spans="27:47">
      <c r="AA2143" s="74"/>
      <c r="AB2143" s="74"/>
      <c r="AC2143" s="74"/>
      <c r="AD2143" s="74"/>
      <c r="AE2143" s="74"/>
      <c r="AF2143" s="102"/>
      <c r="AG2143" s="101"/>
      <c r="AN2143" s="74"/>
      <c r="AO2143" s="74"/>
      <c r="AP2143" s="74"/>
      <c r="AQ2143" s="74"/>
      <c r="AR2143" s="74"/>
      <c r="AS2143" s="74"/>
      <c r="AT2143" s="74"/>
      <c r="AU2143" s="74"/>
    </row>
    <row r="2144" spans="27:47">
      <c r="AA2144" s="74"/>
      <c r="AB2144" s="74"/>
      <c r="AC2144" s="74"/>
      <c r="AD2144" s="74"/>
      <c r="AE2144" s="74"/>
      <c r="AF2144" s="102"/>
      <c r="AG2144" s="101"/>
      <c r="AN2144" s="74"/>
      <c r="AO2144" s="74"/>
      <c r="AP2144" s="74"/>
      <c r="AQ2144" s="74"/>
      <c r="AR2144" s="74"/>
      <c r="AS2144" s="74"/>
      <c r="AT2144" s="74"/>
      <c r="AU2144" s="74"/>
    </row>
    <row r="2145" spans="27:47">
      <c r="AA2145" s="74"/>
      <c r="AB2145" s="74"/>
      <c r="AC2145" s="74"/>
      <c r="AD2145" s="74"/>
      <c r="AE2145" s="74"/>
      <c r="AF2145" s="102"/>
      <c r="AG2145" s="101"/>
      <c r="AN2145" s="74"/>
      <c r="AO2145" s="74"/>
      <c r="AP2145" s="74"/>
      <c r="AQ2145" s="74"/>
      <c r="AR2145" s="74"/>
      <c r="AS2145" s="74"/>
      <c r="AT2145" s="74"/>
      <c r="AU2145" s="74"/>
    </row>
    <row r="2146" spans="27:47">
      <c r="AA2146" s="74"/>
      <c r="AB2146" s="74"/>
      <c r="AC2146" s="74"/>
      <c r="AD2146" s="74"/>
      <c r="AE2146" s="74"/>
      <c r="AF2146" s="102"/>
      <c r="AG2146" s="101"/>
      <c r="AN2146" s="74"/>
      <c r="AO2146" s="74"/>
      <c r="AP2146" s="74"/>
      <c r="AQ2146" s="74"/>
      <c r="AR2146" s="74"/>
      <c r="AS2146" s="74"/>
      <c r="AT2146" s="74"/>
      <c r="AU2146" s="74"/>
    </row>
    <row r="2147" spans="27:47">
      <c r="AA2147" s="74"/>
      <c r="AB2147" s="74"/>
      <c r="AC2147" s="74"/>
      <c r="AD2147" s="74"/>
      <c r="AE2147" s="74"/>
      <c r="AF2147" s="102"/>
      <c r="AG2147" s="101"/>
      <c r="AN2147" s="74"/>
      <c r="AO2147" s="74"/>
      <c r="AP2147" s="74"/>
      <c r="AQ2147" s="74"/>
      <c r="AR2147" s="74"/>
      <c r="AS2147" s="74"/>
      <c r="AT2147" s="74"/>
      <c r="AU2147" s="74"/>
    </row>
    <row r="2148" spans="27:47">
      <c r="AA2148" s="74"/>
      <c r="AB2148" s="74"/>
      <c r="AC2148" s="74"/>
      <c r="AD2148" s="74"/>
      <c r="AE2148" s="74"/>
      <c r="AF2148" s="102"/>
      <c r="AG2148" s="101"/>
      <c r="AN2148" s="74"/>
      <c r="AO2148" s="74"/>
      <c r="AP2148" s="74"/>
      <c r="AQ2148" s="74"/>
      <c r="AR2148" s="74"/>
      <c r="AS2148" s="74"/>
      <c r="AT2148" s="74"/>
      <c r="AU2148" s="74"/>
    </row>
    <row r="2149" spans="27:47">
      <c r="AA2149" s="74"/>
      <c r="AB2149" s="74"/>
      <c r="AC2149" s="74"/>
      <c r="AD2149" s="74"/>
      <c r="AE2149" s="74"/>
      <c r="AF2149" s="102"/>
      <c r="AG2149" s="101"/>
      <c r="AN2149" s="74"/>
      <c r="AO2149" s="74"/>
      <c r="AP2149" s="74"/>
      <c r="AQ2149" s="74"/>
      <c r="AR2149" s="74"/>
      <c r="AS2149" s="74"/>
      <c r="AT2149" s="74"/>
      <c r="AU2149" s="74"/>
    </row>
    <row r="2150" spans="27:47">
      <c r="AA2150" s="74"/>
      <c r="AB2150" s="74"/>
      <c r="AC2150" s="74"/>
      <c r="AD2150" s="74"/>
      <c r="AE2150" s="74"/>
      <c r="AF2150" s="102"/>
      <c r="AG2150" s="101"/>
      <c r="AN2150" s="74"/>
      <c r="AO2150" s="74"/>
      <c r="AP2150" s="74"/>
      <c r="AQ2150" s="74"/>
      <c r="AR2150" s="74"/>
      <c r="AS2150" s="74"/>
      <c r="AT2150" s="74"/>
      <c r="AU2150" s="74"/>
    </row>
    <row r="2151" spans="27:47">
      <c r="AA2151" s="74"/>
      <c r="AB2151" s="74"/>
      <c r="AC2151" s="74"/>
      <c r="AD2151" s="74"/>
      <c r="AE2151" s="74"/>
      <c r="AF2151" s="102"/>
      <c r="AG2151" s="101"/>
      <c r="AN2151" s="74"/>
      <c r="AO2151" s="74"/>
      <c r="AP2151" s="74"/>
      <c r="AQ2151" s="74"/>
      <c r="AR2151" s="74"/>
      <c r="AS2151" s="74"/>
      <c r="AT2151" s="74"/>
      <c r="AU2151" s="74"/>
    </row>
    <row r="2152" spans="27:47">
      <c r="AA2152" s="74"/>
      <c r="AB2152" s="74"/>
      <c r="AC2152" s="74"/>
      <c r="AD2152" s="74"/>
      <c r="AE2152" s="74"/>
      <c r="AF2152" s="102"/>
      <c r="AG2152" s="101"/>
      <c r="AN2152" s="74"/>
      <c r="AO2152" s="74"/>
      <c r="AP2152" s="74"/>
      <c r="AQ2152" s="74"/>
      <c r="AR2152" s="74"/>
      <c r="AS2152" s="74"/>
      <c r="AT2152" s="74"/>
      <c r="AU2152" s="74"/>
    </row>
    <row r="2153" spans="27:47">
      <c r="AA2153" s="74"/>
      <c r="AB2153" s="74"/>
      <c r="AC2153" s="74"/>
      <c r="AD2153" s="74"/>
      <c r="AE2153" s="74"/>
      <c r="AF2153" s="102"/>
      <c r="AG2153" s="101"/>
      <c r="AN2153" s="74"/>
      <c r="AO2153" s="74"/>
      <c r="AP2153" s="74"/>
      <c r="AQ2153" s="74"/>
      <c r="AR2153" s="74"/>
      <c r="AS2153" s="74"/>
      <c r="AT2153" s="74"/>
      <c r="AU2153" s="74"/>
    </row>
    <row r="2154" spans="27:47">
      <c r="AA2154" s="74"/>
      <c r="AB2154" s="74"/>
      <c r="AC2154" s="74"/>
      <c r="AD2154" s="74"/>
      <c r="AE2154" s="74"/>
      <c r="AF2154" s="102"/>
      <c r="AG2154" s="101"/>
      <c r="AN2154" s="74"/>
      <c r="AO2154" s="74"/>
      <c r="AP2154" s="74"/>
      <c r="AQ2154" s="74"/>
      <c r="AR2154" s="74"/>
      <c r="AS2154" s="74"/>
      <c r="AT2154" s="74"/>
      <c r="AU2154" s="74"/>
    </row>
    <row r="2155" spans="27:47">
      <c r="AA2155" s="74"/>
      <c r="AB2155" s="74"/>
      <c r="AC2155" s="74"/>
      <c r="AD2155" s="74"/>
      <c r="AE2155" s="74"/>
      <c r="AF2155" s="102"/>
      <c r="AG2155" s="101"/>
      <c r="AN2155" s="74"/>
      <c r="AO2155" s="74"/>
      <c r="AP2155" s="74"/>
      <c r="AQ2155" s="74"/>
      <c r="AR2155" s="74"/>
      <c r="AS2155" s="74"/>
      <c r="AT2155" s="74"/>
      <c r="AU2155" s="74"/>
    </row>
    <row r="2156" spans="27:47">
      <c r="AA2156" s="74"/>
      <c r="AB2156" s="74"/>
      <c r="AC2156" s="74"/>
      <c r="AD2156" s="74"/>
      <c r="AE2156" s="74"/>
      <c r="AF2156" s="102"/>
      <c r="AG2156" s="101"/>
      <c r="AN2156" s="74"/>
      <c r="AO2156" s="74"/>
      <c r="AP2156" s="74"/>
      <c r="AQ2156" s="74"/>
      <c r="AR2156" s="74"/>
      <c r="AS2156" s="74"/>
      <c r="AT2156" s="74"/>
      <c r="AU2156" s="74"/>
    </row>
    <row r="2157" spans="27:47">
      <c r="AA2157" s="74"/>
      <c r="AB2157" s="74"/>
      <c r="AC2157" s="74"/>
      <c r="AD2157" s="74"/>
      <c r="AE2157" s="74"/>
      <c r="AF2157" s="102"/>
      <c r="AG2157" s="101"/>
      <c r="AN2157" s="74"/>
      <c r="AO2157" s="74"/>
      <c r="AP2157" s="74"/>
      <c r="AQ2157" s="74"/>
      <c r="AR2157" s="74"/>
      <c r="AS2157" s="74"/>
      <c r="AT2157" s="74"/>
      <c r="AU2157" s="74"/>
    </row>
    <row r="2158" spans="27:47">
      <c r="AA2158" s="74"/>
      <c r="AB2158" s="74"/>
      <c r="AC2158" s="74"/>
      <c r="AD2158" s="74"/>
      <c r="AE2158" s="74"/>
      <c r="AF2158" s="102"/>
      <c r="AG2158" s="101"/>
      <c r="AN2158" s="74"/>
      <c r="AO2158" s="74"/>
      <c r="AP2158" s="74"/>
      <c r="AQ2158" s="74"/>
      <c r="AR2158" s="74"/>
      <c r="AS2158" s="74"/>
      <c r="AT2158" s="74"/>
      <c r="AU2158" s="74"/>
    </row>
    <row r="2159" spans="27:47">
      <c r="AA2159" s="74"/>
      <c r="AB2159" s="74"/>
      <c r="AC2159" s="74"/>
      <c r="AD2159" s="74"/>
      <c r="AE2159" s="74"/>
      <c r="AF2159" s="102"/>
      <c r="AG2159" s="101"/>
      <c r="AN2159" s="74"/>
      <c r="AO2159" s="74"/>
      <c r="AP2159" s="74"/>
      <c r="AQ2159" s="74"/>
      <c r="AR2159" s="74"/>
      <c r="AS2159" s="74"/>
      <c r="AT2159" s="74"/>
      <c r="AU2159" s="74"/>
    </row>
    <row r="2160" spans="27:47">
      <c r="AA2160" s="74"/>
      <c r="AB2160" s="74"/>
      <c r="AC2160" s="74"/>
      <c r="AD2160" s="74"/>
      <c r="AE2160" s="74"/>
      <c r="AF2160" s="102"/>
      <c r="AG2160" s="101"/>
      <c r="AN2160" s="74"/>
      <c r="AO2160" s="74"/>
      <c r="AP2160" s="74"/>
      <c r="AQ2160" s="74"/>
      <c r="AR2160" s="74"/>
      <c r="AS2160" s="74"/>
      <c r="AT2160" s="74"/>
      <c r="AU2160" s="74"/>
    </row>
    <row r="2161" spans="27:47">
      <c r="AA2161" s="74"/>
      <c r="AB2161" s="74"/>
      <c r="AC2161" s="74"/>
      <c r="AD2161" s="74"/>
      <c r="AE2161" s="74"/>
      <c r="AF2161" s="102"/>
      <c r="AG2161" s="101"/>
      <c r="AN2161" s="74"/>
      <c r="AO2161" s="74"/>
      <c r="AP2161" s="74"/>
      <c r="AQ2161" s="74"/>
      <c r="AR2161" s="74"/>
      <c r="AS2161" s="74"/>
      <c r="AT2161" s="74"/>
      <c r="AU2161" s="74"/>
    </row>
    <row r="2162" spans="27:47">
      <c r="AA2162" s="74"/>
      <c r="AB2162" s="74"/>
      <c r="AC2162" s="74"/>
      <c r="AD2162" s="74"/>
      <c r="AE2162" s="74"/>
      <c r="AF2162" s="102"/>
      <c r="AG2162" s="101"/>
      <c r="AN2162" s="74"/>
      <c r="AO2162" s="74"/>
      <c r="AP2162" s="74"/>
      <c r="AQ2162" s="74"/>
      <c r="AR2162" s="74"/>
      <c r="AS2162" s="74"/>
      <c r="AT2162" s="74"/>
      <c r="AU2162" s="74"/>
    </row>
    <row r="2163" spans="27:47">
      <c r="AA2163" s="74"/>
      <c r="AB2163" s="74"/>
      <c r="AC2163" s="74"/>
      <c r="AD2163" s="74"/>
      <c r="AE2163" s="74"/>
      <c r="AF2163" s="102"/>
      <c r="AG2163" s="101"/>
      <c r="AN2163" s="74"/>
      <c r="AO2163" s="74"/>
      <c r="AP2163" s="74"/>
      <c r="AQ2163" s="74"/>
      <c r="AR2163" s="74"/>
      <c r="AS2163" s="74"/>
      <c r="AT2163" s="74"/>
      <c r="AU2163" s="74"/>
    </row>
    <row r="2164" spans="27:47">
      <c r="AA2164" s="74"/>
      <c r="AB2164" s="74"/>
      <c r="AC2164" s="74"/>
      <c r="AD2164" s="74"/>
      <c r="AE2164" s="74"/>
      <c r="AF2164" s="102"/>
      <c r="AG2164" s="101"/>
      <c r="AN2164" s="74"/>
      <c r="AO2164" s="74"/>
      <c r="AP2164" s="74"/>
      <c r="AQ2164" s="74"/>
      <c r="AR2164" s="74"/>
      <c r="AS2164" s="74"/>
      <c r="AT2164" s="74"/>
      <c r="AU2164" s="74"/>
    </row>
    <row r="2165" spans="27:47">
      <c r="AA2165" s="74"/>
      <c r="AB2165" s="74"/>
      <c r="AC2165" s="74"/>
      <c r="AD2165" s="74"/>
      <c r="AE2165" s="74"/>
      <c r="AF2165" s="102"/>
      <c r="AG2165" s="101"/>
      <c r="AN2165" s="74"/>
      <c r="AO2165" s="74"/>
      <c r="AP2165" s="74"/>
      <c r="AQ2165" s="74"/>
      <c r="AR2165" s="74"/>
      <c r="AS2165" s="74"/>
      <c r="AT2165" s="74"/>
      <c r="AU2165" s="74"/>
    </row>
    <row r="2166" spans="27:47">
      <c r="AA2166" s="74"/>
      <c r="AB2166" s="74"/>
      <c r="AC2166" s="74"/>
      <c r="AD2166" s="74"/>
      <c r="AE2166" s="74"/>
      <c r="AF2166" s="102"/>
      <c r="AG2166" s="101"/>
      <c r="AN2166" s="74"/>
      <c r="AO2166" s="74"/>
      <c r="AP2166" s="74"/>
      <c r="AQ2166" s="74"/>
      <c r="AR2166" s="74"/>
      <c r="AS2166" s="74"/>
      <c r="AT2166" s="74"/>
      <c r="AU2166" s="74"/>
    </row>
    <row r="2167" spans="27:47">
      <c r="AA2167" s="74"/>
      <c r="AB2167" s="74"/>
      <c r="AC2167" s="74"/>
      <c r="AD2167" s="74"/>
      <c r="AE2167" s="74"/>
      <c r="AF2167" s="102"/>
      <c r="AG2167" s="101"/>
      <c r="AN2167" s="74"/>
      <c r="AO2167" s="74"/>
      <c r="AP2167" s="74"/>
      <c r="AQ2167" s="74"/>
      <c r="AR2167" s="74"/>
      <c r="AS2167" s="74"/>
      <c r="AT2167" s="74"/>
      <c r="AU2167" s="74"/>
    </row>
    <row r="2168" spans="27:47">
      <c r="AA2168" s="74"/>
      <c r="AB2168" s="74"/>
      <c r="AC2168" s="74"/>
      <c r="AD2168" s="74"/>
      <c r="AE2168" s="74"/>
      <c r="AF2168" s="102"/>
      <c r="AG2168" s="101"/>
      <c r="AN2168" s="74"/>
      <c r="AO2168" s="74"/>
      <c r="AP2168" s="74"/>
      <c r="AQ2168" s="74"/>
      <c r="AR2168" s="74"/>
      <c r="AS2168" s="74"/>
      <c r="AT2168" s="74"/>
      <c r="AU2168" s="74"/>
    </row>
    <row r="2169" spans="27:47">
      <c r="AA2169" s="74"/>
      <c r="AB2169" s="74"/>
      <c r="AC2169" s="74"/>
      <c r="AD2169" s="74"/>
      <c r="AE2169" s="74"/>
      <c r="AF2169" s="102"/>
      <c r="AG2169" s="101"/>
      <c r="AN2169" s="74"/>
      <c r="AO2169" s="74"/>
      <c r="AP2169" s="74"/>
      <c r="AQ2169" s="74"/>
      <c r="AR2169" s="74"/>
      <c r="AS2169" s="74"/>
      <c r="AT2169" s="74"/>
      <c r="AU2169" s="74"/>
    </row>
    <row r="2170" spans="27:47">
      <c r="AA2170" s="74"/>
      <c r="AB2170" s="74"/>
      <c r="AC2170" s="74"/>
      <c r="AD2170" s="74"/>
      <c r="AE2170" s="74"/>
      <c r="AF2170" s="102"/>
      <c r="AG2170" s="101"/>
      <c r="AN2170" s="74"/>
      <c r="AO2170" s="74"/>
      <c r="AP2170" s="74"/>
      <c r="AQ2170" s="74"/>
      <c r="AR2170" s="74"/>
      <c r="AS2170" s="74"/>
      <c r="AT2170" s="74"/>
      <c r="AU2170" s="74"/>
    </row>
    <row r="2171" spans="27:47">
      <c r="AA2171" s="74"/>
      <c r="AB2171" s="74"/>
      <c r="AC2171" s="74"/>
      <c r="AD2171" s="74"/>
      <c r="AE2171" s="74"/>
      <c r="AF2171" s="102"/>
      <c r="AG2171" s="101"/>
      <c r="AN2171" s="74"/>
      <c r="AO2171" s="74"/>
      <c r="AP2171" s="74"/>
      <c r="AQ2171" s="74"/>
      <c r="AR2171" s="74"/>
      <c r="AS2171" s="74"/>
      <c r="AT2171" s="74"/>
      <c r="AU2171" s="74"/>
    </row>
    <row r="2172" spans="27:47">
      <c r="AA2172" s="74"/>
      <c r="AB2172" s="74"/>
      <c r="AC2172" s="74"/>
      <c r="AD2172" s="74"/>
      <c r="AE2172" s="74"/>
      <c r="AF2172" s="102"/>
      <c r="AG2172" s="101"/>
      <c r="AN2172" s="74"/>
      <c r="AO2172" s="74"/>
      <c r="AP2172" s="74"/>
      <c r="AQ2172" s="74"/>
      <c r="AR2172" s="74"/>
      <c r="AS2172" s="74"/>
      <c r="AT2172" s="74"/>
      <c r="AU2172" s="74"/>
    </row>
    <row r="2173" spans="27:47">
      <c r="AA2173" s="74"/>
      <c r="AB2173" s="74"/>
      <c r="AC2173" s="74"/>
      <c r="AD2173" s="74"/>
      <c r="AE2173" s="74"/>
      <c r="AF2173" s="102"/>
      <c r="AG2173" s="101"/>
      <c r="AN2173" s="74"/>
      <c r="AO2173" s="74"/>
      <c r="AP2173" s="74"/>
      <c r="AQ2173" s="74"/>
      <c r="AR2173" s="74"/>
      <c r="AS2173" s="74"/>
      <c r="AT2173" s="74"/>
      <c r="AU2173" s="74"/>
    </row>
    <row r="2174" spans="27:47">
      <c r="AA2174" s="74"/>
      <c r="AB2174" s="74"/>
      <c r="AC2174" s="74"/>
      <c r="AD2174" s="74"/>
      <c r="AE2174" s="74"/>
      <c r="AF2174" s="102"/>
      <c r="AG2174" s="101"/>
      <c r="AN2174" s="74"/>
      <c r="AO2174" s="74"/>
      <c r="AP2174" s="74"/>
      <c r="AQ2174" s="74"/>
      <c r="AR2174" s="74"/>
      <c r="AS2174" s="74"/>
      <c r="AT2174" s="74"/>
      <c r="AU2174" s="74"/>
    </row>
    <row r="2175" spans="27:47">
      <c r="AA2175" s="74"/>
      <c r="AB2175" s="74"/>
      <c r="AC2175" s="74"/>
      <c r="AD2175" s="74"/>
      <c r="AE2175" s="74"/>
      <c r="AF2175" s="102"/>
      <c r="AG2175" s="101"/>
      <c r="AN2175" s="74"/>
      <c r="AO2175" s="74"/>
      <c r="AP2175" s="74"/>
      <c r="AQ2175" s="74"/>
      <c r="AR2175" s="74"/>
      <c r="AS2175" s="74"/>
      <c r="AT2175" s="74"/>
      <c r="AU2175" s="74"/>
    </row>
    <row r="2176" spans="27:47">
      <c r="AA2176" s="74"/>
      <c r="AB2176" s="74"/>
      <c r="AC2176" s="74"/>
      <c r="AD2176" s="74"/>
      <c r="AE2176" s="74"/>
      <c r="AF2176" s="102"/>
      <c r="AG2176" s="101"/>
      <c r="AN2176" s="74"/>
      <c r="AO2176" s="74"/>
      <c r="AP2176" s="74"/>
      <c r="AQ2176" s="74"/>
      <c r="AR2176" s="74"/>
      <c r="AS2176" s="74"/>
      <c r="AT2176" s="74"/>
      <c r="AU2176" s="74"/>
    </row>
    <row r="2177" spans="27:47">
      <c r="AA2177" s="74"/>
      <c r="AB2177" s="74"/>
      <c r="AC2177" s="74"/>
      <c r="AD2177" s="74"/>
      <c r="AE2177" s="74"/>
      <c r="AF2177" s="102"/>
      <c r="AG2177" s="101"/>
      <c r="AN2177" s="74"/>
      <c r="AO2177" s="74"/>
      <c r="AP2177" s="74"/>
      <c r="AQ2177" s="74"/>
      <c r="AR2177" s="74"/>
      <c r="AS2177" s="74"/>
      <c r="AT2177" s="74"/>
      <c r="AU2177" s="74"/>
    </row>
    <row r="2178" spans="27:47">
      <c r="AA2178" s="74"/>
      <c r="AB2178" s="74"/>
      <c r="AC2178" s="74"/>
      <c r="AD2178" s="74"/>
      <c r="AE2178" s="74"/>
      <c r="AF2178" s="102"/>
      <c r="AG2178" s="101"/>
      <c r="AN2178" s="74"/>
      <c r="AO2178" s="74"/>
      <c r="AP2178" s="74"/>
      <c r="AQ2178" s="74"/>
      <c r="AR2178" s="74"/>
      <c r="AS2178" s="74"/>
      <c r="AT2178" s="74"/>
      <c r="AU2178" s="74"/>
    </row>
    <row r="2179" spans="27:47">
      <c r="AA2179" s="74"/>
      <c r="AB2179" s="74"/>
      <c r="AC2179" s="74"/>
      <c r="AD2179" s="74"/>
      <c r="AE2179" s="74"/>
      <c r="AF2179" s="102"/>
      <c r="AG2179" s="101"/>
      <c r="AN2179" s="74"/>
      <c r="AO2179" s="74"/>
      <c r="AP2179" s="74"/>
      <c r="AQ2179" s="74"/>
      <c r="AR2179" s="74"/>
      <c r="AS2179" s="74"/>
      <c r="AT2179" s="74"/>
      <c r="AU2179" s="74"/>
    </row>
    <row r="2180" spans="27:47">
      <c r="AA2180" s="74"/>
      <c r="AB2180" s="74"/>
      <c r="AC2180" s="74"/>
      <c r="AD2180" s="74"/>
      <c r="AE2180" s="74"/>
      <c r="AF2180" s="102"/>
      <c r="AG2180" s="101"/>
      <c r="AN2180" s="74"/>
      <c r="AO2180" s="74"/>
      <c r="AP2180" s="74"/>
      <c r="AQ2180" s="74"/>
      <c r="AR2180" s="74"/>
      <c r="AS2180" s="74"/>
      <c r="AT2180" s="74"/>
      <c r="AU2180" s="74"/>
    </row>
    <row r="2181" spans="27:47">
      <c r="AA2181" s="74"/>
      <c r="AB2181" s="74"/>
      <c r="AC2181" s="74"/>
      <c r="AD2181" s="74"/>
      <c r="AE2181" s="74"/>
      <c r="AF2181" s="102"/>
      <c r="AG2181" s="101"/>
      <c r="AN2181" s="74"/>
      <c r="AO2181" s="74"/>
      <c r="AP2181" s="74"/>
      <c r="AQ2181" s="74"/>
      <c r="AR2181" s="74"/>
      <c r="AS2181" s="74"/>
      <c r="AT2181" s="74"/>
      <c r="AU2181" s="74"/>
    </row>
    <row r="2182" spans="27:47">
      <c r="AA2182" s="74"/>
      <c r="AB2182" s="74"/>
      <c r="AC2182" s="74"/>
      <c r="AD2182" s="74"/>
      <c r="AE2182" s="74"/>
      <c r="AF2182" s="102"/>
      <c r="AG2182" s="101"/>
      <c r="AN2182" s="74"/>
      <c r="AO2182" s="74"/>
      <c r="AP2182" s="74"/>
      <c r="AQ2182" s="74"/>
      <c r="AR2182" s="74"/>
      <c r="AS2182" s="74"/>
      <c r="AT2182" s="74"/>
      <c r="AU2182" s="74"/>
    </row>
    <row r="2183" spans="27:47">
      <c r="AA2183" s="74"/>
      <c r="AB2183" s="74"/>
      <c r="AC2183" s="74"/>
      <c r="AD2183" s="74"/>
      <c r="AE2183" s="74"/>
      <c r="AF2183" s="102"/>
      <c r="AG2183" s="101"/>
      <c r="AN2183" s="74"/>
      <c r="AO2183" s="74"/>
      <c r="AP2183" s="74"/>
      <c r="AQ2183" s="74"/>
      <c r="AR2183" s="74"/>
      <c r="AS2183" s="74"/>
      <c r="AT2183" s="74"/>
      <c r="AU2183" s="74"/>
    </row>
    <row r="2184" spans="27:47">
      <c r="AA2184" s="74"/>
      <c r="AB2184" s="74"/>
      <c r="AC2184" s="74"/>
      <c r="AD2184" s="74"/>
      <c r="AE2184" s="74"/>
      <c r="AF2184" s="102"/>
      <c r="AG2184" s="101"/>
      <c r="AN2184" s="74"/>
      <c r="AO2184" s="74"/>
      <c r="AP2184" s="74"/>
      <c r="AQ2184" s="74"/>
      <c r="AR2184" s="74"/>
      <c r="AS2184" s="74"/>
      <c r="AT2184" s="74"/>
      <c r="AU2184" s="74"/>
    </row>
    <row r="2185" spans="27:47">
      <c r="AA2185" s="74"/>
      <c r="AB2185" s="74"/>
      <c r="AC2185" s="74"/>
      <c r="AD2185" s="74"/>
      <c r="AE2185" s="74"/>
      <c r="AF2185" s="102"/>
      <c r="AG2185" s="101"/>
      <c r="AN2185" s="74"/>
      <c r="AO2185" s="74"/>
      <c r="AP2185" s="74"/>
      <c r="AQ2185" s="74"/>
      <c r="AR2185" s="74"/>
      <c r="AS2185" s="74"/>
      <c r="AT2185" s="74"/>
      <c r="AU2185" s="74"/>
    </row>
    <row r="2186" spans="27:47">
      <c r="AA2186" s="74"/>
      <c r="AB2186" s="74"/>
      <c r="AC2186" s="74"/>
      <c r="AD2186" s="74"/>
      <c r="AE2186" s="74"/>
      <c r="AF2186" s="102"/>
      <c r="AG2186" s="101"/>
      <c r="AN2186" s="74"/>
      <c r="AO2186" s="74"/>
      <c r="AP2186" s="74"/>
      <c r="AQ2186" s="74"/>
      <c r="AR2186" s="74"/>
      <c r="AS2186" s="74"/>
      <c r="AT2186" s="74"/>
      <c r="AU2186" s="74"/>
    </row>
    <row r="2187" spans="27:47">
      <c r="AA2187" s="74"/>
      <c r="AB2187" s="74"/>
      <c r="AC2187" s="74"/>
      <c r="AD2187" s="74"/>
      <c r="AE2187" s="74"/>
      <c r="AF2187" s="102"/>
      <c r="AG2187" s="101"/>
      <c r="AN2187" s="74"/>
      <c r="AO2187" s="74"/>
      <c r="AP2187" s="74"/>
      <c r="AQ2187" s="74"/>
      <c r="AR2187" s="74"/>
      <c r="AS2187" s="74"/>
      <c r="AT2187" s="74"/>
      <c r="AU2187" s="74"/>
    </row>
    <row r="2188" spans="27:47">
      <c r="AA2188" s="74"/>
      <c r="AB2188" s="74"/>
      <c r="AC2188" s="74"/>
      <c r="AD2188" s="74"/>
      <c r="AE2188" s="74"/>
      <c r="AF2188" s="102"/>
      <c r="AG2188" s="101"/>
      <c r="AN2188" s="74"/>
      <c r="AO2188" s="74"/>
      <c r="AP2188" s="74"/>
      <c r="AQ2188" s="74"/>
      <c r="AR2188" s="74"/>
      <c r="AS2188" s="74"/>
      <c r="AT2188" s="74"/>
      <c r="AU2188" s="74"/>
    </row>
    <row r="2189" spans="27:47">
      <c r="AA2189" s="74"/>
      <c r="AB2189" s="74"/>
      <c r="AC2189" s="74"/>
      <c r="AD2189" s="74"/>
      <c r="AE2189" s="74"/>
      <c r="AF2189" s="102"/>
      <c r="AG2189" s="101"/>
      <c r="AN2189" s="74"/>
      <c r="AO2189" s="74"/>
      <c r="AP2189" s="74"/>
      <c r="AQ2189" s="74"/>
      <c r="AR2189" s="74"/>
      <c r="AS2189" s="74"/>
      <c r="AT2189" s="74"/>
      <c r="AU2189" s="74"/>
    </row>
    <row r="2190" spans="27:47">
      <c r="AA2190" s="74"/>
      <c r="AB2190" s="74"/>
      <c r="AC2190" s="74"/>
      <c r="AD2190" s="74"/>
      <c r="AE2190" s="74"/>
      <c r="AF2190" s="102"/>
      <c r="AG2190" s="101"/>
      <c r="AN2190" s="74"/>
      <c r="AO2190" s="74"/>
      <c r="AP2190" s="74"/>
      <c r="AQ2190" s="74"/>
      <c r="AR2190" s="74"/>
      <c r="AS2190" s="74"/>
      <c r="AT2190" s="74"/>
      <c r="AU2190" s="74"/>
    </row>
    <row r="2191" spans="27:47">
      <c r="AA2191" s="74"/>
      <c r="AB2191" s="74"/>
      <c r="AC2191" s="74"/>
      <c r="AD2191" s="74"/>
      <c r="AE2191" s="74"/>
      <c r="AF2191" s="102"/>
      <c r="AG2191" s="101"/>
      <c r="AN2191" s="74"/>
      <c r="AO2191" s="74"/>
      <c r="AP2191" s="74"/>
      <c r="AQ2191" s="74"/>
      <c r="AR2191" s="74"/>
      <c r="AS2191" s="74"/>
      <c r="AT2191" s="74"/>
      <c r="AU2191" s="74"/>
    </row>
    <row r="2192" spans="27:47">
      <c r="AA2192" s="74"/>
      <c r="AB2192" s="74"/>
      <c r="AC2192" s="74"/>
      <c r="AD2192" s="74"/>
      <c r="AE2192" s="74"/>
      <c r="AF2192" s="102"/>
      <c r="AG2192" s="101"/>
      <c r="AN2192" s="74"/>
      <c r="AO2192" s="74"/>
      <c r="AP2192" s="74"/>
      <c r="AQ2192" s="74"/>
      <c r="AR2192" s="74"/>
      <c r="AS2192" s="74"/>
      <c r="AT2192" s="74"/>
      <c r="AU2192" s="74"/>
    </row>
    <row r="2193" spans="27:47">
      <c r="AA2193" s="74"/>
      <c r="AB2193" s="74"/>
      <c r="AC2193" s="74"/>
      <c r="AD2193" s="74"/>
      <c r="AE2193" s="74"/>
      <c r="AF2193" s="102"/>
      <c r="AG2193" s="101"/>
      <c r="AN2193" s="74"/>
      <c r="AO2193" s="74"/>
      <c r="AP2193" s="74"/>
      <c r="AQ2193" s="74"/>
      <c r="AR2193" s="74"/>
      <c r="AS2193" s="74"/>
      <c r="AT2193" s="74"/>
      <c r="AU2193" s="74"/>
    </row>
    <row r="2194" spans="27:47">
      <c r="AA2194" s="74"/>
      <c r="AB2194" s="74"/>
      <c r="AC2194" s="74"/>
      <c r="AD2194" s="74"/>
      <c r="AE2194" s="74"/>
      <c r="AF2194" s="102"/>
      <c r="AG2194" s="101"/>
      <c r="AN2194" s="74"/>
      <c r="AO2194" s="74"/>
      <c r="AP2194" s="74"/>
      <c r="AQ2194" s="74"/>
      <c r="AR2194" s="74"/>
      <c r="AS2194" s="74"/>
      <c r="AT2194" s="74"/>
      <c r="AU2194" s="74"/>
    </row>
    <row r="2195" spans="27:47">
      <c r="AA2195" s="74"/>
      <c r="AB2195" s="74"/>
      <c r="AC2195" s="74"/>
      <c r="AD2195" s="74"/>
      <c r="AE2195" s="74"/>
      <c r="AF2195" s="102"/>
      <c r="AG2195" s="101"/>
      <c r="AN2195" s="74"/>
      <c r="AO2195" s="74"/>
      <c r="AP2195" s="74"/>
      <c r="AQ2195" s="74"/>
      <c r="AR2195" s="74"/>
      <c r="AS2195" s="74"/>
      <c r="AT2195" s="74"/>
      <c r="AU2195" s="74"/>
    </row>
    <row r="2196" spans="27:47">
      <c r="AA2196" s="74"/>
      <c r="AB2196" s="74"/>
      <c r="AC2196" s="74"/>
      <c r="AD2196" s="74"/>
      <c r="AE2196" s="74"/>
      <c r="AF2196" s="102"/>
      <c r="AG2196" s="101"/>
      <c r="AN2196" s="74"/>
      <c r="AO2196" s="74"/>
      <c r="AP2196" s="74"/>
      <c r="AQ2196" s="74"/>
      <c r="AR2196" s="74"/>
      <c r="AS2196" s="74"/>
      <c r="AT2196" s="74"/>
      <c r="AU2196" s="74"/>
    </row>
    <row r="2197" spans="27:47">
      <c r="AA2197" s="74"/>
      <c r="AB2197" s="74"/>
      <c r="AC2197" s="74"/>
      <c r="AD2197" s="74"/>
      <c r="AE2197" s="74"/>
      <c r="AF2197" s="102"/>
      <c r="AG2197" s="101"/>
      <c r="AN2197" s="74"/>
      <c r="AO2197" s="74"/>
      <c r="AP2197" s="74"/>
      <c r="AQ2197" s="74"/>
      <c r="AR2197" s="74"/>
      <c r="AS2197" s="74"/>
      <c r="AT2197" s="74"/>
      <c r="AU2197" s="74"/>
    </row>
    <row r="2198" spans="27:47">
      <c r="AA2198" s="74"/>
      <c r="AB2198" s="74"/>
      <c r="AC2198" s="74"/>
      <c r="AD2198" s="74"/>
      <c r="AE2198" s="74"/>
      <c r="AF2198" s="102"/>
      <c r="AG2198" s="101"/>
      <c r="AN2198" s="74"/>
      <c r="AO2198" s="74"/>
      <c r="AP2198" s="74"/>
      <c r="AQ2198" s="74"/>
      <c r="AR2198" s="74"/>
      <c r="AS2198" s="74"/>
      <c r="AT2198" s="74"/>
      <c r="AU2198" s="74"/>
    </row>
    <row r="2199" spans="27:47">
      <c r="AA2199" s="74"/>
      <c r="AB2199" s="74"/>
      <c r="AC2199" s="74"/>
      <c r="AD2199" s="74"/>
      <c r="AE2199" s="74"/>
      <c r="AF2199" s="102"/>
      <c r="AG2199" s="101"/>
      <c r="AN2199" s="74"/>
      <c r="AO2199" s="74"/>
      <c r="AP2199" s="74"/>
      <c r="AQ2199" s="74"/>
      <c r="AR2199" s="74"/>
      <c r="AS2199" s="74"/>
      <c r="AT2199" s="74"/>
      <c r="AU2199" s="74"/>
    </row>
    <row r="2200" spans="27:47">
      <c r="AA2200" s="74"/>
      <c r="AB2200" s="74"/>
      <c r="AC2200" s="74"/>
      <c r="AD2200" s="74"/>
      <c r="AE2200" s="74"/>
      <c r="AF2200" s="102"/>
      <c r="AG2200" s="101"/>
      <c r="AN2200" s="74"/>
      <c r="AO2200" s="74"/>
      <c r="AP2200" s="74"/>
      <c r="AQ2200" s="74"/>
      <c r="AR2200" s="74"/>
      <c r="AS2200" s="74"/>
      <c r="AT2200" s="74"/>
      <c r="AU2200" s="74"/>
    </row>
    <row r="2201" spans="27:47">
      <c r="AA2201" s="74"/>
      <c r="AB2201" s="74"/>
      <c r="AC2201" s="74"/>
      <c r="AD2201" s="74"/>
      <c r="AE2201" s="74"/>
      <c r="AF2201" s="102"/>
      <c r="AG2201" s="101"/>
      <c r="AN2201" s="74"/>
      <c r="AO2201" s="74"/>
      <c r="AP2201" s="74"/>
      <c r="AQ2201" s="74"/>
      <c r="AR2201" s="74"/>
      <c r="AS2201" s="74"/>
      <c r="AT2201" s="74"/>
      <c r="AU2201" s="74"/>
    </row>
    <row r="2202" spans="27:47">
      <c r="AA2202" s="74"/>
      <c r="AB2202" s="74"/>
      <c r="AC2202" s="74"/>
      <c r="AD2202" s="74"/>
      <c r="AE2202" s="74"/>
      <c r="AF2202" s="102"/>
      <c r="AG2202" s="101"/>
      <c r="AN2202" s="74"/>
      <c r="AO2202" s="74"/>
      <c r="AP2202" s="74"/>
      <c r="AQ2202" s="74"/>
      <c r="AR2202" s="74"/>
      <c r="AS2202" s="74"/>
      <c r="AT2202" s="74"/>
      <c r="AU2202" s="74"/>
    </row>
    <row r="2203" spans="27:47">
      <c r="AA2203" s="74"/>
      <c r="AB2203" s="74"/>
      <c r="AC2203" s="74"/>
      <c r="AD2203" s="74"/>
      <c r="AE2203" s="74"/>
      <c r="AF2203" s="102"/>
      <c r="AG2203" s="101"/>
      <c r="AN2203" s="74"/>
      <c r="AO2203" s="74"/>
      <c r="AP2203" s="74"/>
      <c r="AQ2203" s="74"/>
      <c r="AR2203" s="74"/>
      <c r="AS2203" s="74"/>
      <c r="AT2203" s="74"/>
      <c r="AU2203" s="74"/>
    </row>
    <row r="2204" spans="27:47">
      <c r="AA2204" s="74"/>
      <c r="AB2204" s="74"/>
      <c r="AC2204" s="74"/>
      <c r="AD2204" s="74"/>
      <c r="AE2204" s="74"/>
      <c r="AF2204" s="102"/>
      <c r="AG2204" s="101"/>
      <c r="AN2204" s="74"/>
      <c r="AO2204" s="74"/>
      <c r="AP2204" s="74"/>
      <c r="AQ2204" s="74"/>
      <c r="AR2204" s="74"/>
      <c r="AS2204" s="74"/>
      <c r="AT2204" s="74"/>
      <c r="AU2204" s="74"/>
    </row>
    <row r="2205" spans="27:47">
      <c r="AA2205" s="74"/>
      <c r="AB2205" s="74"/>
      <c r="AC2205" s="74"/>
      <c r="AD2205" s="74"/>
      <c r="AE2205" s="74"/>
      <c r="AF2205" s="102"/>
      <c r="AG2205" s="101"/>
      <c r="AN2205" s="74"/>
      <c r="AO2205" s="74"/>
      <c r="AP2205" s="74"/>
      <c r="AQ2205" s="74"/>
      <c r="AR2205" s="74"/>
      <c r="AS2205" s="74"/>
      <c r="AT2205" s="74"/>
      <c r="AU2205" s="74"/>
    </row>
    <row r="2206" spans="27:47">
      <c r="AA2206" s="74"/>
      <c r="AB2206" s="74"/>
      <c r="AC2206" s="74"/>
      <c r="AD2206" s="74"/>
      <c r="AE2206" s="74"/>
      <c r="AF2206" s="102"/>
      <c r="AG2206" s="101"/>
      <c r="AN2206" s="74"/>
      <c r="AO2206" s="74"/>
      <c r="AP2206" s="74"/>
      <c r="AQ2206" s="74"/>
      <c r="AR2206" s="74"/>
      <c r="AS2206" s="74"/>
      <c r="AT2206" s="74"/>
      <c r="AU2206" s="74"/>
    </row>
    <row r="2207" spans="27:47">
      <c r="AA2207" s="74"/>
      <c r="AB2207" s="74"/>
      <c r="AC2207" s="74"/>
      <c r="AD2207" s="74"/>
      <c r="AE2207" s="74"/>
      <c r="AF2207" s="102"/>
      <c r="AG2207" s="101"/>
      <c r="AN2207" s="74"/>
      <c r="AO2207" s="74"/>
      <c r="AP2207" s="74"/>
      <c r="AQ2207" s="74"/>
      <c r="AR2207" s="74"/>
      <c r="AS2207" s="74"/>
      <c r="AT2207" s="74"/>
      <c r="AU2207" s="74"/>
    </row>
    <row r="2208" spans="27:47">
      <c r="AA2208" s="74"/>
      <c r="AB2208" s="74"/>
      <c r="AC2208" s="74"/>
      <c r="AD2208" s="74"/>
      <c r="AE2208" s="74"/>
      <c r="AF2208" s="102"/>
      <c r="AG2208" s="101"/>
      <c r="AN2208" s="74"/>
      <c r="AO2208" s="74"/>
      <c r="AP2208" s="74"/>
      <c r="AQ2208" s="74"/>
      <c r="AR2208" s="74"/>
      <c r="AS2208" s="74"/>
      <c r="AT2208" s="74"/>
      <c r="AU2208" s="74"/>
    </row>
    <row r="2209" spans="27:47">
      <c r="AA2209" s="74"/>
      <c r="AB2209" s="74"/>
      <c r="AC2209" s="74"/>
      <c r="AD2209" s="74"/>
      <c r="AE2209" s="74"/>
      <c r="AF2209" s="102"/>
      <c r="AG2209" s="101"/>
      <c r="AN2209" s="74"/>
      <c r="AO2209" s="74"/>
      <c r="AP2209" s="74"/>
      <c r="AQ2209" s="74"/>
      <c r="AR2209" s="74"/>
      <c r="AS2209" s="74"/>
      <c r="AT2209" s="74"/>
      <c r="AU2209" s="74"/>
    </row>
    <row r="2210" spans="27:47">
      <c r="AA2210" s="74"/>
      <c r="AB2210" s="74"/>
      <c r="AC2210" s="74"/>
      <c r="AD2210" s="74"/>
      <c r="AE2210" s="74"/>
      <c r="AF2210" s="102"/>
      <c r="AG2210" s="101"/>
      <c r="AN2210" s="74"/>
      <c r="AO2210" s="74"/>
      <c r="AP2210" s="74"/>
      <c r="AQ2210" s="74"/>
      <c r="AR2210" s="74"/>
      <c r="AS2210" s="74"/>
      <c r="AT2210" s="74"/>
      <c r="AU2210" s="74"/>
    </row>
    <row r="2211" spans="27:47">
      <c r="AA2211" s="74"/>
      <c r="AB2211" s="74"/>
      <c r="AC2211" s="74"/>
      <c r="AD2211" s="74"/>
      <c r="AE2211" s="74"/>
      <c r="AF2211" s="102"/>
      <c r="AG2211" s="101"/>
      <c r="AN2211" s="74"/>
      <c r="AO2211" s="74"/>
      <c r="AP2211" s="74"/>
      <c r="AQ2211" s="74"/>
      <c r="AR2211" s="74"/>
      <c r="AS2211" s="74"/>
      <c r="AT2211" s="74"/>
      <c r="AU2211" s="74"/>
    </row>
    <row r="2212" spans="27:47">
      <c r="AA2212" s="74"/>
      <c r="AB2212" s="74"/>
      <c r="AC2212" s="74"/>
      <c r="AD2212" s="74"/>
      <c r="AE2212" s="74"/>
      <c r="AF2212" s="102"/>
      <c r="AG2212" s="101"/>
      <c r="AN2212" s="74"/>
      <c r="AO2212" s="74"/>
      <c r="AP2212" s="74"/>
      <c r="AQ2212" s="74"/>
      <c r="AR2212" s="74"/>
      <c r="AS2212" s="74"/>
      <c r="AT2212" s="74"/>
      <c r="AU2212" s="74"/>
    </row>
    <row r="2213" spans="27:47">
      <c r="AA2213" s="74"/>
      <c r="AB2213" s="74"/>
      <c r="AC2213" s="74"/>
      <c r="AD2213" s="74"/>
      <c r="AE2213" s="74"/>
      <c r="AF2213" s="102"/>
      <c r="AG2213" s="101"/>
      <c r="AN2213" s="74"/>
      <c r="AO2213" s="74"/>
      <c r="AP2213" s="74"/>
      <c r="AQ2213" s="74"/>
      <c r="AR2213" s="74"/>
      <c r="AS2213" s="74"/>
      <c r="AT2213" s="74"/>
      <c r="AU2213" s="74"/>
    </row>
    <row r="2214" spans="27:47">
      <c r="AA2214" s="74"/>
      <c r="AB2214" s="74"/>
      <c r="AC2214" s="74"/>
      <c r="AD2214" s="74"/>
      <c r="AE2214" s="74"/>
      <c r="AF2214" s="102"/>
      <c r="AG2214" s="101"/>
      <c r="AN2214" s="74"/>
      <c r="AO2214" s="74"/>
      <c r="AP2214" s="74"/>
      <c r="AQ2214" s="74"/>
      <c r="AR2214" s="74"/>
      <c r="AS2214" s="74"/>
      <c r="AT2214" s="74"/>
      <c r="AU2214" s="74"/>
    </row>
    <row r="2215" spans="27:47">
      <c r="AA2215" s="74"/>
      <c r="AB2215" s="74"/>
      <c r="AC2215" s="74"/>
      <c r="AD2215" s="74"/>
      <c r="AE2215" s="74"/>
      <c r="AF2215" s="102"/>
      <c r="AG2215" s="101"/>
      <c r="AN2215" s="74"/>
      <c r="AO2215" s="74"/>
      <c r="AP2215" s="74"/>
      <c r="AQ2215" s="74"/>
      <c r="AR2215" s="74"/>
      <c r="AS2215" s="74"/>
      <c r="AT2215" s="74"/>
      <c r="AU2215" s="74"/>
    </row>
    <row r="2216" spans="27:47">
      <c r="AA2216" s="74"/>
      <c r="AB2216" s="74"/>
      <c r="AC2216" s="74"/>
      <c r="AD2216" s="74"/>
      <c r="AE2216" s="74"/>
      <c r="AF2216" s="102"/>
      <c r="AG2216" s="101"/>
      <c r="AN2216" s="74"/>
      <c r="AO2216" s="74"/>
      <c r="AP2216" s="74"/>
      <c r="AQ2216" s="74"/>
      <c r="AR2216" s="74"/>
      <c r="AS2216" s="74"/>
      <c r="AT2216" s="74"/>
      <c r="AU2216" s="74"/>
    </row>
    <row r="2217" spans="27:47">
      <c r="AA2217" s="74"/>
      <c r="AB2217" s="74"/>
      <c r="AC2217" s="74"/>
      <c r="AD2217" s="74"/>
      <c r="AE2217" s="74"/>
      <c r="AF2217" s="102"/>
      <c r="AG2217" s="101"/>
      <c r="AN2217" s="74"/>
      <c r="AO2217" s="74"/>
      <c r="AP2217" s="74"/>
      <c r="AQ2217" s="74"/>
      <c r="AR2217" s="74"/>
      <c r="AS2217" s="74"/>
      <c r="AT2217" s="74"/>
      <c r="AU2217" s="74"/>
    </row>
    <row r="2218" spans="27:47">
      <c r="AA2218" s="74"/>
      <c r="AB2218" s="74"/>
      <c r="AC2218" s="74"/>
      <c r="AD2218" s="74"/>
      <c r="AE2218" s="74"/>
      <c r="AF2218" s="102"/>
      <c r="AG2218" s="101"/>
      <c r="AN2218" s="74"/>
      <c r="AO2218" s="74"/>
      <c r="AP2218" s="74"/>
      <c r="AQ2218" s="74"/>
      <c r="AR2218" s="74"/>
      <c r="AS2218" s="74"/>
      <c r="AT2218" s="74"/>
      <c r="AU2218" s="74"/>
    </row>
    <row r="2219" spans="27:47">
      <c r="AA2219" s="74"/>
      <c r="AB2219" s="74"/>
      <c r="AC2219" s="74"/>
      <c r="AD2219" s="74"/>
      <c r="AE2219" s="74"/>
      <c r="AF2219" s="102"/>
      <c r="AG2219" s="101"/>
      <c r="AN2219" s="74"/>
      <c r="AO2219" s="74"/>
      <c r="AP2219" s="74"/>
      <c r="AQ2219" s="74"/>
      <c r="AR2219" s="74"/>
      <c r="AS2219" s="74"/>
      <c r="AT2219" s="74"/>
      <c r="AU2219" s="74"/>
    </row>
    <row r="2220" spans="27:47">
      <c r="AA2220" s="74"/>
      <c r="AB2220" s="74"/>
      <c r="AC2220" s="74"/>
      <c r="AD2220" s="74"/>
      <c r="AE2220" s="74"/>
      <c r="AF2220" s="102"/>
      <c r="AG2220" s="101"/>
      <c r="AN2220" s="74"/>
      <c r="AO2220" s="74"/>
      <c r="AP2220" s="74"/>
      <c r="AQ2220" s="74"/>
      <c r="AR2220" s="74"/>
      <c r="AS2220" s="74"/>
      <c r="AT2220" s="74"/>
      <c r="AU2220" s="74"/>
    </row>
    <row r="2221" spans="27:47">
      <c r="AA2221" s="74"/>
      <c r="AB2221" s="74"/>
      <c r="AC2221" s="74"/>
      <c r="AD2221" s="74"/>
      <c r="AE2221" s="74"/>
      <c r="AF2221" s="102"/>
      <c r="AG2221" s="101"/>
      <c r="AN2221" s="74"/>
      <c r="AO2221" s="74"/>
      <c r="AP2221" s="74"/>
      <c r="AQ2221" s="74"/>
      <c r="AR2221" s="74"/>
      <c r="AS2221" s="74"/>
      <c r="AT2221" s="74"/>
      <c r="AU2221" s="74"/>
    </row>
    <row r="2222" spans="27:47">
      <c r="AA2222" s="74"/>
      <c r="AB2222" s="74"/>
      <c r="AC2222" s="74"/>
      <c r="AD2222" s="74"/>
      <c r="AE2222" s="74"/>
      <c r="AF2222" s="102"/>
      <c r="AG2222" s="101"/>
      <c r="AN2222" s="74"/>
      <c r="AO2222" s="74"/>
      <c r="AP2222" s="74"/>
      <c r="AQ2222" s="74"/>
      <c r="AR2222" s="74"/>
      <c r="AS2222" s="74"/>
      <c r="AT2222" s="74"/>
      <c r="AU2222" s="74"/>
    </row>
    <row r="2223" spans="27:47">
      <c r="AA2223" s="74"/>
      <c r="AB2223" s="74"/>
      <c r="AC2223" s="74"/>
      <c r="AD2223" s="74"/>
      <c r="AE2223" s="74"/>
      <c r="AF2223" s="102"/>
      <c r="AG2223" s="101"/>
      <c r="AN2223" s="74"/>
      <c r="AO2223" s="74"/>
      <c r="AP2223" s="74"/>
      <c r="AQ2223" s="74"/>
      <c r="AR2223" s="74"/>
      <c r="AS2223" s="74"/>
      <c r="AT2223" s="74"/>
      <c r="AU2223" s="74"/>
    </row>
    <row r="2224" spans="27:47">
      <c r="AA2224" s="74"/>
      <c r="AB2224" s="74"/>
      <c r="AC2224" s="74"/>
      <c r="AD2224" s="74"/>
      <c r="AE2224" s="74"/>
      <c r="AF2224" s="102"/>
      <c r="AG2224" s="101"/>
      <c r="AN2224" s="74"/>
      <c r="AO2224" s="74"/>
      <c r="AP2224" s="74"/>
      <c r="AQ2224" s="74"/>
      <c r="AR2224" s="74"/>
      <c r="AS2224" s="74"/>
      <c r="AT2224" s="74"/>
      <c r="AU2224" s="74"/>
    </row>
    <row r="2225" spans="27:47">
      <c r="AA2225" s="74"/>
      <c r="AB2225" s="74"/>
      <c r="AC2225" s="74"/>
      <c r="AD2225" s="74"/>
      <c r="AE2225" s="74"/>
      <c r="AF2225" s="102"/>
      <c r="AG2225" s="101"/>
      <c r="AN2225" s="74"/>
      <c r="AO2225" s="74"/>
      <c r="AP2225" s="74"/>
      <c r="AQ2225" s="74"/>
      <c r="AR2225" s="74"/>
      <c r="AS2225" s="74"/>
      <c r="AT2225" s="74"/>
      <c r="AU2225" s="74"/>
    </row>
    <row r="2226" spans="27:47">
      <c r="AA2226" s="74"/>
      <c r="AB2226" s="74"/>
      <c r="AC2226" s="74"/>
      <c r="AD2226" s="74"/>
      <c r="AE2226" s="74"/>
      <c r="AF2226" s="102"/>
      <c r="AG2226" s="101"/>
      <c r="AN2226" s="74"/>
      <c r="AO2226" s="74"/>
      <c r="AP2226" s="74"/>
      <c r="AQ2226" s="74"/>
      <c r="AR2226" s="74"/>
      <c r="AS2226" s="74"/>
      <c r="AT2226" s="74"/>
      <c r="AU2226" s="74"/>
    </row>
    <row r="2227" spans="27:47">
      <c r="AA2227" s="74"/>
      <c r="AB2227" s="74"/>
      <c r="AC2227" s="74"/>
      <c r="AD2227" s="74"/>
      <c r="AE2227" s="74"/>
      <c r="AF2227" s="102"/>
      <c r="AG2227" s="101"/>
      <c r="AN2227" s="74"/>
      <c r="AO2227" s="74"/>
      <c r="AP2227" s="74"/>
      <c r="AQ2227" s="74"/>
      <c r="AR2227" s="74"/>
      <c r="AS2227" s="74"/>
      <c r="AT2227" s="74"/>
      <c r="AU2227" s="74"/>
    </row>
    <row r="2228" spans="27:47">
      <c r="AA2228" s="74"/>
      <c r="AB2228" s="74"/>
      <c r="AC2228" s="74"/>
      <c r="AD2228" s="74"/>
      <c r="AE2228" s="74"/>
      <c r="AF2228" s="102"/>
      <c r="AG2228" s="101"/>
      <c r="AN2228" s="74"/>
      <c r="AO2228" s="74"/>
      <c r="AP2228" s="74"/>
      <c r="AQ2228" s="74"/>
      <c r="AR2228" s="74"/>
      <c r="AS2228" s="74"/>
      <c r="AT2228" s="74"/>
      <c r="AU2228" s="74"/>
    </row>
    <row r="2229" spans="27:47">
      <c r="AA2229" s="74"/>
      <c r="AB2229" s="74"/>
      <c r="AC2229" s="74"/>
      <c r="AD2229" s="74"/>
      <c r="AE2229" s="74"/>
      <c r="AF2229" s="102"/>
      <c r="AG2229" s="101"/>
      <c r="AN2229" s="74"/>
      <c r="AO2229" s="74"/>
      <c r="AP2229" s="74"/>
      <c r="AQ2229" s="74"/>
      <c r="AR2229" s="74"/>
      <c r="AS2229" s="74"/>
      <c r="AT2229" s="74"/>
      <c r="AU2229" s="74"/>
    </row>
    <row r="2230" spans="27:47">
      <c r="AA2230" s="74"/>
      <c r="AB2230" s="74"/>
      <c r="AC2230" s="74"/>
      <c r="AD2230" s="74"/>
      <c r="AE2230" s="74"/>
      <c r="AF2230" s="102"/>
      <c r="AG2230" s="101"/>
      <c r="AN2230" s="74"/>
      <c r="AO2230" s="74"/>
      <c r="AP2230" s="74"/>
      <c r="AQ2230" s="74"/>
      <c r="AR2230" s="74"/>
      <c r="AS2230" s="74"/>
      <c r="AT2230" s="74"/>
      <c r="AU2230" s="74"/>
    </row>
    <row r="2231" spans="27:47">
      <c r="AA2231" s="74"/>
      <c r="AB2231" s="74"/>
      <c r="AC2231" s="74"/>
      <c r="AD2231" s="74"/>
      <c r="AE2231" s="74"/>
      <c r="AF2231" s="102"/>
      <c r="AG2231" s="101"/>
      <c r="AN2231" s="74"/>
      <c r="AO2231" s="74"/>
      <c r="AP2231" s="74"/>
      <c r="AQ2231" s="74"/>
      <c r="AR2231" s="74"/>
      <c r="AS2231" s="74"/>
      <c r="AT2231" s="74"/>
      <c r="AU2231" s="74"/>
    </row>
    <row r="2232" spans="27:47">
      <c r="AA2232" s="74"/>
      <c r="AB2232" s="74"/>
      <c r="AC2232" s="74"/>
      <c r="AD2232" s="74"/>
      <c r="AE2232" s="74"/>
      <c r="AF2232" s="102"/>
      <c r="AG2232" s="101"/>
      <c r="AN2232" s="74"/>
      <c r="AO2232" s="74"/>
      <c r="AP2232" s="74"/>
      <c r="AQ2232" s="74"/>
      <c r="AR2232" s="74"/>
      <c r="AS2232" s="74"/>
      <c r="AT2232" s="74"/>
      <c r="AU2232" s="74"/>
    </row>
    <row r="2233" spans="27:47">
      <c r="AA2233" s="74"/>
      <c r="AB2233" s="74"/>
      <c r="AC2233" s="74"/>
      <c r="AD2233" s="74"/>
      <c r="AE2233" s="74"/>
      <c r="AF2233" s="102"/>
      <c r="AG2233" s="101"/>
      <c r="AN2233" s="74"/>
      <c r="AO2233" s="74"/>
      <c r="AP2233" s="74"/>
      <c r="AQ2233" s="74"/>
      <c r="AR2233" s="74"/>
      <c r="AS2233" s="74"/>
      <c r="AT2233" s="74"/>
      <c r="AU2233" s="74"/>
    </row>
    <row r="2234" spans="27:47">
      <c r="AA2234" s="74"/>
      <c r="AB2234" s="74"/>
      <c r="AC2234" s="74"/>
      <c r="AD2234" s="74"/>
      <c r="AE2234" s="74"/>
      <c r="AF2234" s="102"/>
      <c r="AG2234" s="101"/>
      <c r="AN2234" s="74"/>
      <c r="AO2234" s="74"/>
      <c r="AP2234" s="74"/>
      <c r="AQ2234" s="74"/>
      <c r="AR2234" s="74"/>
      <c r="AS2234" s="74"/>
      <c r="AT2234" s="74"/>
      <c r="AU2234" s="74"/>
    </row>
    <row r="2235" spans="27:47">
      <c r="AA2235" s="74"/>
      <c r="AB2235" s="74"/>
      <c r="AC2235" s="74"/>
      <c r="AD2235" s="74"/>
      <c r="AE2235" s="74"/>
      <c r="AF2235" s="102"/>
      <c r="AG2235" s="101"/>
      <c r="AN2235" s="74"/>
      <c r="AO2235" s="74"/>
      <c r="AP2235" s="74"/>
      <c r="AQ2235" s="74"/>
      <c r="AR2235" s="74"/>
      <c r="AS2235" s="74"/>
      <c r="AT2235" s="74"/>
      <c r="AU2235" s="74"/>
    </row>
    <row r="2236" spans="27:47">
      <c r="AA2236" s="74"/>
      <c r="AB2236" s="74"/>
      <c r="AC2236" s="74"/>
      <c r="AD2236" s="74"/>
      <c r="AE2236" s="74"/>
      <c r="AF2236" s="102"/>
      <c r="AG2236" s="101"/>
      <c r="AN2236" s="74"/>
      <c r="AO2236" s="74"/>
      <c r="AP2236" s="74"/>
      <c r="AQ2236" s="74"/>
      <c r="AR2236" s="74"/>
      <c r="AS2236" s="74"/>
      <c r="AT2236" s="74"/>
      <c r="AU2236" s="74"/>
    </row>
    <row r="2237" spans="27:47">
      <c r="AA2237" s="74"/>
      <c r="AB2237" s="74"/>
      <c r="AC2237" s="74"/>
      <c r="AD2237" s="74"/>
      <c r="AE2237" s="74"/>
      <c r="AF2237" s="102"/>
      <c r="AG2237" s="101"/>
      <c r="AN2237" s="74"/>
      <c r="AO2237" s="74"/>
      <c r="AP2237" s="74"/>
      <c r="AQ2237" s="74"/>
      <c r="AR2237" s="74"/>
      <c r="AS2237" s="74"/>
      <c r="AT2237" s="74"/>
      <c r="AU2237" s="74"/>
    </row>
    <row r="2238" spans="27:47">
      <c r="AA2238" s="74"/>
      <c r="AB2238" s="74"/>
      <c r="AC2238" s="74"/>
      <c r="AD2238" s="74"/>
      <c r="AE2238" s="74"/>
      <c r="AF2238" s="102"/>
      <c r="AG2238" s="101"/>
      <c r="AN2238" s="74"/>
      <c r="AO2238" s="74"/>
      <c r="AP2238" s="74"/>
      <c r="AQ2238" s="74"/>
      <c r="AR2238" s="74"/>
      <c r="AS2238" s="74"/>
      <c r="AT2238" s="74"/>
      <c r="AU2238" s="74"/>
    </row>
    <row r="2239" spans="27:47">
      <c r="AA2239" s="74"/>
      <c r="AB2239" s="74"/>
      <c r="AC2239" s="74"/>
      <c r="AD2239" s="74"/>
      <c r="AE2239" s="74"/>
      <c r="AF2239" s="102"/>
      <c r="AG2239" s="101"/>
      <c r="AN2239" s="74"/>
      <c r="AO2239" s="74"/>
      <c r="AP2239" s="74"/>
      <c r="AQ2239" s="74"/>
      <c r="AR2239" s="74"/>
      <c r="AS2239" s="74"/>
      <c r="AT2239" s="74"/>
      <c r="AU2239" s="74"/>
    </row>
    <row r="2240" spans="27:47">
      <c r="AA2240" s="74"/>
      <c r="AB2240" s="74"/>
      <c r="AC2240" s="74"/>
      <c r="AD2240" s="74"/>
      <c r="AE2240" s="74"/>
      <c r="AF2240" s="102"/>
      <c r="AG2240" s="101"/>
      <c r="AN2240" s="74"/>
      <c r="AO2240" s="74"/>
      <c r="AP2240" s="74"/>
      <c r="AQ2240" s="74"/>
      <c r="AR2240" s="74"/>
      <c r="AS2240" s="74"/>
      <c r="AT2240" s="74"/>
      <c r="AU2240" s="74"/>
    </row>
    <row r="2241" spans="27:47">
      <c r="AA2241" s="74"/>
      <c r="AB2241" s="74"/>
      <c r="AC2241" s="74"/>
      <c r="AD2241" s="74"/>
      <c r="AE2241" s="74"/>
      <c r="AF2241" s="102"/>
      <c r="AG2241" s="101"/>
      <c r="AN2241" s="74"/>
      <c r="AO2241" s="74"/>
      <c r="AP2241" s="74"/>
      <c r="AQ2241" s="74"/>
      <c r="AR2241" s="74"/>
      <c r="AS2241" s="74"/>
      <c r="AT2241" s="74"/>
      <c r="AU2241" s="74"/>
    </row>
    <row r="2242" spans="27:47">
      <c r="AA2242" s="74"/>
      <c r="AB2242" s="74"/>
      <c r="AC2242" s="74"/>
      <c r="AD2242" s="74"/>
      <c r="AE2242" s="74"/>
      <c r="AF2242" s="102"/>
      <c r="AG2242" s="101"/>
      <c r="AN2242" s="74"/>
      <c r="AO2242" s="74"/>
      <c r="AP2242" s="74"/>
      <c r="AQ2242" s="74"/>
      <c r="AR2242" s="74"/>
      <c r="AS2242" s="74"/>
      <c r="AT2242" s="74"/>
      <c r="AU2242" s="74"/>
    </row>
    <row r="2243" spans="27:47">
      <c r="AA2243" s="74"/>
      <c r="AB2243" s="74"/>
      <c r="AC2243" s="74"/>
      <c r="AD2243" s="74"/>
      <c r="AE2243" s="74"/>
      <c r="AF2243" s="102"/>
      <c r="AG2243" s="101"/>
      <c r="AN2243" s="74"/>
      <c r="AO2243" s="74"/>
      <c r="AP2243" s="74"/>
      <c r="AQ2243" s="74"/>
      <c r="AR2243" s="74"/>
      <c r="AS2243" s="74"/>
      <c r="AT2243" s="74"/>
      <c r="AU2243" s="74"/>
    </row>
    <row r="2244" spans="27:47">
      <c r="AA2244" s="74"/>
      <c r="AB2244" s="74"/>
      <c r="AC2244" s="74"/>
      <c r="AD2244" s="74"/>
      <c r="AE2244" s="74"/>
      <c r="AF2244" s="102"/>
      <c r="AG2244" s="101"/>
      <c r="AN2244" s="74"/>
      <c r="AO2244" s="74"/>
      <c r="AP2244" s="74"/>
      <c r="AQ2244" s="74"/>
      <c r="AR2244" s="74"/>
      <c r="AS2244" s="74"/>
      <c r="AT2244" s="74"/>
      <c r="AU2244" s="74"/>
    </row>
    <row r="2245" spans="27:47">
      <c r="AA2245" s="74"/>
      <c r="AB2245" s="74"/>
      <c r="AC2245" s="74"/>
      <c r="AD2245" s="74"/>
      <c r="AE2245" s="74"/>
      <c r="AF2245" s="102"/>
      <c r="AG2245" s="101"/>
      <c r="AN2245" s="74"/>
      <c r="AO2245" s="74"/>
      <c r="AP2245" s="74"/>
      <c r="AQ2245" s="74"/>
      <c r="AR2245" s="74"/>
      <c r="AS2245" s="74"/>
      <c r="AT2245" s="74"/>
      <c r="AU2245" s="74"/>
    </row>
    <row r="2246" spans="27:47">
      <c r="AA2246" s="74"/>
      <c r="AB2246" s="74"/>
      <c r="AC2246" s="74"/>
      <c r="AD2246" s="74"/>
      <c r="AE2246" s="74"/>
      <c r="AF2246" s="102"/>
      <c r="AG2246" s="101"/>
      <c r="AN2246" s="74"/>
      <c r="AO2246" s="74"/>
      <c r="AP2246" s="74"/>
      <c r="AQ2246" s="74"/>
      <c r="AR2246" s="74"/>
      <c r="AS2246" s="74"/>
      <c r="AT2246" s="74"/>
      <c r="AU2246" s="74"/>
    </row>
    <row r="2247" spans="27:47">
      <c r="AA2247" s="74"/>
      <c r="AB2247" s="74"/>
      <c r="AC2247" s="74"/>
      <c r="AD2247" s="74"/>
      <c r="AE2247" s="74"/>
      <c r="AF2247" s="102"/>
      <c r="AG2247" s="101"/>
      <c r="AN2247" s="74"/>
      <c r="AO2247" s="74"/>
      <c r="AP2247" s="74"/>
      <c r="AQ2247" s="74"/>
      <c r="AR2247" s="74"/>
      <c r="AS2247" s="74"/>
      <c r="AT2247" s="74"/>
      <c r="AU2247" s="74"/>
    </row>
    <row r="2248" spans="27:47">
      <c r="AA2248" s="74"/>
      <c r="AB2248" s="74"/>
      <c r="AC2248" s="74"/>
      <c r="AD2248" s="74"/>
      <c r="AE2248" s="74"/>
      <c r="AF2248" s="102"/>
      <c r="AG2248" s="101"/>
      <c r="AN2248" s="74"/>
      <c r="AO2248" s="74"/>
      <c r="AP2248" s="74"/>
      <c r="AQ2248" s="74"/>
      <c r="AR2248" s="74"/>
      <c r="AS2248" s="74"/>
      <c r="AT2248" s="74"/>
      <c r="AU2248" s="74"/>
    </row>
    <row r="2249" spans="27:47">
      <c r="AA2249" s="74"/>
      <c r="AB2249" s="74"/>
      <c r="AC2249" s="74"/>
      <c r="AD2249" s="74"/>
      <c r="AE2249" s="74"/>
      <c r="AF2249" s="102"/>
      <c r="AG2249" s="101"/>
      <c r="AN2249" s="74"/>
      <c r="AO2249" s="74"/>
      <c r="AP2249" s="74"/>
      <c r="AQ2249" s="74"/>
      <c r="AR2249" s="74"/>
      <c r="AS2249" s="74"/>
      <c r="AT2249" s="74"/>
      <c r="AU2249" s="74"/>
    </row>
    <row r="2250" spans="27:47">
      <c r="AA2250" s="74"/>
      <c r="AB2250" s="74"/>
      <c r="AC2250" s="74"/>
      <c r="AD2250" s="74"/>
      <c r="AE2250" s="74"/>
      <c r="AF2250" s="102"/>
      <c r="AG2250" s="101"/>
      <c r="AN2250" s="74"/>
      <c r="AO2250" s="74"/>
      <c r="AP2250" s="74"/>
      <c r="AQ2250" s="74"/>
      <c r="AR2250" s="74"/>
      <c r="AS2250" s="74"/>
      <c r="AT2250" s="74"/>
      <c r="AU2250" s="74"/>
    </row>
    <row r="2251" spans="27:47">
      <c r="AA2251" s="74"/>
      <c r="AB2251" s="74"/>
      <c r="AC2251" s="74"/>
      <c r="AD2251" s="74"/>
      <c r="AE2251" s="74"/>
      <c r="AF2251" s="102"/>
      <c r="AG2251" s="101"/>
      <c r="AN2251" s="74"/>
      <c r="AO2251" s="74"/>
      <c r="AP2251" s="74"/>
      <c r="AQ2251" s="74"/>
      <c r="AR2251" s="74"/>
      <c r="AS2251" s="74"/>
      <c r="AT2251" s="74"/>
      <c r="AU2251" s="74"/>
    </row>
    <row r="2252" spans="27:47">
      <c r="AA2252" s="74"/>
      <c r="AB2252" s="74"/>
      <c r="AC2252" s="74"/>
      <c r="AD2252" s="74"/>
      <c r="AE2252" s="74"/>
      <c r="AF2252" s="102"/>
      <c r="AG2252" s="101"/>
      <c r="AN2252" s="74"/>
      <c r="AO2252" s="74"/>
      <c r="AP2252" s="74"/>
      <c r="AQ2252" s="74"/>
      <c r="AR2252" s="74"/>
      <c r="AS2252" s="74"/>
      <c r="AT2252" s="74"/>
      <c r="AU2252" s="74"/>
    </row>
    <row r="2253" spans="27:47">
      <c r="AA2253" s="74"/>
      <c r="AB2253" s="74"/>
      <c r="AC2253" s="74"/>
      <c r="AD2253" s="74"/>
      <c r="AE2253" s="74"/>
      <c r="AF2253" s="102"/>
      <c r="AG2253" s="101"/>
      <c r="AN2253" s="74"/>
      <c r="AO2253" s="74"/>
      <c r="AP2253" s="74"/>
      <c r="AQ2253" s="74"/>
      <c r="AR2253" s="74"/>
      <c r="AS2253" s="74"/>
      <c r="AT2253" s="74"/>
      <c r="AU2253" s="74"/>
    </row>
    <row r="2254" spans="27:47">
      <c r="AA2254" s="74"/>
      <c r="AB2254" s="74"/>
      <c r="AC2254" s="74"/>
      <c r="AD2254" s="74"/>
      <c r="AE2254" s="74"/>
      <c r="AF2254" s="102"/>
      <c r="AG2254" s="101"/>
      <c r="AN2254" s="74"/>
      <c r="AO2254" s="74"/>
      <c r="AP2254" s="74"/>
      <c r="AQ2254" s="74"/>
      <c r="AR2254" s="74"/>
      <c r="AS2254" s="74"/>
      <c r="AT2254" s="74"/>
      <c r="AU2254" s="74"/>
    </row>
    <row r="2255" spans="27:47">
      <c r="AA2255" s="74"/>
      <c r="AB2255" s="74"/>
      <c r="AC2255" s="74"/>
      <c r="AD2255" s="74"/>
      <c r="AE2255" s="74"/>
      <c r="AF2255" s="102"/>
      <c r="AG2255" s="101"/>
      <c r="AN2255" s="74"/>
      <c r="AO2255" s="74"/>
      <c r="AP2255" s="74"/>
      <c r="AQ2255" s="74"/>
      <c r="AR2255" s="74"/>
      <c r="AS2255" s="74"/>
      <c r="AT2255" s="74"/>
      <c r="AU2255" s="74"/>
    </row>
    <row r="2256" spans="27:47">
      <c r="AA2256" s="74"/>
      <c r="AB2256" s="74"/>
      <c r="AC2256" s="74"/>
      <c r="AD2256" s="74"/>
      <c r="AE2256" s="74"/>
      <c r="AF2256" s="102"/>
      <c r="AG2256" s="101"/>
      <c r="AN2256" s="74"/>
      <c r="AO2256" s="74"/>
      <c r="AP2256" s="74"/>
      <c r="AQ2256" s="74"/>
      <c r="AR2256" s="74"/>
      <c r="AS2256" s="74"/>
      <c r="AT2256" s="74"/>
      <c r="AU2256" s="74"/>
    </row>
    <row r="2257" spans="27:47">
      <c r="AA2257" s="74"/>
      <c r="AB2257" s="74"/>
      <c r="AC2257" s="74"/>
      <c r="AD2257" s="74"/>
      <c r="AE2257" s="74"/>
      <c r="AF2257" s="102"/>
      <c r="AG2257" s="101"/>
      <c r="AN2257" s="74"/>
      <c r="AO2257" s="74"/>
      <c r="AP2257" s="74"/>
      <c r="AQ2257" s="74"/>
      <c r="AR2257" s="74"/>
      <c r="AS2257" s="74"/>
      <c r="AT2257" s="74"/>
      <c r="AU2257" s="74"/>
    </row>
    <row r="2258" spans="27:47">
      <c r="AA2258" s="74"/>
      <c r="AB2258" s="74"/>
      <c r="AC2258" s="74"/>
      <c r="AD2258" s="74"/>
      <c r="AE2258" s="74"/>
      <c r="AF2258" s="102"/>
      <c r="AG2258" s="101"/>
      <c r="AN2258" s="74"/>
      <c r="AO2258" s="74"/>
      <c r="AP2258" s="74"/>
      <c r="AQ2258" s="74"/>
      <c r="AR2258" s="74"/>
      <c r="AS2258" s="74"/>
      <c r="AT2258" s="74"/>
      <c r="AU2258" s="74"/>
    </row>
    <row r="2259" spans="27:47">
      <c r="AA2259" s="74"/>
      <c r="AB2259" s="74"/>
      <c r="AC2259" s="74"/>
      <c r="AD2259" s="74"/>
      <c r="AE2259" s="74"/>
      <c r="AF2259" s="102"/>
      <c r="AG2259" s="101"/>
      <c r="AN2259" s="74"/>
      <c r="AO2259" s="74"/>
      <c r="AP2259" s="74"/>
      <c r="AQ2259" s="74"/>
      <c r="AR2259" s="74"/>
      <c r="AS2259" s="74"/>
      <c r="AT2259" s="74"/>
      <c r="AU2259" s="74"/>
    </row>
    <row r="2260" spans="27:47">
      <c r="AA2260" s="74"/>
      <c r="AB2260" s="74"/>
      <c r="AC2260" s="74"/>
      <c r="AD2260" s="74"/>
      <c r="AE2260" s="74"/>
      <c r="AF2260" s="102"/>
      <c r="AG2260" s="101"/>
      <c r="AN2260" s="74"/>
      <c r="AO2260" s="74"/>
      <c r="AP2260" s="74"/>
      <c r="AQ2260" s="74"/>
      <c r="AR2260" s="74"/>
      <c r="AS2260" s="74"/>
      <c r="AT2260" s="74"/>
      <c r="AU2260" s="74"/>
    </row>
    <row r="2261" spans="27:47">
      <c r="AA2261" s="74"/>
      <c r="AB2261" s="74"/>
      <c r="AC2261" s="74"/>
      <c r="AD2261" s="74"/>
      <c r="AE2261" s="74"/>
      <c r="AF2261" s="102"/>
      <c r="AG2261" s="101"/>
      <c r="AN2261" s="74"/>
      <c r="AO2261" s="74"/>
      <c r="AP2261" s="74"/>
      <c r="AQ2261" s="74"/>
      <c r="AR2261" s="74"/>
      <c r="AS2261" s="74"/>
      <c r="AT2261" s="74"/>
      <c r="AU2261" s="74"/>
    </row>
    <row r="2262" spans="27:47">
      <c r="AA2262" s="74"/>
      <c r="AB2262" s="74"/>
      <c r="AC2262" s="74"/>
      <c r="AD2262" s="74"/>
      <c r="AE2262" s="74"/>
      <c r="AF2262" s="102"/>
      <c r="AG2262" s="101"/>
      <c r="AN2262" s="74"/>
      <c r="AO2262" s="74"/>
      <c r="AP2262" s="74"/>
      <c r="AQ2262" s="74"/>
      <c r="AR2262" s="74"/>
      <c r="AS2262" s="74"/>
      <c r="AT2262" s="74"/>
      <c r="AU2262" s="74"/>
    </row>
    <row r="2263" spans="27:47">
      <c r="AA2263" s="74"/>
      <c r="AB2263" s="74"/>
      <c r="AC2263" s="74"/>
      <c r="AD2263" s="74"/>
      <c r="AE2263" s="74"/>
      <c r="AF2263" s="102"/>
      <c r="AG2263" s="101"/>
      <c r="AN2263" s="74"/>
      <c r="AO2263" s="74"/>
      <c r="AP2263" s="74"/>
      <c r="AQ2263" s="74"/>
      <c r="AR2263" s="74"/>
      <c r="AS2263" s="74"/>
      <c r="AT2263" s="74"/>
      <c r="AU2263" s="74"/>
    </row>
    <row r="2264" spans="27:47">
      <c r="AA2264" s="74"/>
      <c r="AB2264" s="74"/>
      <c r="AC2264" s="74"/>
      <c r="AD2264" s="74"/>
      <c r="AE2264" s="74"/>
      <c r="AF2264" s="102"/>
      <c r="AG2264" s="101"/>
      <c r="AN2264" s="74"/>
      <c r="AO2264" s="74"/>
      <c r="AP2264" s="74"/>
      <c r="AQ2264" s="74"/>
      <c r="AR2264" s="74"/>
      <c r="AS2264" s="74"/>
      <c r="AT2264" s="74"/>
      <c r="AU2264" s="74"/>
    </row>
    <row r="2265" spans="27:47">
      <c r="AA2265" s="74"/>
      <c r="AB2265" s="74"/>
      <c r="AC2265" s="74"/>
      <c r="AD2265" s="74"/>
      <c r="AE2265" s="74"/>
      <c r="AF2265" s="102"/>
      <c r="AG2265" s="101"/>
      <c r="AN2265" s="74"/>
      <c r="AO2265" s="74"/>
      <c r="AP2265" s="74"/>
      <c r="AQ2265" s="74"/>
      <c r="AR2265" s="74"/>
      <c r="AS2265" s="74"/>
      <c r="AT2265" s="74"/>
      <c r="AU2265" s="74"/>
    </row>
    <row r="2266" spans="27:47">
      <c r="AA2266" s="74"/>
      <c r="AB2266" s="74"/>
      <c r="AC2266" s="74"/>
      <c r="AD2266" s="74"/>
      <c r="AE2266" s="74"/>
      <c r="AF2266" s="102"/>
      <c r="AG2266" s="101"/>
      <c r="AN2266" s="74"/>
      <c r="AO2266" s="74"/>
      <c r="AP2266" s="74"/>
      <c r="AQ2266" s="74"/>
      <c r="AR2266" s="74"/>
      <c r="AS2266" s="74"/>
      <c r="AT2266" s="74"/>
      <c r="AU2266" s="74"/>
    </row>
    <row r="2267" spans="27:47">
      <c r="AA2267" s="74"/>
      <c r="AB2267" s="74"/>
      <c r="AC2267" s="74"/>
      <c r="AD2267" s="74"/>
      <c r="AE2267" s="74"/>
      <c r="AF2267" s="102"/>
      <c r="AG2267" s="101"/>
      <c r="AN2267" s="74"/>
      <c r="AO2267" s="74"/>
      <c r="AP2267" s="74"/>
      <c r="AQ2267" s="74"/>
      <c r="AR2267" s="74"/>
      <c r="AS2267" s="74"/>
      <c r="AT2267" s="74"/>
      <c r="AU2267" s="74"/>
    </row>
    <row r="2268" spans="27:47">
      <c r="AA2268" s="74"/>
      <c r="AB2268" s="74"/>
      <c r="AC2268" s="74"/>
      <c r="AD2268" s="74"/>
      <c r="AE2268" s="74"/>
      <c r="AF2268" s="102"/>
      <c r="AG2268" s="101"/>
      <c r="AN2268" s="74"/>
      <c r="AO2268" s="74"/>
      <c r="AP2268" s="74"/>
      <c r="AQ2268" s="74"/>
      <c r="AR2268" s="74"/>
      <c r="AS2268" s="74"/>
      <c r="AT2268" s="74"/>
      <c r="AU2268" s="74"/>
    </row>
    <row r="2269" spans="27:47">
      <c r="AA2269" s="74"/>
      <c r="AB2269" s="74"/>
      <c r="AC2269" s="74"/>
      <c r="AD2269" s="74"/>
      <c r="AE2269" s="74"/>
      <c r="AF2269" s="102"/>
      <c r="AG2269" s="101"/>
      <c r="AN2269" s="74"/>
      <c r="AO2269" s="74"/>
      <c r="AP2269" s="74"/>
      <c r="AQ2269" s="74"/>
      <c r="AR2269" s="74"/>
      <c r="AS2269" s="74"/>
      <c r="AT2269" s="74"/>
      <c r="AU2269" s="74"/>
    </row>
    <row r="2270" spans="27:47">
      <c r="AA2270" s="74"/>
      <c r="AB2270" s="74"/>
      <c r="AC2270" s="74"/>
      <c r="AD2270" s="74"/>
      <c r="AE2270" s="74"/>
      <c r="AF2270" s="102"/>
      <c r="AG2270" s="101"/>
      <c r="AN2270" s="74"/>
      <c r="AO2270" s="74"/>
      <c r="AP2270" s="74"/>
      <c r="AQ2270" s="74"/>
      <c r="AR2270" s="74"/>
      <c r="AS2270" s="74"/>
      <c r="AT2270" s="74"/>
      <c r="AU2270" s="74"/>
    </row>
    <row r="2271" spans="27:47">
      <c r="AA2271" s="74"/>
      <c r="AB2271" s="74"/>
      <c r="AC2271" s="74"/>
      <c r="AD2271" s="74"/>
      <c r="AE2271" s="74"/>
      <c r="AF2271" s="102"/>
      <c r="AG2271" s="101"/>
      <c r="AN2271" s="74"/>
      <c r="AO2271" s="74"/>
      <c r="AP2271" s="74"/>
      <c r="AQ2271" s="74"/>
      <c r="AR2271" s="74"/>
      <c r="AS2271" s="74"/>
      <c r="AT2271" s="74"/>
      <c r="AU2271" s="74"/>
    </row>
    <row r="2272" spans="27:47">
      <c r="AA2272" s="74"/>
      <c r="AB2272" s="74"/>
      <c r="AC2272" s="74"/>
      <c r="AD2272" s="74"/>
      <c r="AE2272" s="74"/>
      <c r="AF2272" s="102"/>
      <c r="AG2272" s="101"/>
      <c r="AN2272" s="74"/>
      <c r="AO2272" s="74"/>
      <c r="AP2272" s="74"/>
      <c r="AQ2272" s="74"/>
      <c r="AR2272" s="74"/>
      <c r="AS2272" s="74"/>
      <c r="AT2272" s="74"/>
      <c r="AU2272" s="74"/>
    </row>
    <row r="2273" spans="27:47">
      <c r="AA2273" s="74"/>
      <c r="AB2273" s="74"/>
      <c r="AC2273" s="74"/>
      <c r="AD2273" s="74"/>
      <c r="AE2273" s="74"/>
      <c r="AF2273" s="102"/>
      <c r="AG2273" s="101"/>
      <c r="AN2273" s="74"/>
      <c r="AO2273" s="74"/>
      <c r="AP2273" s="74"/>
      <c r="AQ2273" s="74"/>
      <c r="AR2273" s="74"/>
      <c r="AS2273" s="74"/>
      <c r="AT2273" s="74"/>
      <c r="AU2273" s="74"/>
    </row>
    <row r="2274" spans="27:47">
      <c r="AA2274" s="74"/>
      <c r="AB2274" s="74"/>
      <c r="AC2274" s="74"/>
      <c r="AD2274" s="74"/>
      <c r="AE2274" s="74"/>
      <c r="AF2274" s="102"/>
      <c r="AG2274" s="101"/>
      <c r="AN2274" s="74"/>
      <c r="AO2274" s="74"/>
      <c r="AP2274" s="74"/>
      <c r="AQ2274" s="74"/>
      <c r="AR2274" s="74"/>
      <c r="AS2274" s="74"/>
      <c r="AT2274" s="74"/>
      <c r="AU2274" s="74"/>
    </row>
    <row r="2275" spans="27:47">
      <c r="AA2275" s="74"/>
      <c r="AB2275" s="74"/>
      <c r="AC2275" s="74"/>
      <c r="AD2275" s="74"/>
      <c r="AE2275" s="74"/>
      <c r="AF2275" s="102"/>
      <c r="AG2275" s="101"/>
      <c r="AN2275" s="74"/>
      <c r="AO2275" s="74"/>
      <c r="AP2275" s="74"/>
      <c r="AQ2275" s="74"/>
      <c r="AR2275" s="74"/>
      <c r="AS2275" s="74"/>
      <c r="AT2275" s="74"/>
      <c r="AU2275" s="74"/>
    </row>
    <row r="2276" spans="27:47">
      <c r="AA2276" s="74"/>
      <c r="AB2276" s="74"/>
      <c r="AC2276" s="74"/>
      <c r="AD2276" s="74"/>
      <c r="AE2276" s="74"/>
      <c r="AF2276" s="102"/>
      <c r="AG2276" s="101"/>
      <c r="AN2276" s="74"/>
      <c r="AO2276" s="74"/>
      <c r="AP2276" s="74"/>
      <c r="AQ2276" s="74"/>
      <c r="AR2276" s="74"/>
      <c r="AS2276" s="74"/>
      <c r="AT2276" s="74"/>
      <c r="AU2276" s="74"/>
    </row>
    <row r="2277" spans="27:47">
      <c r="AA2277" s="74"/>
      <c r="AB2277" s="74"/>
      <c r="AC2277" s="74"/>
      <c r="AD2277" s="74"/>
      <c r="AE2277" s="74"/>
      <c r="AF2277" s="102"/>
      <c r="AG2277" s="101"/>
      <c r="AN2277" s="74"/>
      <c r="AO2277" s="74"/>
      <c r="AP2277" s="74"/>
      <c r="AQ2277" s="74"/>
      <c r="AR2277" s="74"/>
      <c r="AS2277" s="74"/>
      <c r="AT2277" s="74"/>
      <c r="AU2277" s="74"/>
    </row>
    <row r="2278" spans="27:47">
      <c r="AA2278" s="74"/>
      <c r="AB2278" s="74"/>
      <c r="AC2278" s="74"/>
      <c r="AD2278" s="74"/>
      <c r="AE2278" s="74"/>
      <c r="AF2278" s="102"/>
      <c r="AG2278" s="101"/>
      <c r="AN2278" s="74"/>
      <c r="AO2278" s="74"/>
      <c r="AP2278" s="74"/>
      <c r="AQ2278" s="74"/>
      <c r="AR2278" s="74"/>
      <c r="AS2278" s="74"/>
      <c r="AT2278" s="74"/>
      <c r="AU2278" s="74"/>
    </row>
    <row r="2279" spans="27:47">
      <c r="AA2279" s="74"/>
      <c r="AB2279" s="74"/>
      <c r="AC2279" s="74"/>
      <c r="AD2279" s="74"/>
      <c r="AE2279" s="74"/>
      <c r="AF2279" s="102"/>
      <c r="AG2279" s="101"/>
      <c r="AN2279" s="74"/>
      <c r="AO2279" s="74"/>
      <c r="AP2279" s="74"/>
      <c r="AQ2279" s="74"/>
      <c r="AR2279" s="74"/>
      <c r="AS2279" s="74"/>
      <c r="AT2279" s="74"/>
      <c r="AU2279" s="74"/>
    </row>
    <row r="2280" spans="27:47">
      <c r="AA2280" s="74"/>
      <c r="AB2280" s="74"/>
      <c r="AC2280" s="74"/>
      <c r="AD2280" s="74"/>
      <c r="AE2280" s="74"/>
      <c r="AF2280" s="102"/>
      <c r="AG2280" s="101"/>
      <c r="AN2280" s="74"/>
      <c r="AO2280" s="74"/>
      <c r="AP2280" s="74"/>
      <c r="AQ2280" s="74"/>
      <c r="AR2280" s="74"/>
      <c r="AS2280" s="74"/>
      <c r="AT2280" s="74"/>
      <c r="AU2280" s="74"/>
    </row>
    <row r="2281" spans="27:47">
      <c r="AA2281" s="74"/>
      <c r="AB2281" s="74"/>
      <c r="AC2281" s="74"/>
      <c r="AD2281" s="74"/>
      <c r="AE2281" s="74"/>
      <c r="AF2281" s="102"/>
      <c r="AG2281" s="101"/>
      <c r="AN2281" s="74"/>
      <c r="AO2281" s="74"/>
      <c r="AP2281" s="74"/>
      <c r="AQ2281" s="74"/>
      <c r="AR2281" s="74"/>
      <c r="AS2281" s="74"/>
      <c r="AT2281" s="74"/>
      <c r="AU2281" s="74"/>
    </row>
    <row r="2282" spans="27:47">
      <c r="AA2282" s="74"/>
      <c r="AB2282" s="74"/>
      <c r="AC2282" s="74"/>
      <c r="AD2282" s="74"/>
      <c r="AE2282" s="74"/>
      <c r="AF2282" s="102"/>
      <c r="AG2282" s="101"/>
      <c r="AN2282" s="74"/>
      <c r="AO2282" s="74"/>
      <c r="AP2282" s="74"/>
      <c r="AQ2282" s="74"/>
      <c r="AR2282" s="74"/>
      <c r="AS2282" s="74"/>
      <c r="AT2282" s="74"/>
      <c r="AU2282" s="74"/>
    </row>
    <row r="2283" spans="27:47">
      <c r="AA2283" s="74"/>
      <c r="AB2283" s="74"/>
      <c r="AC2283" s="74"/>
      <c r="AD2283" s="74"/>
      <c r="AE2283" s="74"/>
      <c r="AF2283" s="102"/>
      <c r="AG2283" s="101"/>
      <c r="AN2283" s="74"/>
      <c r="AO2283" s="74"/>
      <c r="AP2283" s="74"/>
      <c r="AQ2283" s="74"/>
      <c r="AR2283" s="74"/>
      <c r="AS2283" s="74"/>
      <c r="AT2283" s="74"/>
      <c r="AU2283" s="74"/>
    </row>
    <row r="2284" spans="27:47">
      <c r="AA2284" s="74"/>
      <c r="AB2284" s="74"/>
      <c r="AC2284" s="74"/>
      <c r="AD2284" s="74"/>
      <c r="AE2284" s="74"/>
      <c r="AF2284" s="102"/>
      <c r="AG2284" s="101"/>
      <c r="AN2284" s="74"/>
      <c r="AO2284" s="74"/>
      <c r="AP2284" s="74"/>
      <c r="AQ2284" s="74"/>
      <c r="AR2284" s="74"/>
      <c r="AS2284" s="74"/>
      <c r="AT2284" s="74"/>
      <c r="AU2284" s="74"/>
    </row>
    <row r="2285" spans="27:47">
      <c r="AA2285" s="74"/>
      <c r="AB2285" s="74"/>
      <c r="AC2285" s="74"/>
      <c r="AD2285" s="74"/>
      <c r="AE2285" s="74"/>
      <c r="AF2285" s="102"/>
      <c r="AG2285" s="101"/>
      <c r="AN2285" s="74"/>
      <c r="AO2285" s="74"/>
      <c r="AP2285" s="74"/>
      <c r="AQ2285" s="74"/>
      <c r="AR2285" s="74"/>
      <c r="AS2285" s="74"/>
      <c r="AT2285" s="74"/>
      <c r="AU2285" s="74"/>
    </row>
    <row r="2286" spans="27:47">
      <c r="AA2286" s="74"/>
      <c r="AB2286" s="74"/>
      <c r="AC2286" s="74"/>
      <c r="AD2286" s="74"/>
      <c r="AE2286" s="74"/>
      <c r="AF2286" s="102"/>
      <c r="AG2286" s="101"/>
      <c r="AN2286" s="74"/>
      <c r="AO2286" s="74"/>
      <c r="AP2286" s="74"/>
      <c r="AQ2286" s="74"/>
      <c r="AR2286" s="74"/>
      <c r="AS2286" s="74"/>
      <c r="AT2286" s="74"/>
      <c r="AU2286" s="74"/>
    </row>
    <row r="2287" spans="27:47">
      <c r="AA2287" s="74"/>
      <c r="AB2287" s="74"/>
      <c r="AC2287" s="74"/>
      <c r="AD2287" s="74"/>
      <c r="AE2287" s="74"/>
      <c r="AF2287" s="102"/>
      <c r="AG2287" s="101"/>
      <c r="AN2287" s="74"/>
      <c r="AO2287" s="74"/>
      <c r="AP2287" s="74"/>
      <c r="AQ2287" s="74"/>
      <c r="AR2287" s="74"/>
      <c r="AS2287" s="74"/>
      <c r="AT2287" s="74"/>
      <c r="AU2287" s="74"/>
    </row>
    <row r="2288" spans="27:47">
      <c r="AA2288" s="74"/>
      <c r="AB2288" s="74"/>
      <c r="AC2288" s="74"/>
      <c r="AD2288" s="74"/>
      <c r="AE2288" s="74"/>
      <c r="AF2288" s="102"/>
      <c r="AG2288" s="101"/>
      <c r="AN2288" s="74"/>
      <c r="AO2288" s="74"/>
      <c r="AP2288" s="74"/>
      <c r="AQ2288" s="74"/>
      <c r="AR2288" s="74"/>
      <c r="AS2288" s="74"/>
      <c r="AT2288" s="74"/>
      <c r="AU2288" s="74"/>
    </row>
    <row r="2289" spans="27:47">
      <c r="AA2289" s="74"/>
      <c r="AB2289" s="74"/>
      <c r="AC2289" s="74"/>
      <c r="AD2289" s="74"/>
      <c r="AE2289" s="74"/>
      <c r="AF2289" s="102"/>
      <c r="AG2289" s="101"/>
      <c r="AN2289" s="74"/>
      <c r="AO2289" s="74"/>
      <c r="AP2289" s="74"/>
      <c r="AQ2289" s="74"/>
      <c r="AR2289" s="74"/>
      <c r="AS2289" s="74"/>
      <c r="AT2289" s="74"/>
      <c r="AU2289" s="74"/>
    </row>
    <row r="2290" spans="27:47">
      <c r="AA2290" s="74"/>
      <c r="AB2290" s="74"/>
      <c r="AC2290" s="74"/>
      <c r="AD2290" s="74"/>
      <c r="AE2290" s="74"/>
      <c r="AF2290" s="102"/>
      <c r="AG2290" s="101"/>
      <c r="AN2290" s="74"/>
      <c r="AO2290" s="74"/>
      <c r="AP2290" s="74"/>
      <c r="AQ2290" s="74"/>
      <c r="AR2290" s="74"/>
      <c r="AS2290" s="74"/>
      <c r="AT2290" s="74"/>
      <c r="AU2290" s="74"/>
    </row>
    <row r="2291" spans="27:47">
      <c r="AA2291" s="74"/>
      <c r="AB2291" s="74"/>
      <c r="AC2291" s="74"/>
      <c r="AD2291" s="74"/>
      <c r="AE2291" s="74"/>
      <c r="AF2291" s="102"/>
      <c r="AG2291" s="101"/>
      <c r="AN2291" s="74"/>
      <c r="AO2291" s="74"/>
      <c r="AP2291" s="74"/>
      <c r="AQ2291" s="74"/>
      <c r="AR2291" s="74"/>
      <c r="AS2291" s="74"/>
      <c r="AT2291" s="74"/>
      <c r="AU2291" s="74"/>
    </row>
    <row r="2292" spans="27:47">
      <c r="AA2292" s="74"/>
      <c r="AB2292" s="74"/>
      <c r="AC2292" s="74"/>
      <c r="AD2292" s="74"/>
      <c r="AE2292" s="74"/>
      <c r="AF2292" s="102"/>
      <c r="AG2292" s="101"/>
      <c r="AN2292" s="74"/>
      <c r="AO2292" s="74"/>
      <c r="AP2292" s="74"/>
      <c r="AQ2292" s="74"/>
      <c r="AR2292" s="74"/>
      <c r="AS2292" s="74"/>
      <c r="AT2292" s="74"/>
      <c r="AU2292" s="74"/>
    </row>
    <row r="2293" spans="27:47">
      <c r="AA2293" s="74"/>
      <c r="AB2293" s="74"/>
      <c r="AC2293" s="74"/>
      <c r="AD2293" s="74"/>
      <c r="AE2293" s="74"/>
      <c r="AF2293" s="102"/>
      <c r="AG2293" s="101"/>
      <c r="AN2293" s="74"/>
      <c r="AO2293" s="74"/>
      <c r="AP2293" s="74"/>
      <c r="AQ2293" s="74"/>
      <c r="AR2293" s="74"/>
      <c r="AS2293" s="74"/>
      <c r="AT2293" s="74"/>
      <c r="AU2293" s="74"/>
    </row>
    <row r="2294" spans="27:47">
      <c r="AA2294" s="74"/>
      <c r="AB2294" s="74"/>
      <c r="AC2294" s="74"/>
      <c r="AD2294" s="74"/>
      <c r="AE2294" s="74"/>
      <c r="AF2294" s="102"/>
      <c r="AG2294" s="101"/>
      <c r="AN2294" s="74"/>
      <c r="AO2294" s="74"/>
      <c r="AP2294" s="74"/>
      <c r="AQ2294" s="74"/>
      <c r="AR2294" s="74"/>
      <c r="AS2294" s="74"/>
      <c r="AT2294" s="74"/>
      <c r="AU2294" s="74"/>
    </row>
    <row r="2295" spans="27:47">
      <c r="AA2295" s="74"/>
      <c r="AB2295" s="74"/>
      <c r="AC2295" s="74"/>
      <c r="AD2295" s="74"/>
      <c r="AE2295" s="74"/>
      <c r="AF2295" s="102"/>
      <c r="AG2295" s="101"/>
      <c r="AN2295" s="74"/>
      <c r="AO2295" s="74"/>
      <c r="AP2295" s="74"/>
      <c r="AQ2295" s="74"/>
      <c r="AR2295" s="74"/>
      <c r="AS2295" s="74"/>
      <c r="AT2295" s="74"/>
      <c r="AU2295" s="74"/>
    </row>
    <row r="2296" spans="27:47">
      <c r="AA2296" s="74"/>
      <c r="AB2296" s="74"/>
      <c r="AC2296" s="74"/>
      <c r="AD2296" s="74"/>
      <c r="AE2296" s="74"/>
      <c r="AF2296" s="102"/>
      <c r="AG2296" s="101"/>
      <c r="AN2296" s="74"/>
      <c r="AO2296" s="74"/>
      <c r="AP2296" s="74"/>
      <c r="AQ2296" s="74"/>
      <c r="AR2296" s="74"/>
      <c r="AS2296" s="74"/>
      <c r="AT2296" s="74"/>
      <c r="AU2296" s="74"/>
    </row>
    <row r="2297" spans="27:47">
      <c r="AA2297" s="74"/>
      <c r="AB2297" s="74"/>
      <c r="AC2297" s="74"/>
      <c r="AD2297" s="74"/>
      <c r="AE2297" s="74"/>
      <c r="AF2297" s="102"/>
      <c r="AG2297" s="101"/>
      <c r="AN2297" s="74"/>
      <c r="AO2297" s="74"/>
      <c r="AP2297" s="74"/>
      <c r="AQ2297" s="74"/>
      <c r="AR2297" s="74"/>
      <c r="AS2297" s="74"/>
      <c r="AT2297" s="74"/>
      <c r="AU2297" s="74"/>
    </row>
    <row r="2298" spans="27:47">
      <c r="AA2298" s="74"/>
      <c r="AB2298" s="74"/>
      <c r="AC2298" s="74"/>
      <c r="AD2298" s="74"/>
      <c r="AE2298" s="74"/>
      <c r="AF2298" s="102"/>
      <c r="AG2298" s="101"/>
      <c r="AN2298" s="74"/>
      <c r="AO2298" s="74"/>
      <c r="AP2298" s="74"/>
      <c r="AQ2298" s="74"/>
      <c r="AR2298" s="74"/>
      <c r="AS2298" s="74"/>
      <c r="AT2298" s="74"/>
      <c r="AU2298" s="74"/>
    </row>
    <row r="2299" spans="27:47">
      <c r="AA2299" s="74"/>
      <c r="AB2299" s="74"/>
      <c r="AC2299" s="74"/>
      <c r="AD2299" s="74"/>
      <c r="AE2299" s="74"/>
      <c r="AF2299" s="102"/>
      <c r="AG2299" s="101"/>
      <c r="AN2299" s="74"/>
      <c r="AO2299" s="74"/>
      <c r="AP2299" s="74"/>
      <c r="AQ2299" s="74"/>
      <c r="AR2299" s="74"/>
      <c r="AS2299" s="74"/>
      <c r="AT2299" s="74"/>
      <c r="AU2299" s="74"/>
    </row>
    <row r="2300" spans="27:47">
      <c r="AA2300" s="74"/>
      <c r="AB2300" s="74"/>
      <c r="AC2300" s="74"/>
      <c r="AD2300" s="74"/>
      <c r="AE2300" s="74"/>
      <c r="AF2300" s="102"/>
      <c r="AG2300" s="101"/>
      <c r="AN2300" s="74"/>
      <c r="AO2300" s="74"/>
      <c r="AP2300" s="74"/>
      <c r="AQ2300" s="74"/>
      <c r="AR2300" s="74"/>
      <c r="AS2300" s="74"/>
      <c r="AT2300" s="74"/>
      <c r="AU2300" s="74"/>
    </row>
    <row r="2301" spans="27:47">
      <c r="AA2301" s="74"/>
      <c r="AB2301" s="74"/>
      <c r="AC2301" s="74"/>
      <c r="AD2301" s="74"/>
      <c r="AE2301" s="74"/>
      <c r="AF2301" s="102"/>
      <c r="AG2301" s="101"/>
      <c r="AN2301" s="74"/>
      <c r="AO2301" s="74"/>
      <c r="AP2301" s="74"/>
      <c r="AQ2301" s="74"/>
      <c r="AR2301" s="74"/>
      <c r="AS2301" s="74"/>
      <c r="AT2301" s="74"/>
      <c r="AU2301" s="74"/>
    </row>
    <row r="2302" spans="27:47">
      <c r="AA2302" s="74"/>
      <c r="AB2302" s="74"/>
      <c r="AC2302" s="74"/>
      <c r="AD2302" s="74"/>
      <c r="AE2302" s="74"/>
      <c r="AF2302" s="102"/>
      <c r="AG2302" s="101"/>
      <c r="AN2302" s="74"/>
      <c r="AO2302" s="74"/>
      <c r="AP2302" s="74"/>
      <c r="AQ2302" s="74"/>
      <c r="AR2302" s="74"/>
      <c r="AS2302" s="74"/>
      <c r="AT2302" s="74"/>
      <c r="AU2302" s="74"/>
    </row>
    <row r="2303" spans="27:47">
      <c r="AA2303" s="74"/>
      <c r="AB2303" s="74"/>
      <c r="AC2303" s="74"/>
      <c r="AD2303" s="74"/>
      <c r="AE2303" s="74"/>
      <c r="AF2303" s="102"/>
      <c r="AG2303" s="101"/>
      <c r="AN2303" s="74"/>
      <c r="AO2303" s="74"/>
      <c r="AP2303" s="74"/>
      <c r="AQ2303" s="74"/>
      <c r="AR2303" s="74"/>
      <c r="AS2303" s="74"/>
      <c r="AT2303" s="74"/>
      <c r="AU2303" s="74"/>
    </row>
    <row r="2304" spans="27:47">
      <c r="AA2304" s="74"/>
      <c r="AB2304" s="74"/>
      <c r="AC2304" s="74"/>
      <c r="AD2304" s="74"/>
      <c r="AE2304" s="74"/>
      <c r="AF2304" s="102"/>
      <c r="AG2304" s="101"/>
      <c r="AN2304" s="74"/>
      <c r="AO2304" s="74"/>
      <c r="AP2304" s="74"/>
      <c r="AQ2304" s="74"/>
      <c r="AR2304" s="74"/>
      <c r="AS2304" s="74"/>
      <c r="AT2304" s="74"/>
      <c r="AU2304" s="74"/>
    </row>
    <row r="2305" spans="27:47">
      <c r="AA2305" s="74"/>
      <c r="AB2305" s="74"/>
      <c r="AC2305" s="74"/>
      <c r="AD2305" s="74"/>
      <c r="AE2305" s="74"/>
      <c r="AF2305" s="102"/>
      <c r="AG2305" s="101"/>
      <c r="AN2305" s="74"/>
      <c r="AO2305" s="74"/>
      <c r="AP2305" s="74"/>
      <c r="AQ2305" s="74"/>
      <c r="AR2305" s="74"/>
      <c r="AS2305" s="74"/>
      <c r="AT2305" s="74"/>
      <c r="AU2305" s="74"/>
    </row>
    <row r="2306" spans="27:47">
      <c r="AA2306" s="74"/>
      <c r="AB2306" s="74"/>
      <c r="AC2306" s="74"/>
      <c r="AD2306" s="74"/>
      <c r="AE2306" s="74"/>
      <c r="AF2306" s="102"/>
      <c r="AG2306" s="101"/>
      <c r="AN2306" s="74"/>
      <c r="AO2306" s="74"/>
      <c r="AP2306" s="74"/>
      <c r="AQ2306" s="74"/>
      <c r="AR2306" s="74"/>
      <c r="AS2306" s="74"/>
      <c r="AT2306" s="74"/>
      <c r="AU2306" s="74"/>
    </row>
    <row r="2307" spans="27:47">
      <c r="AA2307" s="74"/>
      <c r="AB2307" s="74"/>
      <c r="AC2307" s="74"/>
      <c r="AD2307" s="74"/>
      <c r="AE2307" s="74"/>
      <c r="AF2307" s="102"/>
      <c r="AG2307" s="101"/>
      <c r="AN2307" s="74"/>
      <c r="AO2307" s="74"/>
      <c r="AP2307" s="74"/>
      <c r="AQ2307" s="74"/>
      <c r="AR2307" s="74"/>
      <c r="AS2307" s="74"/>
      <c r="AT2307" s="74"/>
      <c r="AU2307" s="74"/>
    </row>
    <row r="2308" spans="27:47">
      <c r="AA2308" s="74"/>
      <c r="AB2308" s="74"/>
      <c r="AC2308" s="74"/>
      <c r="AD2308" s="74"/>
      <c r="AE2308" s="74"/>
      <c r="AF2308" s="102"/>
      <c r="AG2308" s="101"/>
      <c r="AN2308" s="74"/>
      <c r="AO2308" s="74"/>
      <c r="AP2308" s="74"/>
      <c r="AQ2308" s="74"/>
      <c r="AR2308" s="74"/>
      <c r="AS2308" s="74"/>
      <c r="AT2308" s="74"/>
      <c r="AU2308" s="74"/>
    </row>
    <row r="2309" spans="27:47">
      <c r="AA2309" s="74"/>
      <c r="AB2309" s="74"/>
      <c r="AC2309" s="74"/>
      <c r="AD2309" s="74"/>
      <c r="AE2309" s="74"/>
      <c r="AF2309" s="102"/>
      <c r="AG2309" s="101"/>
      <c r="AN2309" s="74"/>
      <c r="AO2309" s="74"/>
      <c r="AP2309" s="74"/>
      <c r="AQ2309" s="74"/>
      <c r="AR2309" s="74"/>
      <c r="AS2309" s="74"/>
      <c r="AT2309" s="74"/>
      <c r="AU2309" s="74"/>
    </row>
    <row r="2310" spans="27:47">
      <c r="AA2310" s="74"/>
      <c r="AB2310" s="74"/>
      <c r="AC2310" s="74"/>
      <c r="AD2310" s="74"/>
      <c r="AE2310" s="74"/>
      <c r="AF2310" s="102"/>
      <c r="AG2310" s="101"/>
      <c r="AN2310" s="74"/>
      <c r="AO2310" s="74"/>
      <c r="AP2310" s="74"/>
      <c r="AQ2310" s="74"/>
      <c r="AR2310" s="74"/>
      <c r="AS2310" s="74"/>
      <c r="AT2310" s="74"/>
      <c r="AU2310" s="74"/>
    </row>
    <row r="2311" spans="27:47">
      <c r="AA2311" s="74"/>
      <c r="AB2311" s="74"/>
      <c r="AC2311" s="74"/>
      <c r="AD2311" s="74"/>
      <c r="AE2311" s="74"/>
      <c r="AF2311" s="102"/>
      <c r="AG2311" s="101"/>
      <c r="AN2311" s="74"/>
      <c r="AO2311" s="74"/>
      <c r="AP2311" s="74"/>
      <c r="AQ2311" s="74"/>
      <c r="AR2311" s="74"/>
      <c r="AS2311" s="74"/>
      <c r="AT2311" s="74"/>
      <c r="AU2311" s="74"/>
    </row>
    <row r="2312" spans="27:47">
      <c r="AA2312" s="74"/>
      <c r="AB2312" s="74"/>
      <c r="AC2312" s="74"/>
      <c r="AD2312" s="74"/>
      <c r="AE2312" s="74"/>
      <c r="AF2312" s="102"/>
      <c r="AG2312" s="101"/>
      <c r="AN2312" s="74"/>
      <c r="AO2312" s="74"/>
      <c r="AP2312" s="74"/>
      <c r="AQ2312" s="74"/>
      <c r="AR2312" s="74"/>
      <c r="AS2312" s="74"/>
      <c r="AT2312" s="74"/>
      <c r="AU2312" s="74"/>
    </row>
    <row r="2313" spans="27:47">
      <c r="AA2313" s="74"/>
      <c r="AB2313" s="74"/>
      <c r="AC2313" s="74"/>
      <c r="AD2313" s="74"/>
      <c r="AE2313" s="74"/>
      <c r="AF2313" s="102"/>
      <c r="AG2313" s="101"/>
      <c r="AN2313" s="74"/>
      <c r="AO2313" s="74"/>
      <c r="AP2313" s="74"/>
      <c r="AQ2313" s="74"/>
      <c r="AR2313" s="74"/>
      <c r="AS2313" s="74"/>
      <c r="AT2313" s="74"/>
      <c r="AU2313" s="74"/>
    </row>
    <row r="2314" spans="27:47">
      <c r="AA2314" s="74"/>
      <c r="AB2314" s="74"/>
      <c r="AC2314" s="74"/>
      <c r="AD2314" s="74"/>
      <c r="AE2314" s="74"/>
      <c r="AF2314" s="102"/>
      <c r="AG2314" s="101"/>
      <c r="AN2314" s="74"/>
      <c r="AO2314" s="74"/>
      <c r="AP2314" s="74"/>
      <c r="AQ2314" s="74"/>
      <c r="AR2314" s="74"/>
      <c r="AS2314" s="74"/>
      <c r="AT2314" s="74"/>
      <c r="AU2314" s="74"/>
    </row>
    <row r="2315" spans="27:47">
      <c r="AA2315" s="74"/>
      <c r="AB2315" s="74"/>
      <c r="AC2315" s="74"/>
      <c r="AD2315" s="74"/>
      <c r="AE2315" s="74"/>
      <c r="AF2315" s="102"/>
      <c r="AG2315" s="101"/>
      <c r="AN2315" s="74"/>
      <c r="AO2315" s="74"/>
      <c r="AP2315" s="74"/>
      <c r="AQ2315" s="74"/>
      <c r="AR2315" s="74"/>
      <c r="AS2315" s="74"/>
      <c r="AT2315" s="74"/>
      <c r="AU2315" s="74"/>
    </row>
    <row r="2316" spans="27:47">
      <c r="AA2316" s="74"/>
      <c r="AB2316" s="74"/>
      <c r="AC2316" s="74"/>
      <c r="AD2316" s="74"/>
      <c r="AE2316" s="74"/>
      <c r="AF2316" s="102"/>
      <c r="AG2316" s="101"/>
      <c r="AN2316" s="74"/>
      <c r="AO2316" s="74"/>
      <c r="AP2316" s="74"/>
      <c r="AQ2316" s="74"/>
      <c r="AR2316" s="74"/>
      <c r="AS2316" s="74"/>
      <c r="AT2316" s="74"/>
      <c r="AU2316" s="74"/>
    </row>
    <row r="2317" spans="27:47">
      <c r="AA2317" s="74"/>
      <c r="AB2317" s="74"/>
      <c r="AC2317" s="74"/>
      <c r="AD2317" s="74"/>
      <c r="AE2317" s="74"/>
      <c r="AF2317" s="102"/>
      <c r="AG2317" s="101"/>
      <c r="AN2317" s="74"/>
      <c r="AO2317" s="74"/>
      <c r="AP2317" s="74"/>
      <c r="AQ2317" s="74"/>
      <c r="AR2317" s="74"/>
      <c r="AS2317" s="74"/>
      <c r="AT2317" s="74"/>
      <c r="AU2317" s="74"/>
    </row>
    <row r="2318" spans="27:47">
      <c r="AA2318" s="74"/>
      <c r="AB2318" s="74"/>
      <c r="AC2318" s="74"/>
      <c r="AD2318" s="74"/>
      <c r="AE2318" s="74"/>
      <c r="AF2318" s="102"/>
      <c r="AG2318" s="101"/>
      <c r="AN2318" s="74"/>
      <c r="AO2318" s="74"/>
      <c r="AP2318" s="74"/>
      <c r="AQ2318" s="74"/>
      <c r="AR2318" s="74"/>
      <c r="AS2318" s="74"/>
      <c r="AT2318" s="74"/>
      <c r="AU2318" s="74"/>
    </row>
    <row r="2319" spans="27:47">
      <c r="AA2319" s="74"/>
      <c r="AB2319" s="74"/>
      <c r="AC2319" s="74"/>
      <c r="AD2319" s="74"/>
      <c r="AE2319" s="74"/>
      <c r="AF2319" s="102"/>
      <c r="AG2319" s="101"/>
      <c r="AN2319" s="74"/>
      <c r="AO2319" s="74"/>
      <c r="AP2319" s="74"/>
      <c r="AQ2319" s="74"/>
      <c r="AR2319" s="74"/>
      <c r="AS2319" s="74"/>
      <c r="AT2319" s="74"/>
      <c r="AU2319" s="74"/>
    </row>
    <row r="2320" spans="27:47">
      <c r="AA2320" s="74"/>
      <c r="AB2320" s="74"/>
      <c r="AC2320" s="74"/>
      <c r="AD2320" s="74"/>
      <c r="AE2320" s="74"/>
      <c r="AF2320" s="102"/>
      <c r="AG2320" s="101"/>
      <c r="AN2320" s="74"/>
      <c r="AO2320" s="74"/>
      <c r="AP2320" s="74"/>
      <c r="AQ2320" s="74"/>
      <c r="AR2320" s="74"/>
      <c r="AS2320" s="74"/>
      <c r="AT2320" s="74"/>
      <c r="AU2320" s="74"/>
    </row>
    <row r="2321" spans="27:47">
      <c r="AA2321" s="74"/>
      <c r="AB2321" s="74"/>
      <c r="AC2321" s="74"/>
      <c r="AD2321" s="74"/>
      <c r="AE2321" s="74"/>
      <c r="AF2321" s="102"/>
      <c r="AG2321" s="101"/>
      <c r="AN2321" s="74"/>
      <c r="AO2321" s="74"/>
      <c r="AP2321" s="74"/>
      <c r="AQ2321" s="74"/>
      <c r="AR2321" s="74"/>
      <c r="AS2321" s="74"/>
      <c r="AT2321" s="74"/>
      <c r="AU2321" s="74"/>
    </row>
    <row r="2322" spans="27:47">
      <c r="AA2322" s="74"/>
      <c r="AB2322" s="74"/>
      <c r="AC2322" s="74"/>
      <c r="AD2322" s="74"/>
      <c r="AE2322" s="74"/>
      <c r="AF2322" s="102"/>
      <c r="AG2322" s="101"/>
      <c r="AN2322" s="74"/>
      <c r="AO2322" s="74"/>
      <c r="AP2322" s="74"/>
      <c r="AQ2322" s="74"/>
      <c r="AR2322" s="74"/>
      <c r="AS2322" s="74"/>
      <c r="AT2322" s="74"/>
      <c r="AU2322" s="74"/>
    </row>
    <row r="2323" spans="27:47">
      <c r="AA2323" s="74"/>
      <c r="AB2323" s="74"/>
      <c r="AC2323" s="74"/>
      <c r="AD2323" s="74"/>
      <c r="AE2323" s="74"/>
      <c r="AF2323" s="102"/>
      <c r="AG2323" s="101"/>
      <c r="AN2323" s="74"/>
      <c r="AO2323" s="74"/>
      <c r="AP2323" s="74"/>
      <c r="AQ2323" s="74"/>
      <c r="AR2323" s="74"/>
      <c r="AS2323" s="74"/>
      <c r="AT2323" s="74"/>
      <c r="AU2323" s="74"/>
    </row>
    <row r="2324" spans="27:47">
      <c r="AA2324" s="74"/>
      <c r="AB2324" s="74"/>
      <c r="AC2324" s="74"/>
      <c r="AD2324" s="74"/>
      <c r="AE2324" s="74"/>
      <c r="AF2324" s="102"/>
      <c r="AG2324" s="101"/>
      <c r="AN2324" s="74"/>
      <c r="AO2324" s="74"/>
      <c r="AP2324" s="74"/>
      <c r="AQ2324" s="74"/>
      <c r="AR2324" s="74"/>
      <c r="AS2324" s="74"/>
      <c r="AT2324" s="74"/>
      <c r="AU2324" s="74"/>
    </row>
    <row r="2325" spans="27:47">
      <c r="AA2325" s="74"/>
      <c r="AB2325" s="74"/>
      <c r="AC2325" s="74"/>
      <c r="AD2325" s="74"/>
      <c r="AE2325" s="74"/>
      <c r="AF2325" s="102"/>
      <c r="AG2325" s="101"/>
      <c r="AN2325" s="74"/>
      <c r="AO2325" s="74"/>
      <c r="AP2325" s="74"/>
      <c r="AQ2325" s="74"/>
      <c r="AR2325" s="74"/>
      <c r="AS2325" s="74"/>
      <c r="AT2325" s="74"/>
      <c r="AU2325" s="74"/>
    </row>
    <row r="2326" spans="27:47">
      <c r="AA2326" s="74"/>
      <c r="AB2326" s="74"/>
      <c r="AC2326" s="74"/>
      <c r="AD2326" s="74"/>
      <c r="AE2326" s="74"/>
      <c r="AF2326" s="102"/>
      <c r="AG2326" s="101"/>
      <c r="AN2326" s="74"/>
      <c r="AO2326" s="74"/>
      <c r="AP2326" s="74"/>
      <c r="AQ2326" s="74"/>
      <c r="AR2326" s="74"/>
      <c r="AS2326" s="74"/>
      <c r="AT2326" s="74"/>
      <c r="AU2326" s="74"/>
    </row>
    <row r="2327" spans="27:47">
      <c r="AA2327" s="74"/>
      <c r="AB2327" s="74"/>
      <c r="AC2327" s="74"/>
      <c r="AD2327" s="74"/>
      <c r="AE2327" s="74"/>
      <c r="AF2327" s="102"/>
      <c r="AG2327" s="101"/>
      <c r="AN2327" s="74"/>
      <c r="AO2327" s="74"/>
      <c r="AP2327" s="74"/>
      <c r="AQ2327" s="74"/>
      <c r="AR2327" s="74"/>
      <c r="AS2327" s="74"/>
      <c r="AT2327" s="74"/>
      <c r="AU2327" s="74"/>
    </row>
    <row r="2328" spans="27:47">
      <c r="AA2328" s="74"/>
      <c r="AB2328" s="74"/>
      <c r="AC2328" s="74"/>
      <c r="AD2328" s="74"/>
      <c r="AE2328" s="74"/>
      <c r="AF2328" s="102"/>
      <c r="AG2328" s="101"/>
      <c r="AN2328" s="74"/>
      <c r="AO2328" s="74"/>
      <c r="AP2328" s="74"/>
      <c r="AQ2328" s="74"/>
      <c r="AR2328" s="74"/>
      <c r="AS2328" s="74"/>
      <c r="AT2328" s="74"/>
      <c r="AU2328" s="74"/>
    </row>
    <row r="2329" spans="27:47">
      <c r="AA2329" s="74"/>
      <c r="AB2329" s="74"/>
      <c r="AC2329" s="74"/>
      <c r="AD2329" s="74"/>
      <c r="AE2329" s="74"/>
      <c r="AF2329" s="102"/>
      <c r="AG2329" s="101"/>
      <c r="AN2329" s="74"/>
      <c r="AO2329" s="74"/>
      <c r="AP2329" s="74"/>
      <c r="AQ2329" s="74"/>
      <c r="AR2329" s="74"/>
      <c r="AS2329" s="74"/>
      <c r="AT2329" s="74"/>
      <c r="AU2329" s="74"/>
    </row>
    <row r="2330" spans="27:47">
      <c r="AA2330" s="74"/>
      <c r="AB2330" s="74"/>
      <c r="AC2330" s="74"/>
      <c r="AD2330" s="74"/>
      <c r="AE2330" s="74"/>
      <c r="AF2330" s="102"/>
      <c r="AG2330" s="101"/>
      <c r="AN2330" s="74"/>
      <c r="AO2330" s="74"/>
      <c r="AP2330" s="74"/>
      <c r="AQ2330" s="74"/>
      <c r="AR2330" s="74"/>
      <c r="AS2330" s="74"/>
      <c r="AT2330" s="74"/>
      <c r="AU2330" s="74"/>
    </row>
    <row r="2331" spans="27:47">
      <c r="AA2331" s="74"/>
      <c r="AB2331" s="74"/>
      <c r="AC2331" s="74"/>
      <c r="AD2331" s="74"/>
      <c r="AE2331" s="74"/>
      <c r="AF2331" s="102"/>
      <c r="AG2331" s="101"/>
      <c r="AN2331" s="74"/>
      <c r="AO2331" s="74"/>
      <c r="AP2331" s="74"/>
      <c r="AQ2331" s="74"/>
      <c r="AR2331" s="74"/>
      <c r="AS2331" s="74"/>
      <c r="AT2331" s="74"/>
      <c r="AU2331" s="74"/>
    </row>
    <row r="2332" spans="27:47">
      <c r="AA2332" s="74"/>
      <c r="AB2332" s="74"/>
      <c r="AC2332" s="74"/>
      <c r="AD2332" s="74"/>
      <c r="AE2332" s="74"/>
      <c r="AF2332" s="102"/>
      <c r="AG2332" s="101"/>
      <c r="AN2332" s="74"/>
      <c r="AO2332" s="74"/>
      <c r="AP2332" s="74"/>
      <c r="AQ2332" s="74"/>
      <c r="AR2332" s="74"/>
      <c r="AS2332" s="74"/>
      <c r="AT2332" s="74"/>
      <c r="AU2332" s="74"/>
    </row>
    <row r="2333" spans="27:47">
      <c r="AA2333" s="74"/>
      <c r="AB2333" s="74"/>
      <c r="AC2333" s="74"/>
      <c r="AD2333" s="74"/>
      <c r="AE2333" s="74"/>
      <c r="AF2333" s="102"/>
      <c r="AG2333" s="101"/>
      <c r="AN2333" s="74"/>
      <c r="AO2333" s="74"/>
      <c r="AP2333" s="74"/>
      <c r="AQ2333" s="74"/>
      <c r="AR2333" s="74"/>
      <c r="AS2333" s="74"/>
      <c r="AT2333" s="74"/>
      <c r="AU2333" s="74"/>
    </row>
    <row r="2334" spans="27:47">
      <c r="AA2334" s="74"/>
      <c r="AB2334" s="74"/>
      <c r="AC2334" s="74"/>
      <c r="AD2334" s="74"/>
      <c r="AE2334" s="74"/>
      <c r="AF2334" s="102"/>
      <c r="AG2334" s="101"/>
      <c r="AN2334" s="74"/>
      <c r="AO2334" s="74"/>
      <c r="AP2334" s="74"/>
      <c r="AQ2334" s="74"/>
      <c r="AR2334" s="74"/>
      <c r="AS2334" s="74"/>
      <c r="AT2334" s="74"/>
      <c r="AU2334" s="74"/>
    </row>
    <row r="2335" spans="27:47">
      <c r="AA2335" s="74"/>
      <c r="AB2335" s="74"/>
      <c r="AC2335" s="74"/>
      <c r="AD2335" s="74"/>
      <c r="AE2335" s="74"/>
      <c r="AF2335" s="102"/>
      <c r="AG2335" s="101"/>
      <c r="AN2335" s="74"/>
      <c r="AO2335" s="74"/>
      <c r="AP2335" s="74"/>
      <c r="AQ2335" s="74"/>
      <c r="AR2335" s="74"/>
      <c r="AS2335" s="74"/>
      <c r="AT2335" s="74"/>
      <c r="AU2335" s="74"/>
    </row>
    <row r="2336" spans="27:47">
      <c r="AA2336" s="74"/>
      <c r="AB2336" s="74"/>
      <c r="AC2336" s="74"/>
      <c r="AD2336" s="74"/>
      <c r="AE2336" s="74"/>
      <c r="AF2336" s="102"/>
      <c r="AG2336" s="101"/>
      <c r="AN2336" s="74"/>
      <c r="AO2336" s="74"/>
      <c r="AP2336" s="74"/>
      <c r="AQ2336" s="74"/>
      <c r="AR2336" s="74"/>
      <c r="AS2336" s="74"/>
      <c r="AT2336" s="74"/>
      <c r="AU2336" s="74"/>
    </row>
    <row r="2337" spans="27:47">
      <c r="AA2337" s="74"/>
      <c r="AB2337" s="74"/>
      <c r="AC2337" s="74"/>
      <c r="AD2337" s="74"/>
      <c r="AE2337" s="74"/>
      <c r="AF2337" s="102"/>
      <c r="AG2337" s="101"/>
      <c r="AN2337" s="74"/>
      <c r="AO2337" s="74"/>
      <c r="AP2337" s="74"/>
      <c r="AQ2337" s="74"/>
      <c r="AR2337" s="74"/>
      <c r="AS2337" s="74"/>
      <c r="AT2337" s="74"/>
      <c r="AU2337" s="74"/>
    </row>
    <row r="2338" spans="27:47">
      <c r="AA2338" s="74"/>
      <c r="AB2338" s="74"/>
      <c r="AC2338" s="74"/>
      <c r="AD2338" s="74"/>
      <c r="AE2338" s="74"/>
      <c r="AF2338" s="102"/>
      <c r="AG2338" s="101"/>
      <c r="AN2338" s="74"/>
      <c r="AO2338" s="74"/>
      <c r="AP2338" s="74"/>
      <c r="AQ2338" s="74"/>
      <c r="AR2338" s="74"/>
      <c r="AS2338" s="74"/>
      <c r="AT2338" s="74"/>
      <c r="AU2338" s="74"/>
    </row>
    <row r="2339" spans="27:47">
      <c r="AA2339" s="74"/>
      <c r="AB2339" s="74"/>
      <c r="AC2339" s="74"/>
      <c r="AD2339" s="74"/>
      <c r="AE2339" s="74"/>
      <c r="AF2339" s="102"/>
      <c r="AG2339" s="101"/>
      <c r="AN2339" s="74"/>
      <c r="AO2339" s="74"/>
      <c r="AP2339" s="74"/>
      <c r="AQ2339" s="74"/>
      <c r="AR2339" s="74"/>
      <c r="AS2339" s="74"/>
      <c r="AT2339" s="74"/>
      <c r="AU2339" s="74"/>
    </row>
    <row r="2340" spans="27:47">
      <c r="AA2340" s="74"/>
      <c r="AB2340" s="74"/>
      <c r="AC2340" s="74"/>
      <c r="AD2340" s="74"/>
      <c r="AE2340" s="74"/>
      <c r="AF2340" s="102"/>
      <c r="AG2340" s="101"/>
      <c r="AN2340" s="74"/>
      <c r="AO2340" s="74"/>
      <c r="AP2340" s="74"/>
      <c r="AQ2340" s="74"/>
      <c r="AR2340" s="74"/>
      <c r="AS2340" s="74"/>
      <c r="AT2340" s="74"/>
      <c r="AU2340" s="74"/>
    </row>
    <row r="2341" spans="27:47">
      <c r="AA2341" s="74"/>
      <c r="AB2341" s="74"/>
      <c r="AC2341" s="74"/>
      <c r="AD2341" s="74"/>
      <c r="AE2341" s="74"/>
      <c r="AF2341" s="102"/>
      <c r="AG2341" s="101"/>
      <c r="AN2341" s="74"/>
      <c r="AO2341" s="74"/>
      <c r="AP2341" s="74"/>
      <c r="AQ2341" s="74"/>
      <c r="AR2341" s="74"/>
      <c r="AS2341" s="74"/>
      <c r="AT2341" s="74"/>
      <c r="AU2341" s="74"/>
    </row>
    <row r="2342" spans="27:47">
      <c r="AA2342" s="74"/>
      <c r="AB2342" s="74"/>
      <c r="AC2342" s="74"/>
      <c r="AD2342" s="74"/>
      <c r="AE2342" s="74"/>
      <c r="AF2342" s="102"/>
      <c r="AG2342" s="101"/>
      <c r="AN2342" s="74"/>
      <c r="AO2342" s="74"/>
      <c r="AP2342" s="74"/>
      <c r="AQ2342" s="74"/>
      <c r="AR2342" s="74"/>
      <c r="AS2342" s="74"/>
      <c r="AT2342" s="74"/>
      <c r="AU2342" s="74"/>
    </row>
    <row r="2343" spans="27:47">
      <c r="AA2343" s="74"/>
      <c r="AB2343" s="74"/>
      <c r="AC2343" s="74"/>
      <c r="AD2343" s="74"/>
      <c r="AE2343" s="74"/>
      <c r="AF2343" s="102"/>
      <c r="AG2343" s="101"/>
      <c r="AN2343" s="74"/>
      <c r="AO2343" s="74"/>
      <c r="AP2343" s="74"/>
      <c r="AQ2343" s="74"/>
      <c r="AR2343" s="74"/>
      <c r="AS2343" s="74"/>
      <c r="AT2343" s="74"/>
      <c r="AU2343" s="74"/>
    </row>
    <row r="2344" spans="27:47">
      <c r="AA2344" s="74"/>
      <c r="AB2344" s="74"/>
      <c r="AC2344" s="74"/>
      <c r="AD2344" s="74"/>
      <c r="AE2344" s="74"/>
      <c r="AF2344" s="102"/>
      <c r="AG2344" s="101"/>
      <c r="AN2344" s="74"/>
      <c r="AO2344" s="74"/>
      <c r="AP2344" s="74"/>
      <c r="AQ2344" s="74"/>
      <c r="AR2344" s="74"/>
      <c r="AS2344" s="74"/>
      <c r="AT2344" s="74"/>
      <c r="AU2344" s="74"/>
    </row>
    <row r="2345" spans="27:47">
      <c r="AA2345" s="74"/>
      <c r="AB2345" s="74"/>
      <c r="AC2345" s="74"/>
      <c r="AD2345" s="74"/>
      <c r="AE2345" s="74"/>
      <c r="AF2345" s="102"/>
      <c r="AG2345" s="101"/>
      <c r="AN2345" s="74"/>
      <c r="AO2345" s="74"/>
      <c r="AP2345" s="74"/>
      <c r="AQ2345" s="74"/>
      <c r="AR2345" s="74"/>
      <c r="AS2345" s="74"/>
      <c r="AT2345" s="74"/>
      <c r="AU2345" s="74"/>
    </row>
    <row r="2346" spans="27:47">
      <c r="AA2346" s="74"/>
      <c r="AB2346" s="74"/>
      <c r="AC2346" s="74"/>
      <c r="AD2346" s="74"/>
      <c r="AE2346" s="74"/>
      <c r="AF2346" s="102"/>
      <c r="AG2346" s="101"/>
      <c r="AN2346" s="74"/>
      <c r="AO2346" s="74"/>
      <c r="AP2346" s="74"/>
      <c r="AQ2346" s="74"/>
      <c r="AR2346" s="74"/>
      <c r="AS2346" s="74"/>
      <c r="AT2346" s="74"/>
      <c r="AU2346" s="74"/>
    </row>
    <row r="2347" spans="27:47">
      <c r="AA2347" s="74"/>
      <c r="AB2347" s="74"/>
      <c r="AC2347" s="74"/>
      <c r="AD2347" s="74"/>
      <c r="AE2347" s="74"/>
      <c r="AF2347" s="102"/>
      <c r="AG2347" s="101"/>
      <c r="AN2347" s="74"/>
      <c r="AO2347" s="74"/>
      <c r="AP2347" s="74"/>
      <c r="AQ2347" s="74"/>
      <c r="AR2347" s="74"/>
      <c r="AS2347" s="74"/>
      <c r="AT2347" s="74"/>
      <c r="AU2347" s="74"/>
    </row>
    <row r="2348" spans="27:47">
      <c r="AA2348" s="74"/>
      <c r="AB2348" s="74"/>
      <c r="AC2348" s="74"/>
      <c r="AD2348" s="74"/>
      <c r="AE2348" s="74"/>
      <c r="AF2348" s="102"/>
      <c r="AG2348" s="101"/>
      <c r="AN2348" s="74"/>
      <c r="AO2348" s="74"/>
      <c r="AP2348" s="74"/>
      <c r="AQ2348" s="74"/>
      <c r="AR2348" s="74"/>
      <c r="AS2348" s="74"/>
      <c r="AT2348" s="74"/>
      <c r="AU2348" s="74"/>
    </row>
    <row r="2349" spans="27:47">
      <c r="AA2349" s="74"/>
      <c r="AB2349" s="74"/>
      <c r="AC2349" s="74"/>
      <c r="AD2349" s="74"/>
      <c r="AE2349" s="74"/>
      <c r="AF2349" s="102"/>
      <c r="AG2349" s="101"/>
      <c r="AN2349" s="74"/>
      <c r="AO2349" s="74"/>
      <c r="AP2349" s="74"/>
      <c r="AQ2349" s="74"/>
      <c r="AR2349" s="74"/>
      <c r="AS2349" s="74"/>
      <c r="AT2349" s="74"/>
      <c r="AU2349" s="74"/>
    </row>
    <row r="2350" spans="27:47">
      <c r="AA2350" s="74"/>
      <c r="AB2350" s="74"/>
      <c r="AC2350" s="74"/>
      <c r="AD2350" s="74"/>
      <c r="AE2350" s="74"/>
      <c r="AF2350" s="102"/>
      <c r="AG2350" s="101"/>
      <c r="AN2350" s="74"/>
      <c r="AO2350" s="74"/>
      <c r="AP2350" s="74"/>
      <c r="AQ2350" s="74"/>
      <c r="AR2350" s="74"/>
      <c r="AS2350" s="74"/>
      <c r="AT2350" s="74"/>
      <c r="AU2350" s="74"/>
    </row>
    <row r="2351" spans="27:47">
      <c r="AA2351" s="74"/>
      <c r="AB2351" s="74"/>
      <c r="AC2351" s="74"/>
      <c r="AD2351" s="74"/>
      <c r="AE2351" s="74"/>
      <c r="AF2351" s="102"/>
      <c r="AG2351" s="101"/>
      <c r="AN2351" s="74"/>
      <c r="AO2351" s="74"/>
      <c r="AP2351" s="74"/>
      <c r="AQ2351" s="74"/>
      <c r="AR2351" s="74"/>
      <c r="AS2351" s="74"/>
      <c r="AT2351" s="74"/>
      <c r="AU2351" s="74"/>
    </row>
    <row r="2352" spans="27:47">
      <c r="AA2352" s="74"/>
      <c r="AB2352" s="74"/>
      <c r="AC2352" s="74"/>
      <c r="AD2352" s="74"/>
      <c r="AE2352" s="74"/>
      <c r="AF2352" s="102"/>
      <c r="AG2352" s="101"/>
      <c r="AN2352" s="74"/>
      <c r="AO2352" s="74"/>
      <c r="AP2352" s="74"/>
      <c r="AQ2352" s="74"/>
      <c r="AR2352" s="74"/>
      <c r="AS2352" s="74"/>
      <c r="AT2352" s="74"/>
      <c r="AU2352" s="74"/>
    </row>
    <row r="2353" spans="27:47">
      <c r="AA2353" s="74"/>
      <c r="AB2353" s="74"/>
      <c r="AC2353" s="74"/>
      <c r="AD2353" s="74"/>
      <c r="AE2353" s="74"/>
      <c r="AF2353" s="102"/>
      <c r="AG2353" s="101"/>
      <c r="AN2353" s="74"/>
      <c r="AO2353" s="74"/>
      <c r="AP2353" s="74"/>
      <c r="AQ2353" s="74"/>
      <c r="AR2353" s="74"/>
      <c r="AS2353" s="74"/>
      <c r="AT2353" s="74"/>
      <c r="AU2353" s="74"/>
    </row>
    <row r="2354" spans="27:47">
      <c r="AA2354" s="74"/>
      <c r="AB2354" s="74"/>
      <c r="AC2354" s="74"/>
      <c r="AD2354" s="74"/>
      <c r="AE2354" s="74"/>
      <c r="AF2354" s="102"/>
      <c r="AG2354" s="101"/>
      <c r="AN2354" s="74"/>
      <c r="AO2354" s="74"/>
      <c r="AP2354" s="74"/>
      <c r="AQ2354" s="74"/>
      <c r="AR2354" s="74"/>
      <c r="AS2354" s="74"/>
      <c r="AT2354" s="74"/>
      <c r="AU2354" s="74"/>
    </row>
    <row r="2355" spans="27:47">
      <c r="AA2355" s="74"/>
      <c r="AB2355" s="74"/>
      <c r="AC2355" s="74"/>
      <c r="AD2355" s="74"/>
      <c r="AE2355" s="74"/>
      <c r="AF2355" s="102"/>
      <c r="AG2355" s="101"/>
      <c r="AN2355" s="74"/>
      <c r="AO2355" s="74"/>
      <c r="AP2355" s="74"/>
      <c r="AQ2355" s="74"/>
      <c r="AR2355" s="74"/>
      <c r="AS2355" s="74"/>
      <c r="AT2355" s="74"/>
      <c r="AU2355" s="74"/>
    </row>
    <row r="2356" spans="27:47">
      <c r="AA2356" s="74"/>
      <c r="AB2356" s="74"/>
      <c r="AC2356" s="74"/>
      <c r="AD2356" s="74"/>
      <c r="AE2356" s="74"/>
      <c r="AF2356" s="102"/>
      <c r="AG2356" s="101"/>
      <c r="AN2356" s="74"/>
      <c r="AO2356" s="74"/>
      <c r="AP2356" s="74"/>
      <c r="AQ2356" s="74"/>
      <c r="AR2356" s="74"/>
      <c r="AS2356" s="74"/>
      <c r="AT2356" s="74"/>
      <c r="AU2356" s="74"/>
    </row>
    <row r="2357" spans="27:47">
      <c r="AA2357" s="74"/>
      <c r="AB2357" s="74"/>
      <c r="AC2357" s="74"/>
      <c r="AD2357" s="74"/>
      <c r="AE2357" s="74"/>
      <c r="AF2357" s="102"/>
      <c r="AG2357" s="101"/>
      <c r="AN2357" s="74"/>
      <c r="AO2357" s="74"/>
      <c r="AP2357" s="74"/>
      <c r="AQ2357" s="74"/>
      <c r="AR2357" s="74"/>
      <c r="AS2357" s="74"/>
      <c r="AT2357" s="74"/>
      <c r="AU2357" s="74"/>
    </row>
    <row r="2358" spans="27:47">
      <c r="AA2358" s="74"/>
      <c r="AB2358" s="74"/>
      <c r="AC2358" s="74"/>
      <c r="AD2358" s="74"/>
      <c r="AE2358" s="74"/>
      <c r="AF2358" s="102"/>
      <c r="AG2358" s="101"/>
      <c r="AN2358" s="74"/>
      <c r="AO2358" s="74"/>
      <c r="AP2358" s="74"/>
      <c r="AQ2358" s="74"/>
      <c r="AR2358" s="74"/>
      <c r="AS2358" s="74"/>
      <c r="AT2358" s="74"/>
      <c r="AU2358" s="74"/>
    </row>
    <row r="2359" spans="27:47">
      <c r="AA2359" s="74"/>
      <c r="AB2359" s="74"/>
      <c r="AC2359" s="74"/>
      <c r="AD2359" s="74"/>
      <c r="AE2359" s="74"/>
      <c r="AF2359" s="102"/>
      <c r="AG2359" s="101"/>
      <c r="AN2359" s="74"/>
      <c r="AO2359" s="74"/>
      <c r="AP2359" s="74"/>
      <c r="AQ2359" s="74"/>
      <c r="AR2359" s="74"/>
      <c r="AS2359" s="74"/>
      <c r="AT2359" s="74"/>
      <c r="AU2359" s="74"/>
    </row>
    <row r="2360" spans="27:47">
      <c r="AA2360" s="74"/>
      <c r="AB2360" s="74"/>
      <c r="AC2360" s="74"/>
      <c r="AD2360" s="74"/>
      <c r="AE2360" s="74"/>
      <c r="AF2360" s="102"/>
      <c r="AG2360" s="101"/>
      <c r="AN2360" s="74"/>
      <c r="AO2360" s="74"/>
      <c r="AP2360" s="74"/>
      <c r="AQ2360" s="74"/>
      <c r="AR2360" s="74"/>
      <c r="AS2360" s="74"/>
      <c r="AT2360" s="74"/>
      <c r="AU2360" s="74"/>
    </row>
    <row r="2361" spans="27:47">
      <c r="AA2361" s="74"/>
      <c r="AB2361" s="74"/>
      <c r="AC2361" s="74"/>
      <c r="AD2361" s="74"/>
      <c r="AE2361" s="74"/>
      <c r="AF2361" s="102"/>
      <c r="AG2361" s="101"/>
      <c r="AN2361" s="74"/>
      <c r="AO2361" s="74"/>
      <c r="AP2361" s="74"/>
      <c r="AQ2361" s="74"/>
      <c r="AR2361" s="74"/>
      <c r="AS2361" s="74"/>
      <c r="AT2361" s="74"/>
      <c r="AU2361" s="74"/>
    </row>
    <row r="2362" spans="27:47">
      <c r="AA2362" s="74"/>
      <c r="AB2362" s="74"/>
      <c r="AC2362" s="74"/>
      <c r="AD2362" s="74"/>
      <c r="AE2362" s="74"/>
      <c r="AF2362" s="102"/>
      <c r="AG2362" s="101"/>
      <c r="AN2362" s="74"/>
      <c r="AO2362" s="74"/>
      <c r="AP2362" s="74"/>
      <c r="AQ2362" s="74"/>
      <c r="AR2362" s="74"/>
      <c r="AS2362" s="74"/>
      <c r="AT2362" s="74"/>
      <c r="AU2362" s="74"/>
    </row>
    <row r="2363" spans="27:47">
      <c r="AA2363" s="74"/>
      <c r="AB2363" s="74"/>
      <c r="AC2363" s="74"/>
      <c r="AD2363" s="74"/>
      <c r="AE2363" s="74"/>
      <c r="AF2363" s="102"/>
      <c r="AG2363" s="101"/>
      <c r="AN2363" s="74"/>
      <c r="AO2363" s="74"/>
      <c r="AP2363" s="74"/>
      <c r="AQ2363" s="74"/>
      <c r="AR2363" s="74"/>
      <c r="AS2363" s="74"/>
      <c r="AT2363" s="74"/>
      <c r="AU2363" s="74"/>
    </row>
    <row r="2364" spans="27:47">
      <c r="AA2364" s="74"/>
      <c r="AB2364" s="74"/>
      <c r="AC2364" s="74"/>
      <c r="AD2364" s="74"/>
      <c r="AE2364" s="74"/>
      <c r="AF2364" s="102"/>
      <c r="AG2364" s="101"/>
      <c r="AN2364" s="74"/>
      <c r="AO2364" s="74"/>
      <c r="AP2364" s="74"/>
      <c r="AQ2364" s="74"/>
      <c r="AR2364" s="74"/>
      <c r="AS2364" s="74"/>
      <c r="AT2364" s="74"/>
      <c r="AU2364" s="74"/>
    </row>
    <row r="2365" spans="27:47">
      <c r="AA2365" s="74"/>
      <c r="AB2365" s="74"/>
      <c r="AC2365" s="74"/>
      <c r="AD2365" s="74"/>
      <c r="AE2365" s="74"/>
      <c r="AF2365" s="102"/>
      <c r="AG2365" s="101"/>
      <c r="AN2365" s="74"/>
      <c r="AO2365" s="74"/>
      <c r="AP2365" s="74"/>
      <c r="AQ2365" s="74"/>
      <c r="AR2365" s="74"/>
      <c r="AS2365" s="74"/>
      <c r="AT2365" s="74"/>
      <c r="AU2365" s="74"/>
    </row>
    <row r="2366" spans="27:47">
      <c r="AA2366" s="74"/>
      <c r="AB2366" s="74"/>
      <c r="AC2366" s="74"/>
      <c r="AD2366" s="74"/>
      <c r="AE2366" s="74"/>
      <c r="AF2366" s="102"/>
      <c r="AG2366" s="101"/>
      <c r="AN2366" s="74"/>
      <c r="AO2366" s="74"/>
      <c r="AP2366" s="74"/>
      <c r="AQ2366" s="74"/>
      <c r="AR2366" s="74"/>
      <c r="AS2366" s="74"/>
      <c r="AT2366" s="74"/>
      <c r="AU2366" s="74"/>
    </row>
    <row r="2367" spans="27:47">
      <c r="AA2367" s="74"/>
      <c r="AB2367" s="74"/>
      <c r="AC2367" s="74"/>
      <c r="AD2367" s="74"/>
      <c r="AE2367" s="74"/>
      <c r="AF2367" s="102"/>
      <c r="AG2367" s="101"/>
      <c r="AN2367" s="74"/>
      <c r="AO2367" s="74"/>
      <c r="AP2367" s="74"/>
      <c r="AQ2367" s="74"/>
      <c r="AR2367" s="74"/>
      <c r="AS2367" s="74"/>
      <c r="AT2367" s="74"/>
      <c r="AU2367" s="74"/>
    </row>
    <row r="2368" spans="27:47">
      <c r="AA2368" s="74"/>
      <c r="AB2368" s="74"/>
      <c r="AC2368" s="74"/>
      <c r="AD2368" s="74"/>
      <c r="AE2368" s="74"/>
      <c r="AF2368" s="102"/>
      <c r="AG2368" s="101"/>
      <c r="AN2368" s="74"/>
      <c r="AO2368" s="74"/>
      <c r="AP2368" s="74"/>
      <c r="AQ2368" s="74"/>
      <c r="AR2368" s="74"/>
      <c r="AS2368" s="74"/>
      <c r="AT2368" s="74"/>
      <c r="AU2368" s="74"/>
    </row>
    <row r="2369" spans="27:47">
      <c r="AA2369" s="74"/>
      <c r="AB2369" s="74"/>
      <c r="AC2369" s="74"/>
      <c r="AD2369" s="74"/>
      <c r="AE2369" s="74"/>
      <c r="AF2369" s="102"/>
      <c r="AG2369" s="101"/>
      <c r="AN2369" s="74"/>
      <c r="AO2369" s="74"/>
      <c r="AP2369" s="74"/>
      <c r="AQ2369" s="74"/>
      <c r="AR2369" s="74"/>
      <c r="AS2369" s="74"/>
      <c r="AT2369" s="74"/>
      <c r="AU2369" s="74"/>
    </row>
    <row r="2370" spans="27:47">
      <c r="AA2370" s="74"/>
      <c r="AB2370" s="74"/>
      <c r="AC2370" s="74"/>
      <c r="AD2370" s="74"/>
      <c r="AE2370" s="74"/>
      <c r="AF2370" s="102"/>
      <c r="AG2370" s="101"/>
      <c r="AN2370" s="74"/>
      <c r="AO2370" s="74"/>
      <c r="AP2370" s="74"/>
      <c r="AQ2370" s="74"/>
      <c r="AR2370" s="74"/>
      <c r="AS2370" s="74"/>
      <c r="AT2370" s="74"/>
      <c r="AU2370" s="74"/>
    </row>
    <row r="2371" spans="27:47">
      <c r="AA2371" s="74"/>
      <c r="AB2371" s="74"/>
      <c r="AC2371" s="74"/>
      <c r="AD2371" s="74"/>
      <c r="AE2371" s="74"/>
      <c r="AF2371" s="102"/>
      <c r="AG2371" s="101"/>
      <c r="AN2371" s="74"/>
      <c r="AO2371" s="74"/>
      <c r="AP2371" s="74"/>
      <c r="AQ2371" s="74"/>
      <c r="AR2371" s="74"/>
      <c r="AS2371" s="74"/>
      <c r="AT2371" s="74"/>
      <c r="AU2371" s="74"/>
    </row>
    <row r="2372" spans="27:47">
      <c r="AA2372" s="74"/>
      <c r="AB2372" s="74"/>
      <c r="AC2372" s="74"/>
      <c r="AD2372" s="74"/>
      <c r="AE2372" s="74"/>
      <c r="AF2372" s="102"/>
      <c r="AG2372" s="101"/>
      <c r="AN2372" s="74"/>
      <c r="AO2372" s="74"/>
      <c r="AP2372" s="74"/>
      <c r="AQ2372" s="74"/>
      <c r="AR2372" s="74"/>
      <c r="AS2372" s="74"/>
      <c r="AT2372" s="74"/>
      <c r="AU2372" s="74"/>
    </row>
    <row r="2373" spans="27:47">
      <c r="AA2373" s="74"/>
      <c r="AB2373" s="74"/>
      <c r="AC2373" s="74"/>
      <c r="AD2373" s="74"/>
      <c r="AE2373" s="74"/>
      <c r="AF2373" s="102"/>
      <c r="AG2373" s="101"/>
      <c r="AN2373" s="74"/>
      <c r="AO2373" s="74"/>
      <c r="AP2373" s="74"/>
      <c r="AQ2373" s="74"/>
      <c r="AR2373" s="74"/>
      <c r="AS2373" s="74"/>
      <c r="AT2373" s="74"/>
      <c r="AU2373" s="74"/>
    </row>
    <row r="2374" spans="27:47">
      <c r="AA2374" s="74"/>
      <c r="AB2374" s="74"/>
      <c r="AC2374" s="74"/>
      <c r="AD2374" s="74"/>
      <c r="AE2374" s="74"/>
      <c r="AF2374" s="102"/>
      <c r="AG2374" s="101"/>
      <c r="AN2374" s="74"/>
      <c r="AO2374" s="74"/>
      <c r="AP2374" s="74"/>
      <c r="AQ2374" s="74"/>
      <c r="AR2374" s="74"/>
      <c r="AS2374" s="74"/>
      <c r="AT2374" s="74"/>
      <c r="AU2374" s="74"/>
    </row>
    <row r="2375" spans="27:47">
      <c r="AA2375" s="74"/>
      <c r="AB2375" s="74"/>
      <c r="AC2375" s="74"/>
      <c r="AD2375" s="74"/>
      <c r="AE2375" s="74"/>
      <c r="AF2375" s="102"/>
      <c r="AG2375" s="101"/>
      <c r="AN2375" s="74"/>
      <c r="AO2375" s="74"/>
      <c r="AP2375" s="74"/>
      <c r="AQ2375" s="74"/>
      <c r="AR2375" s="74"/>
      <c r="AS2375" s="74"/>
      <c r="AT2375" s="74"/>
      <c r="AU2375" s="74"/>
    </row>
    <row r="2376" spans="27:47">
      <c r="AA2376" s="74"/>
      <c r="AB2376" s="74"/>
      <c r="AC2376" s="74"/>
      <c r="AD2376" s="74"/>
      <c r="AE2376" s="74"/>
      <c r="AF2376" s="102"/>
      <c r="AG2376" s="101"/>
      <c r="AN2376" s="74"/>
      <c r="AO2376" s="74"/>
      <c r="AP2376" s="74"/>
      <c r="AQ2376" s="74"/>
      <c r="AR2376" s="74"/>
      <c r="AS2376" s="74"/>
      <c r="AT2376" s="74"/>
      <c r="AU2376" s="74"/>
    </row>
    <row r="2377" spans="27:47">
      <c r="AA2377" s="74"/>
      <c r="AB2377" s="74"/>
      <c r="AC2377" s="74"/>
      <c r="AD2377" s="74"/>
      <c r="AE2377" s="74"/>
      <c r="AF2377" s="102"/>
      <c r="AG2377" s="101"/>
      <c r="AN2377" s="74"/>
      <c r="AO2377" s="74"/>
      <c r="AP2377" s="74"/>
      <c r="AQ2377" s="74"/>
      <c r="AR2377" s="74"/>
      <c r="AS2377" s="74"/>
      <c r="AT2377" s="74"/>
      <c r="AU2377" s="74"/>
    </row>
    <row r="2378" spans="27:47">
      <c r="AA2378" s="74"/>
      <c r="AB2378" s="74"/>
      <c r="AC2378" s="74"/>
      <c r="AD2378" s="74"/>
      <c r="AE2378" s="74"/>
      <c r="AF2378" s="102"/>
      <c r="AG2378" s="101"/>
      <c r="AN2378" s="74"/>
      <c r="AO2378" s="74"/>
      <c r="AP2378" s="74"/>
      <c r="AQ2378" s="74"/>
      <c r="AR2378" s="74"/>
      <c r="AS2378" s="74"/>
      <c r="AT2378" s="74"/>
      <c r="AU2378" s="74"/>
    </row>
    <row r="2379" spans="27:47">
      <c r="AA2379" s="74"/>
      <c r="AB2379" s="74"/>
      <c r="AC2379" s="74"/>
      <c r="AD2379" s="74"/>
      <c r="AE2379" s="74"/>
      <c r="AF2379" s="102"/>
      <c r="AG2379" s="101"/>
      <c r="AN2379" s="74"/>
      <c r="AO2379" s="74"/>
      <c r="AP2379" s="74"/>
      <c r="AQ2379" s="74"/>
      <c r="AR2379" s="74"/>
      <c r="AS2379" s="74"/>
      <c r="AT2379" s="74"/>
      <c r="AU2379" s="74"/>
    </row>
    <row r="2380" spans="27:47">
      <c r="AA2380" s="74"/>
      <c r="AB2380" s="74"/>
      <c r="AC2380" s="74"/>
      <c r="AD2380" s="74"/>
      <c r="AE2380" s="74"/>
      <c r="AF2380" s="102"/>
      <c r="AG2380" s="101"/>
      <c r="AN2380" s="74"/>
      <c r="AO2380" s="74"/>
      <c r="AP2380" s="74"/>
      <c r="AQ2380" s="74"/>
      <c r="AR2380" s="74"/>
      <c r="AS2380" s="74"/>
      <c r="AT2380" s="74"/>
      <c r="AU2380" s="74"/>
    </row>
    <row r="2381" spans="27:47">
      <c r="AA2381" s="74"/>
      <c r="AB2381" s="74"/>
      <c r="AC2381" s="74"/>
      <c r="AD2381" s="74"/>
      <c r="AE2381" s="74"/>
      <c r="AF2381" s="102"/>
      <c r="AG2381" s="101"/>
      <c r="AN2381" s="74"/>
      <c r="AO2381" s="74"/>
      <c r="AP2381" s="74"/>
      <c r="AQ2381" s="74"/>
      <c r="AR2381" s="74"/>
      <c r="AS2381" s="74"/>
      <c r="AT2381" s="74"/>
      <c r="AU2381" s="74"/>
    </row>
    <row r="2382" spans="27:47">
      <c r="AA2382" s="74"/>
      <c r="AB2382" s="74"/>
      <c r="AC2382" s="74"/>
      <c r="AD2382" s="74"/>
      <c r="AE2382" s="74"/>
      <c r="AF2382" s="102"/>
      <c r="AG2382" s="101"/>
      <c r="AN2382" s="74"/>
      <c r="AO2382" s="74"/>
      <c r="AP2382" s="74"/>
      <c r="AQ2382" s="74"/>
      <c r="AR2382" s="74"/>
      <c r="AS2382" s="74"/>
      <c r="AT2382" s="74"/>
      <c r="AU2382" s="74"/>
    </row>
    <row r="2383" spans="27:47">
      <c r="AA2383" s="74"/>
      <c r="AB2383" s="74"/>
      <c r="AC2383" s="74"/>
      <c r="AD2383" s="74"/>
      <c r="AE2383" s="74"/>
      <c r="AF2383" s="102"/>
      <c r="AG2383" s="101"/>
      <c r="AN2383" s="74"/>
      <c r="AO2383" s="74"/>
      <c r="AP2383" s="74"/>
      <c r="AQ2383" s="74"/>
      <c r="AR2383" s="74"/>
      <c r="AS2383" s="74"/>
      <c r="AT2383" s="74"/>
      <c r="AU2383" s="74"/>
    </row>
    <row r="2384" spans="27:47">
      <c r="AA2384" s="74"/>
      <c r="AB2384" s="74"/>
      <c r="AC2384" s="74"/>
      <c r="AD2384" s="74"/>
      <c r="AE2384" s="74"/>
      <c r="AF2384" s="102"/>
      <c r="AG2384" s="101"/>
      <c r="AN2384" s="74"/>
      <c r="AO2384" s="74"/>
      <c r="AP2384" s="74"/>
      <c r="AQ2384" s="74"/>
      <c r="AR2384" s="74"/>
      <c r="AS2384" s="74"/>
      <c r="AT2384" s="74"/>
      <c r="AU2384" s="74"/>
    </row>
    <row r="2385" spans="27:47">
      <c r="AA2385" s="74"/>
      <c r="AB2385" s="74"/>
      <c r="AC2385" s="74"/>
      <c r="AD2385" s="74"/>
      <c r="AE2385" s="74"/>
      <c r="AF2385" s="102"/>
      <c r="AG2385" s="101"/>
      <c r="AN2385" s="74"/>
      <c r="AO2385" s="74"/>
      <c r="AP2385" s="74"/>
      <c r="AQ2385" s="74"/>
      <c r="AR2385" s="74"/>
      <c r="AS2385" s="74"/>
      <c r="AT2385" s="74"/>
      <c r="AU2385" s="74"/>
    </row>
    <row r="2386" spans="27:47">
      <c r="AA2386" s="74"/>
      <c r="AB2386" s="74"/>
      <c r="AC2386" s="74"/>
      <c r="AD2386" s="74"/>
      <c r="AE2386" s="74"/>
      <c r="AF2386" s="102"/>
      <c r="AG2386" s="101"/>
      <c r="AN2386" s="74"/>
      <c r="AO2386" s="74"/>
      <c r="AP2386" s="74"/>
      <c r="AQ2386" s="74"/>
      <c r="AR2386" s="74"/>
      <c r="AS2386" s="74"/>
      <c r="AT2386" s="74"/>
      <c r="AU2386" s="74"/>
    </row>
    <row r="2387" spans="27:47">
      <c r="AA2387" s="74"/>
      <c r="AB2387" s="74"/>
      <c r="AC2387" s="74"/>
      <c r="AD2387" s="74"/>
      <c r="AE2387" s="74"/>
      <c r="AF2387" s="102"/>
      <c r="AG2387" s="101"/>
      <c r="AN2387" s="74"/>
      <c r="AO2387" s="74"/>
      <c r="AP2387" s="74"/>
      <c r="AQ2387" s="74"/>
      <c r="AR2387" s="74"/>
      <c r="AS2387" s="74"/>
      <c r="AT2387" s="74"/>
      <c r="AU2387" s="74"/>
    </row>
    <row r="2388" spans="27:47">
      <c r="AA2388" s="74"/>
      <c r="AB2388" s="74"/>
      <c r="AC2388" s="74"/>
      <c r="AD2388" s="74"/>
      <c r="AE2388" s="74"/>
      <c r="AF2388" s="102"/>
      <c r="AG2388" s="101"/>
      <c r="AN2388" s="74"/>
      <c r="AO2388" s="74"/>
      <c r="AP2388" s="74"/>
      <c r="AQ2388" s="74"/>
      <c r="AR2388" s="74"/>
      <c r="AS2388" s="74"/>
      <c r="AT2388" s="74"/>
      <c r="AU2388" s="74"/>
    </row>
    <row r="2389" spans="27:47">
      <c r="AA2389" s="74"/>
      <c r="AB2389" s="74"/>
      <c r="AC2389" s="74"/>
      <c r="AD2389" s="74"/>
      <c r="AE2389" s="74"/>
      <c r="AF2389" s="102"/>
      <c r="AG2389" s="101"/>
      <c r="AN2389" s="74"/>
      <c r="AO2389" s="74"/>
      <c r="AP2389" s="74"/>
      <c r="AQ2389" s="74"/>
      <c r="AR2389" s="74"/>
      <c r="AS2389" s="74"/>
      <c r="AT2389" s="74"/>
      <c r="AU2389" s="74"/>
    </row>
    <row r="2390" spans="27:47">
      <c r="AA2390" s="74"/>
      <c r="AB2390" s="74"/>
      <c r="AC2390" s="74"/>
      <c r="AD2390" s="74"/>
      <c r="AE2390" s="74"/>
      <c r="AF2390" s="102"/>
      <c r="AG2390" s="101"/>
      <c r="AN2390" s="74"/>
      <c r="AO2390" s="74"/>
      <c r="AP2390" s="74"/>
      <c r="AQ2390" s="74"/>
      <c r="AR2390" s="74"/>
      <c r="AS2390" s="74"/>
      <c r="AT2390" s="74"/>
      <c r="AU2390" s="74"/>
    </row>
    <row r="2391" spans="27:47">
      <c r="AA2391" s="74"/>
      <c r="AB2391" s="74"/>
      <c r="AC2391" s="74"/>
      <c r="AD2391" s="74"/>
      <c r="AE2391" s="74"/>
      <c r="AF2391" s="102"/>
      <c r="AG2391" s="101"/>
      <c r="AN2391" s="74"/>
      <c r="AO2391" s="74"/>
      <c r="AP2391" s="74"/>
      <c r="AQ2391" s="74"/>
      <c r="AR2391" s="74"/>
      <c r="AS2391" s="74"/>
      <c r="AT2391" s="74"/>
      <c r="AU2391" s="74"/>
    </row>
    <row r="2392" spans="27:47">
      <c r="AA2392" s="74"/>
      <c r="AB2392" s="74"/>
      <c r="AC2392" s="74"/>
      <c r="AD2392" s="74"/>
      <c r="AE2392" s="74"/>
      <c r="AF2392" s="102"/>
      <c r="AG2392" s="101"/>
      <c r="AN2392" s="74"/>
      <c r="AO2392" s="74"/>
      <c r="AP2392" s="74"/>
      <c r="AQ2392" s="74"/>
      <c r="AR2392" s="74"/>
      <c r="AS2392" s="74"/>
      <c r="AT2392" s="74"/>
      <c r="AU2392" s="74"/>
    </row>
    <row r="2393" spans="27:47">
      <c r="AA2393" s="74"/>
      <c r="AB2393" s="74"/>
      <c r="AC2393" s="74"/>
      <c r="AD2393" s="74"/>
      <c r="AE2393" s="74"/>
      <c r="AF2393" s="102"/>
      <c r="AG2393" s="101"/>
      <c r="AN2393" s="74"/>
      <c r="AO2393" s="74"/>
      <c r="AP2393" s="74"/>
      <c r="AQ2393" s="74"/>
      <c r="AR2393" s="74"/>
      <c r="AS2393" s="74"/>
      <c r="AT2393" s="74"/>
      <c r="AU2393" s="74"/>
    </row>
    <row r="2394" spans="27:47">
      <c r="AA2394" s="74"/>
      <c r="AB2394" s="74"/>
      <c r="AC2394" s="74"/>
      <c r="AD2394" s="74"/>
      <c r="AE2394" s="74"/>
      <c r="AF2394" s="102"/>
      <c r="AG2394" s="101"/>
      <c r="AN2394" s="74"/>
      <c r="AO2394" s="74"/>
      <c r="AP2394" s="74"/>
      <c r="AQ2394" s="74"/>
      <c r="AR2394" s="74"/>
      <c r="AS2394" s="74"/>
      <c r="AT2394" s="74"/>
      <c r="AU2394" s="74"/>
    </row>
    <row r="2395" spans="27:47">
      <c r="AA2395" s="74"/>
      <c r="AB2395" s="74"/>
      <c r="AC2395" s="74"/>
      <c r="AD2395" s="74"/>
      <c r="AE2395" s="74"/>
      <c r="AF2395" s="102"/>
      <c r="AG2395" s="101"/>
      <c r="AN2395" s="74"/>
      <c r="AO2395" s="74"/>
      <c r="AP2395" s="74"/>
      <c r="AQ2395" s="74"/>
      <c r="AR2395" s="74"/>
      <c r="AS2395" s="74"/>
      <c r="AT2395" s="74"/>
      <c r="AU2395" s="74"/>
    </row>
    <row r="2396" spans="27:47">
      <c r="AA2396" s="74"/>
      <c r="AB2396" s="74"/>
      <c r="AC2396" s="74"/>
      <c r="AD2396" s="74"/>
      <c r="AE2396" s="74"/>
      <c r="AF2396" s="102"/>
      <c r="AG2396" s="101"/>
      <c r="AN2396" s="74"/>
      <c r="AO2396" s="74"/>
      <c r="AP2396" s="74"/>
      <c r="AQ2396" s="74"/>
      <c r="AR2396" s="74"/>
      <c r="AS2396" s="74"/>
      <c r="AT2396" s="74"/>
      <c r="AU2396" s="74"/>
    </row>
    <row r="2397" spans="27:47">
      <c r="AA2397" s="74"/>
      <c r="AB2397" s="74"/>
      <c r="AC2397" s="74"/>
      <c r="AD2397" s="74"/>
      <c r="AE2397" s="74"/>
      <c r="AF2397" s="102"/>
      <c r="AG2397" s="101"/>
      <c r="AN2397" s="74"/>
      <c r="AO2397" s="74"/>
      <c r="AP2397" s="74"/>
      <c r="AQ2397" s="74"/>
      <c r="AR2397" s="74"/>
      <c r="AS2397" s="74"/>
      <c r="AT2397" s="74"/>
      <c r="AU2397" s="74"/>
    </row>
    <row r="2398" spans="27:47">
      <c r="AA2398" s="74"/>
      <c r="AB2398" s="74"/>
      <c r="AC2398" s="74"/>
      <c r="AD2398" s="74"/>
      <c r="AE2398" s="74"/>
      <c r="AF2398" s="102"/>
      <c r="AG2398" s="101"/>
      <c r="AN2398" s="74"/>
      <c r="AO2398" s="74"/>
      <c r="AP2398" s="74"/>
      <c r="AQ2398" s="74"/>
      <c r="AR2398" s="74"/>
      <c r="AS2398" s="74"/>
      <c r="AT2398" s="74"/>
      <c r="AU2398" s="74"/>
    </row>
    <row r="2399" spans="27:47">
      <c r="AA2399" s="74"/>
      <c r="AB2399" s="74"/>
      <c r="AC2399" s="74"/>
      <c r="AD2399" s="74"/>
      <c r="AE2399" s="74"/>
      <c r="AF2399" s="102"/>
      <c r="AG2399" s="101"/>
      <c r="AN2399" s="74"/>
      <c r="AO2399" s="74"/>
      <c r="AP2399" s="74"/>
      <c r="AQ2399" s="74"/>
      <c r="AR2399" s="74"/>
      <c r="AS2399" s="74"/>
      <c r="AT2399" s="74"/>
      <c r="AU2399" s="74"/>
    </row>
    <row r="2400" spans="27:47">
      <c r="AA2400" s="74"/>
      <c r="AB2400" s="74"/>
      <c r="AC2400" s="74"/>
      <c r="AD2400" s="74"/>
      <c r="AE2400" s="74"/>
      <c r="AF2400" s="102"/>
      <c r="AG2400" s="101"/>
      <c r="AN2400" s="74"/>
      <c r="AO2400" s="74"/>
      <c r="AP2400" s="74"/>
      <c r="AQ2400" s="74"/>
      <c r="AR2400" s="74"/>
      <c r="AS2400" s="74"/>
      <c r="AT2400" s="74"/>
      <c r="AU2400" s="74"/>
    </row>
    <row r="2401" spans="27:47">
      <c r="AA2401" s="74"/>
      <c r="AB2401" s="74"/>
      <c r="AC2401" s="74"/>
      <c r="AD2401" s="74"/>
      <c r="AE2401" s="74"/>
      <c r="AF2401" s="102"/>
      <c r="AG2401" s="101"/>
      <c r="AN2401" s="74"/>
      <c r="AO2401" s="74"/>
      <c r="AP2401" s="74"/>
      <c r="AQ2401" s="74"/>
      <c r="AR2401" s="74"/>
      <c r="AS2401" s="74"/>
      <c r="AT2401" s="74"/>
      <c r="AU2401" s="74"/>
    </row>
    <row r="2402" spans="27:47">
      <c r="AA2402" s="74"/>
      <c r="AB2402" s="74"/>
      <c r="AC2402" s="74"/>
      <c r="AD2402" s="74"/>
      <c r="AE2402" s="74"/>
      <c r="AF2402" s="102"/>
      <c r="AG2402" s="101"/>
      <c r="AN2402" s="74"/>
      <c r="AO2402" s="74"/>
      <c r="AP2402" s="74"/>
      <c r="AQ2402" s="74"/>
      <c r="AR2402" s="74"/>
      <c r="AS2402" s="74"/>
      <c r="AT2402" s="74"/>
      <c r="AU2402" s="74"/>
    </row>
    <row r="2403" spans="27:47">
      <c r="AA2403" s="74"/>
      <c r="AB2403" s="74"/>
      <c r="AC2403" s="74"/>
      <c r="AD2403" s="74"/>
      <c r="AE2403" s="74"/>
      <c r="AF2403" s="102"/>
      <c r="AG2403" s="101"/>
      <c r="AN2403" s="74"/>
      <c r="AO2403" s="74"/>
      <c r="AP2403" s="74"/>
      <c r="AQ2403" s="74"/>
      <c r="AR2403" s="74"/>
      <c r="AS2403" s="74"/>
      <c r="AT2403" s="74"/>
      <c r="AU2403" s="74"/>
    </row>
    <row r="2404" spans="27:47">
      <c r="AA2404" s="74"/>
      <c r="AB2404" s="74"/>
      <c r="AC2404" s="74"/>
      <c r="AD2404" s="74"/>
      <c r="AE2404" s="74"/>
      <c r="AF2404" s="102"/>
      <c r="AG2404" s="101"/>
      <c r="AN2404" s="74"/>
      <c r="AO2404" s="74"/>
      <c r="AP2404" s="74"/>
      <c r="AQ2404" s="74"/>
      <c r="AR2404" s="74"/>
      <c r="AS2404" s="74"/>
      <c r="AT2404" s="74"/>
      <c r="AU2404" s="74"/>
    </row>
    <row r="2405" spans="27:47">
      <c r="AA2405" s="74"/>
      <c r="AB2405" s="74"/>
      <c r="AC2405" s="74"/>
      <c r="AD2405" s="74"/>
      <c r="AE2405" s="74"/>
      <c r="AF2405" s="102"/>
      <c r="AG2405" s="101"/>
      <c r="AN2405" s="74"/>
      <c r="AO2405" s="74"/>
      <c r="AP2405" s="74"/>
      <c r="AQ2405" s="74"/>
      <c r="AR2405" s="74"/>
      <c r="AS2405" s="74"/>
      <c r="AT2405" s="74"/>
      <c r="AU2405" s="74"/>
    </row>
    <row r="2406" spans="27:47">
      <c r="AA2406" s="74"/>
      <c r="AB2406" s="74"/>
      <c r="AC2406" s="74"/>
      <c r="AD2406" s="74"/>
      <c r="AE2406" s="74"/>
      <c r="AF2406" s="102"/>
      <c r="AG2406" s="101"/>
      <c r="AN2406" s="74"/>
      <c r="AO2406" s="74"/>
      <c r="AP2406" s="74"/>
      <c r="AQ2406" s="74"/>
      <c r="AR2406" s="74"/>
      <c r="AS2406" s="74"/>
      <c r="AT2406" s="74"/>
      <c r="AU2406" s="74"/>
    </row>
    <row r="2407" spans="27:47">
      <c r="AA2407" s="74"/>
      <c r="AB2407" s="74"/>
      <c r="AC2407" s="74"/>
      <c r="AD2407" s="74"/>
      <c r="AE2407" s="74"/>
      <c r="AF2407" s="102"/>
      <c r="AG2407" s="101"/>
      <c r="AN2407" s="74"/>
      <c r="AO2407" s="74"/>
      <c r="AP2407" s="74"/>
      <c r="AQ2407" s="74"/>
      <c r="AR2407" s="74"/>
      <c r="AS2407" s="74"/>
      <c r="AT2407" s="74"/>
      <c r="AU2407" s="74"/>
    </row>
    <row r="2408" spans="27:47">
      <c r="AA2408" s="74"/>
      <c r="AB2408" s="74"/>
      <c r="AC2408" s="74"/>
      <c r="AD2408" s="74"/>
      <c r="AE2408" s="74"/>
      <c r="AF2408" s="102"/>
      <c r="AG2408" s="101"/>
      <c r="AN2408" s="74"/>
      <c r="AO2408" s="74"/>
      <c r="AP2408" s="74"/>
      <c r="AQ2408" s="74"/>
      <c r="AR2408" s="74"/>
      <c r="AS2408" s="74"/>
      <c r="AT2408" s="74"/>
      <c r="AU2408" s="74"/>
    </row>
    <row r="2409" spans="27:47">
      <c r="AA2409" s="74"/>
      <c r="AB2409" s="74"/>
      <c r="AC2409" s="74"/>
      <c r="AD2409" s="74"/>
      <c r="AE2409" s="74"/>
      <c r="AF2409" s="102"/>
      <c r="AG2409" s="101"/>
      <c r="AN2409" s="74"/>
      <c r="AO2409" s="74"/>
      <c r="AP2409" s="74"/>
      <c r="AQ2409" s="74"/>
      <c r="AR2409" s="74"/>
      <c r="AS2409" s="74"/>
      <c r="AT2409" s="74"/>
      <c r="AU2409" s="74"/>
    </row>
    <row r="2410" spans="27:47">
      <c r="AA2410" s="74"/>
      <c r="AB2410" s="74"/>
      <c r="AC2410" s="74"/>
      <c r="AD2410" s="74"/>
      <c r="AE2410" s="74"/>
      <c r="AF2410" s="102"/>
      <c r="AG2410" s="101"/>
      <c r="AN2410" s="74"/>
      <c r="AO2410" s="74"/>
      <c r="AP2410" s="74"/>
      <c r="AQ2410" s="74"/>
      <c r="AR2410" s="74"/>
      <c r="AS2410" s="74"/>
      <c r="AT2410" s="74"/>
      <c r="AU2410" s="74"/>
    </row>
    <row r="2411" spans="27:47">
      <c r="AA2411" s="74"/>
      <c r="AB2411" s="74"/>
      <c r="AC2411" s="74"/>
      <c r="AD2411" s="74"/>
      <c r="AE2411" s="74"/>
      <c r="AF2411" s="102"/>
      <c r="AG2411" s="101"/>
      <c r="AN2411" s="74"/>
      <c r="AO2411" s="74"/>
      <c r="AP2411" s="74"/>
      <c r="AQ2411" s="74"/>
      <c r="AR2411" s="74"/>
      <c r="AS2411" s="74"/>
      <c r="AT2411" s="74"/>
      <c r="AU2411" s="74"/>
    </row>
    <row r="2412" spans="27:47">
      <c r="AA2412" s="74"/>
      <c r="AB2412" s="74"/>
      <c r="AC2412" s="74"/>
      <c r="AD2412" s="74"/>
      <c r="AE2412" s="74"/>
      <c r="AF2412" s="102"/>
      <c r="AG2412" s="101"/>
      <c r="AN2412" s="74"/>
      <c r="AO2412" s="74"/>
      <c r="AP2412" s="74"/>
      <c r="AQ2412" s="74"/>
      <c r="AR2412" s="74"/>
      <c r="AS2412" s="74"/>
      <c r="AT2412" s="74"/>
      <c r="AU2412" s="74"/>
    </row>
    <row r="2413" spans="27:47">
      <c r="AA2413" s="74"/>
      <c r="AB2413" s="74"/>
      <c r="AC2413" s="74"/>
      <c r="AD2413" s="74"/>
      <c r="AE2413" s="74"/>
      <c r="AF2413" s="102"/>
      <c r="AG2413" s="101"/>
      <c r="AN2413" s="74"/>
      <c r="AO2413" s="74"/>
      <c r="AP2413" s="74"/>
      <c r="AQ2413" s="74"/>
      <c r="AR2413" s="74"/>
      <c r="AS2413" s="74"/>
      <c r="AT2413" s="74"/>
      <c r="AU2413" s="74"/>
    </row>
    <row r="2414" spans="27:47">
      <c r="AA2414" s="74"/>
      <c r="AB2414" s="74"/>
      <c r="AC2414" s="74"/>
      <c r="AD2414" s="74"/>
      <c r="AE2414" s="74"/>
      <c r="AF2414" s="102"/>
      <c r="AG2414" s="101"/>
      <c r="AN2414" s="74"/>
      <c r="AO2414" s="74"/>
      <c r="AP2414" s="74"/>
      <c r="AQ2414" s="74"/>
      <c r="AR2414" s="74"/>
      <c r="AS2414" s="74"/>
      <c r="AT2414" s="74"/>
      <c r="AU2414" s="74"/>
    </row>
    <row r="2415" spans="27:47">
      <c r="AA2415" s="74"/>
      <c r="AB2415" s="74"/>
      <c r="AC2415" s="74"/>
      <c r="AD2415" s="74"/>
      <c r="AE2415" s="74"/>
      <c r="AF2415" s="102"/>
      <c r="AG2415" s="101"/>
      <c r="AN2415" s="74"/>
      <c r="AO2415" s="74"/>
      <c r="AP2415" s="74"/>
      <c r="AQ2415" s="74"/>
      <c r="AR2415" s="74"/>
      <c r="AS2415" s="74"/>
      <c r="AT2415" s="74"/>
      <c r="AU2415" s="74"/>
    </row>
    <row r="2416" spans="27:47">
      <c r="AA2416" s="74"/>
      <c r="AB2416" s="74"/>
      <c r="AC2416" s="74"/>
      <c r="AD2416" s="74"/>
      <c r="AE2416" s="74"/>
      <c r="AF2416" s="102"/>
      <c r="AG2416" s="101"/>
      <c r="AN2416" s="74"/>
      <c r="AO2416" s="74"/>
      <c r="AP2416" s="74"/>
      <c r="AQ2416" s="74"/>
      <c r="AR2416" s="74"/>
      <c r="AS2416" s="74"/>
      <c r="AT2416" s="74"/>
      <c r="AU2416" s="74"/>
    </row>
    <row r="2417" spans="27:47">
      <c r="AA2417" s="74"/>
      <c r="AB2417" s="74"/>
      <c r="AC2417" s="74"/>
      <c r="AD2417" s="74"/>
      <c r="AE2417" s="74"/>
      <c r="AF2417" s="102"/>
      <c r="AG2417" s="101"/>
      <c r="AN2417" s="74"/>
      <c r="AO2417" s="74"/>
      <c r="AP2417" s="74"/>
      <c r="AQ2417" s="74"/>
      <c r="AR2417" s="74"/>
      <c r="AS2417" s="74"/>
      <c r="AT2417" s="74"/>
      <c r="AU2417" s="74"/>
    </row>
    <row r="2418" spans="27:47">
      <c r="AA2418" s="74"/>
      <c r="AB2418" s="74"/>
      <c r="AC2418" s="74"/>
      <c r="AD2418" s="74"/>
      <c r="AE2418" s="74"/>
      <c r="AF2418" s="102"/>
      <c r="AG2418" s="101"/>
      <c r="AN2418" s="74"/>
      <c r="AO2418" s="74"/>
      <c r="AP2418" s="74"/>
      <c r="AQ2418" s="74"/>
      <c r="AR2418" s="74"/>
      <c r="AS2418" s="74"/>
      <c r="AT2418" s="74"/>
      <c r="AU2418" s="74"/>
    </row>
    <row r="2419" spans="27:47">
      <c r="AA2419" s="74"/>
      <c r="AB2419" s="74"/>
      <c r="AC2419" s="74"/>
      <c r="AD2419" s="74"/>
      <c r="AE2419" s="74"/>
      <c r="AF2419" s="102"/>
      <c r="AG2419" s="101"/>
      <c r="AN2419" s="74"/>
      <c r="AO2419" s="74"/>
      <c r="AP2419" s="74"/>
      <c r="AQ2419" s="74"/>
      <c r="AR2419" s="74"/>
      <c r="AS2419" s="74"/>
      <c r="AT2419" s="74"/>
      <c r="AU2419" s="74"/>
    </row>
    <row r="2420" spans="27:47">
      <c r="AA2420" s="74"/>
      <c r="AB2420" s="74"/>
      <c r="AC2420" s="74"/>
      <c r="AD2420" s="74"/>
      <c r="AE2420" s="74"/>
      <c r="AF2420" s="102"/>
      <c r="AG2420" s="101"/>
      <c r="AN2420" s="74"/>
      <c r="AO2420" s="74"/>
      <c r="AP2420" s="74"/>
      <c r="AQ2420" s="74"/>
      <c r="AR2420" s="74"/>
      <c r="AS2420" s="74"/>
      <c r="AT2420" s="74"/>
      <c r="AU2420" s="74"/>
    </row>
    <row r="2421" spans="27:47">
      <c r="AA2421" s="74"/>
      <c r="AB2421" s="74"/>
      <c r="AC2421" s="74"/>
      <c r="AD2421" s="74"/>
      <c r="AE2421" s="74"/>
      <c r="AF2421" s="102"/>
      <c r="AG2421" s="101"/>
      <c r="AN2421" s="74"/>
      <c r="AO2421" s="74"/>
      <c r="AP2421" s="74"/>
      <c r="AQ2421" s="74"/>
      <c r="AR2421" s="74"/>
      <c r="AS2421" s="74"/>
      <c r="AT2421" s="74"/>
      <c r="AU2421" s="74"/>
    </row>
    <row r="2422" spans="27:47">
      <c r="AA2422" s="74"/>
      <c r="AB2422" s="74"/>
      <c r="AC2422" s="74"/>
      <c r="AD2422" s="74"/>
      <c r="AE2422" s="74"/>
      <c r="AF2422" s="102"/>
      <c r="AG2422" s="101"/>
      <c r="AN2422" s="74"/>
      <c r="AO2422" s="74"/>
      <c r="AP2422" s="74"/>
      <c r="AQ2422" s="74"/>
      <c r="AR2422" s="74"/>
      <c r="AS2422" s="74"/>
      <c r="AT2422" s="74"/>
      <c r="AU2422" s="74"/>
    </row>
    <row r="2423" spans="27:47">
      <c r="AA2423" s="74"/>
      <c r="AB2423" s="74"/>
      <c r="AC2423" s="74"/>
      <c r="AD2423" s="74"/>
      <c r="AE2423" s="74"/>
      <c r="AF2423" s="102"/>
      <c r="AG2423" s="101"/>
      <c r="AN2423" s="74"/>
      <c r="AO2423" s="74"/>
      <c r="AP2423" s="74"/>
      <c r="AQ2423" s="74"/>
      <c r="AR2423" s="74"/>
      <c r="AS2423" s="74"/>
      <c r="AT2423" s="74"/>
      <c r="AU2423" s="74"/>
    </row>
    <row r="2424" spans="27:47">
      <c r="AA2424" s="74"/>
      <c r="AB2424" s="74"/>
      <c r="AC2424" s="74"/>
      <c r="AD2424" s="74"/>
      <c r="AE2424" s="74"/>
      <c r="AF2424" s="102"/>
      <c r="AG2424" s="101"/>
      <c r="AN2424" s="74"/>
      <c r="AO2424" s="74"/>
      <c r="AP2424" s="74"/>
      <c r="AQ2424" s="74"/>
      <c r="AR2424" s="74"/>
      <c r="AS2424" s="74"/>
      <c r="AT2424" s="74"/>
      <c r="AU2424" s="74"/>
    </row>
    <row r="2425" spans="27:47">
      <c r="AA2425" s="74"/>
      <c r="AB2425" s="74"/>
      <c r="AC2425" s="74"/>
      <c r="AD2425" s="74"/>
      <c r="AE2425" s="74"/>
      <c r="AF2425" s="102"/>
      <c r="AG2425" s="101"/>
      <c r="AN2425" s="74"/>
      <c r="AO2425" s="74"/>
      <c r="AP2425" s="74"/>
      <c r="AQ2425" s="74"/>
      <c r="AR2425" s="74"/>
      <c r="AS2425" s="74"/>
      <c r="AT2425" s="74"/>
      <c r="AU2425" s="74"/>
    </row>
    <row r="2426" spans="27:47">
      <c r="AA2426" s="74"/>
      <c r="AB2426" s="74"/>
      <c r="AC2426" s="74"/>
      <c r="AD2426" s="74"/>
      <c r="AE2426" s="74"/>
      <c r="AF2426" s="102"/>
      <c r="AG2426" s="101"/>
      <c r="AN2426" s="74"/>
      <c r="AO2426" s="74"/>
      <c r="AP2426" s="74"/>
      <c r="AQ2426" s="74"/>
      <c r="AR2426" s="74"/>
      <c r="AS2426" s="74"/>
      <c r="AT2426" s="74"/>
      <c r="AU2426" s="74"/>
    </row>
    <row r="2427" spans="27:47">
      <c r="AA2427" s="74"/>
      <c r="AB2427" s="74"/>
      <c r="AC2427" s="74"/>
      <c r="AD2427" s="74"/>
      <c r="AE2427" s="74"/>
      <c r="AF2427" s="102"/>
      <c r="AG2427" s="101"/>
      <c r="AN2427" s="74"/>
      <c r="AO2427" s="74"/>
      <c r="AP2427" s="74"/>
      <c r="AQ2427" s="74"/>
      <c r="AR2427" s="74"/>
      <c r="AS2427" s="74"/>
      <c r="AT2427" s="74"/>
      <c r="AU2427" s="74"/>
    </row>
    <row r="2428" spans="27:47">
      <c r="AA2428" s="74"/>
      <c r="AB2428" s="74"/>
      <c r="AC2428" s="74"/>
      <c r="AD2428" s="74"/>
      <c r="AE2428" s="74"/>
      <c r="AF2428" s="102"/>
      <c r="AG2428" s="101"/>
      <c r="AN2428" s="74"/>
      <c r="AO2428" s="74"/>
      <c r="AP2428" s="74"/>
      <c r="AQ2428" s="74"/>
      <c r="AR2428" s="74"/>
      <c r="AS2428" s="74"/>
      <c r="AT2428" s="74"/>
      <c r="AU2428" s="74"/>
    </row>
    <row r="2429" spans="27:47">
      <c r="AA2429" s="74"/>
      <c r="AB2429" s="74"/>
      <c r="AC2429" s="74"/>
      <c r="AD2429" s="74"/>
      <c r="AE2429" s="74"/>
      <c r="AF2429" s="102"/>
      <c r="AG2429" s="101"/>
      <c r="AN2429" s="74"/>
      <c r="AO2429" s="74"/>
      <c r="AP2429" s="74"/>
      <c r="AQ2429" s="74"/>
      <c r="AR2429" s="74"/>
      <c r="AS2429" s="74"/>
      <c r="AT2429" s="74"/>
      <c r="AU2429" s="74"/>
    </row>
    <row r="2430" spans="27:47">
      <c r="AA2430" s="74"/>
      <c r="AB2430" s="74"/>
      <c r="AC2430" s="74"/>
      <c r="AD2430" s="74"/>
      <c r="AE2430" s="74"/>
      <c r="AF2430" s="102"/>
      <c r="AG2430" s="101"/>
      <c r="AN2430" s="74"/>
      <c r="AO2430" s="74"/>
      <c r="AP2430" s="74"/>
      <c r="AQ2430" s="74"/>
      <c r="AR2430" s="74"/>
      <c r="AS2430" s="74"/>
      <c r="AT2430" s="74"/>
      <c r="AU2430" s="74"/>
    </row>
    <row r="2431" spans="27:47">
      <c r="AA2431" s="74"/>
      <c r="AB2431" s="74"/>
      <c r="AC2431" s="74"/>
      <c r="AD2431" s="74"/>
      <c r="AE2431" s="74"/>
      <c r="AF2431" s="102"/>
      <c r="AG2431" s="101"/>
      <c r="AN2431" s="74"/>
      <c r="AO2431" s="74"/>
      <c r="AP2431" s="74"/>
      <c r="AQ2431" s="74"/>
      <c r="AR2431" s="74"/>
      <c r="AS2431" s="74"/>
      <c r="AT2431" s="74"/>
      <c r="AU2431" s="74"/>
    </row>
    <row r="2432" spans="27:47">
      <c r="AA2432" s="74"/>
      <c r="AB2432" s="74"/>
      <c r="AC2432" s="74"/>
      <c r="AD2432" s="74"/>
      <c r="AE2432" s="74"/>
      <c r="AF2432" s="102"/>
      <c r="AG2432" s="101"/>
      <c r="AN2432" s="74"/>
      <c r="AO2432" s="74"/>
      <c r="AP2432" s="74"/>
      <c r="AQ2432" s="74"/>
      <c r="AR2432" s="74"/>
      <c r="AS2432" s="74"/>
      <c r="AT2432" s="74"/>
      <c r="AU2432" s="74"/>
    </row>
    <row r="2433" spans="27:47">
      <c r="AA2433" s="74"/>
      <c r="AB2433" s="74"/>
      <c r="AC2433" s="74"/>
      <c r="AD2433" s="74"/>
      <c r="AE2433" s="74"/>
      <c r="AF2433" s="102"/>
      <c r="AG2433" s="101"/>
      <c r="AN2433" s="74"/>
      <c r="AO2433" s="74"/>
      <c r="AP2433" s="74"/>
      <c r="AQ2433" s="74"/>
      <c r="AR2433" s="74"/>
      <c r="AS2433" s="74"/>
      <c r="AT2433" s="74"/>
      <c r="AU2433" s="74"/>
    </row>
    <row r="2434" spans="27:47">
      <c r="AA2434" s="74"/>
      <c r="AB2434" s="74"/>
      <c r="AC2434" s="74"/>
      <c r="AD2434" s="74"/>
      <c r="AE2434" s="74"/>
      <c r="AF2434" s="102"/>
      <c r="AG2434" s="101"/>
      <c r="AN2434" s="74"/>
      <c r="AO2434" s="74"/>
      <c r="AP2434" s="74"/>
      <c r="AQ2434" s="74"/>
      <c r="AR2434" s="74"/>
      <c r="AS2434" s="74"/>
      <c r="AT2434" s="74"/>
      <c r="AU2434" s="74"/>
    </row>
    <row r="2435" spans="27:47">
      <c r="AA2435" s="74"/>
      <c r="AB2435" s="74"/>
      <c r="AC2435" s="74"/>
      <c r="AD2435" s="74"/>
      <c r="AE2435" s="74"/>
      <c r="AF2435" s="102"/>
      <c r="AG2435" s="101"/>
      <c r="AN2435" s="74"/>
      <c r="AO2435" s="74"/>
      <c r="AP2435" s="74"/>
      <c r="AQ2435" s="74"/>
      <c r="AR2435" s="74"/>
      <c r="AS2435" s="74"/>
      <c r="AT2435" s="74"/>
      <c r="AU2435" s="74"/>
    </row>
    <row r="2436" spans="27:47">
      <c r="AA2436" s="74"/>
      <c r="AB2436" s="74"/>
      <c r="AC2436" s="74"/>
      <c r="AD2436" s="74"/>
      <c r="AE2436" s="74"/>
      <c r="AF2436" s="102"/>
      <c r="AG2436" s="101"/>
      <c r="AN2436" s="74"/>
      <c r="AO2436" s="74"/>
      <c r="AP2436" s="74"/>
      <c r="AQ2436" s="74"/>
      <c r="AR2436" s="74"/>
      <c r="AS2436" s="74"/>
      <c r="AT2436" s="74"/>
      <c r="AU2436" s="74"/>
    </row>
    <row r="2437" spans="27:47">
      <c r="AA2437" s="74"/>
      <c r="AB2437" s="74"/>
      <c r="AC2437" s="74"/>
      <c r="AD2437" s="74"/>
      <c r="AE2437" s="74"/>
      <c r="AF2437" s="102"/>
      <c r="AG2437" s="101"/>
      <c r="AN2437" s="74"/>
      <c r="AO2437" s="74"/>
      <c r="AP2437" s="74"/>
      <c r="AQ2437" s="74"/>
      <c r="AR2437" s="74"/>
      <c r="AS2437" s="74"/>
      <c r="AT2437" s="74"/>
      <c r="AU2437" s="74"/>
    </row>
    <row r="2438" spans="27:47">
      <c r="AA2438" s="74"/>
      <c r="AB2438" s="74"/>
      <c r="AC2438" s="74"/>
      <c r="AD2438" s="74"/>
      <c r="AE2438" s="74"/>
      <c r="AF2438" s="102"/>
      <c r="AG2438" s="101"/>
      <c r="AN2438" s="74"/>
      <c r="AO2438" s="74"/>
      <c r="AP2438" s="74"/>
      <c r="AQ2438" s="74"/>
      <c r="AR2438" s="74"/>
      <c r="AS2438" s="74"/>
      <c r="AT2438" s="74"/>
      <c r="AU2438" s="74"/>
    </row>
    <row r="2439" spans="27:47">
      <c r="AA2439" s="74"/>
      <c r="AB2439" s="74"/>
      <c r="AC2439" s="74"/>
      <c r="AD2439" s="74"/>
      <c r="AE2439" s="74"/>
      <c r="AF2439" s="102"/>
      <c r="AG2439" s="101"/>
      <c r="AN2439" s="74"/>
      <c r="AO2439" s="74"/>
      <c r="AP2439" s="74"/>
      <c r="AQ2439" s="74"/>
      <c r="AR2439" s="74"/>
      <c r="AS2439" s="74"/>
      <c r="AT2439" s="74"/>
      <c r="AU2439" s="74"/>
    </row>
    <row r="2440" spans="27:47">
      <c r="AA2440" s="74"/>
      <c r="AB2440" s="74"/>
      <c r="AC2440" s="74"/>
      <c r="AD2440" s="74"/>
      <c r="AE2440" s="74"/>
      <c r="AF2440" s="102"/>
      <c r="AG2440" s="101"/>
      <c r="AN2440" s="74"/>
      <c r="AO2440" s="74"/>
      <c r="AP2440" s="74"/>
      <c r="AQ2440" s="74"/>
      <c r="AR2440" s="74"/>
      <c r="AS2440" s="74"/>
      <c r="AT2440" s="74"/>
      <c r="AU2440" s="74"/>
    </row>
    <row r="2441" spans="27:47">
      <c r="AA2441" s="74"/>
      <c r="AB2441" s="74"/>
      <c r="AC2441" s="74"/>
      <c r="AD2441" s="74"/>
      <c r="AE2441" s="74"/>
      <c r="AF2441" s="102"/>
      <c r="AG2441" s="101"/>
      <c r="AN2441" s="74"/>
      <c r="AO2441" s="74"/>
      <c r="AP2441" s="74"/>
      <c r="AQ2441" s="74"/>
      <c r="AR2441" s="74"/>
      <c r="AS2441" s="74"/>
      <c r="AT2441" s="74"/>
      <c r="AU2441" s="74"/>
    </row>
    <row r="2442" spans="27:47">
      <c r="AA2442" s="74"/>
      <c r="AB2442" s="74"/>
      <c r="AC2442" s="74"/>
      <c r="AD2442" s="74"/>
      <c r="AE2442" s="74"/>
      <c r="AF2442" s="102"/>
      <c r="AG2442" s="101"/>
      <c r="AN2442" s="74"/>
      <c r="AO2442" s="74"/>
      <c r="AP2442" s="74"/>
      <c r="AQ2442" s="74"/>
      <c r="AR2442" s="74"/>
      <c r="AS2442" s="74"/>
      <c r="AT2442" s="74"/>
      <c r="AU2442" s="74"/>
    </row>
    <row r="2443" spans="27:47">
      <c r="AA2443" s="74"/>
      <c r="AB2443" s="74"/>
      <c r="AC2443" s="74"/>
      <c r="AD2443" s="74"/>
      <c r="AE2443" s="74"/>
      <c r="AF2443" s="102"/>
      <c r="AG2443" s="101"/>
      <c r="AN2443" s="74"/>
      <c r="AO2443" s="74"/>
      <c r="AP2443" s="74"/>
      <c r="AQ2443" s="74"/>
      <c r="AR2443" s="74"/>
      <c r="AS2443" s="74"/>
      <c r="AT2443" s="74"/>
      <c r="AU2443" s="74"/>
    </row>
    <row r="2444" spans="27:47">
      <c r="AA2444" s="74"/>
      <c r="AB2444" s="74"/>
      <c r="AC2444" s="74"/>
      <c r="AD2444" s="74"/>
      <c r="AE2444" s="74"/>
      <c r="AF2444" s="102"/>
      <c r="AG2444" s="101"/>
      <c r="AN2444" s="74"/>
      <c r="AO2444" s="74"/>
      <c r="AP2444" s="74"/>
      <c r="AQ2444" s="74"/>
      <c r="AR2444" s="74"/>
      <c r="AS2444" s="74"/>
      <c r="AT2444" s="74"/>
      <c r="AU2444" s="74"/>
    </row>
    <row r="2445" spans="27:47">
      <c r="AA2445" s="74"/>
      <c r="AB2445" s="74"/>
      <c r="AC2445" s="74"/>
      <c r="AD2445" s="74"/>
      <c r="AE2445" s="74"/>
      <c r="AF2445" s="102"/>
      <c r="AG2445" s="101"/>
      <c r="AN2445" s="74"/>
      <c r="AO2445" s="74"/>
      <c r="AP2445" s="74"/>
      <c r="AQ2445" s="74"/>
      <c r="AR2445" s="74"/>
      <c r="AS2445" s="74"/>
      <c r="AT2445" s="74"/>
      <c r="AU2445" s="74"/>
    </row>
    <row r="2446" spans="27:47">
      <c r="AA2446" s="74"/>
      <c r="AB2446" s="74"/>
      <c r="AC2446" s="74"/>
      <c r="AD2446" s="74"/>
      <c r="AE2446" s="74"/>
      <c r="AF2446" s="102"/>
      <c r="AG2446" s="101"/>
      <c r="AN2446" s="74"/>
      <c r="AO2446" s="74"/>
      <c r="AP2446" s="74"/>
      <c r="AQ2446" s="74"/>
      <c r="AR2446" s="74"/>
      <c r="AS2446" s="74"/>
      <c r="AT2446" s="74"/>
      <c r="AU2446" s="74"/>
    </row>
    <row r="2447" spans="27:47">
      <c r="AA2447" s="74"/>
      <c r="AB2447" s="74"/>
      <c r="AC2447" s="74"/>
      <c r="AD2447" s="74"/>
      <c r="AE2447" s="74"/>
      <c r="AF2447" s="102"/>
      <c r="AG2447" s="101"/>
      <c r="AN2447" s="74"/>
      <c r="AO2447" s="74"/>
      <c r="AP2447" s="74"/>
      <c r="AQ2447" s="74"/>
      <c r="AR2447" s="74"/>
      <c r="AS2447" s="74"/>
      <c r="AT2447" s="74"/>
      <c r="AU2447" s="74"/>
    </row>
    <row r="2448" spans="27:47">
      <c r="AA2448" s="74"/>
      <c r="AB2448" s="74"/>
      <c r="AC2448" s="74"/>
      <c r="AD2448" s="74"/>
      <c r="AE2448" s="74"/>
      <c r="AF2448" s="102"/>
      <c r="AG2448" s="101"/>
      <c r="AN2448" s="74"/>
      <c r="AO2448" s="74"/>
      <c r="AP2448" s="74"/>
      <c r="AQ2448" s="74"/>
      <c r="AR2448" s="74"/>
      <c r="AS2448" s="74"/>
      <c r="AT2448" s="74"/>
      <c r="AU2448" s="74"/>
    </row>
    <row r="2449" spans="27:47">
      <c r="AA2449" s="74"/>
      <c r="AB2449" s="74"/>
      <c r="AC2449" s="74"/>
      <c r="AD2449" s="74"/>
      <c r="AE2449" s="74"/>
      <c r="AF2449" s="102"/>
      <c r="AG2449" s="101"/>
      <c r="AN2449" s="74"/>
      <c r="AO2449" s="74"/>
      <c r="AP2449" s="74"/>
      <c r="AQ2449" s="74"/>
      <c r="AR2449" s="74"/>
      <c r="AS2449" s="74"/>
      <c r="AT2449" s="74"/>
      <c r="AU2449" s="74"/>
    </row>
    <row r="2450" spans="27:47">
      <c r="AA2450" s="74"/>
      <c r="AB2450" s="74"/>
      <c r="AC2450" s="74"/>
      <c r="AD2450" s="74"/>
      <c r="AE2450" s="74"/>
      <c r="AF2450" s="102"/>
      <c r="AG2450" s="101"/>
      <c r="AN2450" s="74"/>
      <c r="AO2450" s="74"/>
      <c r="AP2450" s="74"/>
      <c r="AQ2450" s="74"/>
      <c r="AR2450" s="74"/>
      <c r="AS2450" s="74"/>
      <c r="AT2450" s="74"/>
      <c r="AU2450" s="74"/>
    </row>
    <row r="2451" spans="27:47">
      <c r="AA2451" s="74"/>
      <c r="AB2451" s="74"/>
      <c r="AC2451" s="74"/>
      <c r="AD2451" s="74"/>
      <c r="AE2451" s="74"/>
      <c r="AF2451" s="102"/>
      <c r="AG2451" s="101"/>
      <c r="AN2451" s="74"/>
      <c r="AO2451" s="74"/>
      <c r="AP2451" s="74"/>
      <c r="AQ2451" s="74"/>
      <c r="AR2451" s="74"/>
      <c r="AS2451" s="74"/>
      <c r="AT2451" s="74"/>
      <c r="AU2451" s="74"/>
    </row>
    <row r="2452" spans="27:47">
      <c r="AA2452" s="74"/>
      <c r="AB2452" s="74"/>
      <c r="AC2452" s="74"/>
      <c r="AD2452" s="74"/>
      <c r="AE2452" s="74"/>
      <c r="AF2452" s="102"/>
      <c r="AG2452" s="101"/>
      <c r="AN2452" s="74"/>
      <c r="AO2452" s="74"/>
      <c r="AP2452" s="74"/>
      <c r="AQ2452" s="74"/>
      <c r="AR2452" s="74"/>
      <c r="AS2452" s="74"/>
      <c r="AT2452" s="74"/>
      <c r="AU2452" s="74"/>
    </row>
    <row r="2453" spans="27:47">
      <c r="AA2453" s="74"/>
      <c r="AB2453" s="74"/>
      <c r="AC2453" s="74"/>
      <c r="AD2453" s="74"/>
      <c r="AE2453" s="74"/>
      <c r="AF2453" s="102"/>
      <c r="AG2453" s="101"/>
      <c r="AN2453" s="74"/>
      <c r="AO2453" s="74"/>
      <c r="AP2453" s="74"/>
      <c r="AQ2453" s="74"/>
      <c r="AR2453" s="74"/>
      <c r="AS2453" s="74"/>
      <c r="AT2453" s="74"/>
      <c r="AU2453" s="74"/>
    </row>
    <row r="2454" spans="27:47">
      <c r="AA2454" s="74"/>
      <c r="AB2454" s="74"/>
      <c r="AC2454" s="74"/>
      <c r="AD2454" s="74"/>
      <c r="AE2454" s="74"/>
      <c r="AF2454" s="102"/>
      <c r="AG2454" s="101"/>
      <c r="AN2454" s="74"/>
      <c r="AO2454" s="74"/>
      <c r="AP2454" s="74"/>
      <c r="AQ2454" s="74"/>
      <c r="AR2454" s="74"/>
      <c r="AS2454" s="74"/>
      <c r="AT2454" s="74"/>
      <c r="AU2454" s="74"/>
    </row>
    <row r="2455" spans="27:47">
      <c r="AA2455" s="74"/>
      <c r="AB2455" s="74"/>
      <c r="AC2455" s="74"/>
      <c r="AD2455" s="74"/>
      <c r="AE2455" s="74"/>
      <c r="AF2455" s="102"/>
      <c r="AG2455" s="101"/>
      <c r="AN2455" s="74"/>
      <c r="AO2455" s="74"/>
      <c r="AP2455" s="74"/>
      <c r="AQ2455" s="74"/>
      <c r="AR2455" s="74"/>
      <c r="AS2455" s="74"/>
      <c r="AT2455" s="74"/>
      <c r="AU2455" s="74"/>
    </row>
    <row r="2456" spans="27:47">
      <c r="AA2456" s="74"/>
      <c r="AB2456" s="74"/>
      <c r="AC2456" s="74"/>
      <c r="AD2456" s="74"/>
      <c r="AE2456" s="74"/>
      <c r="AF2456" s="102"/>
      <c r="AG2456" s="101"/>
      <c r="AN2456" s="74"/>
      <c r="AO2456" s="74"/>
      <c r="AP2456" s="74"/>
      <c r="AQ2456" s="74"/>
      <c r="AR2456" s="74"/>
      <c r="AS2456" s="74"/>
      <c r="AT2456" s="74"/>
      <c r="AU2456" s="74"/>
    </row>
    <row r="2457" spans="27:47">
      <c r="AA2457" s="74"/>
      <c r="AB2457" s="74"/>
      <c r="AC2457" s="74"/>
      <c r="AD2457" s="74"/>
      <c r="AE2457" s="74"/>
      <c r="AF2457" s="102"/>
      <c r="AG2457" s="101"/>
      <c r="AN2457" s="74"/>
      <c r="AO2457" s="74"/>
      <c r="AP2457" s="74"/>
      <c r="AQ2457" s="74"/>
      <c r="AR2457" s="74"/>
      <c r="AS2457" s="74"/>
      <c r="AT2457" s="74"/>
      <c r="AU2457" s="74"/>
    </row>
    <row r="2458" spans="27:47">
      <c r="AA2458" s="74"/>
      <c r="AB2458" s="74"/>
      <c r="AC2458" s="74"/>
      <c r="AD2458" s="74"/>
      <c r="AE2458" s="74"/>
      <c r="AF2458" s="102"/>
      <c r="AG2458" s="101"/>
      <c r="AN2458" s="74"/>
      <c r="AO2458" s="74"/>
      <c r="AP2458" s="74"/>
      <c r="AQ2458" s="74"/>
      <c r="AR2458" s="74"/>
      <c r="AS2458" s="74"/>
      <c r="AT2458" s="74"/>
      <c r="AU2458" s="74"/>
    </row>
    <row r="2459" spans="27:47">
      <c r="AA2459" s="74"/>
      <c r="AB2459" s="74"/>
      <c r="AC2459" s="74"/>
      <c r="AD2459" s="74"/>
      <c r="AE2459" s="74"/>
      <c r="AF2459" s="102"/>
      <c r="AG2459" s="101"/>
      <c r="AN2459" s="74"/>
      <c r="AO2459" s="74"/>
      <c r="AP2459" s="74"/>
      <c r="AQ2459" s="74"/>
      <c r="AR2459" s="74"/>
      <c r="AS2459" s="74"/>
      <c r="AT2459" s="74"/>
      <c r="AU2459" s="74"/>
    </row>
    <row r="2460" spans="27:47">
      <c r="AA2460" s="74"/>
      <c r="AB2460" s="74"/>
      <c r="AC2460" s="74"/>
      <c r="AD2460" s="74"/>
      <c r="AE2460" s="74"/>
      <c r="AF2460" s="102"/>
      <c r="AG2460" s="101"/>
      <c r="AN2460" s="74"/>
      <c r="AO2460" s="74"/>
      <c r="AP2460" s="74"/>
      <c r="AQ2460" s="74"/>
      <c r="AR2460" s="74"/>
      <c r="AS2460" s="74"/>
      <c r="AT2460" s="74"/>
      <c r="AU2460" s="74"/>
    </row>
    <row r="2461" spans="27:47">
      <c r="AA2461" s="74"/>
      <c r="AB2461" s="74"/>
      <c r="AC2461" s="74"/>
      <c r="AD2461" s="74"/>
      <c r="AE2461" s="74"/>
      <c r="AF2461" s="102"/>
      <c r="AG2461" s="101"/>
      <c r="AN2461" s="74"/>
      <c r="AO2461" s="74"/>
      <c r="AP2461" s="74"/>
      <c r="AQ2461" s="74"/>
      <c r="AR2461" s="74"/>
      <c r="AS2461" s="74"/>
      <c r="AT2461" s="74"/>
      <c r="AU2461" s="74"/>
    </row>
    <row r="2462" spans="27:47">
      <c r="AA2462" s="74"/>
      <c r="AB2462" s="74"/>
      <c r="AC2462" s="74"/>
      <c r="AD2462" s="74"/>
      <c r="AE2462" s="74"/>
      <c r="AF2462" s="102"/>
      <c r="AG2462" s="101"/>
      <c r="AN2462" s="74"/>
      <c r="AO2462" s="74"/>
      <c r="AP2462" s="74"/>
      <c r="AQ2462" s="74"/>
      <c r="AR2462" s="74"/>
      <c r="AS2462" s="74"/>
      <c r="AT2462" s="74"/>
      <c r="AU2462" s="74"/>
    </row>
    <row r="2463" spans="27:47">
      <c r="AA2463" s="74"/>
      <c r="AB2463" s="74"/>
      <c r="AC2463" s="74"/>
      <c r="AD2463" s="74"/>
      <c r="AE2463" s="74"/>
      <c r="AF2463" s="102"/>
      <c r="AG2463" s="101"/>
      <c r="AN2463" s="74"/>
      <c r="AO2463" s="74"/>
      <c r="AP2463" s="74"/>
      <c r="AQ2463" s="74"/>
      <c r="AR2463" s="74"/>
      <c r="AS2463" s="74"/>
      <c r="AT2463" s="74"/>
      <c r="AU2463" s="74"/>
    </row>
    <row r="2464" spans="27:47">
      <c r="AA2464" s="74"/>
      <c r="AB2464" s="74"/>
      <c r="AC2464" s="74"/>
      <c r="AD2464" s="74"/>
      <c r="AE2464" s="74"/>
      <c r="AF2464" s="102"/>
      <c r="AG2464" s="101"/>
      <c r="AN2464" s="74"/>
      <c r="AO2464" s="74"/>
      <c r="AP2464" s="74"/>
      <c r="AQ2464" s="74"/>
      <c r="AR2464" s="74"/>
      <c r="AS2464" s="74"/>
      <c r="AT2464" s="74"/>
      <c r="AU2464" s="74"/>
    </row>
    <row r="2465" spans="27:47">
      <c r="AA2465" s="74"/>
      <c r="AB2465" s="74"/>
      <c r="AC2465" s="74"/>
      <c r="AD2465" s="74"/>
      <c r="AE2465" s="74"/>
      <c r="AF2465" s="102"/>
      <c r="AG2465" s="101"/>
      <c r="AN2465" s="74"/>
      <c r="AO2465" s="74"/>
      <c r="AP2465" s="74"/>
      <c r="AQ2465" s="74"/>
      <c r="AR2465" s="74"/>
      <c r="AS2465" s="74"/>
      <c r="AT2465" s="74"/>
      <c r="AU2465" s="74"/>
    </row>
    <row r="2466" spans="27:47">
      <c r="AA2466" s="74"/>
      <c r="AB2466" s="74"/>
      <c r="AC2466" s="74"/>
      <c r="AD2466" s="74"/>
      <c r="AE2466" s="74"/>
      <c r="AF2466" s="102"/>
      <c r="AG2466" s="101"/>
      <c r="AN2466" s="74"/>
      <c r="AO2466" s="74"/>
      <c r="AP2466" s="74"/>
      <c r="AQ2466" s="74"/>
      <c r="AR2466" s="74"/>
      <c r="AS2466" s="74"/>
      <c r="AT2466" s="74"/>
      <c r="AU2466" s="74"/>
    </row>
    <row r="2467" spans="27:47">
      <c r="AA2467" s="74"/>
      <c r="AB2467" s="74"/>
      <c r="AC2467" s="74"/>
      <c r="AD2467" s="74"/>
      <c r="AE2467" s="74"/>
      <c r="AF2467" s="102"/>
      <c r="AG2467" s="101"/>
      <c r="AN2467" s="74"/>
      <c r="AO2467" s="74"/>
      <c r="AP2467" s="74"/>
      <c r="AQ2467" s="74"/>
      <c r="AR2467" s="74"/>
      <c r="AS2467" s="74"/>
      <c r="AT2467" s="74"/>
      <c r="AU2467" s="74"/>
    </row>
    <row r="2468" spans="27:47">
      <c r="AA2468" s="74"/>
      <c r="AB2468" s="74"/>
      <c r="AC2468" s="74"/>
      <c r="AD2468" s="74"/>
      <c r="AE2468" s="74"/>
      <c r="AF2468" s="102"/>
      <c r="AG2468" s="101"/>
      <c r="AN2468" s="74"/>
      <c r="AO2468" s="74"/>
      <c r="AP2468" s="74"/>
      <c r="AQ2468" s="74"/>
      <c r="AR2468" s="74"/>
      <c r="AS2468" s="74"/>
      <c r="AT2468" s="74"/>
      <c r="AU2468" s="74"/>
    </row>
    <row r="2469" spans="27:47">
      <c r="AA2469" s="74"/>
      <c r="AB2469" s="74"/>
      <c r="AC2469" s="74"/>
      <c r="AD2469" s="74"/>
      <c r="AE2469" s="74"/>
      <c r="AF2469" s="102"/>
      <c r="AG2469" s="101"/>
      <c r="AN2469" s="74"/>
      <c r="AO2469" s="74"/>
      <c r="AP2469" s="74"/>
      <c r="AQ2469" s="74"/>
      <c r="AR2469" s="74"/>
      <c r="AS2469" s="74"/>
      <c r="AT2469" s="74"/>
      <c r="AU2469" s="74"/>
    </row>
    <row r="2470" spans="27:47">
      <c r="AA2470" s="74"/>
      <c r="AB2470" s="74"/>
      <c r="AC2470" s="74"/>
      <c r="AD2470" s="74"/>
      <c r="AE2470" s="74"/>
      <c r="AF2470" s="102"/>
      <c r="AG2470" s="101"/>
      <c r="AN2470" s="74"/>
      <c r="AO2470" s="74"/>
      <c r="AP2470" s="74"/>
      <c r="AQ2470" s="74"/>
      <c r="AR2470" s="74"/>
      <c r="AS2470" s="74"/>
      <c r="AT2470" s="74"/>
      <c r="AU2470" s="74"/>
    </row>
    <row r="2471" spans="27:47">
      <c r="AA2471" s="74"/>
      <c r="AB2471" s="74"/>
      <c r="AC2471" s="74"/>
      <c r="AD2471" s="74"/>
      <c r="AE2471" s="74"/>
      <c r="AF2471" s="102"/>
      <c r="AG2471" s="101"/>
      <c r="AN2471" s="74"/>
      <c r="AO2471" s="74"/>
      <c r="AP2471" s="74"/>
      <c r="AQ2471" s="74"/>
      <c r="AR2471" s="74"/>
      <c r="AS2471" s="74"/>
      <c r="AT2471" s="74"/>
      <c r="AU2471" s="74"/>
    </row>
    <row r="2472" spans="27:47">
      <c r="AA2472" s="74"/>
      <c r="AB2472" s="74"/>
      <c r="AC2472" s="74"/>
      <c r="AD2472" s="74"/>
      <c r="AE2472" s="74"/>
      <c r="AF2472" s="102"/>
      <c r="AG2472" s="101"/>
      <c r="AN2472" s="74"/>
      <c r="AO2472" s="74"/>
      <c r="AP2472" s="74"/>
      <c r="AQ2472" s="74"/>
      <c r="AR2472" s="74"/>
      <c r="AS2472" s="74"/>
      <c r="AT2472" s="74"/>
      <c r="AU2472" s="74"/>
    </row>
    <row r="2473" spans="27:47">
      <c r="AA2473" s="74"/>
      <c r="AB2473" s="74"/>
      <c r="AC2473" s="74"/>
      <c r="AD2473" s="74"/>
      <c r="AE2473" s="74"/>
      <c r="AF2473" s="102"/>
      <c r="AG2473" s="101"/>
      <c r="AN2473" s="74"/>
      <c r="AO2473" s="74"/>
      <c r="AP2473" s="74"/>
      <c r="AQ2473" s="74"/>
      <c r="AR2473" s="74"/>
      <c r="AS2473" s="74"/>
      <c r="AT2473" s="74"/>
      <c r="AU2473" s="74"/>
    </row>
    <row r="2474" spans="27:47">
      <c r="AA2474" s="74"/>
      <c r="AB2474" s="74"/>
      <c r="AC2474" s="74"/>
      <c r="AD2474" s="74"/>
      <c r="AE2474" s="74"/>
      <c r="AF2474" s="102"/>
      <c r="AG2474" s="101"/>
      <c r="AN2474" s="74"/>
      <c r="AO2474" s="74"/>
      <c r="AP2474" s="74"/>
      <c r="AQ2474" s="74"/>
      <c r="AR2474" s="74"/>
      <c r="AS2474" s="74"/>
      <c r="AT2474" s="74"/>
      <c r="AU2474" s="74"/>
    </row>
    <row r="2475" spans="27:47">
      <c r="AA2475" s="74"/>
      <c r="AB2475" s="74"/>
      <c r="AC2475" s="74"/>
      <c r="AD2475" s="74"/>
      <c r="AE2475" s="74"/>
      <c r="AF2475" s="102"/>
      <c r="AG2475" s="101"/>
      <c r="AN2475" s="74"/>
      <c r="AO2475" s="74"/>
      <c r="AP2475" s="74"/>
      <c r="AQ2475" s="74"/>
      <c r="AR2475" s="74"/>
      <c r="AS2475" s="74"/>
      <c r="AT2475" s="74"/>
      <c r="AU2475" s="74"/>
    </row>
    <row r="2476" spans="27:47">
      <c r="AA2476" s="74"/>
      <c r="AB2476" s="74"/>
      <c r="AC2476" s="74"/>
      <c r="AD2476" s="74"/>
      <c r="AE2476" s="74"/>
      <c r="AF2476" s="102"/>
      <c r="AG2476" s="101"/>
      <c r="AN2476" s="74"/>
      <c r="AO2476" s="74"/>
      <c r="AP2476" s="74"/>
      <c r="AQ2476" s="74"/>
      <c r="AR2476" s="74"/>
      <c r="AS2476" s="74"/>
      <c r="AT2476" s="74"/>
      <c r="AU2476" s="74"/>
    </row>
    <row r="2477" spans="27:47">
      <c r="AA2477" s="74"/>
      <c r="AB2477" s="74"/>
      <c r="AC2477" s="74"/>
      <c r="AD2477" s="74"/>
      <c r="AE2477" s="74"/>
      <c r="AF2477" s="102"/>
      <c r="AG2477" s="101"/>
      <c r="AN2477" s="74"/>
      <c r="AO2477" s="74"/>
      <c r="AP2477" s="74"/>
      <c r="AQ2477" s="74"/>
      <c r="AR2477" s="74"/>
      <c r="AS2477" s="74"/>
      <c r="AT2477" s="74"/>
      <c r="AU2477" s="74"/>
    </row>
    <row r="2478" spans="27:47">
      <c r="AA2478" s="74"/>
      <c r="AB2478" s="74"/>
      <c r="AC2478" s="74"/>
      <c r="AD2478" s="74"/>
      <c r="AE2478" s="74"/>
      <c r="AF2478" s="102"/>
      <c r="AG2478" s="101"/>
      <c r="AN2478" s="74"/>
      <c r="AO2478" s="74"/>
      <c r="AP2478" s="74"/>
      <c r="AQ2478" s="74"/>
      <c r="AR2478" s="74"/>
      <c r="AS2478" s="74"/>
      <c r="AT2478" s="74"/>
      <c r="AU2478" s="74"/>
    </row>
    <row r="2479" spans="27:47">
      <c r="AA2479" s="74"/>
      <c r="AB2479" s="74"/>
      <c r="AC2479" s="74"/>
      <c r="AD2479" s="74"/>
      <c r="AE2479" s="74"/>
      <c r="AF2479" s="102"/>
      <c r="AG2479" s="101"/>
      <c r="AN2479" s="74"/>
      <c r="AO2479" s="74"/>
      <c r="AP2479" s="74"/>
      <c r="AQ2479" s="74"/>
      <c r="AR2479" s="74"/>
      <c r="AS2479" s="74"/>
      <c r="AT2479" s="74"/>
      <c r="AU2479" s="74"/>
    </row>
    <row r="2480" spans="27:47">
      <c r="AA2480" s="74"/>
      <c r="AB2480" s="74"/>
      <c r="AC2480" s="74"/>
      <c r="AD2480" s="74"/>
      <c r="AE2480" s="74"/>
      <c r="AF2480" s="102"/>
      <c r="AG2480" s="101"/>
      <c r="AN2480" s="74"/>
      <c r="AO2480" s="74"/>
      <c r="AP2480" s="74"/>
      <c r="AQ2480" s="74"/>
      <c r="AR2480" s="74"/>
      <c r="AS2480" s="74"/>
      <c r="AT2480" s="74"/>
      <c r="AU2480" s="74"/>
    </row>
    <row r="2481" spans="27:47">
      <c r="AA2481" s="74"/>
      <c r="AB2481" s="74"/>
      <c r="AC2481" s="74"/>
      <c r="AD2481" s="74"/>
      <c r="AE2481" s="74"/>
      <c r="AF2481" s="102"/>
      <c r="AG2481" s="101"/>
      <c r="AN2481" s="74"/>
      <c r="AO2481" s="74"/>
      <c r="AP2481" s="74"/>
      <c r="AQ2481" s="74"/>
      <c r="AR2481" s="74"/>
      <c r="AS2481" s="74"/>
      <c r="AT2481" s="74"/>
      <c r="AU2481" s="74"/>
    </row>
    <row r="2482" spans="27:47">
      <c r="AA2482" s="74"/>
      <c r="AB2482" s="74"/>
      <c r="AC2482" s="74"/>
      <c r="AD2482" s="74"/>
      <c r="AE2482" s="74"/>
      <c r="AF2482" s="102"/>
      <c r="AG2482" s="101"/>
      <c r="AN2482" s="74"/>
      <c r="AO2482" s="74"/>
      <c r="AP2482" s="74"/>
      <c r="AQ2482" s="74"/>
      <c r="AR2482" s="74"/>
      <c r="AS2482" s="74"/>
      <c r="AT2482" s="74"/>
      <c r="AU2482" s="74"/>
    </row>
    <row r="2483" spans="27:47">
      <c r="AA2483" s="74"/>
      <c r="AB2483" s="74"/>
      <c r="AC2483" s="74"/>
      <c r="AD2483" s="74"/>
      <c r="AE2483" s="74"/>
      <c r="AF2483" s="102"/>
      <c r="AG2483" s="101"/>
      <c r="AN2483" s="74"/>
      <c r="AO2483" s="74"/>
      <c r="AP2483" s="74"/>
      <c r="AQ2483" s="74"/>
      <c r="AR2483" s="74"/>
      <c r="AS2483" s="74"/>
      <c r="AT2483" s="74"/>
      <c r="AU2483" s="74"/>
    </row>
    <row r="2484" spans="27:47">
      <c r="AA2484" s="74"/>
      <c r="AB2484" s="74"/>
      <c r="AC2484" s="74"/>
      <c r="AD2484" s="74"/>
      <c r="AE2484" s="74"/>
      <c r="AF2484" s="102"/>
      <c r="AG2484" s="101"/>
      <c r="AN2484" s="74"/>
      <c r="AO2484" s="74"/>
      <c r="AP2484" s="74"/>
      <c r="AQ2484" s="74"/>
      <c r="AR2484" s="74"/>
      <c r="AS2484" s="74"/>
      <c r="AT2484" s="74"/>
      <c r="AU2484" s="74"/>
    </row>
    <row r="2485" spans="27:47">
      <c r="AA2485" s="74"/>
      <c r="AB2485" s="74"/>
      <c r="AC2485" s="74"/>
      <c r="AD2485" s="74"/>
      <c r="AE2485" s="74"/>
      <c r="AF2485" s="102"/>
      <c r="AG2485" s="101"/>
      <c r="AN2485" s="74"/>
      <c r="AO2485" s="74"/>
      <c r="AP2485" s="74"/>
      <c r="AQ2485" s="74"/>
      <c r="AR2485" s="74"/>
      <c r="AS2485" s="74"/>
      <c r="AT2485" s="74"/>
      <c r="AU2485" s="74"/>
    </row>
    <row r="2486" spans="27:47">
      <c r="AA2486" s="74"/>
      <c r="AB2486" s="74"/>
      <c r="AC2486" s="74"/>
      <c r="AD2486" s="74"/>
      <c r="AE2486" s="74"/>
      <c r="AF2486" s="102"/>
      <c r="AG2486" s="101"/>
      <c r="AN2486" s="74"/>
      <c r="AO2486" s="74"/>
      <c r="AP2486" s="74"/>
      <c r="AQ2486" s="74"/>
      <c r="AR2486" s="74"/>
      <c r="AS2486" s="74"/>
      <c r="AT2486" s="74"/>
      <c r="AU2486" s="74"/>
    </row>
    <row r="2487" spans="27:47">
      <c r="AA2487" s="74"/>
      <c r="AB2487" s="74"/>
      <c r="AC2487" s="74"/>
      <c r="AD2487" s="74"/>
      <c r="AE2487" s="74"/>
      <c r="AF2487" s="102"/>
      <c r="AG2487" s="101"/>
      <c r="AN2487" s="74"/>
      <c r="AO2487" s="74"/>
      <c r="AP2487" s="74"/>
      <c r="AQ2487" s="74"/>
      <c r="AR2487" s="74"/>
      <c r="AS2487" s="74"/>
      <c r="AT2487" s="74"/>
      <c r="AU2487" s="74"/>
    </row>
    <row r="2488" spans="27:47">
      <c r="AA2488" s="74"/>
      <c r="AB2488" s="74"/>
      <c r="AC2488" s="74"/>
      <c r="AD2488" s="74"/>
      <c r="AE2488" s="74"/>
      <c r="AF2488" s="102"/>
      <c r="AG2488" s="101"/>
      <c r="AN2488" s="74"/>
      <c r="AO2488" s="74"/>
      <c r="AP2488" s="74"/>
      <c r="AQ2488" s="74"/>
      <c r="AR2488" s="74"/>
      <c r="AS2488" s="74"/>
      <c r="AT2488" s="74"/>
      <c r="AU2488" s="74"/>
    </row>
    <row r="2489" spans="27:47">
      <c r="AA2489" s="74"/>
      <c r="AB2489" s="74"/>
      <c r="AC2489" s="74"/>
      <c r="AD2489" s="74"/>
      <c r="AE2489" s="74"/>
      <c r="AF2489" s="102"/>
      <c r="AG2489" s="101"/>
      <c r="AN2489" s="74"/>
      <c r="AO2489" s="74"/>
      <c r="AP2489" s="74"/>
      <c r="AQ2489" s="74"/>
      <c r="AR2489" s="74"/>
      <c r="AS2489" s="74"/>
      <c r="AT2489" s="74"/>
      <c r="AU2489" s="74"/>
    </row>
    <row r="2490" spans="27:47">
      <c r="AA2490" s="74"/>
      <c r="AB2490" s="74"/>
      <c r="AC2490" s="74"/>
      <c r="AD2490" s="74"/>
      <c r="AE2490" s="74"/>
      <c r="AF2490" s="102"/>
      <c r="AG2490" s="101"/>
      <c r="AN2490" s="74"/>
      <c r="AO2490" s="74"/>
      <c r="AP2490" s="74"/>
      <c r="AQ2490" s="74"/>
      <c r="AR2490" s="74"/>
      <c r="AS2490" s="74"/>
      <c r="AT2490" s="74"/>
      <c r="AU2490" s="74"/>
    </row>
    <row r="2491" spans="27:47">
      <c r="AA2491" s="74"/>
      <c r="AB2491" s="74"/>
      <c r="AC2491" s="74"/>
      <c r="AD2491" s="74"/>
      <c r="AE2491" s="74"/>
      <c r="AF2491" s="102"/>
      <c r="AG2491" s="101"/>
      <c r="AN2491" s="74"/>
      <c r="AO2491" s="74"/>
      <c r="AP2491" s="74"/>
      <c r="AQ2491" s="74"/>
      <c r="AR2491" s="74"/>
      <c r="AS2491" s="74"/>
      <c r="AT2491" s="74"/>
      <c r="AU2491" s="74"/>
    </row>
    <row r="2492" spans="27:47">
      <c r="AA2492" s="74"/>
      <c r="AB2492" s="74"/>
      <c r="AC2492" s="74"/>
      <c r="AD2492" s="74"/>
      <c r="AE2492" s="74"/>
      <c r="AF2492" s="102"/>
      <c r="AG2492" s="101"/>
      <c r="AN2492" s="74"/>
      <c r="AO2492" s="74"/>
      <c r="AP2492" s="74"/>
      <c r="AQ2492" s="74"/>
      <c r="AR2492" s="74"/>
      <c r="AS2492" s="74"/>
      <c r="AT2492" s="74"/>
      <c r="AU2492" s="74"/>
    </row>
    <row r="2493" spans="27:47">
      <c r="AA2493" s="74"/>
      <c r="AB2493" s="74"/>
      <c r="AC2493" s="74"/>
      <c r="AD2493" s="74"/>
      <c r="AE2493" s="74"/>
      <c r="AF2493" s="102"/>
      <c r="AG2493" s="101"/>
      <c r="AN2493" s="74"/>
      <c r="AO2493" s="74"/>
      <c r="AP2493" s="74"/>
      <c r="AQ2493" s="74"/>
      <c r="AR2493" s="74"/>
      <c r="AS2493" s="74"/>
      <c r="AT2493" s="74"/>
      <c r="AU2493" s="74"/>
    </row>
    <row r="2494" spans="27:47">
      <c r="AA2494" s="74"/>
      <c r="AB2494" s="74"/>
      <c r="AC2494" s="74"/>
      <c r="AD2494" s="74"/>
      <c r="AE2494" s="74"/>
      <c r="AF2494" s="102"/>
      <c r="AG2494" s="101"/>
      <c r="AN2494" s="74"/>
      <c r="AO2494" s="74"/>
      <c r="AP2494" s="74"/>
      <c r="AQ2494" s="74"/>
      <c r="AR2494" s="74"/>
      <c r="AS2494" s="74"/>
      <c r="AT2494" s="74"/>
      <c r="AU2494" s="74"/>
    </row>
    <row r="2495" spans="27:47">
      <c r="AA2495" s="74"/>
      <c r="AB2495" s="74"/>
      <c r="AC2495" s="74"/>
      <c r="AD2495" s="74"/>
      <c r="AE2495" s="74"/>
      <c r="AF2495" s="102"/>
      <c r="AG2495" s="101"/>
      <c r="AN2495" s="74"/>
      <c r="AO2495" s="74"/>
      <c r="AP2495" s="74"/>
      <c r="AQ2495" s="74"/>
      <c r="AR2495" s="74"/>
      <c r="AS2495" s="74"/>
      <c r="AT2495" s="74"/>
      <c r="AU2495" s="74"/>
    </row>
    <row r="2496" spans="27:47">
      <c r="AA2496" s="74"/>
      <c r="AB2496" s="74"/>
      <c r="AC2496" s="74"/>
      <c r="AD2496" s="74"/>
      <c r="AE2496" s="74"/>
      <c r="AF2496" s="102"/>
      <c r="AG2496" s="101"/>
      <c r="AN2496" s="74"/>
      <c r="AO2496" s="74"/>
      <c r="AP2496" s="74"/>
      <c r="AQ2496" s="74"/>
      <c r="AR2496" s="74"/>
      <c r="AS2496" s="74"/>
      <c r="AT2496" s="74"/>
      <c r="AU2496" s="74"/>
    </row>
    <row r="2497" spans="27:47">
      <c r="AA2497" s="74"/>
      <c r="AB2497" s="74"/>
      <c r="AC2497" s="74"/>
      <c r="AD2497" s="74"/>
      <c r="AE2497" s="74"/>
      <c r="AF2497" s="102"/>
      <c r="AG2497" s="101"/>
      <c r="AN2497" s="74"/>
      <c r="AO2497" s="74"/>
      <c r="AP2497" s="74"/>
      <c r="AQ2497" s="74"/>
      <c r="AR2497" s="74"/>
      <c r="AS2497" s="74"/>
      <c r="AT2497" s="74"/>
      <c r="AU2497" s="74"/>
    </row>
    <row r="2498" spans="27:47">
      <c r="AA2498" s="74"/>
      <c r="AB2498" s="74"/>
      <c r="AC2498" s="74"/>
      <c r="AD2498" s="74"/>
      <c r="AE2498" s="74"/>
      <c r="AF2498" s="102"/>
      <c r="AG2498" s="101"/>
      <c r="AN2498" s="74"/>
      <c r="AO2498" s="74"/>
      <c r="AP2498" s="74"/>
      <c r="AQ2498" s="74"/>
      <c r="AR2498" s="74"/>
      <c r="AS2498" s="74"/>
      <c r="AT2498" s="74"/>
      <c r="AU2498" s="74"/>
    </row>
    <row r="2499" spans="27:47">
      <c r="AA2499" s="74"/>
      <c r="AB2499" s="74"/>
      <c r="AC2499" s="74"/>
      <c r="AD2499" s="74"/>
      <c r="AE2499" s="74"/>
      <c r="AF2499" s="102"/>
      <c r="AG2499" s="101"/>
      <c r="AN2499" s="74"/>
      <c r="AO2499" s="74"/>
      <c r="AP2499" s="74"/>
      <c r="AQ2499" s="74"/>
      <c r="AR2499" s="74"/>
      <c r="AS2499" s="74"/>
      <c r="AT2499" s="74"/>
      <c r="AU2499" s="74"/>
    </row>
    <row r="2500" spans="27:47">
      <c r="AA2500" s="74"/>
      <c r="AB2500" s="74"/>
      <c r="AC2500" s="74"/>
      <c r="AD2500" s="74"/>
      <c r="AE2500" s="74"/>
      <c r="AF2500" s="102"/>
      <c r="AG2500" s="101"/>
      <c r="AN2500" s="74"/>
      <c r="AO2500" s="74"/>
      <c r="AP2500" s="74"/>
      <c r="AQ2500" s="74"/>
      <c r="AR2500" s="74"/>
      <c r="AS2500" s="74"/>
      <c r="AT2500" s="74"/>
      <c r="AU2500" s="74"/>
    </row>
    <row r="2501" spans="27:47">
      <c r="AA2501" s="74"/>
      <c r="AB2501" s="74"/>
      <c r="AC2501" s="74"/>
      <c r="AD2501" s="74"/>
      <c r="AE2501" s="74"/>
      <c r="AF2501" s="102"/>
      <c r="AG2501" s="101"/>
      <c r="AN2501" s="74"/>
      <c r="AO2501" s="74"/>
      <c r="AP2501" s="74"/>
      <c r="AQ2501" s="74"/>
      <c r="AR2501" s="74"/>
      <c r="AS2501" s="74"/>
      <c r="AT2501" s="74"/>
      <c r="AU2501" s="74"/>
    </row>
    <row r="2502" spans="27:47">
      <c r="AA2502" s="74"/>
      <c r="AB2502" s="74"/>
      <c r="AC2502" s="74"/>
      <c r="AD2502" s="74"/>
      <c r="AE2502" s="74"/>
      <c r="AF2502" s="102"/>
      <c r="AG2502" s="101"/>
      <c r="AN2502" s="74"/>
      <c r="AO2502" s="74"/>
      <c r="AP2502" s="74"/>
      <c r="AQ2502" s="74"/>
      <c r="AR2502" s="74"/>
      <c r="AS2502" s="74"/>
      <c r="AT2502" s="74"/>
      <c r="AU2502" s="74"/>
    </row>
    <row r="2503" spans="27:47">
      <c r="AA2503" s="74"/>
      <c r="AB2503" s="74"/>
      <c r="AC2503" s="74"/>
      <c r="AD2503" s="74"/>
      <c r="AE2503" s="74"/>
      <c r="AF2503" s="102"/>
      <c r="AG2503" s="101"/>
      <c r="AN2503" s="74"/>
      <c r="AO2503" s="74"/>
      <c r="AP2503" s="74"/>
      <c r="AQ2503" s="74"/>
      <c r="AR2503" s="74"/>
      <c r="AS2503" s="74"/>
      <c r="AT2503" s="74"/>
      <c r="AU2503" s="74"/>
    </row>
    <row r="2504" spans="27:47">
      <c r="AA2504" s="74"/>
      <c r="AB2504" s="74"/>
      <c r="AC2504" s="74"/>
      <c r="AD2504" s="74"/>
      <c r="AE2504" s="74"/>
      <c r="AF2504" s="102"/>
      <c r="AG2504" s="101"/>
      <c r="AN2504" s="74"/>
      <c r="AO2504" s="74"/>
      <c r="AP2504" s="74"/>
      <c r="AQ2504" s="74"/>
      <c r="AR2504" s="74"/>
      <c r="AS2504" s="74"/>
      <c r="AT2504" s="74"/>
      <c r="AU2504" s="74"/>
    </row>
    <row r="2505" spans="27:47">
      <c r="AA2505" s="74"/>
      <c r="AB2505" s="74"/>
      <c r="AC2505" s="74"/>
      <c r="AD2505" s="74"/>
      <c r="AE2505" s="74"/>
      <c r="AF2505" s="102"/>
      <c r="AG2505" s="101"/>
      <c r="AN2505" s="74"/>
      <c r="AO2505" s="74"/>
      <c r="AP2505" s="74"/>
      <c r="AQ2505" s="74"/>
      <c r="AR2505" s="74"/>
      <c r="AS2505" s="74"/>
      <c r="AT2505" s="74"/>
      <c r="AU2505" s="74"/>
    </row>
    <row r="2506" spans="27:47">
      <c r="AA2506" s="74"/>
      <c r="AB2506" s="74"/>
      <c r="AC2506" s="74"/>
      <c r="AD2506" s="74"/>
      <c r="AE2506" s="74"/>
      <c r="AF2506" s="102"/>
      <c r="AG2506" s="101"/>
      <c r="AN2506" s="74"/>
      <c r="AO2506" s="74"/>
      <c r="AP2506" s="74"/>
      <c r="AQ2506" s="74"/>
      <c r="AR2506" s="74"/>
      <c r="AS2506" s="74"/>
      <c r="AT2506" s="74"/>
      <c r="AU2506" s="74"/>
    </row>
    <row r="2507" spans="27:47">
      <c r="AA2507" s="74"/>
      <c r="AB2507" s="74"/>
      <c r="AC2507" s="74"/>
      <c r="AD2507" s="74"/>
      <c r="AE2507" s="74"/>
      <c r="AF2507" s="102"/>
      <c r="AG2507" s="101"/>
      <c r="AN2507" s="74"/>
      <c r="AO2507" s="74"/>
      <c r="AP2507" s="74"/>
      <c r="AQ2507" s="74"/>
      <c r="AR2507" s="74"/>
      <c r="AS2507" s="74"/>
      <c r="AT2507" s="74"/>
      <c r="AU2507" s="74"/>
    </row>
    <row r="2508" spans="27:47">
      <c r="AA2508" s="74"/>
      <c r="AB2508" s="74"/>
      <c r="AC2508" s="74"/>
      <c r="AD2508" s="74"/>
      <c r="AE2508" s="74"/>
      <c r="AF2508" s="102"/>
      <c r="AG2508" s="101"/>
      <c r="AN2508" s="74"/>
      <c r="AO2508" s="74"/>
      <c r="AP2508" s="74"/>
      <c r="AQ2508" s="74"/>
      <c r="AR2508" s="74"/>
      <c r="AS2508" s="74"/>
      <c r="AT2508" s="74"/>
      <c r="AU2508" s="74"/>
    </row>
    <row r="2509" spans="27:47">
      <c r="AA2509" s="74"/>
      <c r="AB2509" s="74"/>
      <c r="AC2509" s="74"/>
      <c r="AD2509" s="74"/>
      <c r="AE2509" s="74"/>
      <c r="AF2509" s="102"/>
      <c r="AG2509" s="101"/>
      <c r="AN2509" s="74"/>
      <c r="AO2509" s="74"/>
      <c r="AP2509" s="74"/>
      <c r="AQ2509" s="74"/>
      <c r="AR2509" s="74"/>
      <c r="AS2509" s="74"/>
      <c r="AT2509" s="74"/>
      <c r="AU2509" s="74"/>
    </row>
    <row r="2510" spans="27:47">
      <c r="AA2510" s="74"/>
      <c r="AB2510" s="74"/>
      <c r="AC2510" s="74"/>
      <c r="AD2510" s="74"/>
      <c r="AE2510" s="74"/>
      <c r="AF2510" s="102"/>
      <c r="AG2510" s="101"/>
      <c r="AN2510" s="74"/>
      <c r="AO2510" s="74"/>
      <c r="AP2510" s="74"/>
      <c r="AQ2510" s="74"/>
      <c r="AR2510" s="74"/>
      <c r="AS2510" s="74"/>
      <c r="AT2510" s="74"/>
      <c r="AU2510" s="74"/>
    </row>
    <row r="2511" spans="27:47">
      <c r="AA2511" s="74"/>
      <c r="AB2511" s="74"/>
      <c r="AC2511" s="74"/>
      <c r="AD2511" s="74"/>
      <c r="AE2511" s="74"/>
      <c r="AF2511" s="102"/>
      <c r="AG2511" s="101"/>
      <c r="AN2511" s="74"/>
      <c r="AO2511" s="74"/>
      <c r="AP2511" s="74"/>
      <c r="AQ2511" s="74"/>
      <c r="AR2511" s="74"/>
      <c r="AS2511" s="74"/>
      <c r="AT2511" s="74"/>
      <c r="AU2511" s="74"/>
    </row>
    <row r="2512" spans="27:47">
      <c r="AA2512" s="74"/>
      <c r="AB2512" s="74"/>
      <c r="AC2512" s="74"/>
      <c r="AD2512" s="74"/>
      <c r="AE2512" s="74"/>
      <c r="AF2512" s="102"/>
      <c r="AG2512" s="101"/>
      <c r="AN2512" s="74"/>
      <c r="AO2512" s="74"/>
      <c r="AP2512" s="74"/>
      <c r="AQ2512" s="74"/>
      <c r="AR2512" s="74"/>
      <c r="AS2512" s="74"/>
      <c r="AT2512" s="74"/>
      <c r="AU2512" s="74"/>
    </row>
    <row r="2513" spans="27:47">
      <c r="AA2513" s="74"/>
      <c r="AB2513" s="74"/>
      <c r="AC2513" s="74"/>
      <c r="AD2513" s="74"/>
      <c r="AE2513" s="74"/>
      <c r="AF2513" s="102"/>
      <c r="AG2513" s="101"/>
      <c r="AN2513" s="74"/>
      <c r="AO2513" s="74"/>
      <c r="AP2513" s="74"/>
      <c r="AQ2513" s="74"/>
      <c r="AR2513" s="74"/>
      <c r="AS2513" s="74"/>
      <c r="AT2513" s="74"/>
      <c r="AU2513" s="74"/>
    </row>
    <row r="2514" spans="27:47">
      <c r="AA2514" s="74"/>
      <c r="AB2514" s="74"/>
      <c r="AC2514" s="74"/>
      <c r="AD2514" s="74"/>
      <c r="AE2514" s="74"/>
      <c r="AF2514" s="102"/>
      <c r="AG2514" s="101"/>
      <c r="AN2514" s="74"/>
      <c r="AO2514" s="74"/>
      <c r="AP2514" s="74"/>
      <c r="AQ2514" s="74"/>
      <c r="AR2514" s="74"/>
      <c r="AS2514" s="74"/>
      <c r="AT2514" s="74"/>
      <c r="AU2514" s="74"/>
    </row>
    <row r="2515" spans="27:47">
      <c r="AA2515" s="74"/>
      <c r="AB2515" s="74"/>
      <c r="AC2515" s="74"/>
      <c r="AD2515" s="74"/>
      <c r="AE2515" s="74"/>
      <c r="AF2515" s="102"/>
      <c r="AG2515" s="101"/>
      <c r="AN2515" s="74"/>
      <c r="AO2515" s="74"/>
      <c r="AP2515" s="74"/>
      <c r="AQ2515" s="74"/>
      <c r="AR2515" s="74"/>
      <c r="AS2515" s="74"/>
      <c r="AT2515" s="74"/>
      <c r="AU2515" s="74"/>
    </row>
    <row r="2516" spans="27:47">
      <c r="AA2516" s="74"/>
      <c r="AB2516" s="74"/>
      <c r="AC2516" s="74"/>
      <c r="AD2516" s="74"/>
      <c r="AE2516" s="74"/>
      <c r="AF2516" s="102"/>
      <c r="AG2516" s="101"/>
      <c r="AN2516" s="74"/>
      <c r="AO2516" s="74"/>
      <c r="AP2516" s="74"/>
      <c r="AQ2516" s="74"/>
      <c r="AR2516" s="74"/>
      <c r="AS2516" s="74"/>
      <c r="AT2516" s="74"/>
      <c r="AU2516" s="74"/>
    </row>
    <row r="2517" spans="27:47">
      <c r="AA2517" s="74"/>
      <c r="AB2517" s="74"/>
      <c r="AC2517" s="74"/>
      <c r="AD2517" s="74"/>
      <c r="AE2517" s="74"/>
      <c r="AF2517" s="102"/>
      <c r="AG2517" s="101"/>
      <c r="AN2517" s="74"/>
      <c r="AO2517" s="74"/>
      <c r="AP2517" s="74"/>
      <c r="AQ2517" s="74"/>
      <c r="AR2517" s="74"/>
      <c r="AS2517" s="74"/>
      <c r="AT2517" s="74"/>
      <c r="AU2517" s="74"/>
    </row>
    <row r="2518" spans="27:47">
      <c r="AA2518" s="74"/>
      <c r="AB2518" s="74"/>
      <c r="AC2518" s="74"/>
      <c r="AD2518" s="74"/>
      <c r="AE2518" s="74"/>
      <c r="AF2518" s="102"/>
      <c r="AG2518" s="101"/>
      <c r="AN2518" s="74"/>
      <c r="AO2518" s="74"/>
      <c r="AP2518" s="74"/>
      <c r="AQ2518" s="74"/>
      <c r="AR2518" s="74"/>
      <c r="AS2518" s="74"/>
      <c r="AT2518" s="74"/>
      <c r="AU2518" s="74"/>
    </row>
    <row r="2519" spans="27:47">
      <c r="AA2519" s="74"/>
      <c r="AB2519" s="74"/>
      <c r="AC2519" s="74"/>
      <c r="AD2519" s="74"/>
      <c r="AE2519" s="74"/>
      <c r="AF2519" s="102"/>
      <c r="AG2519" s="101"/>
      <c r="AN2519" s="74"/>
      <c r="AO2519" s="74"/>
      <c r="AP2519" s="74"/>
      <c r="AQ2519" s="74"/>
      <c r="AR2519" s="74"/>
      <c r="AS2519" s="74"/>
      <c r="AT2519" s="74"/>
      <c r="AU2519" s="74"/>
    </row>
    <row r="2520" spans="27:47">
      <c r="AA2520" s="74"/>
      <c r="AB2520" s="74"/>
      <c r="AC2520" s="74"/>
      <c r="AD2520" s="74"/>
      <c r="AE2520" s="74"/>
      <c r="AF2520" s="102"/>
      <c r="AG2520" s="101"/>
      <c r="AN2520" s="74"/>
      <c r="AO2520" s="74"/>
      <c r="AP2520" s="74"/>
      <c r="AQ2520" s="74"/>
      <c r="AR2520" s="74"/>
      <c r="AS2520" s="74"/>
      <c r="AT2520" s="74"/>
      <c r="AU2520" s="74"/>
    </row>
    <row r="2521" spans="27:47">
      <c r="AA2521" s="74"/>
      <c r="AB2521" s="74"/>
      <c r="AC2521" s="74"/>
      <c r="AD2521" s="74"/>
      <c r="AE2521" s="74"/>
      <c r="AF2521" s="102"/>
      <c r="AG2521" s="101"/>
      <c r="AN2521" s="74"/>
      <c r="AO2521" s="74"/>
      <c r="AP2521" s="74"/>
      <c r="AQ2521" s="74"/>
      <c r="AR2521" s="74"/>
      <c r="AS2521" s="74"/>
      <c r="AT2521" s="74"/>
      <c r="AU2521" s="74"/>
    </row>
    <row r="2522" spans="27:47">
      <c r="AA2522" s="74"/>
      <c r="AB2522" s="74"/>
      <c r="AC2522" s="74"/>
      <c r="AD2522" s="74"/>
      <c r="AE2522" s="74"/>
      <c r="AF2522" s="102"/>
      <c r="AG2522" s="101"/>
      <c r="AN2522" s="74"/>
      <c r="AO2522" s="74"/>
      <c r="AP2522" s="74"/>
      <c r="AQ2522" s="74"/>
      <c r="AR2522" s="74"/>
      <c r="AS2522" s="74"/>
      <c r="AT2522" s="74"/>
      <c r="AU2522" s="74"/>
    </row>
    <row r="2523" spans="27:47">
      <c r="AA2523" s="74"/>
      <c r="AB2523" s="74"/>
      <c r="AC2523" s="74"/>
      <c r="AD2523" s="74"/>
      <c r="AE2523" s="74"/>
      <c r="AF2523" s="102"/>
      <c r="AG2523" s="101"/>
      <c r="AN2523" s="74"/>
      <c r="AO2523" s="74"/>
      <c r="AP2523" s="74"/>
      <c r="AQ2523" s="74"/>
      <c r="AR2523" s="74"/>
      <c r="AS2523" s="74"/>
      <c r="AT2523" s="74"/>
      <c r="AU2523" s="74"/>
    </row>
    <row r="2524" spans="27:47">
      <c r="AA2524" s="74"/>
      <c r="AB2524" s="74"/>
      <c r="AC2524" s="74"/>
      <c r="AD2524" s="74"/>
      <c r="AE2524" s="74"/>
      <c r="AF2524" s="102"/>
      <c r="AG2524" s="101"/>
      <c r="AN2524" s="74"/>
      <c r="AO2524" s="74"/>
      <c r="AP2524" s="74"/>
      <c r="AQ2524" s="74"/>
      <c r="AR2524" s="74"/>
      <c r="AS2524" s="74"/>
      <c r="AT2524" s="74"/>
      <c r="AU2524" s="74"/>
    </row>
    <row r="2525" spans="27:47">
      <c r="AA2525" s="74"/>
      <c r="AB2525" s="74"/>
      <c r="AC2525" s="74"/>
      <c r="AD2525" s="74"/>
      <c r="AE2525" s="74"/>
      <c r="AF2525" s="102"/>
      <c r="AG2525" s="101"/>
      <c r="AN2525" s="74"/>
      <c r="AO2525" s="74"/>
      <c r="AP2525" s="74"/>
      <c r="AQ2525" s="74"/>
      <c r="AR2525" s="74"/>
      <c r="AS2525" s="74"/>
      <c r="AT2525" s="74"/>
      <c r="AU2525" s="74"/>
    </row>
    <row r="2526" spans="27:47">
      <c r="AA2526" s="74"/>
      <c r="AB2526" s="74"/>
      <c r="AC2526" s="74"/>
      <c r="AD2526" s="74"/>
      <c r="AE2526" s="74"/>
      <c r="AF2526" s="102"/>
      <c r="AG2526" s="101"/>
      <c r="AN2526" s="74"/>
      <c r="AO2526" s="74"/>
      <c r="AP2526" s="74"/>
      <c r="AQ2526" s="74"/>
      <c r="AR2526" s="74"/>
      <c r="AS2526" s="74"/>
      <c r="AT2526" s="74"/>
      <c r="AU2526" s="74"/>
    </row>
    <row r="2527" spans="27:47">
      <c r="AA2527" s="74"/>
      <c r="AB2527" s="74"/>
      <c r="AC2527" s="74"/>
      <c r="AD2527" s="74"/>
      <c r="AE2527" s="74"/>
      <c r="AF2527" s="102"/>
      <c r="AG2527" s="101"/>
      <c r="AN2527" s="74"/>
      <c r="AO2527" s="74"/>
      <c r="AP2527" s="74"/>
      <c r="AQ2527" s="74"/>
      <c r="AR2527" s="74"/>
      <c r="AS2527" s="74"/>
      <c r="AT2527" s="74"/>
      <c r="AU2527" s="74"/>
    </row>
    <row r="2528" spans="27:47">
      <c r="AA2528" s="74"/>
      <c r="AB2528" s="74"/>
      <c r="AC2528" s="74"/>
      <c r="AD2528" s="74"/>
      <c r="AE2528" s="74"/>
      <c r="AF2528" s="102"/>
      <c r="AG2528" s="101"/>
      <c r="AN2528" s="74"/>
      <c r="AO2528" s="74"/>
      <c r="AP2528" s="74"/>
      <c r="AQ2528" s="74"/>
      <c r="AR2528" s="74"/>
      <c r="AS2528" s="74"/>
      <c r="AT2528" s="74"/>
      <c r="AU2528" s="74"/>
    </row>
    <row r="2529" spans="27:47">
      <c r="AA2529" s="74"/>
      <c r="AB2529" s="74"/>
      <c r="AC2529" s="74"/>
      <c r="AD2529" s="74"/>
      <c r="AE2529" s="74"/>
      <c r="AF2529" s="102"/>
      <c r="AG2529" s="101"/>
      <c r="AN2529" s="74"/>
      <c r="AO2529" s="74"/>
      <c r="AP2529" s="74"/>
      <c r="AQ2529" s="74"/>
      <c r="AR2529" s="74"/>
      <c r="AS2529" s="74"/>
      <c r="AT2529" s="74"/>
      <c r="AU2529" s="74"/>
    </row>
    <row r="2530" spans="27:47">
      <c r="AA2530" s="74"/>
      <c r="AB2530" s="74"/>
      <c r="AC2530" s="74"/>
      <c r="AD2530" s="74"/>
      <c r="AE2530" s="74"/>
      <c r="AF2530" s="102"/>
      <c r="AG2530" s="101"/>
      <c r="AN2530" s="74"/>
      <c r="AO2530" s="74"/>
      <c r="AP2530" s="74"/>
      <c r="AQ2530" s="74"/>
      <c r="AR2530" s="74"/>
      <c r="AS2530" s="74"/>
      <c r="AT2530" s="74"/>
      <c r="AU2530" s="74"/>
    </row>
    <row r="2531" spans="27:47">
      <c r="AA2531" s="74"/>
      <c r="AB2531" s="74"/>
      <c r="AC2531" s="74"/>
      <c r="AD2531" s="74"/>
      <c r="AE2531" s="74"/>
      <c r="AF2531" s="102"/>
      <c r="AG2531" s="101"/>
      <c r="AN2531" s="74"/>
      <c r="AO2531" s="74"/>
      <c r="AP2531" s="74"/>
      <c r="AQ2531" s="74"/>
      <c r="AR2531" s="74"/>
      <c r="AS2531" s="74"/>
      <c r="AT2531" s="74"/>
      <c r="AU2531" s="74"/>
    </row>
    <row r="2532" spans="27:47">
      <c r="AA2532" s="74"/>
      <c r="AB2532" s="74"/>
      <c r="AC2532" s="74"/>
      <c r="AD2532" s="74"/>
      <c r="AE2532" s="74"/>
      <c r="AF2532" s="102"/>
      <c r="AG2532" s="101"/>
      <c r="AN2532" s="74"/>
      <c r="AO2532" s="74"/>
      <c r="AP2532" s="74"/>
      <c r="AQ2532" s="74"/>
      <c r="AR2532" s="74"/>
      <c r="AS2532" s="74"/>
      <c r="AT2532" s="74"/>
      <c r="AU2532" s="74"/>
    </row>
    <row r="2533" spans="27:47">
      <c r="AA2533" s="74"/>
      <c r="AB2533" s="74"/>
      <c r="AC2533" s="74"/>
      <c r="AD2533" s="74"/>
      <c r="AE2533" s="74"/>
      <c r="AF2533" s="102"/>
      <c r="AG2533" s="101"/>
      <c r="AN2533" s="74"/>
      <c r="AO2533" s="74"/>
      <c r="AP2533" s="74"/>
      <c r="AQ2533" s="74"/>
      <c r="AR2533" s="74"/>
      <c r="AS2533" s="74"/>
      <c r="AT2533" s="74"/>
      <c r="AU2533" s="74"/>
    </row>
    <row r="2534" spans="27:47">
      <c r="AA2534" s="74"/>
      <c r="AB2534" s="74"/>
      <c r="AC2534" s="74"/>
      <c r="AD2534" s="74"/>
      <c r="AE2534" s="74"/>
      <c r="AF2534" s="102"/>
      <c r="AG2534" s="101"/>
      <c r="AN2534" s="74"/>
      <c r="AO2534" s="74"/>
      <c r="AP2534" s="74"/>
      <c r="AQ2534" s="74"/>
      <c r="AR2534" s="74"/>
      <c r="AS2534" s="74"/>
      <c r="AT2534" s="74"/>
      <c r="AU2534" s="74"/>
    </row>
    <row r="2535" spans="27:47">
      <c r="AA2535" s="74"/>
      <c r="AB2535" s="74"/>
      <c r="AC2535" s="74"/>
      <c r="AD2535" s="74"/>
      <c r="AE2535" s="74"/>
      <c r="AF2535" s="102"/>
      <c r="AG2535" s="101"/>
      <c r="AN2535" s="74"/>
      <c r="AO2535" s="74"/>
      <c r="AP2535" s="74"/>
      <c r="AQ2535" s="74"/>
      <c r="AR2535" s="74"/>
      <c r="AS2535" s="74"/>
      <c r="AT2535" s="74"/>
      <c r="AU2535" s="74"/>
    </row>
    <row r="2536" spans="27:47">
      <c r="AA2536" s="74"/>
      <c r="AB2536" s="74"/>
      <c r="AC2536" s="74"/>
      <c r="AD2536" s="74"/>
      <c r="AE2536" s="74"/>
      <c r="AF2536" s="102"/>
      <c r="AG2536" s="101"/>
      <c r="AN2536" s="74"/>
      <c r="AO2536" s="74"/>
      <c r="AP2536" s="74"/>
      <c r="AQ2536" s="74"/>
      <c r="AR2536" s="74"/>
      <c r="AS2536" s="74"/>
      <c r="AT2536" s="74"/>
      <c r="AU2536" s="74"/>
    </row>
    <row r="2537" spans="27:47">
      <c r="AA2537" s="74"/>
      <c r="AB2537" s="74"/>
      <c r="AC2537" s="74"/>
      <c r="AD2537" s="74"/>
      <c r="AE2537" s="74"/>
      <c r="AF2537" s="102"/>
      <c r="AG2537" s="101"/>
      <c r="AN2537" s="74"/>
      <c r="AO2537" s="74"/>
      <c r="AP2537" s="74"/>
      <c r="AQ2537" s="74"/>
      <c r="AR2537" s="74"/>
      <c r="AS2537" s="74"/>
      <c r="AT2537" s="74"/>
      <c r="AU2537" s="74"/>
    </row>
    <row r="2538" spans="27:47">
      <c r="AA2538" s="74"/>
      <c r="AB2538" s="74"/>
      <c r="AC2538" s="74"/>
      <c r="AD2538" s="74"/>
      <c r="AE2538" s="74"/>
      <c r="AF2538" s="102"/>
      <c r="AG2538" s="101"/>
      <c r="AN2538" s="74"/>
      <c r="AO2538" s="74"/>
      <c r="AP2538" s="74"/>
      <c r="AQ2538" s="74"/>
      <c r="AR2538" s="74"/>
      <c r="AS2538" s="74"/>
      <c r="AT2538" s="74"/>
      <c r="AU2538" s="74"/>
    </row>
    <row r="2539" spans="27:47">
      <c r="AA2539" s="74"/>
      <c r="AB2539" s="74"/>
      <c r="AC2539" s="74"/>
      <c r="AD2539" s="74"/>
      <c r="AE2539" s="74"/>
      <c r="AF2539" s="102"/>
      <c r="AG2539" s="101"/>
      <c r="AN2539" s="74"/>
      <c r="AO2539" s="74"/>
      <c r="AP2539" s="74"/>
      <c r="AQ2539" s="74"/>
      <c r="AR2539" s="74"/>
      <c r="AS2539" s="74"/>
      <c r="AT2539" s="74"/>
      <c r="AU2539" s="74"/>
    </row>
    <row r="2540" spans="27:47">
      <c r="AA2540" s="74"/>
      <c r="AB2540" s="74"/>
      <c r="AC2540" s="74"/>
      <c r="AD2540" s="74"/>
      <c r="AE2540" s="74"/>
      <c r="AF2540" s="102"/>
      <c r="AG2540" s="101"/>
      <c r="AN2540" s="74"/>
      <c r="AO2540" s="74"/>
      <c r="AP2540" s="74"/>
      <c r="AQ2540" s="74"/>
      <c r="AR2540" s="74"/>
      <c r="AS2540" s="74"/>
      <c r="AT2540" s="74"/>
      <c r="AU2540" s="74"/>
    </row>
    <row r="2541" spans="27:47">
      <c r="AA2541" s="74"/>
      <c r="AB2541" s="74"/>
      <c r="AC2541" s="74"/>
      <c r="AD2541" s="74"/>
      <c r="AE2541" s="74"/>
      <c r="AF2541" s="102"/>
      <c r="AG2541" s="101"/>
      <c r="AN2541" s="74"/>
      <c r="AO2541" s="74"/>
      <c r="AP2541" s="74"/>
      <c r="AQ2541" s="74"/>
      <c r="AR2541" s="74"/>
      <c r="AS2541" s="74"/>
      <c r="AT2541" s="74"/>
      <c r="AU2541" s="74"/>
    </row>
    <row r="2542" spans="27:47">
      <c r="AA2542" s="74"/>
      <c r="AB2542" s="74"/>
      <c r="AC2542" s="74"/>
      <c r="AD2542" s="74"/>
      <c r="AE2542" s="74"/>
      <c r="AF2542" s="102"/>
      <c r="AG2542" s="101"/>
      <c r="AN2542" s="74"/>
      <c r="AO2542" s="74"/>
      <c r="AP2542" s="74"/>
      <c r="AQ2542" s="74"/>
      <c r="AR2542" s="74"/>
      <c r="AS2542" s="74"/>
      <c r="AT2542" s="74"/>
      <c r="AU2542" s="74"/>
    </row>
  </sheetData>
  <protectedRanges>
    <protectedRange sqref="A235:D235" name="Range1"/>
    <protectedRange sqref="A236:D236" name="Range1_1"/>
    <protectedRange sqref="A237:D238" name="Range1_2"/>
  </protectedRanges>
  <phoneticPr fontId="8" type="noConversion"/>
  <hyperlinks>
    <hyperlink ref="H531" r:id="rId1" display="http://vsolj.cetus-net.org/bulletin.html" xr:uid="{00000000-0004-0000-0300-000000000000}"/>
    <hyperlink ref="H524" r:id="rId2" display="http://vsolj.cetus-net.org/bulletin.html" xr:uid="{00000000-0004-0000-0300-000001000000}"/>
  </hyperlinks>
  <pageMargins left="0.75" right="0.75" top="1" bottom="1" header="0.5" footer="0.5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indexed="53"/>
  </sheetPr>
  <dimension ref="A1:BL2542"/>
  <sheetViews>
    <sheetView workbookViewId="0">
      <pane ySplit="20" topLeftCell="A220" activePane="bottomLeft" state="frozen"/>
      <selection pane="bottomLeft" activeCell="D5" sqref="D5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style="18" customWidth="1"/>
    <col min="4" max="4" width="9.42578125" style="18" customWidth="1"/>
    <col min="5" max="5" width="8.7109375" customWidth="1"/>
    <col min="6" max="6" width="15.8554687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20" width="10.28515625" customWidth="1"/>
    <col min="21" max="21" width="10.28515625" style="52" customWidth="1"/>
    <col min="22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>
      <c r="A1" s="1" t="s">
        <v>582</v>
      </c>
      <c r="E1" s="104" t="s">
        <v>750</v>
      </c>
      <c r="F1" s="135"/>
      <c r="G1" s="135"/>
      <c r="H1" s="135"/>
      <c r="I1" s="135"/>
      <c r="J1" s="135"/>
      <c r="K1" s="135"/>
      <c r="L1" s="136"/>
      <c r="Y1" t="s">
        <v>749</v>
      </c>
      <c r="AA1" s="62" t="s">
        <v>17</v>
      </c>
      <c r="AB1" s="63"/>
      <c r="AC1" s="63" t="s">
        <v>18</v>
      </c>
      <c r="AD1" s="63" t="s">
        <v>19</v>
      </c>
      <c r="AE1" s="64"/>
      <c r="AF1" s="23"/>
      <c r="AG1" s="23"/>
      <c r="AH1" s="128"/>
      <c r="AW1" s="65" t="s">
        <v>59</v>
      </c>
      <c r="AX1" s="66" t="s">
        <v>2</v>
      </c>
      <c r="AY1" s="5" t="s">
        <v>20</v>
      </c>
      <c r="AZ1" s="67" t="s">
        <v>21</v>
      </c>
      <c r="BA1" s="68" t="s">
        <v>22</v>
      </c>
      <c r="BB1" s="67" t="s">
        <v>23</v>
      </c>
      <c r="BC1" s="68" t="s">
        <v>24</v>
      </c>
      <c r="BD1" s="67" t="s">
        <v>25</v>
      </c>
      <c r="BE1" s="69" t="s">
        <v>26</v>
      </c>
      <c r="BF1" s="68" t="s">
        <v>27</v>
      </c>
      <c r="BG1" s="67" t="s">
        <v>28</v>
      </c>
      <c r="BH1" s="69" t="s">
        <v>29</v>
      </c>
      <c r="BI1" s="68" t="s">
        <v>30</v>
      </c>
      <c r="BJ1" s="67" t="s">
        <v>31</v>
      </c>
      <c r="BK1" s="69" t="s">
        <v>32</v>
      </c>
      <c r="BL1" s="68" t="s">
        <v>592</v>
      </c>
    </row>
    <row r="2" spans="1:64" ht="17.25" thickBot="1">
      <c r="A2" t="s">
        <v>73</v>
      </c>
      <c r="B2" s="25" t="s">
        <v>86</v>
      </c>
      <c r="C2" s="54"/>
      <c r="D2" s="124" t="s">
        <v>719</v>
      </c>
      <c r="Y2" s="97">
        <v>2014</v>
      </c>
      <c r="AA2" s="70" t="s">
        <v>3</v>
      </c>
      <c r="AB2" s="71">
        <f>C7</f>
        <v>52273.418799999999</v>
      </c>
      <c r="AC2" s="72">
        <v>0</v>
      </c>
      <c r="AD2" s="71">
        <f>C8</f>
        <v>0.35852240000000002</v>
      </c>
      <c r="AE2" s="73" t="s">
        <v>14</v>
      </c>
      <c r="AF2" s="129"/>
      <c r="AG2" s="129"/>
      <c r="AH2" s="130"/>
      <c r="AW2">
        <v>-60000</v>
      </c>
      <c r="AX2">
        <f t="shared" ref="AX2:AX42" si="0">AB$3+AB$4*AW2+AB$5*AW2^2+AZ2</f>
        <v>-0.31822118135402461</v>
      </c>
      <c r="AY2">
        <f t="shared" ref="AY2:AY42" si="1">AB$3+AB$4*AW2+AB$5*AW2^2</f>
        <v>-0.3226</v>
      </c>
      <c r="AZ2" s="74">
        <f t="shared" ref="AZ2:AZ42" si="2">$AB$6*($AB$11/BA2*BB2+$AB$12)</f>
        <v>4.3788186459753926E-3</v>
      </c>
      <c r="BA2">
        <f t="shared" ref="BA2:BA42" si="3">1+$AB$7*COS(BC2)</f>
        <v>1.1184497799068505</v>
      </c>
      <c r="BB2">
        <f t="shared" ref="BB2:BB42" si="4">SIN(BC2+RADIANS($AB$9))</f>
        <v>0.97527055542553931</v>
      </c>
      <c r="BC2">
        <f t="shared" ref="BC2:BC42" si="5">2*ATAN(BD2)</f>
        <v>-0.9755904010683708</v>
      </c>
      <c r="BD2">
        <f t="shared" ref="BD2:BD42" si="6">SQRT((1+$AB$7)/(1-$AB$7))*TAN(BE2/2)</f>
        <v>-0.53055939736125257</v>
      </c>
      <c r="BE2">
        <f t="shared" ref="BE2:BK11" si="7">$BL2+$AB$7*SIN(BF2)</f>
        <v>-32.224974204723949</v>
      </c>
      <c r="BF2">
        <f t="shared" si="7"/>
        <v>-32.224972834501841</v>
      </c>
      <c r="BG2">
        <f t="shared" si="7"/>
        <v>-32.224963437244327</v>
      </c>
      <c r="BH2">
        <f t="shared" si="7"/>
        <v>-32.224898991466034</v>
      </c>
      <c r="BI2">
        <f t="shared" si="7"/>
        <v>-32.224457143771666</v>
      </c>
      <c r="BJ2">
        <f t="shared" si="7"/>
        <v>-32.221433269900729</v>
      </c>
      <c r="BK2">
        <f t="shared" si="7"/>
        <v>-32.200987544829694</v>
      </c>
      <c r="BL2">
        <f t="shared" ref="BL2:BL42" si="8">RADIANS($AB$9)+$AB$18*(AW2-AB$15)</f>
        <v>-32.072099413722178</v>
      </c>
    </row>
    <row r="3" spans="1:64" ht="13.5" thickBot="1">
      <c r="C3" s="55" t="s">
        <v>589</v>
      </c>
      <c r="Y3">
        <v>1.4E-3</v>
      </c>
      <c r="Z3">
        <f t="shared" ref="Z3:Z10" si="9">Y3/AD3</f>
        <v>0.13999999999999999</v>
      </c>
      <c r="AA3" s="75" t="s">
        <v>33</v>
      </c>
      <c r="AB3" s="76">
        <f t="shared" ref="AB3:AB10" si="10">AC3*AD3</f>
        <v>1.4000000000000002E-3</v>
      </c>
      <c r="AC3" s="77">
        <v>0.14000000000000001</v>
      </c>
      <c r="AD3">
        <v>0.01</v>
      </c>
      <c r="AE3" s="78"/>
      <c r="AF3" s="131"/>
      <c r="AG3" s="77">
        <v>0.70117290099800578</v>
      </c>
      <c r="AH3" s="131"/>
      <c r="AW3">
        <v>-58000</v>
      </c>
      <c r="AX3">
        <f t="shared" si="0"/>
        <v>-0.30067301285610187</v>
      </c>
      <c r="AY3">
        <f t="shared" si="1"/>
        <v>-0.30251999999999996</v>
      </c>
      <c r="AZ3" s="74">
        <f t="shared" si="2"/>
        <v>1.8469871438981085E-3</v>
      </c>
      <c r="BA3">
        <f t="shared" si="3"/>
        <v>1.186774508003722</v>
      </c>
      <c r="BB3">
        <f t="shared" si="4"/>
        <v>0.3257577789295259</v>
      </c>
      <c r="BC3">
        <f t="shared" si="5"/>
        <v>0.48624723054905988</v>
      </c>
      <c r="BD3">
        <f t="shared" si="6"/>
        <v>0.24802992304383972</v>
      </c>
      <c r="BE3">
        <f t="shared" si="7"/>
        <v>-31.020850346688174</v>
      </c>
      <c r="BF3">
        <f t="shared" si="7"/>
        <v>-31.020854016121234</v>
      </c>
      <c r="BG3">
        <f t="shared" si="7"/>
        <v>-31.020872834862082</v>
      </c>
      <c r="BH3">
        <f t="shared" si="7"/>
        <v>-31.020969344727959</v>
      </c>
      <c r="BI3">
        <f t="shared" si="7"/>
        <v>-31.021464224097087</v>
      </c>
      <c r="BJ3">
        <f t="shared" si="7"/>
        <v>-31.024000249009884</v>
      </c>
      <c r="BK3">
        <f t="shared" si="7"/>
        <v>-31.03695504444158</v>
      </c>
      <c r="BL3">
        <f t="shared" si="8"/>
        <v>-31.102159528777921</v>
      </c>
    </row>
    <row r="4" spans="1:64" ht="13.5" thickBot="1">
      <c r="A4" s="4" t="s">
        <v>50</v>
      </c>
      <c r="C4" s="48">
        <v>31028.618999999999</v>
      </c>
      <c r="D4" s="51">
        <v>0.21854670000000001</v>
      </c>
      <c r="Y4" s="82">
        <v>5.9999999999999997E-7</v>
      </c>
      <c r="Z4">
        <f t="shared" si="9"/>
        <v>6</v>
      </c>
      <c r="AA4" s="79" t="s">
        <v>34</v>
      </c>
      <c r="AB4" s="80">
        <f t="shared" si="10"/>
        <v>5.9999999999999997E-7</v>
      </c>
      <c r="AC4" s="81">
        <v>6</v>
      </c>
      <c r="AD4" s="82">
        <v>9.9999999999999995E-8</v>
      </c>
      <c r="AE4" s="78"/>
      <c r="AF4" s="132"/>
      <c r="AG4" s="81">
        <v>-8.2301462689336677</v>
      </c>
      <c r="AH4" s="132"/>
      <c r="AW4">
        <v>-56000</v>
      </c>
      <c r="AX4">
        <f t="shared" si="0"/>
        <v>-0.28578788194025584</v>
      </c>
      <c r="AY4">
        <f t="shared" si="1"/>
        <v>-0.28308</v>
      </c>
      <c r="AZ4" s="74">
        <f t="shared" si="2"/>
        <v>-2.7078819402558347E-3</v>
      </c>
      <c r="BA4">
        <f t="shared" si="3"/>
        <v>0.97103557055996004</v>
      </c>
      <c r="BB4">
        <f t="shared" si="4"/>
        <v>-0.77724268573824207</v>
      </c>
      <c r="BC4">
        <f t="shared" si="5"/>
        <v>1.708331975628512</v>
      </c>
      <c r="BD4">
        <f t="shared" si="6"/>
        <v>1.1479426222192617</v>
      </c>
      <c r="BE4">
        <f t="shared" si="7"/>
        <v>-29.921575430590945</v>
      </c>
      <c r="BF4">
        <f t="shared" si="7"/>
        <v>-29.921575430600043</v>
      </c>
      <c r="BG4">
        <f t="shared" si="7"/>
        <v>-29.921575431163923</v>
      </c>
      <c r="BH4">
        <f t="shared" si="7"/>
        <v>-29.921575466113346</v>
      </c>
      <c r="BI4">
        <f t="shared" si="7"/>
        <v>-29.921577632253992</v>
      </c>
      <c r="BJ4">
        <f t="shared" si="7"/>
        <v>-29.921711768777914</v>
      </c>
      <c r="BK4">
        <f t="shared" si="7"/>
        <v>-29.929604917283058</v>
      </c>
      <c r="BL4">
        <f t="shared" si="8"/>
        <v>-30.132219643833675</v>
      </c>
    </row>
    <row r="5" spans="1:64">
      <c r="A5" s="56" t="s">
        <v>89</v>
      </c>
      <c r="B5" s="17"/>
      <c r="C5" s="166">
        <v>-9.5</v>
      </c>
      <c r="D5" s="58" t="s">
        <v>90</v>
      </c>
      <c r="Y5" s="82">
        <v>-1.8999999999999999E-10</v>
      </c>
      <c r="Z5">
        <f t="shared" si="9"/>
        <v>-19</v>
      </c>
      <c r="AA5" s="79" t="s">
        <v>16</v>
      </c>
      <c r="AB5" s="80">
        <f t="shared" si="10"/>
        <v>-7.9999999999999995E-11</v>
      </c>
      <c r="AC5" s="81">
        <v>-8</v>
      </c>
      <c r="AD5">
        <v>9.9999999999999994E-12</v>
      </c>
      <c r="AE5" s="78"/>
      <c r="AF5" s="132"/>
      <c r="AG5" s="81">
        <v>-4.4431866598112961</v>
      </c>
      <c r="AH5" s="132"/>
      <c r="AW5">
        <v>-54000</v>
      </c>
      <c r="AX5">
        <f t="shared" si="0"/>
        <v>-0.26866884491376769</v>
      </c>
      <c r="AY5">
        <f t="shared" si="1"/>
        <v>-0.26427999999999996</v>
      </c>
      <c r="AZ5" s="74">
        <f t="shared" si="2"/>
        <v>-4.3888449137677085E-3</v>
      </c>
      <c r="BA5">
        <f t="shared" si="3"/>
        <v>0.82692227852137268</v>
      </c>
      <c r="BB5">
        <f t="shared" si="4"/>
        <v>-0.98992673581918389</v>
      </c>
      <c r="BC5">
        <f t="shared" si="5"/>
        <v>2.5309145592277034</v>
      </c>
      <c r="BD5">
        <f t="shared" si="6"/>
        <v>3.172629922673603</v>
      </c>
      <c r="BE5">
        <f t="shared" si="7"/>
        <v>-29.019088404878516</v>
      </c>
      <c r="BF5">
        <f t="shared" si="7"/>
        <v>-29.019090585118789</v>
      </c>
      <c r="BG5">
        <f t="shared" si="7"/>
        <v>-29.019076549062799</v>
      </c>
      <c r="BH5">
        <f t="shared" si="7"/>
        <v>-29.019166914240405</v>
      </c>
      <c r="BI5">
        <f t="shared" si="7"/>
        <v>-29.018585268165371</v>
      </c>
      <c r="BJ5">
        <f t="shared" si="7"/>
        <v>-29.02233458010835</v>
      </c>
      <c r="BK5">
        <f t="shared" si="7"/>
        <v>-28.998388129250554</v>
      </c>
      <c r="BL5">
        <f t="shared" si="8"/>
        <v>-29.162279758889419</v>
      </c>
    </row>
    <row r="6" spans="1:64">
      <c r="A6" s="4" t="s">
        <v>51</v>
      </c>
      <c r="Y6">
        <v>2.8999999999999998E-3</v>
      </c>
      <c r="Z6">
        <f t="shared" si="9"/>
        <v>0.28999999999999998</v>
      </c>
      <c r="AA6" s="79" t="s">
        <v>35</v>
      </c>
      <c r="AB6" s="80">
        <f t="shared" si="10"/>
        <v>4.4353726065092178E-3</v>
      </c>
      <c r="AC6" s="81">
        <v>0.44353726065092175</v>
      </c>
      <c r="AD6">
        <v>0.01</v>
      </c>
      <c r="AE6" s="78" t="s">
        <v>14</v>
      </c>
      <c r="AF6" s="132"/>
      <c r="AG6" s="81">
        <v>0.39138501087344657</v>
      </c>
      <c r="AH6" s="132"/>
      <c r="AW6">
        <v>-52000</v>
      </c>
      <c r="AX6">
        <f t="shared" si="0"/>
        <v>-0.2491491149668956</v>
      </c>
      <c r="AY6">
        <f t="shared" si="1"/>
        <v>-0.24611999999999998</v>
      </c>
      <c r="AZ6">
        <f t="shared" si="2"/>
        <v>-3.029114966895622E-3</v>
      </c>
      <c r="BA6">
        <f t="shared" si="3"/>
        <v>0.7890540736812186</v>
      </c>
      <c r="BB6">
        <f t="shared" si="4"/>
        <v>-0.69139702397785285</v>
      </c>
      <c r="BC6">
        <f t="shared" si="5"/>
        <v>-3.0869532396689978</v>
      </c>
      <c r="BD6">
        <f t="shared" si="6"/>
        <v>-36.594506678751799</v>
      </c>
      <c r="BE6">
        <f t="shared" si="7"/>
        <v>-28.206632042201349</v>
      </c>
      <c r="BF6">
        <f t="shared" si="7"/>
        <v>-28.206630525475525</v>
      </c>
      <c r="BG6">
        <f t="shared" si="7"/>
        <v>-28.206637721345924</v>
      </c>
      <c r="BH6">
        <f t="shared" si="7"/>
        <v>-28.206603581623863</v>
      </c>
      <c r="BI6">
        <f t="shared" si="7"/>
        <v>-28.206765551685791</v>
      </c>
      <c r="BJ6">
        <f t="shared" si="7"/>
        <v>-28.20599709663669</v>
      </c>
      <c r="BK6">
        <f t="shared" si="7"/>
        <v>-28.209642623905832</v>
      </c>
      <c r="BL6">
        <f t="shared" si="8"/>
        <v>-28.192339873945169</v>
      </c>
    </row>
    <row r="7" spans="1:64">
      <c r="A7" t="s">
        <v>52</v>
      </c>
      <c r="C7" s="18">
        <v>52273.418799999999</v>
      </c>
      <c r="D7" s="103" t="s">
        <v>719</v>
      </c>
      <c r="Y7">
        <v>0.38</v>
      </c>
      <c r="Z7">
        <f t="shared" si="9"/>
        <v>0.38</v>
      </c>
      <c r="AA7" s="83" t="s">
        <v>41</v>
      </c>
      <c r="AB7" s="84">
        <f t="shared" si="10"/>
        <v>0.2112612043936842</v>
      </c>
      <c r="AC7" s="81">
        <v>0.2112612043936842</v>
      </c>
      <c r="AD7">
        <v>1</v>
      </c>
      <c r="AE7" s="78"/>
      <c r="AF7" s="132"/>
      <c r="AG7" s="81">
        <v>0.42868209436170818</v>
      </c>
      <c r="AH7" s="132"/>
      <c r="AW7">
        <v>-50000</v>
      </c>
      <c r="AX7">
        <f t="shared" si="0"/>
        <v>-0.22834300407446756</v>
      </c>
      <c r="AY7">
        <f t="shared" si="1"/>
        <v>-0.22859999999999997</v>
      </c>
      <c r="AZ7">
        <f t="shared" si="2"/>
        <v>2.5699592553241795E-4</v>
      </c>
      <c r="BA7">
        <f t="shared" si="3"/>
        <v>0.8430021215058745</v>
      </c>
      <c r="BB7">
        <f t="shared" si="4"/>
        <v>-8.4921126865627777E-2</v>
      </c>
      <c r="BC7">
        <f t="shared" si="5"/>
        <v>-2.4085558365060042</v>
      </c>
      <c r="BD7">
        <f t="shared" si="6"/>
        <v>-2.605094782922535</v>
      </c>
      <c r="BE7">
        <f t="shared" si="7"/>
        <v>-27.386303066634174</v>
      </c>
      <c r="BF7">
        <f t="shared" si="7"/>
        <v>-27.386302124452985</v>
      </c>
      <c r="BG7">
        <f t="shared" si="7"/>
        <v>-27.386309192908683</v>
      </c>
      <c r="BH7">
        <f t="shared" si="7"/>
        <v>-27.386256162261684</v>
      </c>
      <c r="BI7">
        <f t="shared" si="7"/>
        <v>-27.386653937070104</v>
      </c>
      <c r="BJ7">
        <f t="shared" si="7"/>
        <v>-27.383665526813857</v>
      </c>
      <c r="BK7">
        <f t="shared" si="7"/>
        <v>-27.405855807504814</v>
      </c>
      <c r="BL7">
        <f t="shared" si="8"/>
        <v>-27.222399989000916</v>
      </c>
    </row>
    <row r="8" spans="1:64" ht="15.75">
      <c r="A8" t="s">
        <v>53</v>
      </c>
      <c r="C8" s="18">
        <v>0.35852240000000002</v>
      </c>
      <c r="D8" s="103" t="s">
        <v>719</v>
      </c>
      <c r="Y8">
        <v>10.3</v>
      </c>
      <c r="Z8">
        <f t="shared" si="9"/>
        <v>1.03</v>
      </c>
      <c r="AA8" s="79" t="s">
        <v>5</v>
      </c>
      <c r="AB8" s="84">
        <f t="shared" si="10"/>
        <v>12.717460301512066</v>
      </c>
      <c r="AC8" s="81">
        <v>1.2717460301512067</v>
      </c>
      <c r="AD8">
        <v>10</v>
      </c>
      <c r="AE8" s="78" t="s">
        <v>15</v>
      </c>
      <c r="AF8" s="132"/>
      <c r="AG8" s="81">
        <v>1.2898900188166653</v>
      </c>
      <c r="AH8" s="132"/>
      <c r="AW8">
        <v>-48000</v>
      </c>
      <c r="AX8">
        <f t="shared" si="0"/>
        <v>-0.20805672239361642</v>
      </c>
      <c r="AY8">
        <f t="shared" si="1"/>
        <v>-0.21171999999999999</v>
      </c>
      <c r="AZ8">
        <f t="shared" si="2"/>
        <v>3.6632776063835783E-3</v>
      </c>
      <c r="BA8">
        <f t="shared" si="3"/>
        <v>1.0072265443499453</v>
      </c>
      <c r="BB8">
        <f t="shared" si="4"/>
        <v>0.70820277382465191</v>
      </c>
      <c r="BC8">
        <f t="shared" si="5"/>
        <v>-1.5365829727332239</v>
      </c>
      <c r="BD8">
        <f t="shared" si="6"/>
        <v>-0.96635885255475396</v>
      </c>
      <c r="BE8">
        <f t="shared" si="7"/>
        <v>-26.457351566009663</v>
      </c>
      <c r="BF8">
        <f t="shared" si="7"/>
        <v>-26.457351560787313</v>
      </c>
      <c r="BG8">
        <f t="shared" si="7"/>
        <v>-26.457351459354484</v>
      </c>
      <c r="BH8">
        <f t="shared" si="7"/>
        <v>-26.457349489249463</v>
      </c>
      <c r="BI8">
        <f t="shared" si="7"/>
        <v>-26.457311227444052</v>
      </c>
      <c r="BJ8">
        <f t="shared" si="7"/>
        <v>-26.456569288867605</v>
      </c>
      <c r="BK8">
        <f t="shared" si="7"/>
        <v>-26.44259052453183</v>
      </c>
      <c r="BL8">
        <f t="shared" si="8"/>
        <v>-26.252460104056663</v>
      </c>
    </row>
    <row r="9" spans="1:64" ht="15.75">
      <c r="A9" s="56" t="s">
        <v>95</v>
      </c>
      <c r="B9" s="13"/>
      <c r="C9" s="25">
        <v>160</v>
      </c>
      <c r="D9" s="24" t="str">
        <f>"F"&amp;C9</f>
        <v>F160</v>
      </c>
      <c r="E9" s="50" t="str">
        <f>"G"&amp;C9</f>
        <v>G160</v>
      </c>
      <c r="X9">
        <v>2.84</v>
      </c>
      <c r="Y9">
        <f>DEGREES(X9)</f>
        <v>162.72001381715378</v>
      </c>
      <c r="Z9">
        <f t="shared" si="9"/>
        <v>16.272001381715377</v>
      </c>
      <c r="AA9" s="85" t="s">
        <v>6</v>
      </c>
      <c r="AB9" s="84">
        <f t="shared" si="10"/>
        <v>133.12859478042867</v>
      </c>
      <c r="AC9" s="81">
        <v>13.312859478042867</v>
      </c>
      <c r="AD9">
        <v>10</v>
      </c>
      <c r="AE9" s="78" t="s">
        <v>46</v>
      </c>
      <c r="AF9" s="132"/>
      <c r="AG9" s="81">
        <v>14.233415239181399</v>
      </c>
      <c r="AH9" s="132"/>
      <c r="AW9">
        <v>-46000</v>
      </c>
      <c r="AX9">
        <f t="shared" si="0"/>
        <v>-0.19174243023271206</v>
      </c>
      <c r="AY9">
        <f t="shared" si="1"/>
        <v>-0.19547999999999999</v>
      </c>
      <c r="AZ9">
        <f t="shared" si="2"/>
        <v>3.7375697672879238E-3</v>
      </c>
      <c r="BA9">
        <f t="shared" si="3"/>
        <v>1.205475505304991</v>
      </c>
      <c r="BB9">
        <f t="shared" si="4"/>
        <v>0.86873081030082222</v>
      </c>
      <c r="BC9">
        <f t="shared" si="5"/>
        <v>-0.2345736400566143</v>
      </c>
      <c r="BD9">
        <f t="shared" si="6"/>
        <v>-0.1178276027815555</v>
      </c>
      <c r="BE9">
        <f t="shared" si="7"/>
        <v>-25.322333704033952</v>
      </c>
      <c r="BF9">
        <f t="shared" si="7"/>
        <v>-25.322331175759775</v>
      </c>
      <c r="BG9">
        <f t="shared" si="7"/>
        <v>-25.322318989895475</v>
      </c>
      <c r="BH9">
        <f t="shared" si="7"/>
        <v>-25.322260256440099</v>
      </c>
      <c r="BI9">
        <f t="shared" si="7"/>
        <v>-25.321977182080026</v>
      </c>
      <c r="BJ9">
        <f t="shared" si="7"/>
        <v>-25.320613079144739</v>
      </c>
      <c r="BK9">
        <f t="shared" si="7"/>
        <v>-25.314044531721791</v>
      </c>
      <c r="BL9">
        <f t="shared" si="8"/>
        <v>-25.28252021911241</v>
      </c>
    </row>
    <row r="10" spans="1:64" ht="13.5" thickBot="1">
      <c r="C10" s="49" t="s">
        <v>69</v>
      </c>
      <c r="D10" s="49" t="s">
        <v>70</v>
      </c>
      <c r="Y10">
        <v>54613.3</v>
      </c>
      <c r="Z10">
        <f t="shared" si="9"/>
        <v>5.4613300000000002</v>
      </c>
      <c r="AA10" s="86" t="s">
        <v>43</v>
      </c>
      <c r="AB10" s="87">
        <f t="shared" si="10"/>
        <v>56189.639179224112</v>
      </c>
      <c r="AC10" s="88">
        <v>5.6189639179224109</v>
      </c>
      <c r="AD10">
        <v>10000</v>
      </c>
      <c r="AE10" s="78" t="s">
        <v>42</v>
      </c>
      <c r="AF10" s="133"/>
      <c r="AG10" s="88">
        <v>5.6395728799224987</v>
      </c>
      <c r="AH10" s="133"/>
      <c r="AW10">
        <v>-44000</v>
      </c>
      <c r="AX10">
        <f t="shared" si="0"/>
        <v>-0.18061483101757728</v>
      </c>
      <c r="AY10">
        <f t="shared" si="1"/>
        <v>-0.17987999999999998</v>
      </c>
      <c r="AZ10">
        <f t="shared" si="2"/>
        <v>-7.3483101757728113E-4</v>
      </c>
      <c r="BA10">
        <f t="shared" si="3"/>
        <v>1.0789760929974446</v>
      </c>
      <c r="BB10">
        <f t="shared" si="4"/>
        <v>-0.36124188375853911</v>
      </c>
      <c r="BC10">
        <f t="shared" si="5"/>
        <v>1.1876597151619019</v>
      </c>
      <c r="BD10">
        <f t="shared" si="6"/>
        <v>0.67511673415433981</v>
      </c>
      <c r="BE10">
        <f t="shared" si="7"/>
        <v>-24.135077348489837</v>
      </c>
      <c r="BF10">
        <f t="shared" si="7"/>
        <v>-24.135077758721359</v>
      </c>
      <c r="BG10">
        <f t="shared" si="7"/>
        <v>-24.135081339643975</v>
      </c>
      <c r="BH10">
        <f t="shared" si="7"/>
        <v>-24.13511259677561</v>
      </c>
      <c r="BI10">
        <f t="shared" si="7"/>
        <v>-24.135385369560467</v>
      </c>
      <c r="BJ10">
        <f t="shared" si="7"/>
        <v>-24.13776091663393</v>
      </c>
      <c r="BK10">
        <f t="shared" si="7"/>
        <v>-24.158094398363477</v>
      </c>
      <c r="BL10">
        <f t="shared" si="8"/>
        <v>-24.312580334168157</v>
      </c>
    </row>
    <row r="11" spans="1:64" ht="14.25">
      <c r="A11" s="58" t="s">
        <v>65</v>
      </c>
      <c r="B11" s="17"/>
      <c r="C11" s="24">
        <f ca="1">INTERCEPT(INDIRECT($E$9):G8995,INDIRECT($D$9):F8995)</f>
        <v>8.1984394938026586E-3</v>
      </c>
      <c r="AA11" s="89" t="s">
        <v>7</v>
      </c>
      <c r="AB11" s="16">
        <f>1-AB7^2</f>
        <v>0.95536870351812997</v>
      </c>
      <c r="AC11" s="16">
        <f>SUM(AE21:AE3200)</f>
        <v>1.080195471020246E-2</v>
      </c>
      <c r="AD11" s="89" t="s">
        <v>8</v>
      </c>
      <c r="AE11" s="78"/>
      <c r="AF11" s="23"/>
      <c r="AG11" s="16">
        <v>4.1606669551958483E-4</v>
      </c>
      <c r="AH11" s="23"/>
      <c r="AW11">
        <v>-42000</v>
      </c>
      <c r="AX11">
        <f t="shared" si="0"/>
        <v>-0.16893345022261738</v>
      </c>
      <c r="AY11">
        <f t="shared" si="1"/>
        <v>-0.16492000000000001</v>
      </c>
      <c r="AZ11">
        <f t="shared" si="2"/>
        <v>-4.0134502226173785E-3</v>
      </c>
      <c r="BA11">
        <f t="shared" si="3"/>
        <v>0.88072186902941785</v>
      </c>
      <c r="BB11">
        <f t="shared" si="4"/>
        <v>-0.97630783724015668</v>
      </c>
      <c r="BC11">
        <f t="shared" si="5"/>
        <v>2.1707451809858624</v>
      </c>
      <c r="BD11">
        <f t="shared" si="6"/>
        <v>1.895647648533525</v>
      </c>
      <c r="BE11">
        <f t="shared" si="7"/>
        <v>-23.149126502970272</v>
      </c>
      <c r="BF11">
        <f t="shared" si="7"/>
        <v>-23.14912656396616</v>
      </c>
      <c r="BG11">
        <f t="shared" si="7"/>
        <v>-23.149125844305701</v>
      </c>
      <c r="BH11">
        <f t="shared" si="7"/>
        <v>-23.149134335300673</v>
      </c>
      <c r="BI11">
        <f t="shared" si="7"/>
        <v>-23.149034163824506</v>
      </c>
      <c r="BJ11">
        <f t="shared" si="7"/>
        <v>-23.150217387592537</v>
      </c>
      <c r="BK11">
        <f t="shared" si="7"/>
        <v>-23.13643916145481</v>
      </c>
      <c r="BL11">
        <f t="shared" si="8"/>
        <v>-23.342640449223907</v>
      </c>
    </row>
    <row r="12" spans="1:64">
      <c r="A12" s="58" t="s">
        <v>66</v>
      </c>
      <c r="B12" s="17"/>
      <c r="C12" s="24">
        <f ca="1">SLOPE(INDIRECT($E$9):G1981,INDIRECT($D$9):F1981)</f>
        <v>-1.9361276975536622E-6</v>
      </c>
      <c r="AA12" s="90" t="s">
        <v>37</v>
      </c>
      <c r="AB12" s="16">
        <f>AB7*SIN(RADIANS(AB9))</f>
        <v>0.15418290193612347</v>
      </c>
      <c r="AE12" s="78"/>
      <c r="AF12" s="23"/>
      <c r="AG12" s="23"/>
      <c r="AH12" s="23"/>
      <c r="AW12">
        <v>-40000</v>
      </c>
      <c r="AX12">
        <f t="shared" si="0"/>
        <v>-0.15459763362335699</v>
      </c>
      <c r="AY12">
        <f t="shared" si="1"/>
        <v>-0.15060000000000001</v>
      </c>
      <c r="AZ12">
        <f t="shared" si="2"/>
        <v>-3.9976336233569915E-3</v>
      </c>
      <c r="BA12">
        <f t="shared" si="3"/>
        <v>0.79560592876884961</v>
      </c>
      <c r="BB12">
        <f t="shared" si="4"/>
        <v>-0.87898446333719005</v>
      </c>
      <c r="BC12">
        <f t="shared" si="5"/>
        <v>2.8859246731171413</v>
      </c>
      <c r="BD12">
        <f t="shared" si="6"/>
        <v>7.7799877654694196</v>
      </c>
      <c r="BE12">
        <f t="shared" ref="BE12:BK21" si="11">$BL12+$AB$7*SIN(BF12)</f>
        <v>-22.307063571294062</v>
      </c>
      <c r="BF12">
        <f t="shared" si="11"/>
        <v>-22.307068688578283</v>
      </c>
      <c r="BG12">
        <f t="shared" si="11"/>
        <v>-22.307043204972814</v>
      </c>
      <c r="BH12">
        <f t="shared" si="11"/>
        <v>-22.307170113091505</v>
      </c>
      <c r="BI12">
        <f t="shared" si="11"/>
        <v>-22.30653816397643</v>
      </c>
      <c r="BJ12">
        <f t="shared" si="11"/>
        <v>-22.309686302486</v>
      </c>
      <c r="BK12">
        <f t="shared" si="11"/>
        <v>-22.294035067664726</v>
      </c>
      <c r="BL12">
        <f t="shared" si="8"/>
        <v>-22.372700564279654</v>
      </c>
    </row>
    <row r="13" spans="1:64" ht="15.75">
      <c r="A13" s="58" t="s">
        <v>68</v>
      </c>
      <c r="B13" s="17"/>
      <c r="C13" s="18" t="s">
        <v>63</v>
      </c>
      <c r="AA13" s="91" t="s">
        <v>9</v>
      </c>
      <c r="AB13" s="92">
        <f>AB6*86400*300000/149600000</f>
        <v>0.76848167086042063</v>
      </c>
      <c r="AC13" t="s">
        <v>591</v>
      </c>
      <c r="AE13" s="78"/>
      <c r="AF13" s="23"/>
      <c r="AG13" s="23"/>
      <c r="AH13" s="23"/>
      <c r="AW13">
        <v>-38000</v>
      </c>
      <c r="AX13">
        <f t="shared" si="0"/>
        <v>-0.13838493858047171</v>
      </c>
      <c r="AY13">
        <f t="shared" si="1"/>
        <v>-0.13691999999999999</v>
      </c>
      <c r="AZ13">
        <f t="shared" si="2"/>
        <v>-1.4649385804717293E-3</v>
      </c>
      <c r="BA13">
        <f t="shared" si="3"/>
        <v>0.80520612289850335</v>
      </c>
      <c r="BB13">
        <f t="shared" si="4"/>
        <v>-0.40832068181323261</v>
      </c>
      <c r="BC13">
        <f t="shared" si="5"/>
        <v>-2.7441459449121277</v>
      </c>
      <c r="BD13">
        <f t="shared" si="6"/>
        <v>-4.9657050066486352</v>
      </c>
      <c r="BE13">
        <f t="shared" si="11"/>
        <v>-21.502023454880433</v>
      </c>
      <c r="BF13">
        <f t="shared" si="11"/>
        <v>-21.502018620444055</v>
      </c>
      <c r="BG13">
        <f t="shared" si="11"/>
        <v>-21.502044543686175</v>
      </c>
      <c r="BH13">
        <f t="shared" si="11"/>
        <v>-21.501905533746637</v>
      </c>
      <c r="BI13">
        <f t="shared" si="11"/>
        <v>-21.502650835846271</v>
      </c>
      <c r="BJ13">
        <f t="shared" si="11"/>
        <v>-21.498651427667184</v>
      </c>
      <c r="BK13">
        <f t="shared" si="11"/>
        <v>-21.520015028818118</v>
      </c>
      <c r="BL13">
        <f t="shared" si="8"/>
        <v>-21.402760679335401</v>
      </c>
    </row>
    <row r="14" spans="1:64">
      <c r="A14" s="58"/>
      <c r="B14" s="17"/>
      <c r="C14" s="58"/>
      <c r="AA14" s="91" t="s">
        <v>38</v>
      </c>
      <c r="AB14" s="16">
        <f>2*AB5*365.24/C8</f>
        <v>-1.6299790473342808E-7</v>
      </c>
      <c r="AC14" t="s">
        <v>593</v>
      </c>
      <c r="AE14" s="78"/>
      <c r="AF14" s="23"/>
      <c r="AG14" s="23"/>
      <c r="AH14" s="23"/>
      <c r="AW14">
        <v>-36000</v>
      </c>
      <c r="AX14">
        <f t="shared" si="0"/>
        <v>-0.12168914302976136</v>
      </c>
      <c r="AY14">
        <f t="shared" si="1"/>
        <v>-0.12387999999999999</v>
      </c>
      <c r="AZ14">
        <f t="shared" si="2"/>
        <v>2.1908569702386322E-3</v>
      </c>
      <c r="BA14">
        <f t="shared" si="3"/>
        <v>0.91349857292881476</v>
      </c>
      <c r="BB14">
        <f t="shared" si="4"/>
        <v>0.32487742182318102</v>
      </c>
      <c r="BC14">
        <f t="shared" si="5"/>
        <v>-1.9926501909196588</v>
      </c>
      <c r="BD14">
        <f t="shared" si="6"/>
        <v>-1.5448908517693107</v>
      </c>
      <c r="BE14">
        <f t="shared" si="11"/>
        <v>-20.639049931406358</v>
      </c>
      <c r="BF14">
        <f t="shared" si="11"/>
        <v>-20.639049930333787</v>
      </c>
      <c r="BG14">
        <f t="shared" si="11"/>
        <v>-20.639049953734531</v>
      </c>
      <c r="BH14">
        <f t="shared" si="11"/>
        <v>-20.639049443189933</v>
      </c>
      <c r="BI14">
        <f t="shared" si="11"/>
        <v>-20.639060581705458</v>
      </c>
      <c r="BJ14">
        <f t="shared" si="11"/>
        <v>-20.638817446600278</v>
      </c>
      <c r="BK14">
        <f t="shared" si="11"/>
        <v>-20.644065577173954</v>
      </c>
      <c r="BL14">
        <f t="shared" si="8"/>
        <v>-20.432820794391148</v>
      </c>
    </row>
    <row r="15" spans="1:64" ht="15.75">
      <c r="A15" s="59" t="s">
        <v>67</v>
      </c>
      <c r="B15" s="17"/>
      <c r="C15" s="50">
        <f ca="1">(C7+C11)+(C8+C12)*INT(MAX(F21:F3522))</f>
        <v>57781.376884909674</v>
      </c>
      <c r="E15" s="20" t="s">
        <v>98</v>
      </c>
      <c r="F15" s="19">
        <v>1</v>
      </c>
      <c r="AA15" s="90" t="s">
        <v>10</v>
      </c>
      <c r="AB15" s="93">
        <f>(AB10-AB2)/AD2</f>
        <v>10923.223707149435</v>
      </c>
      <c r="AC15" t="s">
        <v>44</v>
      </c>
      <c r="AE15" s="78"/>
      <c r="AF15" s="23"/>
      <c r="AG15" s="23"/>
      <c r="AH15" s="23"/>
      <c r="AW15">
        <v>-34000</v>
      </c>
      <c r="AX15">
        <f t="shared" si="0"/>
        <v>-0.10709178700173576</v>
      </c>
      <c r="AY15">
        <f t="shared" si="1"/>
        <v>-0.11148</v>
      </c>
      <c r="AZ15">
        <f t="shared" si="2"/>
        <v>4.3882129982642333E-3</v>
      </c>
      <c r="BA15">
        <f t="shared" si="3"/>
        <v>1.1283762115080538</v>
      </c>
      <c r="BB15">
        <f t="shared" si="4"/>
        <v>0.98642785733886462</v>
      </c>
      <c r="BC15">
        <f t="shared" si="5"/>
        <v>-0.91767812065373744</v>
      </c>
      <c r="BD15">
        <f t="shared" si="6"/>
        <v>-0.49400368472854944</v>
      </c>
      <c r="BE15">
        <f t="shared" si="11"/>
        <v>-19.608218015761629</v>
      </c>
      <c r="BF15">
        <f t="shared" si="11"/>
        <v>-19.608216290239596</v>
      </c>
      <c r="BG15">
        <f t="shared" si="11"/>
        <v>-19.608205036251455</v>
      </c>
      <c r="BH15">
        <f t="shared" si="11"/>
        <v>-19.608131639814992</v>
      </c>
      <c r="BI15">
        <f t="shared" si="11"/>
        <v>-19.607653086937546</v>
      </c>
      <c r="BJ15">
        <f t="shared" si="11"/>
        <v>-19.604538164721291</v>
      </c>
      <c r="BK15">
        <f t="shared" si="11"/>
        <v>-19.584480663300972</v>
      </c>
      <c r="BL15">
        <f t="shared" si="8"/>
        <v>-19.462880909446895</v>
      </c>
    </row>
    <row r="16" spans="1:64" ht="15.75">
      <c r="A16" s="60" t="s">
        <v>54</v>
      </c>
      <c r="B16" s="17"/>
      <c r="C16" s="54">
        <f ca="1">+C8+C12</f>
        <v>0.35852046387230246</v>
      </c>
      <c r="E16" s="20" t="s">
        <v>91</v>
      </c>
      <c r="F16" s="21">
        <f ca="1">NOW()+15018.5+$C$5/24</f>
        <v>60317.75798425926</v>
      </c>
      <c r="AA16" s="89" t="s">
        <v>11</v>
      </c>
      <c r="AB16" s="93">
        <f>365.24*AB8</f>
        <v>4644.925200524267</v>
      </c>
      <c r="AC16" t="s">
        <v>14</v>
      </c>
      <c r="AD16" s="16"/>
      <c r="AE16" s="78"/>
      <c r="AF16" s="134"/>
      <c r="AG16" s="134"/>
      <c r="AH16" s="128"/>
      <c r="AW16">
        <v>-32000</v>
      </c>
      <c r="AX16">
        <f t="shared" si="0"/>
        <v>-9.8086835070230471E-2</v>
      </c>
      <c r="AY16">
        <f t="shared" si="1"/>
        <v>-9.9719999999999989E-2</v>
      </c>
      <c r="AZ16">
        <f t="shared" si="2"/>
        <v>1.6331649297695191E-3</v>
      </c>
      <c r="BA16">
        <f t="shared" si="3"/>
        <v>1.1800485569461616</v>
      </c>
      <c r="BB16">
        <f t="shared" si="4"/>
        <v>0.26436571123891472</v>
      </c>
      <c r="BC16">
        <f t="shared" si="5"/>
        <v>0.55051417078053466</v>
      </c>
      <c r="BD16">
        <f t="shared" si="6"/>
        <v>0.28242618696329569</v>
      </c>
      <c r="BE16">
        <f t="shared" si="11"/>
        <v>-18.401401637628041</v>
      </c>
      <c r="BF16">
        <f t="shared" si="11"/>
        <v>-18.401405259957318</v>
      </c>
      <c r="BG16">
        <f t="shared" si="11"/>
        <v>-18.401424284793677</v>
      </c>
      <c r="BH16">
        <f t="shared" si="11"/>
        <v>-18.401524202284108</v>
      </c>
      <c r="BI16">
        <f t="shared" si="11"/>
        <v>-18.402048885219823</v>
      </c>
      <c r="BJ16">
        <f t="shared" si="11"/>
        <v>-18.404801917823868</v>
      </c>
      <c r="BK16">
        <f t="shared" si="11"/>
        <v>-18.419188868946769</v>
      </c>
      <c r="BL16">
        <f t="shared" si="8"/>
        <v>-18.492941024502645</v>
      </c>
    </row>
    <row r="17" spans="1:64" ht="16.5" thickBot="1">
      <c r="A17" s="61" t="s">
        <v>88</v>
      </c>
      <c r="B17" s="17"/>
      <c r="C17" s="58">
        <f>COUNT(C21:C9180)</f>
        <v>218</v>
      </c>
      <c r="E17" s="20" t="s">
        <v>99</v>
      </c>
      <c r="F17" s="21">
        <f ca="1">ROUND(2*(F16-$C$7)/$C$8,0)/2+F15</f>
        <v>22438.5</v>
      </c>
      <c r="AA17" s="89" t="s">
        <v>12</v>
      </c>
      <c r="AB17" s="94">
        <f>AB13^3/AB8^2</f>
        <v>2.8060781328320913E-3</v>
      </c>
      <c r="AE17" s="78"/>
      <c r="AW17">
        <v>-30000</v>
      </c>
      <c r="AX17">
        <f t="shared" si="0"/>
        <v>-9.1455015785749424E-2</v>
      </c>
      <c r="AY17">
        <f t="shared" si="1"/>
        <v>-8.8599999999999984E-2</v>
      </c>
      <c r="AZ17">
        <f t="shared" si="2"/>
        <v>-2.8550157857494436E-3</v>
      </c>
      <c r="BA17">
        <f t="shared" si="3"/>
        <v>0.96209435033502611</v>
      </c>
      <c r="BB17">
        <f t="shared" si="4"/>
        <v>-0.80349225329599172</v>
      </c>
      <c r="BC17">
        <f t="shared" si="5"/>
        <v>1.7511987815927259</v>
      </c>
      <c r="BD17">
        <f t="shared" si="6"/>
        <v>1.1988814856261973</v>
      </c>
      <c r="BE17">
        <f t="shared" si="11"/>
        <v>-17.311855626802853</v>
      </c>
      <c r="BF17">
        <f t="shared" si="11"/>
        <v>-17.311855626802963</v>
      </c>
      <c r="BG17">
        <f t="shared" si="11"/>
        <v>-17.311855626818925</v>
      </c>
      <c r="BH17">
        <f t="shared" si="11"/>
        <v>-17.311855629102361</v>
      </c>
      <c r="BI17">
        <f t="shared" si="11"/>
        <v>-17.311855955742672</v>
      </c>
      <c r="BJ17">
        <f t="shared" si="11"/>
        <v>-17.311902647792955</v>
      </c>
      <c r="BK17">
        <f t="shared" si="11"/>
        <v>-17.318009953488133</v>
      </c>
      <c r="BL17">
        <f t="shared" si="8"/>
        <v>-17.523001139558392</v>
      </c>
    </row>
    <row r="18" spans="1:64" ht="17.25" thickTop="1" thickBot="1">
      <c r="A18" s="60" t="s">
        <v>590</v>
      </c>
      <c r="B18" s="17"/>
      <c r="C18" s="110">
        <f ca="1">+C15</f>
        <v>57781.376884909674</v>
      </c>
      <c r="D18" s="111">
        <f ca="1">+C16</f>
        <v>0.35852046387230246</v>
      </c>
      <c r="E18" s="20" t="s">
        <v>92</v>
      </c>
      <c r="F18" s="16">
        <f ca="1">ROUND(2*(F16-$C$15)/$C$16,0)/2+F15</f>
        <v>7075.5</v>
      </c>
      <c r="AA18" s="95" t="s">
        <v>13</v>
      </c>
      <c r="AB18" s="96">
        <f>2*PI()/(AB8*365.2422)*AD2</f>
        <v>4.8496994247212619E-4</v>
      </c>
      <c r="AC18" s="97" t="s">
        <v>36</v>
      </c>
      <c r="AD18" s="97"/>
      <c r="AE18" s="98"/>
      <c r="AW18">
        <v>-28000</v>
      </c>
      <c r="AX18">
        <f t="shared" si="0"/>
        <v>-8.2506392444516546E-2</v>
      </c>
      <c r="AY18">
        <f t="shared" si="1"/>
        <v>-7.8119999999999995E-2</v>
      </c>
      <c r="AZ18">
        <f t="shared" si="2"/>
        <v>-4.3863924445165549E-3</v>
      </c>
      <c r="BA18">
        <f t="shared" si="3"/>
        <v>0.82322344725353103</v>
      </c>
      <c r="BB18">
        <f t="shared" si="4"/>
        <v>-0.98502233092562042</v>
      </c>
      <c r="BC18">
        <f t="shared" si="5"/>
        <v>2.5621495322966328</v>
      </c>
      <c r="BD18">
        <f t="shared" si="6"/>
        <v>3.3544712282514157</v>
      </c>
      <c r="BE18">
        <f t="shared" si="11"/>
        <v>-16.415714311988992</v>
      </c>
      <c r="BF18">
        <f t="shared" si="11"/>
        <v>-16.41571688963581</v>
      </c>
      <c r="BG18">
        <f t="shared" si="11"/>
        <v>-16.415700831780523</v>
      </c>
      <c r="BH18">
        <f t="shared" si="11"/>
        <v>-16.415800870303801</v>
      </c>
      <c r="BI18">
        <f t="shared" si="11"/>
        <v>-16.415177781641255</v>
      </c>
      <c r="BJ18">
        <f t="shared" si="11"/>
        <v>-16.419064112022923</v>
      </c>
      <c r="BK18">
        <f t="shared" si="11"/>
        <v>-16.395030237607124</v>
      </c>
      <c r="BL18">
        <f t="shared" si="8"/>
        <v>-16.553061254614139</v>
      </c>
    </row>
    <row r="19" spans="1:64" ht="13.5" thickTop="1">
      <c r="E19" s="20" t="s">
        <v>93</v>
      </c>
      <c r="F19" s="22">
        <f ca="1">+$C$15+$C$16*F18-15018.5-$C$5/24</f>
        <v>45299.984260371486</v>
      </c>
      <c r="AA19" s="99"/>
      <c r="AC19" s="99"/>
      <c r="AW19">
        <v>-26000</v>
      </c>
      <c r="AX19">
        <f t="shared" si="0"/>
        <v>-7.1194820968057321E-2</v>
      </c>
      <c r="AY19">
        <f t="shared" si="1"/>
        <v>-6.8279999999999993E-2</v>
      </c>
      <c r="AZ19">
        <f t="shared" si="2"/>
        <v>-2.9148209680573225E-3</v>
      </c>
      <c r="BA19">
        <f t="shared" si="3"/>
        <v>0.78946995643275542</v>
      </c>
      <c r="BB19">
        <f t="shared" si="4"/>
        <v>-0.67046740250250791</v>
      </c>
      <c r="BC19">
        <f t="shared" si="5"/>
        <v>-3.058370890060774</v>
      </c>
      <c r="BD19">
        <f t="shared" si="6"/>
        <v>-24.01830328573832</v>
      </c>
      <c r="BE19">
        <f t="shared" si="11"/>
        <v>-15.604864127934034</v>
      </c>
      <c r="BF19">
        <f t="shared" si="11"/>
        <v>-15.604861864607454</v>
      </c>
      <c r="BG19">
        <f t="shared" si="11"/>
        <v>-15.604872635199705</v>
      </c>
      <c r="BH19">
        <f t="shared" si="11"/>
        <v>-15.604821380598885</v>
      </c>
      <c r="BI19">
        <f t="shared" si="11"/>
        <v>-15.605065286214879</v>
      </c>
      <c r="BJ19">
        <f t="shared" si="11"/>
        <v>-15.603904555713211</v>
      </c>
      <c r="BK19">
        <f t="shared" si="11"/>
        <v>-15.609427163517129</v>
      </c>
      <c r="BL19">
        <f t="shared" si="8"/>
        <v>-15.583121369669886</v>
      </c>
    </row>
    <row r="20" spans="1:64" ht="15" thickBot="1">
      <c r="A20" s="3" t="s">
        <v>55</v>
      </c>
      <c r="B20" s="3" t="s">
        <v>56</v>
      </c>
      <c r="C20" s="49" t="s">
        <v>57</v>
      </c>
      <c r="D20" s="49" t="s">
        <v>62</v>
      </c>
      <c r="E20" s="3" t="s">
        <v>58</v>
      </c>
      <c r="F20" s="3" t="s">
        <v>59</v>
      </c>
      <c r="G20" s="3" t="s">
        <v>60</v>
      </c>
      <c r="H20" s="6" t="s">
        <v>108</v>
      </c>
      <c r="I20" s="6" t="s">
        <v>111</v>
      </c>
      <c r="J20" s="6" t="s">
        <v>105</v>
      </c>
      <c r="K20" s="6" t="s">
        <v>103</v>
      </c>
      <c r="L20" s="6" t="s">
        <v>74</v>
      </c>
      <c r="M20" s="6" t="s">
        <v>75</v>
      </c>
      <c r="N20" s="6" t="s">
        <v>76</v>
      </c>
      <c r="O20" s="6" t="s">
        <v>72</v>
      </c>
      <c r="P20" s="5" t="s">
        <v>71</v>
      </c>
      <c r="Q20" s="3" t="s">
        <v>64</v>
      </c>
      <c r="R20" s="5" t="s">
        <v>585</v>
      </c>
      <c r="S20" s="5" t="s">
        <v>583</v>
      </c>
      <c r="T20" s="5" t="s">
        <v>586</v>
      </c>
      <c r="U20" s="53" t="s">
        <v>587</v>
      </c>
      <c r="Z20" s="3" t="s">
        <v>59</v>
      </c>
      <c r="AA20" s="5" t="s">
        <v>45</v>
      </c>
      <c r="AB20" s="5" t="s">
        <v>47</v>
      </c>
      <c r="AC20" s="5" t="s">
        <v>48</v>
      </c>
      <c r="AD20" s="5" t="s">
        <v>39</v>
      </c>
      <c r="AE20" s="5" t="s">
        <v>586</v>
      </c>
      <c r="AF20" s="5" t="s">
        <v>49</v>
      </c>
      <c r="AG20" s="68"/>
      <c r="AH20" s="5" t="s">
        <v>21</v>
      </c>
      <c r="AI20" s="5" t="s">
        <v>22</v>
      </c>
      <c r="AJ20" s="5" t="s">
        <v>23</v>
      </c>
      <c r="AK20" s="5" t="s">
        <v>40</v>
      </c>
      <c r="AL20" s="5" t="s">
        <v>24</v>
      </c>
      <c r="AM20" s="5" t="s">
        <v>25</v>
      </c>
      <c r="AN20" s="3" t="s">
        <v>26</v>
      </c>
      <c r="AO20" s="3" t="s">
        <v>27</v>
      </c>
      <c r="AP20" s="3" t="s">
        <v>28</v>
      </c>
      <c r="AQ20" s="3" t="s">
        <v>29</v>
      </c>
      <c r="AR20" s="3" t="s">
        <v>30</v>
      </c>
      <c r="AS20" s="3" t="s">
        <v>31</v>
      </c>
      <c r="AT20" s="3" t="s">
        <v>32</v>
      </c>
      <c r="AU20" s="3" t="s">
        <v>592</v>
      </c>
      <c r="AV20" s="100"/>
      <c r="AW20">
        <v>-24000</v>
      </c>
      <c r="AX20">
        <f t="shared" si="0"/>
        <v>-5.8657117400494056E-2</v>
      </c>
      <c r="AY20">
        <f t="shared" si="1"/>
        <v>-5.9079999999999994E-2</v>
      </c>
      <c r="AZ20">
        <f t="shared" si="2"/>
        <v>4.2288259950593678E-4</v>
      </c>
      <c r="BA20">
        <f t="shared" si="3"/>
        <v>0.84772090588995264</v>
      </c>
      <c r="BB20">
        <f t="shared" si="4"/>
        <v>-5.2209841794560292E-2</v>
      </c>
      <c r="BC20">
        <f t="shared" si="5"/>
        <v>-2.375765897928181</v>
      </c>
      <c r="BD20">
        <f t="shared" si="6"/>
        <v>-2.482653593324927</v>
      </c>
      <c r="BE20">
        <f t="shared" si="11"/>
        <v>-14.782019126480284</v>
      </c>
      <c r="BF20">
        <f t="shared" si="11"/>
        <v>-14.782018413985581</v>
      </c>
      <c r="BG20">
        <f t="shared" si="11"/>
        <v>-14.782024024829344</v>
      </c>
      <c r="BH20">
        <f t="shared" si="11"/>
        <v>-14.781979838711219</v>
      </c>
      <c r="BI20">
        <f t="shared" si="11"/>
        <v>-14.782327739848327</v>
      </c>
      <c r="BJ20">
        <f t="shared" si="11"/>
        <v>-14.779584155460734</v>
      </c>
      <c r="BK20">
        <f t="shared" si="11"/>
        <v>-14.800956416442276</v>
      </c>
      <c r="BL20">
        <f t="shared" si="8"/>
        <v>-14.613181484725633</v>
      </c>
    </row>
    <row r="21" spans="1:64">
      <c r="A21" s="125" t="s">
        <v>710</v>
      </c>
      <c r="B21" s="126" t="s">
        <v>79</v>
      </c>
      <c r="C21" s="127">
        <v>30428.35</v>
      </c>
      <c r="D21"/>
      <c r="E21">
        <f t="shared" ref="E21:E84" si="12">+(C21-C$7)/C$8</f>
        <v>-60930.833889319052</v>
      </c>
      <c r="F21" s="121">
        <f>ROUND(2*E21,0)/2+1</f>
        <v>-60930</v>
      </c>
      <c r="G21">
        <f t="shared" ref="G21:G26" si="13">+C21-(C$7+F21*C$8)</f>
        <v>-0.29896799999914947</v>
      </c>
      <c r="I21">
        <f t="shared" ref="I21:I26" si="14">G21</f>
        <v>-0.29896799999914947</v>
      </c>
      <c r="Q21" s="2">
        <f t="shared" ref="Q21:Q84" si="15">+C21-15018.5</f>
        <v>15409.849999999999</v>
      </c>
      <c r="S21" s="13">
        <v>0.1</v>
      </c>
      <c r="Z21">
        <f t="shared" ref="Z21:Z84" si="16">F21</f>
        <v>-60930</v>
      </c>
      <c r="AA21" s="74">
        <f t="shared" ref="AA21:AA84" si="17">AB$3+AB$4*Z21+AB$5*Z21^2+AH21</f>
        <v>-0.32846027460058891</v>
      </c>
      <c r="AB21" s="74">
        <f t="shared" ref="AB21:AB26" si="18">IF(S21&lt;&gt;0,G21-AH21, -9999)</f>
        <v>-0.30266291739856055</v>
      </c>
      <c r="AC21" s="74">
        <f t="shared" ref="AC21:AC26" si="19">+G21-P21</f>
        <v>-0.29896799999914947</v>
      </c>
      <c r="AD21" s="74">
        <f t="shared" ref="AD21:AD26" si="20">IF(S21&lt;&gt;0,G21-AA21, -9999)</f>
        <v>2.9492274601439439E-2</v>
      </c>
      <c r="AE21" s="74">
        <f t="shared" ref="AE21:AE26" si="21">+(G21-AA21)^2*S21</f>
        <v>8.6979426116670983E-5</v>
      </c>
      <c r="AF21">
        <f t="shared" ref="AF21:AF26" si="22">IF(S21&lt;&gt;0,G21-P21, -9999)</f>
        <v>-0.29896799999914947</v>
      </c>
      <c r="AG21" s="101"/>
      <c r="AH21">
        <f t="shared" ref="AH21:AH84" si="23">$AB$6*($AB$11/AI21*AJ21+$AB$12)</f>
        <v>3.6949173994110782E-3</v>
      </c>
      <c r="AI21">
        <f t="shared" ref="AI21:AI84" si="24">1+$AB$7*COS(AL21)</f>
        <v>1.0101067933425709</v>
      </c>
      <c r="AJ21">
        <f t="shared" ref="AJ21:AJ84" si="25">SIN(AL21+RADIANS($AB$9))</f>
        <v>0.71777016978521968</v>
      </c>
      <c r="AK21">
        <f t="shared" ref="AK21:AK84" si="26">$AB$7*SIN(AL21)</f>
        <v>-0.21101931004104951</v>
      </c>
      <c r="AL21">
        <f t="shared" ref="AL21:AL84" si="27">2*ATAN(AM21)</f>
        <v>-1.5229377880269777</v>
      </c>
      <c r="AM21">
        <f t="shared" ref="AM21:AM84" si="28">SQRT((1+$AB$7)/(1-$AB$7))*TAN(AN21/2)</f>
        <v>-0.9532512025178298</v>
      </c>
      <c r="AN21" s="74">
        <f t="shared" ref="AN21:AT30" si="29">$AU21+$AB$7*SIN(AO21)</f>
        <v>-32.727314253975095</v>
      </c>
      <c r="AO21" s="74">
        <f t="shared" si="29"/>
        <v>-32.727314247038635</v>
      </c>
      <c r="AP21" s="74">
        <f t="shared" si="29"/>
        <v>-32.727314119036912</v>
      </c>
      <c r="AQ21" s="74">
        <f t="shared" si="29"/>
        <v>-32.727311756974778</v>
      </c>
      <c r="AR21" s="74">
        <f t="shared" si="29"/>
        <v>-32.727268172760112</v>
      </c>
      <c r="AS21" s="74">
        <f t="shared" si="29"/>
        <v>-32.72646524741274</v>
      </c>
      <c r="AT21" s="74">
        <f t="shared" si="29"/>
        <v>-32.712083591173901</v>
      </c>
      <c r="AU21" s="74">
        <f t="shared" ref="AU21:AU84" si="30">RADIANS($AB$9)+$AB$18*(F21-AB$15)</f>
        <v>-32.523121460221255</v>
      </c>
      <c r="AW21">
        <v>-22000</v>
      </c>
      <c r="AX21">
        <f t="shared" si="0"/>
        <v>-4.675080683869922E-2</v>
      </c>
      <c r="AY21">
        <f t="shared" si="1"/>
        <v>-5.0519999999999995E-2</v>
      </c>
      <c r="AZ21">
        <f t="shared" si="2"/>
        <v>3.7691931613007754E-3</v>
      </c>
      <c r="BA21">
        <f t="shared" si="3"/>
        <v>1.0171403145686713</v>
      </c>
      <c r="BB21">
        <f t="shared" si="4"/>
        <v>0.74059710337407236</v>
      </c>
      <c r="BC21">
        <f t="shared" si="5"/>
        <v>-1.4895737700775458</v>
      </c>
      <c r="BD21">
        <f t="shared" si="6"/>
        <v>-0.92190600277100765</v>
      </c>
      <c r="BE21">
        <f t="shared" si="11"/>
        <v>-13.845585569521418</v>
      </c>
      <c r="BF21">
        <f t="shared" si="11"/>
        <v>-13.845585556480147</v>
      </c>
      <c r="BG21">
        <f t="shared" si="11"/>
        <v>-13.84558534174076</v>
      </c>
      <c r="BH21">
        <f t="shared" si="11"/>
        <v>-13.845581805834374</v>
      </c>
      <c r="BI21">
        <f t="shared" si="11"/>
        <v>-13.845523589462545</v>
      </c>
      <c r="BJ21">
        <f t="shared" si="11"/>
        <v>-13.844566712988657</v>
      </c>
      <c r="BK21">
        <f t="shared" si="11"/>
        <v>-13.829252590062342</v>
      </c>
      <c r="BL21">
        <f t="shared" si="8"/>
        <v>-13.643241599781383</v>
      </c>
    </row>
    <row r="22" spans="1:64">
      <c r="A22" s="125" t="s">
        <v>710</v>
      </c>
      <c r="B22" s="126" t="s">
        <v>78</v>
      </c>
      <c r="C22" s="127">
        <v>31031.58</v>
      </c>
      <c r="D22"/>
      <c r="E22">
        <f t="shared" si="12"/>
        <v>-59248.289088771016</v>
      </c>
      <c r="F22" s="121">
        <f>ROUND(2*E22,0)/2+1</f>
        <v>-59247.5</v>
      </c>
      <c r="G22">
        <f t="shared" si="13"/>
        <v>-0.2829059999967285</v>
      </c>
      <c r="I22">
        <f t="shared" si="14"/>
        <v>-0.2829059999967285</v>
      </c>
      <c r="Q22" s="2">
        <f t="shared" si="15"/>
        <v>16013.080000000002</v>
      </c>
      <c r="S22" s="13">
        <v>0.1</v>
      </c>
      <c r="Z22">
        <f t="shared" si="16"/>
        <v>-59247.5</v>
      </c>
      <c r="AA22" s="74">
        <f t="shared" si="17"/>
        <v>-0.31088481508513388</v>
      </c>
      <c r="AB22" s="74">
        <f t="shared" si="18"/>
        <v>-0.28699098541159462</v>
      </c>
      <c r="AC22" s="74">
        <f t="shared" si="19"/>
        <v>-0.2829059999967285</v>
      </c>
      <c r="AD22" s="74">
        <f t="shared" si="20"/>
        <v>2.7978815088405384E-2</v>
      </c>
      <c r="AE22" s="74">
        <f t="shared" si="21"/>
        <v>7.8281409375118092E-5</v>
      </c>
      <c r="AF22">
        <f t="shared" si="22"/>
        <v>-0.2829059999967285</v>
      </c>
      <c r="AG22" s="101"/>
      <c r="AH22">
        <f t="shared" si="23"/>
        <v>4.0849854148661173E-3</v>
      </c>
      <c r="AI22">
        <f t="shared" si="24"/>
        <v>1.1900301018747246</v>
      </c>
      <c r="AJ22">
        <f t="shared" si="25"/>
        <v>0.95516774794677595</v>
      </c>
      <c r="AK22">
        <f t="shared" si="26"/>
        <v>-9.2303070714640098E-2</v>
      </c>
      <c r="AL22">
        <f t="shared" si="27"/>
        <v>-0.45216550957840884</v>
      </c>
      <c r="AM22">
        <f t="shared" si="28"/>
        <v>-0.23001512684877862</v>
      </c>
      <c r="AN22" s="74">
        <f t="shared" si="29"/>
        <v>-31.782971818617035</v>
      </c>
      <c r="AO22" s="74">
        <f t="shared" si="29"/>
        <v>-31.782968178739981</v>
      </c>
      <c r="AP22" s="74">
        <f t="shared" si="29"/>
        <v>-31.78294972005073</v>
      </c>
      <c r="AQ22" s="74">
        <f t="shared" si="29"/>
        <v>-31.782856113628139</v>
      </c>
      <c r="AR22" s="74">
        <f t="shared" si="29"/>
        <v>-31.782381475054201</v>
      </c>
      <c r="AS22" s="74">
        <f t="shared" si="29"/>
        <v>-31.779976110852036</v>
      </c>
      <c r="AT22" s="74">
        <f t="shared" si="29"/>
        <v>-31.767819704934389</v>
      </c>
      <c r="AU22" s="74">
        <f t="shared" si="30"/>
        <v>-31.707159532011904</v>
      </c>
      <c r="AW22">
        <v>-20000</v>
      </c>
      <c r="AX22">
        <f t="shared" si="0"/>
        <v>-3.8992379099336699E-2</v>
      </c>
      <c r="AY22">
        <f t="shared" si="1"/>
        <v>-4.2599999999999999E-2</v>
      </c>
      <c r="AZ22">
        <f t="shared" si="2"/>
        <v>3.6076209006633032E-3</v>
      </c>
      <c r="BA22">
        <f t="shared" si="3"/>
        <v>1.2082964159176575</v>
      </c>
      <c r="BB22">
        <f t="shared" si="4"/>
        <v>0.833708877731002</v>
      </c>
      <c r="BC22">
        <f t="shared" si="5"/>
        <v>-0.16773017092401699</v>
      </c>
      <c r="BD22">
        <f t="shared" si="6"/>
        <v>-8.4062257764684414E-2</v>
      </c>
      <c r="BE22">
        <f t="shared" ref="BE22:BK31" si="31">$BL22+$AB$7*SIN(BF22)</f>
        <v>-12.701831507827201</v>
      </c>
      <c r="BF22">
        <f t="shared" si="31"/>
        <v>-12.701829605667239</v>
      </c>
      <c r="BG22">
        <f t="shared" si="31"/>
        <v>-12.701820518600327</v>
      </c>
      <c r="BH22">
        <f t="shared" si="31"/>
        <v>-12.70177710769309</v>
      </c>
      <c r="BI22">
        <f t="shared" si="31"/>
        <v>-12.701569727830707</v>
      </c>
      <c r="BJ22">
        <f t="shared" si="31"/>
        <v>-12.70057912632395</v>
      </c>
      <c r="BK22">
        <f t="shared" si="31"/>
        <v>-12.695849081778293</v>
      </c>
      <c r="BL22">
        <f t="shared" si="8"/>
        <v>-12.673301714837134</v>
      </c>
    </row>
    <row r="23" spans="1:64">
      <c r="A23" s="125" t="s">
        <v>710</v>
      </c>
      <c r="B23" s="126" t="s">
        <v>78</v>
      </c>
      <c r="C23" s="127">
        <v>38385.480000000003</v>
      </c>
      <c r="D23"/>
      <c r="E23">
        <f t="shared" si="12"/>
        <v>-38736.600000446262</v>
      </c>
      <c r="F23">
        <f>ROUND(2*E23,0)/2+0.5</f>
        <v>-38736</v>
      </c>
      <c r="G23">
        <f t="shared" si="13"/>
        <v>-0.21511359999567503</v>
      </c>
      <c r="I23">
        <f t="shared" si="14"/>
        <v>-0.21511359999567503</v>
      </c>
      <c r="Q23" s="2">
        <f t="shared" si="15"/>
        <v>23366.980000000003</v>
      </c>
      <c r="S23" s="13">
        <v>0.1</v>
      </c>
      <c r="Z23">
        <f t="shared" si="16"/>
        <v>-38736</v>
      </c>
      <c r="AA23" s="74">
        <f t="shared" si="17"/>
        <v>-0.14449433578558887</v>
      </c>
      <c r="AB23" s="74">
        <f t="shared" si="18"/>
        <v>-0.21249907989008615</v>
      </c>
      <c r="AC23" s="74">
        <f t="shared" si="19"/>
        <v>-0.21511359999567503</v>
      </c>
      <c r="AD23" s="74">
        <f t="shared" si="20"/>
        <v>-7.0619264210086158E-2</v>
      </c>
      <c r="AE23" s="74">
        <f t="shared" si="21"/>
        <v>4.9870804775739564E-4</v>
      </c>
      <c r="AF23">
        <f t="shared" si="22"/>
        <v>-0.21511359999567503</v>
      </c>
      <c r="AG23" s="101"/>
      <c r="AH23">
        <f t="shared" si="23"/>
        <v>-2.6145201055888666E-3</v>
      </c>
      <c r="AI23">
        <f t="shared" si="24"/>
        <v>0.79125590894369369</v>
      </c>
      <c r="AJ23">
        <f t="shared" si="25"/>
        <v>-0.61590873953366121</v>
      </c>
      <c r="AK23">
        <f t="shared" si="26"/>
        <v>-3.2514626415607643E-2</v>
      </c>
      <c r="AL23">
        <f t="shared" si="27"/>
        <v>-2.9870712444906875</v>
      </c>
      <c r="AM23">
        <f t="shared" si="28"/>
        <v>-12.917426455448364</v>
      </c>
      <c r="AN23" s="74">
        <f t="shared" si="29"/>
        <v>-21.799864311998867</v>
      </c>
      <c r="AO23" s="74">
        <f t="shared" si="29"/>
        <v>-21.799860464932582</v>
      </c>
      <c r="AP23" s="74">
        <f t="shared" si="29"/>
        <v>-21.799879013216628</v>
      </c>
      <c r="AQ23" s="74">
        <f t="shared" si="29"/>
        <v>-21.799789583719658</v>
      </c>
      <c r="AR23" s="74">
        <f t="shared" si="29"/>
        <v>-21.800220748695267</v>
      </c>
      <c r="AS23" s="74">
        <f t="shared" si="29"/>
        <v>-21.79814164746702</v>
      </c>
      <c r="AT23" s="74">
        <f t="shared" si="29"/>
        <v>-21.808159578190914</v>
      </c>
      <c r="AU23" s="74">
        <f t="shared" si="30"/>
        <v>-21.759698556994884</v>
      </c>
      <c r="AW23">
        <v>-18000</v>
      </c>
      <c r="AX23">
        <f t="shared" si="0"/>
        <v>-3.6262269191712493E-2</v>
      </c>
      <c r="AY23">
        <f t="shared" si="1"/>
        <v>-3.5319999999999997E-2</v>
      </c>
      <c r="AZ23">
        <f t="shared" si="2"/>
        <v>-9.4226919171249215E-4</v>
      </c>
      <c r="BA23">
        <f t="shared" si="3"/>
        <v>1.0685045324809297</v>
      </c>
      <c r="BB23">
        <f t="shared" si="4"/>
        <v>-0.41004349451837518</v>
      </c>
      <c r="BC23">
        <f t="shared" si="5"/>
        <v>1.2405620957019279</v>
      </c>
      <c r="BD23">
        <f t="shared" si="6"/>
        <v>0.71433338022241288</v>
      </c>
      <c r="BE23">
        <f t="shared" si="31"/>
        <v>-11.520549898010623</v>
      </c>
      <c r="BF23">
        <f t="shared" si="31"/>
        <v>-11.520550169015454</v>
      </c>
      <c r="BG23">
        <f t="shared" si="31"/>
        <v>-11.520552728497432</v>
      </c>
      <c r="BH23">
        <f t="shared" si="31"/>
        <v>-11.5205769007485</v>
      </c>
      <c r="BI23">
        <f t="shared" si="31"/>
        <v>-11.520805138511571</v>
      </c>
      <c r="BJ23">
        <f t="shared" si="31"/>
        <v>-11.522955778021579</v>
      </c>
      <c r="BK23">
        <f t="shared" si="31"/>
        <v>-11.542845107647281</v>
      </c>
      <c r="BL23">
        <f t="shared" si="8"/>
        <v>-11.703361829892881</v>
      </c>
    </row>
    <row r="24" spans="1:64">
      <c r="A24" s="125" t="s">
        <v>710</v>
      </c>
      <c r="B24" s="126" t="s">
        <v>78</v>
      </c>
      <c r="C24" s="127">
        <v>38816.400000000001</v>
      </c>
      <c r="D24"/>
      <c r="E24">
        <f t="shared" si="12"/>
        <v>-37534.666732120495</v>
      </c>
      <c r="F24">
        <f t="shared" ref="F24:F84" si="32">ROUND(2*E24,0)/2</f>
        <v>-37534.5</v>
      </c>
      <c r="G24">
        <f t="shared" si="13"/>
        <v>-5.9777199996460695E-2</v>
      </c>
      <c r="I24">
        <f t="shared" si="14"/>
        <v>-5.9777199996460695E-2</v>
      </c>
      <c r="Q24" s="2">
        <f t="shared" si="15"/>
        <v>23797.9</v>
      </c>
      <c r="S24" s="13">
        <v>0.1</v>
      </c>
      <c r="Z24">
        <f t="shared" si="16"/>
        <v>-37534.5</v>
      </c>
      <c r="AA24" s="74">
        <f t="shared" si="17"/>
        <v>-0.13447638225689762</v>
      </c>
      <c r="AB24" s="74">
        <f t="shared" si="18"/>
        <v>-5.9128612959563079E-2</v>
      </c>
      <c r="AC24" s="74">
        <f t="shared" si="19"/>
        <v>-5.9777199996460695E-2</v>
      </c>
      <c r="AD24" s="74">
        <f t="shared" si="20"/>
        <v>7.4699182260436925E-2</v>
      </c>
      <c r="AE24" s="74">
        <f t="shared" si="21"/>
        <v>5.5799678303779753E-4</v>
      </c>
      <c r="AF24">
        <f t="shared" si="22"/>
        <v>-5.9777199996460695E-2</v>
      </c>
      <c r="AG24" s="101"/>
      <c r="AH24">
        <f t="shared" si="23"/>
        <v>-6.485870368976187E-4</v>
      </c>
      <c r="AI24">
        <f t="shared" si="24"/>
        <v>0.82067722404787746</v>
      </c>
      <c r="AJ24">
        <f t="shared" si="25"/>
        <v>-0.25806004343266031</v>
      </c>
      <c r="AK24">
        <f t="shared" si="26"/>
        <v>-0.11168992124043639</v>
      </c>
      <c r="AL24">
        <f t="shared" si="27"/>
        <v>-2.5845460015449069</v>
      </c>
      <c r="AM24">
        <f t="shared" si="28"/>
        <v>-3.4970387301553494</v>
      </c>
      <c r="AN24" s="74">
        <f t="shared" si="29"/>
        <v>-21.310030756585011</v>
      </c>
      <c r="AO24" s="74">
        <f t="shared" si="29"/>
        <v>-21.310027881776293</v>
      </c>
      <c r="AP24" s="74">
        <f t="shared" si="29"/>
        <v>-21.310045397945814</v>
      </c>
      <c r="AQ24" s="74">
        <f t="shared" si="29"/>
        <v>-21.309938668309744</v>
      </c>
      <c r="AR24" s="74">
        <f t="shared" si="29"/>
        <v>-21.310588850839554</v>
      </c>
      <c r="AS24" s="74">
        <f t="shared" si="29"/>
        <v>-21.306622691432338</v>
      </c>
      <c r="AT24" s="74">
        <f t="shared" si="29"/>
        <v>-21.330622892579221</v>
      </c>
      <c r="AU24" s="74">
        <f t="shared" si="30"/>
        <v>-21.177007171114628</v>
      </c>
      <c r="AW24">
        <v>-16000</v>
      </c>
      <c r="AX24">
        <f t="shared" si="0"/>
        <v>-3.2760233816067352E-2</v>
      </c>
      <c r="AY24">
        <f t="shared" si="1"/>
        <v>-2.8679999999999997E-2</v>
      </c>
      <c r="AZ24">
        <f t="shared" si="2"/>
        <v>-4.0802338160673534E-3</v>
      </c>
      <c r="BA24">
        <f t="shared" si="3"/>
        <v>0.87463466032196147</v>
      </c>
      <c r="BB24">
        <f t="shared" si="4"/>
        <v>-0.98334461272847296</v>
      </c>
      <c r="BC24">
        <f t="shared" si="5"/>
        <v>2.206090005407944</v>
      </c>
      <c r="BD24">
        <f t="shared" si="6"/>
        <v>1.9796483450921258</v>
      </c>
      <c r="BE24">
        <f t="shared" si="31"/>
        <v>-10.543393265365765</v>
      </c>
      <c r="BF24">
        <f t="shared" si="31"/>
        <v>-10.543393369296949</v>
      </c>
      <c r="BG24">
        <f t="shared" si="31"/>
        <v>-10.54339224335644</v>
      </c>
      <c r="BH24">
        <f t="shared" si="31"/>
        <v>-10.543404441393948</v>
      </c>
      <c r="BI24">
        <f t="shared" si="31"/>
        <v>-10.543272308522461</v>
      </c>
      <c r="BJ24">
        <f t="shared" si="31"/>
        <v>-10.544705531805024</v>
      </c>
      <c r="BK24">
        <f t="shared" si="31"/>
        <v>-10.529378603255024</v>
      </c>
      <c r="BL24">
        <f t="shared" si="8"/>
        <v>-10.733421944948628</v>
      </c>
    </row>
    <row r="25" spans="1:64">
      <c r="A25" s="125" t="s">
        <v>710</v>
      </c>
      <c r="B25" s="126" t="s">
        <v>78</v>
      </c>
      <c r="C25" s="127">
        <v>39905.26</v>
      </c>
      <c r="D25"/>
      <c r="E25">
        <f t="shared" si="12"/>
        <v>-34497.590108735174</v>
      </c>
      <c r="F25">
        <f t="shared" si="32"/>
        <v>-34497.5</v>
      </c>
      <c r="G25">
        <f t="shared" si="13"/>
        <v>-3.2306000000971835E-2</v>
      </c>
      <c r="I25">
        <f t="shared" si="14"/>
        <v>-3.2306000000971835E-2</v>
      </c>
      <c r="Q25" s="2">
        <f t="shared" si="15"/>
        <v>24886.760000000002</v>
      </c>
      <c r="S25" s="13">
        <v>0.1</v>
      </c>
      <c r="Z25">
        <f t="shared" si="16"/>
        <v>-34497.5</v>
      </c>
      <c r="AA25" s="74">
        <f t="shared" si="17"/>
        <v>-0.11030548260056394</v>
      </c>
      <c r="AB25" s="74">
        <f t="shared" si="18"/>
        <v>-3.650521790040788E-2</v>
      </c>
      <c r="AC25" s="74">
        <f t="shared" si="19"/>
        <v>-3.2306000000971835E-2</v>
      </c>
      <c r="AD25" s="74">
        <f t="shared" si="20"/>
        <v>7.7999482599592107E-2</v>
      </c>
      <c r="AE25" s="74">
        <f t="shared" si="21"/>
        <v>6.0839192858040724E-4</v>
      </c>
      <c r="AF25">
        <f t="shared" si="22"/>
        <v>-3.2306000000971835E-2</v>
      </c>
      <c r="AG25" s="101"/>
      <c r="AH25">
        <f t="shared" si="23"/>
        <v>4.1992178994360429E-3</v>
      </c>
      <c r="AI25">
        <f t="shared" si="24"/>
        <v>1.0705600075887105</v>
      </c>
      <c r="AJ25">
        <f t="shared" si="25"/>
        <v>0.88813628407543299</v>
      </c>
      <c r="AK25">
        <f t="shared" si="26"/>
        <v>-0.19912956036448007</v>
      </c>
      <c r="AL25">
        <f t="shared" si="27"/>
        <v>-1.2302584224761677</v>
      </c>
      <c r="AM25">
        <f t="shared" si="28"/>
        <v>-0.70658116528474646</v>
      </c>
      <c r="AN25" s="74">
        <f t="shared" si="29"/>
        <v>-19.885960266625283</v>
      </c>
      <c r="AO25" s="74">
        <f t="shared" si="29"/>
        <v>-19.885959971520943</v>
      </c>
      <c r="AP25" s="74">
        <f t="shared" si="29"/>
        <v>-19.885957228900615</v>
      </c>
      <c r="AQ25" s="74">
        <f t="shared" si="29"/>
        <v>-19.88593174033295</v>
      </c>
      <c r="AR25" s="74">
        <f t="shared" si="29"/>
        <v>-19.885694914570223</v>
      </c>
      <c r="AS25" s="74">
        <f t="shared" si="29"/>
        <v>-19.883498969462735</v>
      </c>
      <c r="AT25" s="74">
        <f t="shared" si="29"/>
        <v>-19.863509208225292</v>
      </c>
      <c r="AU25" s="74">
        <f t="shared" si="30"/>
        <v>-19.704153455826781</v>
      </c>
      <c r="AW25">
        <v>-14000</v>
      </c>
      <c r="AX25">
        <f t="shared" si="0"/>
        <v>-2.6610533189860258E-2</v>
      </c>
      <c r="AY25">
        <f t="shared" si="1"/>
        <v>-2.2679999999999999E-2</v>
      </c>
      <c r="AZ25">
        <f t="shared" si="2"/>
        <v>-3.9305331898602585E-3</v>
      </c>
      <c r="BA25">
        <f t="shared" si="3"/>
        <v>0.79414318491259872</v>
      </c>
      <c r="BB25">
        <f t="shared" si="4"/>
        <v>-0.86479299063897019</v>
      </c>
      <c r="BC25">
        <f t="shared" si="5"/>
        <v>2.9149150381934832</v>
      </c>
      <c r="BD25">
        <f t="shared" si="6"/>
        <v>8.7852912316196345</v>
      </c>
      <c r="BE25">
        <f t="shared" si="31"/>
        <v>-9.7050438572379729</v>
      </c>
      <c r="BF25">
        <f t="shared" si="31"/>
        <v>-9.7050487421365492</v>
      </c>
      <c r="BG25">
        <f t="shared" si="31"/>
        <v>-9.7050246808032785</v>
      </c>
      <c r="BH25">
        <f t="shared" si="31"/>
        <v>-9.7051432002814249</v>
      </c>
      <c r="BI25">
        <f t="shared" si="31"/>
        <v>-9.7045594451546702</v>
      </c>
      <c r="BJ25">
        <f t="shared" si="31"/>
        <v>-9.7074356202362306</v>
      </c>
      <c r="BK25">
        <f t="shared" si="31"/>
        <v>-9.6932873356521299</v>
      </c>
      <c r="BL25">
        <f t="shared" si="8"/>
        <v>-9.7634820600043746</v>
      </c>
    </row>
    <row r="26" spans="1:64">
      <c r="A26" s="125" t="s">
        <v>710</v>
      </c>
      <c r="B26" s="126" t="s">
        <v>79</v>
      </c>
      <c r="C26" s="127">
        <v>39942.400000000001</v>
      </c>
      <c r="D26"/>
      <c r="E26">
        <f t="shared" si="12"/>
        <v>-34393.998255060207</v>
      </c>
      <c r="F26">
        <f t="shared" si="32"/>
        <v>-34394</v>
      </c>
      <c r="G26">
        <f t="shared" si="13"/>
        <v>6.2560000515077263E-4</v>
      </c>
      <c r="I26">
        <f t="shared" si="14"/>
        <v>6.2560000515077263E-4</v>
      </c>
      <c r="Q26" s="2">
        <f t="shared" si="15"/>
        <v>24923.9</v>
      </c>
      <c r="S26" s="13">
        <v>0.1</v>
      </c>
      <c r="Z26">
        <f t="shared" si="16"/>
        <v>-34394</v>
      </c>
      <c r="AA26" s="74">
        <f t="shared" si="17"/>
        <v>-0.109607522032863</v>
      </c>
      <c r="AB26" s="74">
        <f t="shared" si="18"/>
        <v>-3.6390568419862159E-3</v>
      </c>
      <c r="AC26" s="74">
        <f t="shared" si="19"/>
        <v>6.2560000515077263E-4</v>
      </c>
      <c r="AD26" s="74">
        <f t="shared" si="20"/>
        <v>0.11023312203801378</v>
      </c>
      <c r="AE26" s="74">
        <f t="shared" si="21"/>
        <v>1.215134119424764E-3</v>
      </c>
      <c r="AF26">
        <f t="shared" si="22"/>
        <v>6.2560000515077263E-4</v>
      </c>
      <c r="AG26" s="101"/>
      <c r="AH26">
        <f t="shared" si="23"/>
        <v>4.2646568471369885E-3</v>
      </c>
      <c r="AI26">
        <f t="shared" si="24"/>
        <v>1.0828236448619615</v>
      </c>
      <c r="AJ26">
        <f t="shared" si="25"/>
        <v>0.915032375043489</v>
      </c>
      <c r="AK26">
        <f t="shared" si="26"/>
        <v>-0.19434901680649097</v>
      </c>
      <c r="AL26">
        <f t="shared" si="27"/>
        <v>-1.1679441347509438</v>
      </c>
      <c r="AM26">
        <f t="shared" si="28"/>
        <v>-0.66086035135235721</v>
      </c>
      <c r="AN26" s="74">
        <f t="shared" si="29"/>
        <v>-19.82939153953118</v>
      </c>
      <c r="AO26" s="74">
        <f t="shared" si="29"/>
        <v>-19.829391067236475</v>
      </c>
      <c r="AP26" s="74">
        <f t="shared" si="29"/>
        <v>-19.82938705475976</v>
      </c>
      <c r="AQ26" s="74">
        <f t="shared" si="29"/>
        <v>-19.829352966907127</v>
      </c>
      <c r="AR26" s="74">
        <f t="shared" si="29"/>
        <v>-19.829063444585518</v>
      </c>
      <c r="AS26" s="74">
        <f t="shared" si="29"/>
        <v>-19.826609423401262</v>
      </c>
      <c r="AT26" s="74">
        <f t="shared" si="29"/>
        <v>-19.806155193506971</v>
      </c>
      <c r="AU26" s="74">
        <f t="shared" si="30"/>
        <v>-19.653959066780914</v>
      </c>
      <c r="AW26">
        <v>-12000</v>
      </c>
      <c r="AX26">
        <f t="shared" si="0"/>
        <v>-1.863437522039689E-2</v>
      </c>
      <c r="AY26">
        <f t="shared" si="1"/>
        <v>-1.7319999999999999E-2</v>
      </c>
      <c r="AZ26">
        <f t="shared" si="2"/>
        <v>-1.3143752203968915E-3</v>
      </c>
      <c r="BA26">
        <f t="shared" si="3"/>
        <v>0.80773275756038232</v>
      </c>
      <c r="BB26">
        <f t="shared" si="4"/>
        <v>-0.38090167747457365</v>
      </c>
      <c r="BC26">
        <f t="shared" si="5"/>
        <v>-2.7143036000655143</v>
      </c>
      <c r="BD26">
        <f t="shared" si="6"/>
        <v>-4.6092397230572155</v>
      </c>
      <c r="BE26">
        <f t="shared" si="31"/>
        <v>-8.8994836636697841</v>
      </c>
      <c r="BF26">
        <f t="shared" si="31"/>
        <v>-8.8994791231827328</v>
      </c>
      <c r="BG26">
        <f t="shared" si="31"/>
        <v>-8.8995039645813012</v>
      </c>
      <c r="BH26">
        <f t="shared" si="31"/>
        <v>-8.8993680507594117</v>
      </c>
      <c r="BI26">
        <f t="shared" si="31"/>
        <v>-8.9001115401313857</v>
      </c>
      <c r="BJ26">
        <f t="shared" si="31"/>
        <v>-8.8960404983373493</v>
      </c>
      <c r="BK26">
        <f t="shared" si="31"/>
        <v>-8.9182164657255303</v>
      </c>
      <c r="BL26">
        <f t="shared" si="8"/>
        <v>-8.7935421750601215</v>
      </c>
    </row>
    <row r="27" spans="1:64">
      <c r="A27" s="52" t="s">
        <v>731</v>
      </c>
      <c r="B27" s="118" t="s">
        <v>79</v>
      </c>
      <c r="C27" s="119">
        <v>49048.446000000004</v>
      </c>
      <c r="D27"/>
      <c r="E27">
        <f t="shared" si="12"/>
        <v>-8995.1779860895604</v>
      </c>
      <c r="F27">
        <f t="shared" si="32"/>
        <v>-8995</v>
      </c>
      <c r="Q27" s="2">
        <f t="shared" si="15"/>
        <v>34029.946000000004</v>
      </c>
      <c r="S27" s="13"/>
      <c r="U27" s="52">
        <f>+C27-(C$7+F27*C$8)</f>
        <v>-6.381199999304954E-2</v>
      </c>
      <c r="Z27">
        <f t="shared" si="16"/>
        <v>-8995</v>
      </c>
      <c r="AA27" s="74">
        <f t="shared" si="17"/>
        <v>-6.6445910153820203E-3</v>
      </c>
      <c r="AB27" s="74">
        <f>IF(S27&lt;&gt;0,U27-AH27, -9999)</f>
        <v>-9999</v>
      </c>
      <c r="AC27" s="74">
        <f>+U27-P27</f>
        <v>-6.381199999304954E-2</v>
      </c>
      <c r="AD27" s="74">
        <f>IF(S27&lt;&gt;0,U27-AA27, -9999)</f>
        <v>-9999</v>
      </c>
      <c r="AE27" s="74">
        <f>+(U27-AA27)^2*S27</f>
        <v>0</v>
      </c>
      <c r="AF27">
        <f>IF(S27&lt;&gt;0,U27-P27, -9999)</f>
        <v>-9999</v>
      </c>
      <c r="AG27" s="101"/>
      <c r="AH27">
        <f t="shared" si="23"/>
        <v>3.8252109846179799E-3</v>
      </c>
      <c r="AI27">
        <f t="shared" si="24"/>
        <v>1.0227278012731633</v>
      </c>
      <c r="AJ27">
        <f t="shared" si="25"/>
        <v>0.75818571112366284</v>
      </c>
      <c r="AK27">
        <f t="shared" si="26"/>
        <v>-0.21003510071213718</v>
      </c>
      <c r="AL27">
        <f t="shared" si="27"/>
        <v>-1.4630061986218716</v>
      </c>
      <c r="AM27">
        <f t="shared" si="28"/>
        <v>-0.8976280749326494</v>
      </c>
      <c r="AN27" s="74">
        <f t="shared" si="29"/>
        <v>-7.5369398252420856</v>
      </c>
      <c r="AO27" s="74">
        <f t="shared" si="29"/>
        <v>-7.5369398048158844</v>
      </c>
      <c r="AP27" s="74">
        <f t="shared" si="29"/>
        <v>-7.5369394946806052</v>
      </c>
      <c r="AQ27" s="74">
        <f t="shared" si="29"/>
        <v>-7.5369347858678806</v>
      </c>
      <c r="AR27" s="74">
        <f t="shared" si="29"/>
        <v>-7.5368632998275409</v>
      </c>
      <c r="AS27" s="74">
        <f t="shared" si="29"/>
        <v>-7.535779952661148</v>
      </c>
      <c r="AT27" s="74">
        <f t="shared" si="29"/>
        <v>-7.5197772209358344</v>
      </c>
      <c r="AU27" s="74">
        <f t="shared" si="30"/>
        <v>-7.336207497931384</v>
      </c>
      <c r="AW27">
        <v>-10000</v>
      </c>
      <c r="AX27">
        <f t="shared" si="0"/>
        <v>-1.0254597853873476E-2</v>
      </c>
      <c r="AY27">
        <f t="shared" si="1"/>
        <v>-1.26E-2</v>
      </c>
      <c r="AZ27">
        <f t="shared" si="2"/>
        <v>2.345402146126524E-3</v>
      </c>
      <c r="BA27">
        <f t="shared" si="3"/>
        <v>0.92100170225438305</v>
      </c>
      <c r="BB27">
        <f t="shared" si="4"/>
        <v>0.36113620953223929</v>
      </c>
      <c r="BC27">
        <f t="shared" si="5"/>
        <v>-1.9540462628928275</v>
      </c>
      <c r="BD27">
        <f t="shared" si="6"/>
        <v>-1.4814063151067305</v>
      </c>
      <c r="BE27">
        <f t="shared" si="31"/>
        <v>-8.0315419487284139</v>
      </c>
      <c r="BF27">
        <f t="shared" si="31"/>
        <v>-8.0315419484843726</v>
      </c>
      <c r="BG27">
        <f t="shared" si="31"/>
        <v>-8.0315419550244211</v>
      </c>
      <c r="BH27">
        <f t="shared" si="31"/>
        <v>-8.0315417797575233</v>
      </c>
      <c r="BI27">
        <f t="shared" si="31"/>
        <v>-8.0315464766803011</v>
      </c>
      <c r="BJ27">
        <f t="shared" si="31"/>
        <v>-8.0314205627893891</v>
      </c>
      <c r="BK27">
        <f t="shared" si="31"/>
        <v>-8.0347660150453013</v>
      </c>
      <c r="BL27">
        <f t="shared" si="8"/>
        <v>-7.823602290115871</v>
      </c>
    </row>
    <row r="28" spans="1:64">
      <c r="A28" s="52" t="s">
        <v>715</v>
      </c>
      <c r="B28" s="118" t="s">
        <v>78</v>
      </c>
      <c r="C28" s="119">
        <v>50080.432699999998</v>
      </c>
      <c r="D28"/>
      <c r="E28">
        <f t="shared" si="12"/>
        <v>-6116.733849823614</v>
      </c>
      <c r="F28">
        <f t="shared" si="32"/>
        <v>-6116.5</v>
      </c>
      <c r="Q28" s="2">
        <f t="shared" si="15"/>
        <v>35061.932699999998</v>
      </c>
      <c r="S28" s="13"/>
      <c r="U28" s="52">
        <f>+C28-(C$7+F28*C$8)</f>
        <v>-8.3840400002372917E-2</v>
      </c>
      <c r="Z28">
        <f t="shared" si="16"/>
        <v>-6116.5</v>
      </c>
      <c r="AA28" s="74">
        <f t="shared" si="17"/>
        <v>-3.5611431992376504E-3</v>
      </c>
      <c r="AB28" s="74">
        <f>IF(S28&lt;&gt;0,U28-AH28, -9999)</f>
        <v>-9999</v>
      </c>
      <c r="AC28" s="74">
        <f>+U28-P28</f>
        <v>-8.3840400002372917E-2</v>
      </c>
      <c r="AD28" s="74">
        <f>IF(S28&lt;&gt;0,U28-AA28, -9999)</f>
        <v>-9999</v>
      </c>
      <c r="AE28" s="74">
        <f>+(U28-AA28)^2*S28</f>
        <v>0</v>
      </c>
      <c r="AF28">
        <f>IF(S28&lt;&gt;0,U28-P28, -9999)</f>
        <v>-9999</v>
      </c>
      <c r="AG28" s="101"/>
      <c r="AH28">
        <f t="shared" si="23"/>
        <v>1.7016825807623487E-3</v>
      </c>
      <c r="AI28">
        <f t="shared" si="24"/>
        <v>1.1822649691089988</v>
      </c>
      <c r="AJ28">
        <f t="shared" si="25"/>
        <v>0.2839790956979325</v>
      </c>
      <c r="AK28">
        <f t="shared" si="26"/>
        <v>0.10682124094750896</v>
      </c>
      <c r="AL28">
        <f t="shared" si="27"/>
        <v>0.53011882518862108</v>
      </c>
      <c r="AM28">
        <f t="shared" si="28"/>
        <v>0.2714463436998828</v>
      </c>
      <c r="AN28" s="74">
        <f t="shared" si="29"/>
        <v>-5.8519084740942739</v>
      </c>
      <c r="AO28" s="74">
        <f t="shared" si="29"/>
        <v>-5.8519121253932678</v>
      </c>
      <c r="AP28" s="74">
        <f t="shared" si="29"/>
        <v>-5.8519311507250933</v>
      </c>
      <c r="AQ28" s="74">
        <f t="shared" si="29"/>
        <v>-5.852030280764267</v>
      </c>
      <c r="AR28" s="74">
        <f t="shared" si="29"/>
        <v>-5.8525467171663532</v>
      </c>
      <c r="AS28" s="74">
        <f t="shared" si="29"/>
        <v>-5.855235212503219</v>
      </c>
      <c r="AT28" s="74">
        <f t="shared" si="29"/>
        <v>-5.8691786537489516</v>
      </c>
      <c r="AU28" s="74">
        <f t="shared" si="30"/>
        <v>-5.9402215185253686</v>
      </c>
      <c r="AW28">
        <v>-8000</v>
      </c>
      <c r="AX28">
        <f t="shared" si="0"/>
        <v>-4.1335948817937682E-3</v>
      </c>
      <c r="AY28">
        <f t="shared" si="1"/>
        <v>-8.5199999999999998E-3</v>
      </c>
      <c r="AZ28">
        <f t="shared" si="2"/>
        <v>4.3864051182062316E-3</v>
      </c>
      <c r="BA28">
        <f t="shared" si="3"/>
        <v>1.1380345288125562</v>
      </c>
      <c r="BB28">
        <f t="shared" si="4"/>
        <v>0.99438563128906898</v>
      </c>
      <c r="BC28">
        <f t="shared" si="5"/>
        <v>-0.858751357988084</v>
      </c>
      <c r="BD28">
        <f t="shared" si="6"/>
        <v>-0.45786560321650038</v>
      </c>
      <c r="BE28">
        <f t="shared" si="31"/>
        <v>-6.9910224097495925</v>
      </c>
      <c r="BF28">
        <f t="shared" si="31"/>
        <v>-6.9910203037430332</v>
      </c>
      <c r="BG28">
        <f t="shared" si="31"/>
        <v>-6.9910071831146734</v>
      </c>
      <c r="BH28">
        <f t="shared" si="31"/>
        <v>-6.9909254436248647</v>
      </c>
      <c r="BI28">
        <f t="shared" si="31"/>
        <v>-6.9904163478808092</v>
      </c>
      <c r="BJ28">
        <f t="shared" si="31"/>
        <v>-6.9872505292217859</v>
      </c>
      <c r="BK28">
        <f t="shared" si="31"/>
        <v>-6.9677505658711461</v>
      </c>
      <c r="BL28">
        <f t="shared" si="8"/>
        <v>-6.853662405171618</v>
      </c>
    </row>
    <row r="29" spans="1:64">
      <c r="A29" s="52" t="s">
        <v>716</v>
      </c>
      <c r="B29" s="118" t="s">
        <v>78</v>
      </c>
      <c r="C29" s="119">
        <v>50463.501300000004</v>
      </c>
      <c r="D29"/>
      <c r="E29">
        <f t="shared" si="12"/>
        <v>-5048.2689505592843</v>
      </c>
      <c r="F29">
        <f t="shared" si="32"/>
        <v>-5048.5</v>
      </c>
      <c r="Q29" s="2">
        <f t="shared" si="15"/>
        <v>35445.001300000004</v>
      </c>
      <c r="S29" s="13"/>
      <c r="U29" s="52">
        <f>+C29-(C$7+F29*C$8)</f>
        <v>8.2836400004453026E-2</v>
      </c>
      <c r="Z29">
        <f t="shared" si="16"/>
        <v>-5048.5</v>
      </c>
      <c r="AA29" s="74">
        <f t="shared" si="17"/>
        <v>-4.6002985917538179E-3</v>
      </c>
      <c r="AB29" s="74">
        <f>IF(S29&lt;&gt;0,U29-AH29, -9999)</f>
        <v>-9999</v>
      </c>
      <c r="AC29" s="74">
        <f>+U29-P29</f>
        <v>8.2836400004453026E-2</v>
      </c>
      <c r="AD29" s="74">
        <f>IF(S29&lt;&gt;0,U29-AA29, -9999)</f>
        <v>-9999</v>
      </c>
      <c r="AE29" s="74">
        <f>+(U29-AA29)^2*S29</f>
        <v>0</v>
      </c>
      <c r="AF29">
        <f>IF(S29&lt;&gt;0,U29-P29, -9999)</f>
        <v>-9999</v>
      </c>
      <c r="AG29" s="101"/>
      <c r="AH29">
        <f t="shared" si="23"/>
        <v>-9.3221041175381805E-4</v>
      </c>
      <c r="AI29">
        <f t="shared" si="24"/>
        <v>1.0690169538242384</v>
      </c>
      <c r="AJ29">
        <f t="shared" si="25"/>
        <v>-0.40770250574137729</v>
      </c>
      <c r="AK29">
        <f t="shared" si="26"/>
        <v>0.19966961853695456</v>
      </c>
      <c r="AL29">
        <f t="shared" si="27"/>
        <v>1.2379968840667339</v>
      </c>
      <c r="AM29">
        <f t="shared" si="28"/>
        <v>0.71239806842781817</v>
      </c>
      <c r="AN29" s="74">
        <f t="shared" si="29"/>
        <v>-5.2397105919017681</v>
      </c>
      <c r="AO29" s="74">
        <f t="shared" si="29"/>
        <v>-5.2397108687744902</v>
      </c>
      <c r="AP29" s="74">
        <f t="shared" si="29"/>
        <v>-5.2397134731333805</v>
      </c>
      <c r="AQ29" s="74">
        <f t="shared" si="29"/>
        <v>-5.2397379700479139</v>
      </c>
      <c r="AR29" s="74">
        <f t="shared" si="29"/>
        <v>-5.2399683405778905</v>
      </c>
      <c r="AS29" s="74">
        <f t="shared" si="29"/>
        <v>-5.2421303219879514</v>
      </c>
      <c r="AT29" s="74">
        <f t="shared" si="29"/>
        <v>-5.2620452917842915</v>
      </c>
      <c r="AU29" s="74">
        <f t="shared" si="30"/>
        <v>-5.4222736199651376</v>
      </c>
      <c r="AW29">
        <v>-6000</v>
      </c>
      <c r="AX29">
        <f t="shared" si="0"/>
        <v>-3.6639426653288093E-3</v>
      </c>
      <c r="AY29">
        <f t="shared" si="1"/>
        <v>-5.0799999999999994E-3</v>
      </c>
      <c r="AZ29">
        <f t="shared" si="2"/>
        <v>1.4160573346711904E-3</v>
      </c>
      <c r="BA29">
        <f t="shared" si="3"/>
        <v>1.1726722638800968</v>
      </c>
      <c r="BB29">
        <f t="shared" si="4"/>
        <v>0.20263035042141844</v>
      </c>
      <c r="BC29">
        <f t="shared" si="5"/>
        <v>0.61401709597464382</v>
      </c>
      <c r="BD29">
        <f t="shared" si="6"/>
        <v>0.3170322488713771</v>
      </c>
      <c r="BE29">
        <f t="shared" si="31"/>
        <v>-5.7822693729972476</v>
      </c>
      <c r="BF29">
        <f t="shared" si="31"/>
        <v>-5.7822728287928546</v>
      </c>
      <c r="BG29">
        <f t="shared" si="31"/>
        <v>-5.7822914777615848</v>
      </c>
      <c r="BH29">
        <f t="shared" si="31"/>
        <v>-5.7823921123822153</v>
      </c>
      <c r="BI29">
        <f t="shared" si="31"/>
        <v>-5.7829350670113655</v>
      </c>
      <c r="BJ29">
        <f t="shared" si="31"/>
        <v>-5.7858617020213137</v>
      </c>
      <c r="BK29">
        <f t="shared" si="31"/>
        <v>-5.8015580773926203</v>
      </c>
      <c r="BL29">
        <f t="shared" si="8"/>
        <v>-5.8837225202273649</v>
      </c>
    </row>
    <row r="30" spans="1:64">
      <c r="A30" s="16" t="s">
        <v>117</v>
      </c>
      <c r="B30" s="16" t="s">
        <v>78</v>
      </c>
      <c r="C30" s="50">
        <v>50515.402300000002</v>
      </c>
      <c r="D30" s="50" t="s">
        <v>111</v>
      </c>
      <c r="E30">
        <f t="shared" si="12"/>
        <v>-4903.5053318844175</v>
      </c>
      <c r="F30">
        <f t="shared" si="32"/>
        <v>-4903.5</v>
      </c>
      <c r="G30">
        <f>+C30-(C$7+F30*C$8)</f>
        <v>-1.9115999966743402E-3</v>
      </c>
      <c r="K30">
        <f>G30</f>
        <v>-1.9115999966743402E-3</v>
      </c>
      <c r="Q30" s="2">
        <f t="shared" si="15"/>
        <v>35496.902300000002</v>
      </c>
      <c r="S30" s="13">
        <v>1</v>
      </c>
      <c r="Z30">
        <f t="shared" si="16"/>
        <v>-4903.5</v>
      </c>
      <c r="AA30" s="74">
        <f t="shared" si="17"/>
        <v>-4.7294312995126353E-3</v>
      </c>
      <c r="AB30" s="74">
        <f>IF(S30&lt;&gt;0,G30-AH30, -9999)</f>
        <v>-6.4781367716170509E-4</v>
      </c>
      <c r="AC30" s="74">
        <f>+G30-P30</f>
        <v>-1.9115999966743402E-3</v>
      </c>
      <c r="AD30" s="74">
        <f>IF(S30&lt;&gt;0,G30-AA30, -9999)</f>
        <v>2.817831302838295E-3</v>
      </c>
      <c r="AE30" s="74">
        <f>+(G30-AA30)^2*S30</f>
        <v>7.9401732512553629E-6</v>
      </c>
      <c r="AF30">
        <f>IF(S30&lt;&gt;0,G30-P30, -9999)</f>
        <v>-1.9115999966743402E-3</v>
      </c>
      <c r="AG30" s="101"/>
      <c r="AH30">
        <f t="shared" si="23"/>
        <v>-1.2637863195126351E-3</v>
      </c>
      <c r="AI30">
        <f t="shared" si="24"/>
        <v>1.0518807784801096</v>
      </c>
      <c r="AJ30">
        <f t="shared" si="25"/>
        <v>-0.48347629531010278</v>
      </c>
      <c r="AK30">
        <f t="shared" si="26"/>
        <v>0.2047917998997221</v>
      </c>
      <c r="AL30">
        <f t="shared" si="27"/>
        <v>1.3226820096768361</v>
      </c>
      <c r="AM30">
        <f t="shared" si="28"/>
        <v>0.77825589692368813</v>
      </c>
      <c r="AN30" s="74">
        <f t="shared" si="29"/>
        <v>-5.1616561619159143</v>
      </c>
      <c r="AO30" s="74">
        <f t="shared" si="29"/>
        <v>-5.1616562876158589</v>
      </c>
      <c r="AP30" s="74">
        <f t="shared" si="29"/>
        <v>-5.1616576576116211</v>
      </c>
      <c r="AQ30" s="74">
        <f t="shared" si="29"/>
        <v>-5.1616725888564989</v>
      </c>
      <c r="AR30" s="74">
        <f t="shared" si="29"/>
        <v>-5.1618352908308847</v>
      </c>
      <c r="AS30" s="74">
        <f t="shared" si="29"/>
        <v>-5.1636046696351556</v>
      </c>
      <c r="AT30" s="74">
        <f t="shared" si="29"/>
        <v>-5.1824462706992556</v>
      </c>
      <c r="AU30" s="74">
        <f t="shared" si="30"/>
        <v>-5.351952978306679</v>
      </c>
      <c r="AW30">
        <v>-4000</v>
      </c>
      <c r="AX30">
        <f t="shared" si="0"/>
        <v>-5.2755158766065804E-3</v>
      </c>
      <c r="AY30">
        <f t="shared" si="1"/>
        <v>-2.2799999999999995E-3</v>
      </c>
      <c r="AZ30">
        <f t="shared" si="2"/>
        <v>-2.9955158766065805E-3</v>
      </c>
      <c r="BA30">
        <f t="shared" si="3"/>
        <v>0.95338335098986371</v>
      </c>
      <c r="BB30">
        <f t="shared" si="4"/>
        <v>-0.82782862020156633</v>
      </c>
      <c r="BC30">
        <f t="shared" si="5"/>
        <v>1.7932862198982653</v>
      </c>
      <c r="BD30">
        <f t="shared" si="6"/>
        <v>1.2515071536947111</v>
      </c>
      <c r="BE30">
        <f t="shared" si="31"/>
        <v>-4.7025316945183571</v>
      </c>
      <c r="BF30">
        <f t="shared" si="31"/>
        <v>-4.7025316945183571</v>
      </c>
      <c r="BG30">
        <f t="shared" si="31"/>
        <v>-4.7025316945184201</v>
      </c>
      <c r="BH30">
        <f t="shared" si="31"/>
        <v>-4.7025316944881919</v>
      </c>
      <c r="BI30">
        <f t="shared" si="31"/>
        <v>-4.7025317090042273</v>
      </c>
      <c r="BJ30">
        <f t="shared" si="31"/>
        <v>-4.7025247407317377</v>
      </c>
      <c r="BK30">
        <f t="shared" si="31"/>
        <v>-4.7067912839772736</v>
      </c>
      <c r="BL30">
        <f t="shared" si="8"/>
        <v>-4.9137826352831135</v>
      </c>
    </row>
    <row r="31" spans="1:64">
      <c r="A31" s="15" t="s">
        <v>85</v>
      </c>
      <c r="B31" s="10"/>
      <c r="C31" s="15">
        <v>50839.330300000001</v>
      </c>
      <c r="D31" s="15">
        <v>2.8E-3</v>
      </c>
      <c r="E31">
        <f t="shared" si="12"/>
        <v>-3999.9969318513931</v>
      </c>
      <c r="F31">
        <f t="shared" si="32"/>
        <v>-4000</v>
      </c>
      <c r="G31">
        <f>+C31-(C$7+F31*C$8)</f>
        <v>1.1000000013154931E-3</v>
      </c>
      <c r="K31">
        <f>G31</f>
        <v>1.1000000013154931E-3</v>
      </c>
      <c r="Q31" s="2">
        <f t="shared" si="15"/>
        <v>35820.830300000001</v>
      </c>
      <c r="S31" s="13">
        <v>1</v>
      </c>
      <c r="Z31">
        <f t="shared" si="16"/>
        <v>-4000</v>
      </c>
      <c r="AA31" s="74">
        <f t="shared" si="17"/>
        <v>-5.2755158766065804E-3</v>
      </c>
      <c r="AB31" s="74">
        <f>IF(S31&lt;&gt;0,G31-AH31, -9999)</f>
        <v>4.0955158779220737E-3</v>
      </c>
      <c r="AC31" s="74">
        <f>+G31-P31</f>
        <v>1.1000000013154931E-3</v>
      </c>
      <c r="AD31" s="74">
        <f>IF(S31&lt;&gt;0,G31-AA31, -9999)</f>
        <v>6.3755158779220736E-3</v>
      </c>
      <c r="AE31" s="74">
        <f>+(G31-AA31)^2*S31</f>
        <v>4.064720270963647E-5</v>
      </c>
      <c r="AF31">
        <f>IF(S31&lt;&gt;0,G31-P31, -9999)</f>
        <v>1.1000000013154931E-3</v>
      </c>
      <c r="AG31" s="101"/>
      <c r="AH31">
        <f t="shared" si="23"/>
        <v>-2.9955158766065805E-3</v>
      </c>
      <c r="AI31">
        <f t="shared" si="24"/>
        <v>0.95338335098986371</v>
      </c>
      <c r="AJ31">
        <f t="shared" si="25"/>
        <v>-0.82782862020156633</v>
      </c>
      <c r="AK31">
        <f t="shared" si="26"/>
        <v>0.20605383887939524</v>
      </c>
      <c r="AL31">
        <f t="shared" si="27"/>
        <v>1.7932862198982653</v>
      </c>
      <c r="AM31">
        <f t="shared" si="28"/>
        <v>1.2515071536947111</v>
      </c>
      <c r="AN31" s="74">
        <f t="shared" ref="AN31:AT40" si="33">$AU31+$AB$7*SIN(AO31)</f>
        <v>-4.7025316945183571</v>
      </c>
      <c r="AO31" s="74">
        <f t="shared" si="33"/>
        <v>-4.7025316945183571</v>
      </c>
      <c r="AP31" s="74">
        <f t="shared" si="33"/>
        <v>-4.7025316945184201</v>
      </c>
      <c r="AQ31" s="74">
        <f t="shared" si="33"/>
        <v>-4.7025316944881919</v>
      </c>
      <c r="AR31" s="74">
        <f t="shared" si="33"/>
        <v>-4.7025317090042273</v>
      </c>
      <c r="AS31" s="74">
        <f t="shared" si="33"/>
        <v>-4.7025247407317377</v>
      </c>
      <c r="AT31" s="74">
        <f t="shared" si="33"/>
        <v>-4.7067912839772736</v>
      </c>
      <c r="AU31" s="74">
        <f t="shared" si="30"/>
        <v>-4.9137826352831135</v>
      </c>
      <c r="AW31">
        <v>-2000</v>
      </c>
      <c r="AX31">
        <f t="shared" si="0"/>
        <v>-4.4979844580548311E-3</v>
      </c>
      <c r="AY31">
        <f t="shared" si="1"/>
        <v>-1.1999999999999966E-4</v>
      </c>
      <c r="AZ31">
        <f t="shared" si="2"/>
        <v>-4.3779844580548316E-3</v>
      </c>
      <c r="BA31">
        <f t="shared" si="3"/>
        <v>0.81972699997651011</v>
      </c>
      <c r="BB31">
        <f t="shared" si="4"/>
        <v>-0.97921215840101294</v>
      </c>
      <c r="BC31">
        <f t="shared" si="5"/>
        <v>2.5931127177699458</v>
      </c>
      <c r="BD31">
        <f t="shared" si="6"/>
        <v>3.5545665382972786</v>
      </c>
      <c r="BE31">
        <f t="shared" si="31"/>
        <v>-3.8125015560553872</v>
      </c>
      <c r="BF31">
        <f t="shared" si="31"/>
        <v>-3.8125045462495111</v>
      </c>
      <c r="BG31">
        <f t="shared" si="31"/>
        <v>-3.8124864756190675</v>
      </c>
      <c r="BH31">
        <f t="shared" si="31"/>
        <v>-3.8125956857516594</v>
      </c>
      <c r="BI31">
        <f t="shared" si="31"/>
        <v>-3.8119358168200321</v>
      </c>
      <c r="BJ31">
        <f t="shared" si="31"/>
        <v>-3.8159281592977927</v>
      </c>
      <c r="BK31">
        <f t="shared" si="31"/>
        <v>-3.7919624373063763</v>
      </c>
      <c r="BL31">
        <f t="shared" si="8"/>
        <v>-3.9438427503388604</v>
      </c>
    </row>
    <row r="32" spans="1:64">
      <c r="A32" s="15" t="s">
        <v>85</v>
      </c>
      <c r="B32" s="10"/>
      <c r="C32" s="15">
        <v>50849.368000000002</v>
      </c>
      <c r="D32" s="15">
        <v>2.8E-3</v>
      </c>
      <c r="E32">
        <f t="shared" si="12"/>
        <v>-3971.9995180217393</v>
      </c>
      <c r="F32">
        <f t="shared" si="32"/>
        <v>-3972</v>
      </c>
      <c r="G32">
        <f>+C32-(C$7+F32*C$8)</f>
        <v>1.7280000611208379E-4</v>
      </c>
      <c r="K32">
        <f>G32</f>
        <v>1.7280000611208379E-4</v>
      </c>
      <c r="Q32" s="2">
        <f t="shared" si="15"/>
        <v>35830.868000000002</v>
      </c>
      <c r="S32" s="13">
        <v>1</v>
      </c>
      <c r="Z32">
        <f t="shared" si="16"/>
        <v>-3972</v>
      </c>
      <c r="AA32" s="74">
        <f t="shared" si="17"/>
        <v>-5.2839878967641755E-3</v>
      </c>
      <c r="AB32" s="74">
        <f>IF(S32&lt;&gt;0,G32-AH32, -9999)</f>
        <v>3.2114451828762591E-3</v>
      </c>
      <c r="AC32" s="74">
        <f>+G32-P32</f>
        <v>1.7280000611208379E-4</v>
      </c>
      <c r="AD32" s="74">
        <f>IF(S32&lt;&gt;0,G32-AA32, -9999)</f>
        <v>5.4567879028762593E-3</v>
      </c>
      <c r="AE32" s="74">
        <f>+(G32-AA32)^2*S32</f>
        <v>2.9776534216976683E-5</v>
      </c>
      <c r="AF32">
        <f>IF(S32&lt;&gt;0,G32-P32, -9999)</f>
        <v>1.7280000611208379E-4</v>
      </c>
      <c r="AG32" s="101"/>
      <c r="AH32">
        <f t="shared" si="23"/>
        <v>-3.0386451767641753E-3</v>
      </c>
      <c r="AI32">
        <f t="shared" si="24"/>
        <v>0.95067169873515045</v>
      </c>
      <c r="AJ32">
        <f t="shared" si="25"/>
        <v>-0.83515020949175411</v>
      </c>
      <c r="AK32">
        <f t="shared" si="26"/>
        <v>0.20542155479937899</v>
      </c>
      <c r="AL32">
        <f t="shared" si="27"/>
        <v>1.8064661720537178</v>
      </c>
      <c r="AM32">
        <f t="shared" si="28"/>
        <v>1.2685596986793011</v>
      </c>
      <c r="AN32" s="74">
        <f t="shared" si="33"/>
        <v>-4.6890000542278658</v>
      </c>
      <c r="AO32" s="74">
        <f t="shared" si="33"/>
        <v>-4.689000054227856</v>
      </c>
      <c r="AP32" s="74">
        <f t="shared" si="33"/>
        <v>-4.6890000542298758</v>
      </c>
      <c r="AQ32" s="74">
        <f t="shared" si="33"/>
        <v>-4.6890000538211059</v>
      </c>
      <c r="AR32" s="74">
        <f t="shared" si="33"/>
        <v>-4.6890001365559906</v>
      </c>
      <c r="AS32" s="74">
        <f t="shared" si="33"/>
        <v>-4.6889833969820964</v>
      </c>
      <c r="AT32" s="74">
        <f t="shared" si="33"/>
        <v>-4.692657376552777</v>
      </c>
      <c r="AU32" s="74">
        <f t="shared" si="30"/>
        <v>-4.9002034768938936</v>
      </c>
      <c r="AW32">
        <v>0</v>
      </c>
      <c r="AX32">
        <f t="shared" si="0"/>
        <v>-1.3967989432151794E-3</v>
      </c>
      <c r="AY32">
        <f t="shared" si="1"/>
        <v>1.4000000000000002E-3</v>
      </c>
      <c r="AZ32">
        <f t="shared" si="2"/>
        <v>-2.7967989432151797E-3</v>
      </c>
      <c r="BA32">
        <f t="shared" si="3"/>
        <v>0.79005867825041398</v>
      </c>
      <c r="BB32">
        <f t="shared" si="4"/>
        <v>-0.64896238624655544</v>
      </c>
      <c r="BC32">
        <f t="shared" si="5"/>
        <v>-3.0297521406979198</v>
      </c>
      <c r="BD32">
        <f t="shared" si="6"/>
        <v>-17.863963575319612</v>
      </c>
      <c r="BE32">
        <f t="shared" ref="BE32:BK41" si="34">$BL32+$AB$7*SIN(BF32)</f>
        <v>-3.0030736764270052</v>
      </c>
      <c r="BF32">
        <f t="shared" si="34"/>
        <v>-3.0030707218490158</v>
      </c>
      <c r="BG32">
        <f t="shared" si="34"/>
        <v>-3.0030848425210146</v>
      </c>
      <c r="BH32">
        <f t="shared" si="34"/>
        <v>-3.0030173560237099</v>
      </c>
      <c r="BI32">
        <f t="shared" si="34"/>
        <v>-3.0033398864524288</v>
      </c>
      <c r="BJ32">
        <f t="shared" si="34"/>
        <v>-3.0017983226697234</v>
      </c>
      <c r="BK32">
        <f t="shared" si="34"/>
        <v>-3.0091634146139219</v>
      </c>
      <c r="BL32">
        <f t="shared" si="8"/>
        <v>-2.9739028653946082</v>
      </c>
    </row>
    <row r="33" spans="1:64">
      <c r="A33" s="52" t="s">
        <v>709</v>
      </c>
      <c r="B33" s="118" t="s">
        <v>78</v>
      </c>
      <c r="C33" s="119">
        <v>51165.487800000003</v>
      </c>
      <c r="D33"/>
      <c r="E33">
        <f t="shared" si="12"/>
        <v>-3090.2699524492664</v>
      </c>
      <c r="F33">
        <f t="shared" si="32"/>
        <v>-3090.5</v>
      </c>
      <c r="Q33" s="2">
        <f t="shared" si="15"/>
        <v>36146.987800000003</v>
      </c>
      <c r="S33" s="13"/>
      <c r="U33" s="52">
        <f>+C33-(C$7+F33*C$8)</f>
        <v>8.247720000508707E-2</v>
      </c>
      <c r="Z33">
        <f t="shared" si="16"/>
        <v>-3090.5</v>
      </c>
      <c r="AA33" s="74">
        <f t="shared" si="17"/>
        <v>-5.2644531895617176E-3</v>
      </c>
      <c r="AB33" s="74">
        <f>IF(S33&lt;&gt;0,U33-AH33, -9999)</f>
        <v>-9999</v>
      </c>
      <c r="AC33" s="74">
        <f>+U33-P33</f>
        <v>8.247720000508707E-2</v>
      </c>
      <c r="AD33" s="74">
        <f>IF(S33&lt;&gt;0,U33-AA33, -9999)</f>
        <v>-9999</v>
      </c>
      <c r="AE33" s="74">
        <f>+(U33-AA33)^2*S33</f>
        <v>0</v>
      </c>
      <c r="AF33">
        <f>IF(S33&lt;&gt;0,U33-P33, -9999)</f>
        <v>-9999</v>
      </c>
      <c r="AG33" s="101"/>
      <c r="AH33">
        <f t="shared" si="23"/>
        <v>-4.0460579695617178E-3</v>
      </c>
      <c r="AI33">
        <f t="shared" si="24"/>
        <v>0.87779668989836046</v>
      </c>
      <c r="AJ33">
        <f t="shared" si="25"/>
        <v>-0.97982000170894668</v>
      </c>
      <c r="AK33">
        <f t="shared" si="26"/>
        <v>0.17233005391420428</v>
      </c>
      <c r="AL33">
        <f t="shared" si="27"/>
        <v>2.1876193107030035</v>
      </c>
      <c r="AM33">
        <f t="shared" si="28"/>
        <v>1.9350340055098074</v>
      </c>
      <c r="AN33" s="74">
        <f t="shared" si="33"/>
        <v>-4.2808123563030529</v>
      </c>
      <c r="AO33" s="74">
        <f t="shared" si="33"/>
        <v>-4.2808124355398016</v>
      </c>
      <c r="AP33" s="74">
        <f t="shared" si="33"/>
        <v>-4.2808115389058647</v>
      </c>
      <c r="AQ33" s="74">
        <f t="shared" si="33"/>
        <v>-4.2808216852142875</v>
      </c>
      <c r="AR33" s="74">
        <f t="shared" si="33"/>
        <v>-4.2807068826462826</v>
      </c>
      <c r="AS33" s="74">
        <f t="shared" si="33"/>
        <v>-4.2820075153780266</v>
      </c>
      <c r="AT33" s="74">
        <f t="shared" si="33"/>
        <v>-4.2674807095015783</v>
      </c>
      <c r="AU33" s="74">
        <f t="shared" si="30"/>
        <v>-4.4727024726047144</v>
      </c>
      <c r="AW33">
        <v>2000</v>
      </c>
      <c r="AX33">
        <f t="shared" si="0"/>
        <v>2.8691033672030761E-3</v>
      </c>
      <c r="AY33">
        <f t="shared" si="1"/>
        <v>2.2799999999999999E-3</v>
      </c>
      <c r="AZ33">
        <f t="shared" si="2"/>
        <v>5.8910336720307611E-4</v>
      </c>
      <c r="BA33">
        <f t="shared" si="3"/>
        <v>0.85266027092536079</v>
      </c>
      <c r="BB33">
        <f t="shared" si="4"/>
        <v>-1.9066817099145497E-2</v>
      </c>
      <c r="BC33">
        <f t="shared" si="5"/>
        <v>-2.342600280029616</v>
      </c>
      <c r="BD33">
        <f t="shared" si="6"/>
        <v>-2.3685486679552734</v>
      </c>
      <c r="BE33">
        <f t="shared" si="34"/>
        <v>-2.1775186230234551</v>
      </c>
      <c r="BF33">
        <f t="shared" si="34"/>
        <v>-2.1775181000514761</v>
      </c>
      <c r="BG33">
        <f t="shared" si="34"/>
        <v>-2.1775224416265475</v>
      </c>
      <c r="BH33">
        <f t="shared" si="34"/>
        <v>-2.1774863981952439</v>
      </c>
      <c r="BI33">
        <f t="shared" si="34"/>
        <v>-2.1777855713547862</v>
      </c>
      <c r="BJ33">
        <f t="shared" si="34"/>
        <v>-2.1752984073657782</v>
      </c>
      <c r="BK33">
        <f t="shared" si="34"/>
        <v>-2.1957123342988742</v>
      </c>
      <c r="BL33">
        <f t="shared" si="8"/>
        <v>-2.003962980450356</v>
      </c>
    </row>
    <row r="34" spans="1:64">
      <c r="A34" s="7" t="s">
        <v>77</v>
      </c>
      <c r="B34" s="8" t="s">
        <v>78</v>
      </c>
      <c r="C34" s="9">
        <v>51193.368799999997</v>
      </c>
      <c r="D34" s="9">
        <v>1.6000000000000001E-3</v>
      </c>
      <c r="E34">
        <f t="shared" si="12"/>
        <v>-3012.5035423170293</v>
      </c>
      <c r="F34">
        <f t="shared" si="32"/>
        <v>-3012.5</v>
      </c>
      <c r="G34">
        <f>+C34-(C$7+F34*C$8)</f>
        <v>-1.2700000006589107E-3</v>
      </c>
      <c r="K34">
        <f>G34</f>
        <v>-1.2700000006589107E-3</v>
      </c>
      <c r="Q34" s="2">
        <f t="shared" si="15"/>
        <v>36174.868799999997</v>
      </c>
      <c r="S34" s="13">
        <v>1</v>
      </c>
      <c r="Z34">
        <f t="shared" si="16"/>
        <v>-3012.5</v>
      </c>
      <c r="AA34" s="74">
        <f t="shared" si="17"/>
        <v>-5.2360527644470618E-3</v>
      </c>
      <c r="AB34" s="74">
        <f t="shared" ref="AB34:AB97" si="35">IF(S34&lt;&gt;0,G34-AH34, -9999)</f>
        <v>2.8325402637881516E-3</v>
      </c>
      <c r="AC34" s="74">
        <f t="shared" ref="AC34:AC97" si="36">+G34-P34</f>
        <v>-1.2700000006589107E-3</v>
      </c>
      <c r="AD34" s="74">
        <f t="shared" ref="AD34:AD97" si="37">IF(S34&lt;&gt;0,G34-AA34, -9999)</f>
        <v>3.9660527637881511E-3</v>
      </c>
      <c r="AE34" s="74">
        <f t="shared" ref="AE34:AE97" si="38">+(G34-AA34)^2*S34</f>
        <v>1.5729574525151633E-5</v>
      </c>
      <c r="AF34">
        <f t="shared" ref="AF34:AF97" si="39">IF(S34&lt;&gt;0,G34-P34, -9999)</f>
        <v>-1.2700000006589107E-3</v>
      </c>
      <c r="AG34" s="101"/>
      <c r="AH34">
        <f t="shared" si="23"/>
        <v>-4.1025402644470623E-3</v>
      </c>
      <c r="AI34">
        <f t="shared" si="24"/>
        <v>0.8725098702643348</v>
      </c>
      <c r="AJ34">
        <f t="shared" si="25"/>
        <v>-0.98554876255736823</v>
      </c>
      <c r="AK34">
        <f t="shared" si="26"/>
        <v>0.16845641365603525</v>
      </c>
      <c r="AL34">
        <f t="shared" si="27"/>
        <v>2.2186439907870712</v>
      </c>
      <c r="AM34">
        <f t="shared" si="28"/>
        <v>2.010913842799912</v>
      </c>
      <c r="AN34" s="74">
        <f t="shared" si="33"/>
        <v>-4.2461614192954285</v>
      </c>
      <c r="AO34" s="74">
        <f t="shared" si="33"/>
        <v>-4.2461615432290918</v>
      </c>
      <c r="AP34" s="74">
        <f t="shared" si="33"/>
        <v>-4.2461602381994812</v>
      </c>
      <c r="AQ34" s="74">
        <f t="shared" si="33"/>
        <v>-4.2461739804167724</v>
      </c>
      <c r="AR34" s="74">
        <f t="shared" si="33"/>
        <v>-4.2460292910032393</v>
      </c>
      <c r="AS34" s="74">
        <f t="shared" si="33"/>
        <v>-4.247554793766227</v>
      </c>
      <c r="AT34" s="74">
        <f t="shared" si="33"/>
        <v>-4.2316965839969543</v>
      </c>
      <c r="AU34" s="74">
        <f t="shared" si="30"/>
        <v>-4.4348748170918881</v>
      </c>
      <c r="AW34">
        <v>4000</v>
      </c>
      <c r="AX34">
        <f t="shared" si="0"/>
        <v>6.3882724471475156E-3</v>
      </c>
      <c r="AY34">
        <f t="shared" si="1"/>
        <v>2.5200000000000001E-3</v>
      </c>
      <c r="AZ34">
        <f t="shared" si="2"/>
        <v>3.8682724471475159E-3</v>
      </c>
      <c r="BA34">
        <f t="shared" si="3"/>
        <v>1.0272116761676326</v>
      </c>
      <c r="BB34">
        <f t="shared" si="4"/>
        <v>0.77194850091709122</v>
      </c>
      <c r="BC34">
        <f t="shared" si="5"/>
        <v>-1.4416316361400272</v>
      </c>
      <c r="BD34">
        <f t="shared" si="6"/>
        <v>-0.87851231828799747</v>
      </c>
      <c r="BE34">
        <f t="shared" si="34"/>
        <v>-1.233371335916595</v>
      </c>
      <c r="BF34">
        <f t="shared" si="34"/>
        <v>-1.2333713074581165</v>
      </c>
      <c r="BG34">
        <f t="shared" si="34"/>
        <v>-1.2333709005587234</v>
      </c>
      <c r="BH34">
        <f t="shared" si="34"/>
        <v>-1.2333650827618265</v>
      </c>
      <c r="BI34">
        <f t="shared" si="34"/>
        <v>-1.2332819111734079</v>
      </c>
      <c r="BJ34">
        <f t="shared" si="34"/>
        <v>-1.2320950325562412</v>
      </c>
      <c r="BK34">
        <f t="shared" si="34"/>
        <v>-1.2155732025101307</v>
      </c>
      <c r="BL34">
        <f t="shared" si="8"/>
        <v>-1.0340230955061034</v>
      </c>
    </row>
    <row r="35" spans="1:64">
      <c r="A35" s="7" t="s">
        <v>77</v>
      </c>
      <c r="B35" s="8" t="s">
        <v>79</v>
      </c>
      <c r="C35" s="9">
        <v>51193.549299999999</v>
      </c>
      <c r="D35" s="9">
        <v>2.8999999999999998E-3</v>
      </c>
      <c r="E35">
        <f t="shared" si="12"/>
        <v>-3012.0000870238532</v>
      </c>
      <c r="F35">
        <f t="shared" si="32"/>
        <v>-3012</v>
      </c>
      <c r="G35">
        <f>+C35-(C$7+F35*C$8)</f>
        <v>-3.1199997465591878E-5</v>
      </c>
      <c r="K35">
        <f>G35</f>
        <v>-3.1199997465591878E-5</v>
      </c>
      <c r="Q35" s="2">
        <f t="shared" si="15"/>
        <v>36175.049299999999</v>
      </c>
      <c r="S35" s="13">
        <v>1</v>
      </c>
      <c r="Z35">
        <f t="shared" si="16"/>
        <v>-3012</v>
      </c>
      <c r="AA35" s="74">
        <f t="shared" si="17"/>
        <v>-5.2358569860091507E-3</v>
      </c>
      <c r="AB35" s="74">
        <f t="shared" si="35"/>
        <v>4.0716854685435592E-3</v>
      </c>
      <c r="AC35" s="74">
        <f t="shared" si="36"/>
        <v>-3.1199997465591878E-5</v>
      </c>
      <c r="AD35" s="74">
        <f t="shared" si="37"/>
        <v>5.2046569885435589E-3</v>
      </c>
      <c r="AE35" s="74">
        <f t="shared" si="38"/>
        <v>2.7088454368395307E-5</v>
      </c>
      <c r="AF35">
        <f t="shared" si="39"/>
        <v>-3.1199997465591878E-5</v>
      </c>
      <c r="AG35" s="101"/>
      <c r="AH35">
        <f t="shared" si="23"/>
        <v>-4.1028854660091511E-3</v>
      </c>
      <c r="AI35">
        <f t="shared" si="24"/>
        <v>0.87247657307608173</v>
      </c>
      <c r="AJ35">
        <f t="shared" si="25"/>
        <v>-0.98558222791580885</v>
      </c>
      <c r="AK35">
        <f t="shared" si="26"/>
        <v>0.1684312087098174</v>
      </c>
      <c r="AL35">
        <f t="shared" si="27"/>
        <v>2.2188416661300288</v>
      </c>
      <c r="AM35">
        <f t="shared" si="28"/>
        <v>2.0114124568284697</v>
      </c>
      <c r="AN35" s="74">
        <f t="shared" si="33"/>
        <v>-4.245939969162797</v>
      </c>
      <c r="AO35" s="74">
        <f t="shared" si="33"/>
        <v>-4.2459400934339993</v>
      </c>
      <c r="AP35" s="74">
        <f t="shared" si="33"/>
        <v>-4.2459387854256461</v>
      </c>
      <c r="AQ35" s="74">
        <f t="shared" si="33"/>
        <v>-4.2459525529516986</v>
      </c>
      <c r="AR35" s="74">
        <f t="shared" si="33"/>
        <v>-4.2458076608371904</v>
      </c>
      <c r="AS35" s="74">
        <f t="shared" si="33"/>
        <v>-4.2473346294418288</v>
      </c>
      <c r="AT35" s="74">
        <f t="shared" si="33"/>
        <v>-4.231468139626184</v>
      </c>
      <c r="AU35" s="74">
        <f t="shared" si="30"/>
        <v>-4.4346323321206524</v>
      </c>
      <c r="AW35">
        <v>6000</v>
      </c>
      <c r="AX35">
        <f t="shared" si="0"/>
        <v>5.5868186218521699E-3</v>
      </c>
      <c r="AY35">
        <f t="shared" si="1"/>
        <v>2.1200000000000004E-3</v>
      </c>
      <c r="AZ35">
        <f t="shared" si="2"/>
        <v>3.4668186218521696E-3</v>
      </c>
      <c r="BA35">
        <f t="shared" si="3"/>
        <v>1.2101925548182457</v>
      </c>
      <c r="BB35">
        <f t="shared" si="4"/>
        <v>0.79480450694297178</v>
      </c>
      <c r="BC35">
        <f t="shared" si="5"/>
        <v>-0.10062502969828815</v>
      </c>
      <c r="BD35">
        <f t="shared" si="6"/>
        <v>-5.0355010725663223E-2</v>
      </c>
      <c r="BE35">
        <f t="shared" si="34"/>
        <v>-8.1223468596589188E-2</v>
      </c>
      <c r="BF35">
        <f t="shared" si="34"/>
        <v>-8.1222288230162615E-2</v>
      </c>
      <c r="BG35">
        <f t="shared" si="34"/>
        <v>-8.1216682513935684E-2</v>
      </c>
      <c r="BH35">
        <f t="shared" si="34"/>
        <v>-8.1190060261305666E-2</v>
      </c>
      <c r="BI35">
        <f t="shared" si="34"/>
        <v>-8.106362861636654E-2</v>
      </c>
      <c r="BJ35">
        <f t="shared" si="34"/>
        <v>-8.0463210235792962E-2</v>
      </c>
      <c r="BK35">
        <f t="shared" si="34"/>
        <v>-7.7612242517213242E-2</v>
      </c>
      <c r="BL35">
        <f t="shared" si="8"/>
        <v>-6.4083210561851178E-2</v>
      </c>
    </row>
    <row r="36" spans="1:64">
      <c r="A36" s="7" t="s">
        <v>77</v>
      </c>
      <c r="B36" s="8" t="s">
        <v>78</v>
      </c>
      <c r="C36" s="9">
        <v>51195.519899999999</v>
      </c>
      <c r="D36" s="9">
        <v>1.6999999999999999E-3</v>
      </c>
      <c r="E36">
        <f t="shared" si="12"/>
        <v>-3006.5036382663957</v>
      </c>
      <c r="F36">
        <f t="shared" si="32"/>
        <v>-3006.5</v>
      </c>
      <c r="G36">
        <f>+C36-(C$7+F36*C$8)</f>
        <v>-1.3044000006630085E-3</v>
      </c>
      <c r="K36">
        <f>G36</f>
        <v>-1.3044000006630085E-3</v>
      </c>
      <c r="Q36" s="2">
        <f t="shared" si="15"/>
        <v>36177.019899999999</v>
      </c>
      <c r="S36" s="13">
        <v>1</v>
      </c>
      <c r="Z36">
        <f t="shared" si="16"/>
        <v>-3006.5</v>
      </c>
      <c r="AA36" s="74">
        <f t="shared" si="17"/>
        <v>-5.2336919169696664E-3</v>
      </c>
      <c r="AB36" s="74">
        <f t="shared" si="35"/>
        <v>2.8022685363066581E-3</v>
      </c>
      <c r="AC36" s="74">
        <f t="shared" si="36"/>
        <v>-1.3044000006630085E-3</v>
      </c>
      <c r="AD36" s="74">
        <f t="shared" si="37"/>
        <v>3.9292919163066578E-3</v>
      </c>
      <c r="AE36" s="74">
        <f t="shared" si="38"/>
        <v>1.5439334963552849E-5</v>
      </c>
      <c r="AF36">
        <f t="shared" si="39"/>
        <v>-1.3044000006630085E-3</v>
      </c>
      <c r="AG36" s="101"/>
      <c r="AH36">
        <f t="shared" si="23"/>
        <v>-4.1066685369696666E-3</v>
      </c>
      <c r="AI36">
        <f t="shared" si="24"/>
        <v>0.872110800449449</v>
      </c>
      <c r="AJ36">
        <f t="shared" si="25"/>
        <v>-0.98594763858630652</v>
      </c>
      <c r="AK36">
        <f t="shared" si="26"/>
        <v>0.16815364735916183</v>
      </c>
      <c r="AL36">
        <f t="shared" si="27"/>
        <v>2.2210151001158458</v>
      </c>
      <c r="AM36">
        <f t="shared" si="28"/>
        <v>2.0169078058701815</v>
      </c>
      <c r="AN36" s="74">
        <f t="shared" si="33"/>
        <v>-4.2435045749982505</v>
      </c>
      <c r="AO36" s="74">
        <f t="shared" si="33"/>
        <v>-4.2435047030286093</v>
      </c>
      <c r="AP36" s="74">
        <f t="shared" si="33"/>
        <v>-4.2435033619362388</v>
      </c>
      <c r="AQ36" s="74">
        <f t="shared" si="33"/>
        <v>-4.2435174097865236</v>
      </c>
      <c r="AR36" s="74">
        <f t="shared" si="33"/>
        <v>-4.2433702788483529</v>
      </c>
      <c r="AS36" s="74">
        <f t="shared" si="33"/>
        <v>-4.2449133893274826</v>
      </c>
      <c r="AT36" s="74">
        <f t="shared" si="33"/>
        <v>-4.2289560397912505</v>
      </c>
      <c r="AU36" s="74">
        <f t="shared" si="30"/>
        <v>-4.4319649974370554</v>
      </c>
      <c r="AW36">
        <v>8000</v>
      </c>
      <c r="AX36">
        <f t="shared" si="0"/>
        <v>-6.5533929367747471E-5</v>
      </c>
      <c r="AY36">
        <f t="shared" si="1"/>
        <v>1.0800000000000002E-3</v>
      </c>
      <c r="AZ36">
        <f t="shared" si="2"/>
        <v>-1.1455339293677477E-3</v>
      </c>
      <c r="BA36">
        <f t="shared" si="3"/>
        <v>1.0580497986802553</v>
      </c>
      <c r="BB36">
        <f t="shared" si="4"/>
        <v>-0.4567850636968836</v>
      </c>
      <c r="BC36">
        <f t="shared" si="5"/>
        <v>1.2924381719043674</v>
      </c>
      <c r="BD36">
        <f t="shared" si="6"/>
        <v>0.75425552460387701</v>
      </c>
      <c r="BE36">
        <f t="shared" si="34"/>
        <v>1.0935081376991032</v>
      </c>
      <c r="BF36">
        <f t="shared" si="34"/>
        <v>1.0935079675548121</v>
      </c>
      <c r="BG36">
        <f t="shared" si="34"/>
        <v>1.0935062143521583</v>
      </c>
      <c r="BH36">
        <f t="shared" si="34"/>
        <v>1.0934881493284416</v>
      </c>
      <c r="BI36">
        <f t="shared" si="34"/>
        <v>1.093302043814776</v>
      </c>
      <c r="BJ36">
        <f t="shared" si="34"/>
        <v>1.091388669838973</v>
      </c>
      <c r="BK36">
        <f t="shared" si="34"/>
        <v>1.072109528814585</v>
      </c>
      <c r="BL36">
        <f t="shared" si="8"/>
        <v>0.90585667438240125</v>
      </c>
    </row>
    <row r="37" spans="1:64">
      <c r="A37" s="7" t="s">
        <v>77</v>
      </c>
      <c r="B37" s="8" t="s">
        <v>79</v>
      </c>
      <c r="C37" s="9">
        <v>51237.468999999997</v>
      </c>
      <c r="D37" s="9">
        <v>1.9E-3</v>
      </c>
      <c r="E37">
        <f t="shared" si="12"/>
        <v>-2889.4981178303005</v>
      </c>
      <c r="F37">
        <f t="shared" si="32"/>
        <v>-2889.5</v>
      </c>
      <c r="G37">
        <f>+C37-(C$7+F37*C$8)</f>
        <v>6.748000014340505E-4</v>
      </c>
      <c r="K37">
        <f>G37</f>
        <v>6.748000014340505E-4</v>
      </c>
      <c r="Q37" s="2">
        <f t="shared" si="15"/>
        <v>36218.968999999997</v>
      </c>
      <c r="S37" s="13">
        <v>1</v>
      </c>
      <c r="Z37">
        <f t="shared" si="16"/>
        <v>-2889.5</v>
      </c>
      <c r="AA37" s="74">
        <f t="shared" si="17"/>
        <v>-5.1826598203105687E-3</v>
      </c>
      <c r="AB37" s="74">
        <f t="shared" si="35"/>
        <v>4.8558230017446196E-3</v>
      </c>
      <c r="AC37" s="74">
        <f t="shared" si="36"/>
        <v>6.748000014340505E-4</v>
      </c>
      <c r="AD37" s="74">
        <f t="shared" si="37"/>
        <v>5.8574598217446192E-3</v>
      </c>
      <c r="AE37" s="74">
        <f t="shared" si="38"/>
        <v>3.4309835563352503E-5</v>
      </c>
      <c r="AF37">
        <f t="shared" si="39"/>
        <v>6.748000014340505E-4</v>
      </c>
      <c r="AG37" s="101"/>
      <c r="AH37">
        <f t="shared" si="23"/>
        <v>-4.1810230003105691E-3</v>
      </c>
      <c r="AI37">
        <f t="shared" si="24"/>
        <v>0.86454420515084163</v>
      </c>
      <c r="AJ37">
        <f t="shared" si="25"/>
        <v>-0.99256363734082487</v>
      </c>
      <c r="AK37">
        <f t="shared" si="26"/>
        <v>0.16212040008479112</v>
      </c>
      <c r="AL37">
        <f t="shared" si="27"/>
        <v>2.2668271882680928</v>
      </c>
      <c r="AM37">
        <f t="shared" si="28"/>
        <v>2.1386389316921557</v>
      </c>
      <c r="AN37" s="74">
        <f t="shared" si="33"/>
        <v>-4.1919346731200688</v>
      </c>
      <c r="AO37" s="74">
        <f t="shared" si="33"/>
        <v>-4.1919349033307007</v>
      </c>
      <c r="AP37" s="74">
        <f t="shared" si="33"/>
        <v>-4.1919327119949816</v>
      </c>
      <c r="AQ37" s="74">
        <f t="shared" si="33"/>
        <v>-4.1919535712854143</v>
      </c>
      <c r="AR37" s="74">
        <f t="shared" si="33"/>
        <v>-4.1917550427954495</v>
      </c>
      <c r="AS37" s="74">
        <f t="shared" si="33"/>
        <v>-4.1936473359388851</v>
      </c>
      <c r="AT37" s="74">
        <f t="shared" si="33"/>
        <v>-4.175857127379242</v>
      </c>
      <c r="AU37" s="74">
        <f t="shared" si="30"/>
        <v>-4.3752235141678169</v>
      </c>
      <c r="AW37">
        <v>10000</v>
      </c>
      <c r="AX37">
        <f t="shared" si="0"/>
        <v>-4.7403066044822816E-3</v>
      </c>
      <c r="AY37">
        <f t="shared" si="1"/>
        <v>-5.9999999999999984E-4</v>
      </c>
      <c r="AZ37">
        <f t="shared" si="2"/>
        <v>-4.1403066044822818E-3</v>
      </c>
      <c r="BA37">
        <f t="shared" si="3"/>
        <v>0.86878336464355099</v>
      </c>
      <c r="BB37">
        <f t="shared" si="4"/>
        <v>-0.98908257302034441</v>
      </c>
      <c r="BC37">
        <f t="shared" si="5"/>
        <v>2.2409556921720006</v>
      </c>
      <c r="BD37">
        <f t="shared" si="6"/>
        <v>2.0684751241631987</v>
      </c>
      <c r="BE37">
        <f t="shared" si="34"/>
        <v>2.0620722663609392</v>
      </c>
      <c r="BF37">
        <f t="shared" si="34"/>
        <v>2.06207209951158</v>
      </c>
      <c r="BG37">
        <f t="shared" si="34"/>
        <v>2.0620737736491179</v>
      </c>
      <c r="BH37">
        <f t="shared" si="34"/>
        <v>2.0620569754059357</v>
      </c>
      <c r="BI37">
        <f t="shared" si="34"/>
        <v>2.0622255045508648</v>
      </c>
      <c r="BJ37">
        <f t="shared" si="34"/>
        <v>2.0605323153604709</v>
      </c>
      <c r="BK37">
        <f t="shared" si="34"/>
        <v>2.0773074005814678</v>
      </c>
      <c r="BL37">
        <f t="shared" si="8"/>
        <v>1.8757965593266537</v>
      </c>
    </row>
    <row r="38" spans="1:64">
      <c r="A38" s="7" t="s">
        <v>77</v>
      </c>
      <c r="B38" s="8" t="s">
        <v>79</v>
      </c>
      <c r="C38" s="9">
        <v>51481.427900000002</v>
      </c>
      <c r="D38" s="9">
        <v>1.2999999999999999E-3</v>
      </c>
      <c r="E38">
        <f t="shared" si="12"/>
        <v>-2209.0416107891642</v>
      </c>
      <c r="F38">
        <f t="shared" si="32"/>
        <v>-2209</v>
      </c>
      <c r="Q38" s="2">
        <f t="shared" si="15"/>
        <v>36462.927900000002</v>
      </c>
      <c r="S38" s="13"/>
      <c r="U38" s="52">
        <f>+C38-(C$7+F38*C$8)</f>
        <v>-1.4918399996531662E-2</v>
      </c>
      <c r="Z38">
        <f t="shared" si="16"/>
        <v>-2209</v>
      </c>
      <c r="AA38" s="74">
        <f t="shared" si="17"/>
        <v>-4.7040129729173539E-3</v>
      </c>
      <c r="AB38" s="74">
        <f t="shared" si="35"/>
        <v>-9999</v>
      </c>
      <c r="AC38" s="74">
        <f t="shared" si="36"/>
        <v>0</v>
      </c>
      <c r="AD38" s="74">
        <f t="shared" si="37"/>
        <v>-9999</v>
      </c>
      <c r="AE38" s="74">
        <f t="shared" si="38"/>
        <v>0</v>
      </c>
      <c r="AF38">
        <f t="shared" si="39"/>
        <v>-9999</v>
      </c>
      <c r="AG38" s="101"/>
      <c r="AH38">
        <f t="shared" si="23"/>
        <v>-4.3882384929173545E-3</v>
      </c>
      <c r="AI38">
        <f t="shared" si="24"/>
        <v>0.82832546826261966</v>
      </c>
      <c r="AJ38">
        <f t="shared" si="25"/>
        <v>-0.99148798244867653</v>
      </c>
      <c r="AK38">
        <f t="shared" si="26"/>
        <v>0.12312250661280906</v>
      </c>
      <c r="AL38">
        <f t="shared" si="27"/>
        <v>2.519425587876496</v>
      </c>
      <c r="AM38">
        <f t="shared" si="28"/>
        <v>3.1102009426701018</v>
      </c>
      <c r="AN38" s="74">
        <f t="shared" si="33"/>
        <v>-3.8999157668259552</v>
      </c>
      <c r="AO38" s="74">
        <f t="shared" si="33"/>
        <v>-3.8999178075083742</v>
      </c>
      <c r="AP38" s="74">
        <f t="shared" si="33"/>
        <v>-3.8999045022597123</v>
      </c>
      <c r="AQ38" s="74">
        <f t="shared" si="33"/>
        <v>-3.8999912554943212</v>
      </c>
      <c r="AR38" s="74">
        <f t="shared" si="33"/>
        <v>-3.8994257329799984</v>
      </c>
      <c r="AS38" s="74">
        <f t="shared" si="33"/>
        <v>-3.9031177033039808</v>
      </c>
      <c r="AT38" s="74">
        <f t="shared" si="33"/>
        <v>-3.879242043570005</v>
      </c>
      <c r="AU38" s="74">
        <f t="shared" si="30"/>
        <v>-4.0452014683155353</v>
      </c>
      <c r="AW38">
        <v>12000</v>
      </c>
      <c r="AX38">
        <f t="shared" si="0"/>
        <v>-6.7785670636778088E-3</v>
      </c>
      <c r="AY38">
        <f t="shared" si="1"/>
        <v>-2.919999999999999E-3</v>
      </c>
      <c r="AZ38">
        <f t="shared" si="2"/>
        <v>-3.8585670636778098E-3</v>
      </c>
      <c r="BA38">
        <f t="shared" si="3"/>
        <v>0.79285759646728138</v>
      </c>
      <c r="BB38">
        <f t="shared" si="4"/>
        <v>-0.84992754056330966</v>
      </c>
      <c r="BC38">
        <f t="shared" si="5"/>
        <v>2.9438052415396059</v>
      </c>
      <c r="BD38">
        <f t="shared" si="6"/>
        <v>10.078880893560392</v>
      </c>
      <c r="BE38">
        <f t="shared" si="34"/>
        <v>2.8969142108636281</v>
      </c>
      <c r="BF38">
        <f t="shared" si="34"/>
        <v>2.8969096645059738</v>
      </c>
      <c r="BG38">
        <f t="shared" si="34"/>
        <v>2.8969318451949029</v>
      </c>
      <c r="BH38">
        <f t="shared" si="34"/>
        <v>2.8968236292815042</v>
      </c>
      <c r="BI38">
        <f t="shared" si="34"/>
        <v>2.8973515691778804</v>
      </c>
      <c r="BJ38">
        <f t="shared" si="34"/>
        <v>2.8947753122891626</v>
      </c>
      <c r="BK38">
        <f t="shared" si="34"/>
        <v>2.9073315426567978</v>
      </c>
      <c r="BL38">
        <f t="shared" si="8"/>
        <v>2.8457364442709059</v>
      </c>
    </row>
    <row r="39" spans="1:64">
      <c r="A39" s="7" t="s">
        <v>77</v>
      </c>
      <c r="B39" s="8" t="s">
        <v>78</v>
      </c>
      <c r="C39" s="9">
        <v>51484.489699999998</v>
      </c>
      <c r="D39" s="9">
        <v>4.4000000000000003E-3</v>
      </c>
      <c r="E39">
        <f t="shared" si="12"/>
        <v>-2200.5015586194927</v>
      </c>
      <c r="F39">
        <f t="shared" si="32"/>
        <v>-2200.5</v>
      </c>
      <c r="G39">
        <f t="shared" ref="G39:G66" si="40">+C39-(C$7+F39*C$8)</f>
        <v>-5.5879999854369089E-4</v>
      </c>
      <c r="K39">
        <f t="shared" ref="K39:K64" si="41">G39</f>
        <v>-5.5879999854369089E-4</v>
      </c>
      <c r="Q39" s="2">
        <f t="shared" si="15"/>
        <v>36465.989699999998</v>
      </c>
      <c r="S39" s="13">
        <v>1</v>
      </c>
      <c r="Z39">
        <f t="shared" si="16"/>
        <v>-2200.5</v>
      </c>
      <c r="AA39" s="74">
        <f t="shared" si="17"/>
        <v>-4.6961525846329561E-3</v>
      </c>
      <c r="AB39" s="74">
        <f t="shared" si="35"/>
        <v>3.8296765660892655E-3</v>
      </c>
      <c r="AC39" s="74">
        <f t="shared" si="36"/>
        <v>-5.5879999854369089E-4</v>
      </c>
      <c r="AD39" s="74">
        <f t="shared" si="37"/>
        <v>4.1373525860892652E-3</v>
      </c>
      <c r="AE39" s="74">
        <f t="shared" si="38"/>
        <v>1.7117686421619532E-5</v>
      </c>
      <c r="AF39">
        <f t="shared" si="39"/>
        <v>-5.5879999854369089E-4</v>
      </c>
      <c r="AG39" s="101"/>
      <c r="AH39">
        <f t="shared" si="23"/>
        <v>-4.3884765646329564E-3</v>
      </c>
      <c r="AI39">
        <f t="shared" si="24"/>
        <v>0.82795350168763515</v>
      </c>
      <c r="AJ39">
        <f t="shared" si="25"/>
        <v>-0.99108926346288262</v>
      </c>
      <c r="AK39">
        <f t="shared" si="26"/>
        <v>0.12260219777933611</v>
      </c>
      <c r="AL39">
        <f t="shared" si="27"/>
        <v>2.5224530921055961</v>
      </c>
      <c r="AM39">
        <f t="shared" si="28"/>
        <v>3.1264341883653688</v>
      </c>
      <c r="AN39" s="74">
        <f t="shared" si="33"/>
        <v>-3.8963424884774214</v>
      </c>
      <c r="AO39" s="74">
        <f t="shared" si="33"/>
        <v>-3.8963445655452373</v>
      </c>
      <c r="AP39" s="74">
        <f t="shared" si="33"/>
        <v>-3.8963310686626724</v>
      </c>
      <c r="AQ39" s="74">
        <f t="shared" si="33"/>
        <v>-3.896418775089499</v>
      </c>
      <c r="AR39" s="74">
        <f t="shared" si="33"/>
        <v>-3.8958489639560234</v>
      </c>
      <c r="AS39" s="74">
        <f t="shared" si="33"/>
        <v>-3.8995563876101937</v>
      </c>
      <c r="AT39" s="74">
        <f t="shared" si="33"/>
        <v>-3.8756600839141351</v>
      </c>
      <c r="AU39" s="74">
        <f t="shared" si="30"/>
        <v>-4.0410792238045223</v>
      </c>
      <c r="AW39">
        <v>14000</v>
      </c>
      <c r="AX39">
        <f t="shared" si="0"/>
        <v>-7.0415950089187992E-3</v>
      </c>
      <c r="AY39">
        <f t="shared" si="1"/>
        <v>-5.8799999999999998E-3</v>
      </c>
      <c r="AZ39">
        <f t="shared" si="2"/>
        <v>-1.1615950089187992E-3</v>
      </c>
      <c r="BA39">
        <f t="shared" si="3"/>
        <v>0.81044872823320102</v>
      </c>
      <c r="BB39">
        <f t="shared" si="4"/>
        <v>-0.35296168323099825</v>
      </c>
      <c r="BC39">
        <f t="shared" si="5"/>
        <v>-2.6842669451586221</v>
      </c>
      <c r="BD39">
        <f t="shared" si="6"/>
        <v>-4.2967627848227608</v>
      </c>
      <c r="BE39">
        <f t="shared" si="34"/>
        <v>3.7031736905094652</v>
      </c>
      <c r="BF39">
        <f t="shared" si="34"/>
        <v>3.7031778846670425</v>
      </c>
      <c r="BG39">
        <f t="shared" si="34"/>
        <v>3.70315442942178</v>
      </c>
      <c r="BH39">
        <f t="shared" si="34"/>
        <v>3.7032856040770139</v>
      </c>
      <c r="BI39">
        <f t="shared" si="34"/>
        <v>3.7025521420594329</v>
      </c>
      <c r="BJ39">
        <f t="shared" si="34"/>
        <v>3.7066576501171871</v>
      </c>
      <c r="BK39">
        <f t="shared" si="34"/>
        <v>3.6838109570748658</v>
      </c>
      <c r="BL39">
        <f t="shared" si="8"/>
        <v>3.8156763292151581</v>
      </c>
    </row>
    <row r="40" spans="1:64">
      <c r="A40" s="7" t="s">
        <v>77</v>
      </c>
      <c r="B40" s="8" t="s">
        <v>78</v>
      </c>
      <c r="C40" s="9">
        <v>51518.551200000002</v>
      </c>
      <c r="D40" s="9">
        <v>6.0000000000000001E-3</v>
      </c>
      <c r="E40">
        <f t="shared" si="12"/>
        <v>-2105.4963371884091</v>
      </c>
      <c r="F40">
        <f t="shared" si="32"/>
        <v>-2105.5</v>
      </c>
      <c r="G40">
        <f t="shared" si="40"/>
        <v>1.3132000021869317E-3</v>
      </c>
      <c r="K40">
        <f t="shared" si="41"/>
        <v>1.3132000021869317E-3</v>
      </c>
      <c r="Q40" s="2">
        <f t="shared" si="15"/>
        <v>36500.051200000002</v>
      </c>
      <c r="S40" s="13">
        <v>1</v>
      </c>
      <c r="Z40">
        <f t="shared" si="16"/>
        <v>-2105.5</v>
      </c>
      <c r="AA40" s="74">
        <f t="shared" si="17"/>
        <v>-4.6052872781367866E-3</v>
      </c>
      <c r="AB40" s="74">
        <f t="shared" si="35"/>
        <v>5.7005368603237185E-3</v>
      </c>
      <c r="AC40" s="74">
        <f t="shared" si="36"/>
        <v>1.3132000021869317E-3</v>
      </c>
      <c r="AD40" s="74">
        <f t="shared" si="37"/>
        <v>5.9184872803237183E-3</v>
      </c>
      <c r="AE40" s="74">
        <f t="shared" si="38"/>
        <v>3.5028491687353644E-5</v>
      </c>
      <c r="AF40">
        <f t="shared" si="39"/>
        <v>1.3132000021869317E-3</v>
      </c>
      <c r="AG40" s="101"/>
      <c r="AH40">
        <f t="shared" si="23"/>
        <v>-4.3873368581367868E-3</v>
      </c>
      <c r="AI40">
        <f t="shared" si="24"/>
        <v>0.82392544217759478</v>
      </c>
      <c r="AJ40">
        <f t="shared" si="25"/>
        <v>-0.98604593038801547</v>
      </c>
      <c r="AK40">
        <f t="shared" si="26"/>
        <v>0.11674350761183468</v>
      </c>
      <c r="AL40">
        <f t="shared" si="27"/>
        <v>2.5561088393679028</v>
      </c>
      <c r="AM40">
        <f t="shared" si="28"/>
        <v>3.3178355708135658</v>
      </c>
      <c r="AN40" s="74">
        <f t="shared" si="33"/>
        <v>-3.8565128813793912</v>
      </c>
      <c r="AO40" s="74">
        <f t="shared" si="33"/>
        <v>-3.8565153803844159</v>
      </c>
      <c r="AP40" s="74">
        <f t="shared" si="33"/>
        <v>-3.8564997159504526</v>
      </c>
      <c r="AQ40" s="74">
        <f t="shared" si="33"/>
        <v>-3.8565979083427524</v>
      </c>
      <c r="AR40" s="74">
        <f t="shared" si="33"/>
        <v>-3.8559825281607427</v>
      </c>
      <c r="AS40" s="74">
        <f t="shared" si="33"/>
        <v>-3.8598446164646494</v>
      </c>
      <c r="AT40" s="74">
        <f t="shared" si="33"/>
        <v>-3.8358155327561443</v>
      </c>
      <c r="AU40" s="74">
        <f t="shared" si="30"/>
        <v>-3.9950070792696701</v>
      </c>
      <c r="AW40">
        <v>16000</v>
      </c>
      <c r="AX40">
        <f t="shared" si="0"/>
        <v>-6.9827866181743151E-3</v>
      </c>
      <c r="AY40">
        <f t="shared" si="1"/>
        <v>-9.4799999999999988E-3</v>
      </c>
      <c r="AZ40">
        <f t="shared" si="2"/>
        <v>2.4972133818256833E-3</v>
      </c>
      <c r="BA40">
        <f t="shared" si="3"/>
        <v>0.92875073271562558</v>
      </c>
      <c r="BB40">
        <f t="shared" si="4"/>
        <v>0.39744846713760335</v>
      </c>
      <c r="BC40">
        <f t="shared" si="5"/>
        <v>-1.9147977263611877</v>
      </c>
      <c r="BD40">
        <f t="shared" si="6"/>
        <v>-1.4204787559572443</v>
      </c>
      <c r="BE40">
        <f t="shared" si="34"/>
        <v>4.5763080622940313</v>
      </c>
      <c r="BF40">
        <f t="shared" si="34"/>
        <v>4.576308062321754</v>
      </c>
      <c r="BG40">
        <f t="shared" si="34"/>
        <v>4.5763080613544806</v>
      </c>
      <c r="BH40">
        <f t="shared" si="34"/>
        <v>4.5763080951044541</v>
      </c>
      <c r="BI40">
        <f t="shared" si="34"/>
        <v>4.5763069175096041</v>
      </c>
      <c r="BJ40">
        <f t="shared" si="34"/>
        <v>4.5763480118170783</v>
      </c>
      <c r="BK40">
        <f t="shared" si="34"/>
        <v>4.5749211720550242</v>
      </c>
      <c r="BL40">
        <f t="shared" si="8"/>
        <v>4.7856162141594112</v>
      </c>
    </row>
    <row r="41" spans="1:64">
      <c r="A41" s="7" t="s">
        <v>80</v>
      </c>
      <c r="B41" s="8" t="s">
        <v>79</v>
      </c>
      <c r="C41" s="9">
        <v>51550.2765</v>
      </c>
      <c r="D41" s="9">
        <v>1.2999999999999999E-3</v>
      </c>
      <c r="E41">
        <f t="shared" si="12"/>
        <v>-2017.0073055407402</v>
      </c>
      <c r="F41">
        <f t="shared" si="32"/>
        <v>-2017</v>
      </c>
      <c r="G41">
        <f t="shared" si="40"/>
        <v>-2.6192000004812144E-3</v>
      </c>
      <c r="K41">
        <f t="shared" si="41"/>
        <v>-2.6192000004812144E-3</v>
      </c>
      <c r="Q41" s="2">
        <f t="shared" si="15"/>
        <v>36531.7765</v>
      </c>
      <c r="S41" s="13">
        <v>1</v>
      </c>
      <c r="Z41">
        <f t="shared" si="16"/>
        <v>-2017</v>
      </c>
      <c r="AA41" s="74">
        <f t="shared" si="17"/>
        <v>-4.5157241280986719E-3</v>
      </c>
      <c r="AB41" s="74">
        <f t="shared" si="35"/>
        <v>1.7608610076174577E-3</v>
      </c>
      <c r="AC41" s="74">
        <f t="shared" si="36"/>
        <v>-2.6192000004812144E-3</v>
      </c>
      <c r="AD41" s="74">
        <f t="shared" si="37"/>
        <v>1.8965241276174575E-3</v>
      </c>
      <c r="AE41" s="74">
        <f t="shared" si="38"/>
        <v>3.5968037666351582E-6</v>
      </c>
      <c r="AF41">
        <f t="shared" si="39"/>
        <v>-2.6192000004812144E-3</v>
      </c>
      <c r="AG41" s="101"/>
      <c r="AH41">
        <f t="shared" si="23"/>
        <v>-4.3800610080986721E-3</v>
      </c>
      <c r="AI41">
        <f t="shared" si="24"/>
        <v>0.82038417264507857</v>
      </c>
      <c r="AJ41">
        <f t="shared" si="25"/>
        <v>-0.98039921992699042</v>
      </c>
      <c r="AK41">
        <f t="shared" si="26"/>
        <v>0.11121803381411251</v>
      </c>
      <c r="AL41">
        <f t="shared" si="27"/>
        <v>2.5871753490160971</v>
      </c>
      <c r="AM41">
        <f t="shared" si="28"/>
        <v>3.5145112563481327</v>
      </c>
      <c r="AN41" s="74">
        <f t="shared" ref="AN41:AT50" si="42">$AU41+$AB$7*SIN(AO41)</f>
        <v>-3.8195783498230642</v>
      </c>
      <c r="AO41" s="74">
        <f t="shared" si="42"/>
        <v>-3.8195812599708177</v>
      </c>
      <c r="AP41" s="74">
        <f t="shared" si="42"/>
        <v>-3.8195635732941744</v>
      </c>
      <c r="AQ41" s="74">
        <f t="shared" si="42"/>
        <v>-3.8196710695007274</v>
      </c>
      <c r="AR41" s="74">
        <f t="shared" si="42"/>
        <v>-3.8190178718145438</v>
      </c>
      <c r="AS41" s="74">
        <f t="shared" si="42"/>
        <v>-3.8229923300196509</v>
      </c>
      <c r="AT41" s="74">
        <f t="shared" si="42"/>
        <v>-3.7990014338192402</v>
      </c>
      <c r="AU41" s="74">
        <f t="shared" si="30"/>
        <v>-3.9520872393608872</v>
      </c>
      <c r="AW41">
        <v>18000</v>
      </c>
      <c r="AX41">
        <f t="shared" si="0"/>
        <v>-9.3468891118820216E-3</v>
      </c>
      <c r="AY41">
        <f t="shared" si="1"/>
        <v>-1.372E-2</v>
      </c>
      <c r="AZ41">
        <f t="shared" si="2"/>
        <v>4.3731108881179788E-3</v>
      </c>
      <c r="BA41">
        <f t="shared" si="3"/>
        <v>1.1473639173833567</v>
      </c>
      <c r="BB41">
        <f t="shared" si="4"/>
        <v>0.99893773905228411</v>
      </c>
      <c r="BC41">
        <f t="shared" si="5"/>
        <v>-0.79883259806679907</v>
      </c>
      <c r="BD41">
        <f t="shared" si="6"/>
        <v>-0.42210534850502002</v>
      </c>
      <c r="BE41">
        <f t="shared" si="34"/>
        <v>5.626599231391511</v>
      </c>
      <c r="BF41">
        <f t="shared" si="34"/>
        <v>5.6266017249933968</v>
      </c>
      <c r="BG41">
        <f t="shared" si="34"/>
        <v>5.6266166266508115</v>
      </c>
      <c r="BH41">
        <f t="shared" si="34"/>
        <v>5.6267056747468249</v>
      </c>
      <c r="BI41">
        <f t="shared" si="34"/>
        <v>5.6272376737568237</v>
      </c>
      <c r="BJ41">
        <f t="shared" si="34"/>
        <v>5.6304114675612613</v>
      </c>
      <c r="BK41">
        <f t="shared" si="34"/>
        <v>5.649188958722716</v>
      </c>
      <c r="BL41">
        <f t="shared" si="8"/>
        <v>5.7555560991036625</v>
      </c>
    </row>
    <row r="42" spans="1:64">
      <c r="A42" s="16" t="s">
        <v>117</v>
      </c>
      <c r="B42" s="16" t="s">
        <v>79</v>
      </c>
      <c r="C42" s="50">
        <v>51555.476699999999</v>
      </c>
      <c r="D42" s="50" t="s">
        <v>111</v>
      </c>
      <c r="E42">
        <f t="shared" si="12"/>
        <v>-2002.5027724906454</v>
      </c>
      <c r="F42">
        <f t="shared" si="32"/>
        <v>-2002.5</v>
      </c>
      <c r="G42">
        <f t="shared" si="40"/>
        <v>-9.9400000181049109E-4</v>
      </c>
      <c r="K42">
        <f t="shared" si="41"/>
        <v>-9.9400000181049109E-4</v>
      </c>
      <c r="Q42" s="2">
        <f t="shared" si="15"/>
        <v>36536.976699999999</v>
      </c>
      <c r="S42" s="13">
        <v>1</v>
      </c>
      <c r="Z42">
        <f t="shared" si="16"/>
        <v>-2002.5</v>
      </c>
      <c r="AA42" s="74">
        <f t="shared" si="17"/>
        <v>-4.5006039782933792E-3</v>
      </c>
      <c r="AB42" s="74">
        <f t="shared" si="35"/>
        <v>3.3843034764828887E-3</v>
      </c>
      <c r="AC42" s="74">
        <f t="shared" si="36"/>
        <v>-9.9400000181049109E-4</v>
      </c>
      <c r="AD42" s="74">
        <f t="shared" si="37"/>
        <v>3.5066039764828881E-3</v>
      </c>
      <c r="AE42" s="74">
        <f t="shared" si="38"/>
        <v>1.2296271447885603E-5</v>
      </c>
      <c r="AF42">
        <f t="shared" si="39"/>
        <v>-9.9400000181049109E-4</v>
      </c>
      <c r="AG42" s="101"/>
      <c r="AH42">
        <f t="shared" si="23"/>
        <v>-4.3783034782933798E-3</v>
      </c>
      <c r="AI42">
        <f t="shared" si="24"/>
        <v>0.81982317926660209</v>
      </c>
      <c r="AJ42">
        <f t="shared" si="25"/>
        <v>-0.9793887718439177</v>
      </c>
      <c r="AK42">
        <f t="shared" si="26"/>
        <v>0.1103068889610935</v>
      </c>
      <c r="AL42">
        <f t="shared" si="27"/>
        <v>2.5922401712691538</v>
      </c>
      <c r="AM42">
        <f t="shared" si="28"/>
        <v>3.5486271874202431</v>
      </c>
      <c r="AN42" s="74">
        <f t="shared" si="42"/>
        <v>-3.813541905825562</v>
      </c>
      <c r="AO42" s="74">
        <f t="shared" si="42"/>
        <v>-3.813544884237082</v>
      </c>
      <c r="AP42" s="74">
        <f t="shared" si="42"/>
        <v>-3.8135268699270899</v>
      </c>
      <c r="AQ42" s="74">
        <f t="shared" si="42"/>
        <v>-3.8136358297202535</v>
      </c>
      <c r="AR42" s="74">
        <f t="shared" si="42"/>
        <v>-3.8129769290547078</v>
      </c>
      <c r="AS42" s="74">
        <f t="shared" si="42"/>
        <v>-3.8169667181475391</v>
      </c>
      <c r="AT42" s="74">
        <f t="shared" si="42"/>
        <v>-3.7929969344290235</v>
      </c>
      <c r="AU42" s="74">
        <f t="shared" si="30"/>
        <v>-3.9450551751950407</v>
      </c>
      <c r="AW42">
        <v>20000</v>
      </c>
      <c r="AX42">
        <f t="shared" si="0"/>
        <v>-1.7403537840627776E-2</v>
      </c>
      <c r="AY42">
        <f t="shared" si="1"/>
        <v>-1.8599999999999998E-2</v>
      </c>
      <c r="AZ42">
        <f t="shared" si="2"/>
        <v>1.196462159372223E-3</v>
      </c>
      <c r="BA42">
        <f t="shared" si="3"/>
        <v>1.1647091938343253</v>
      </c>
      <c r="BB42">
        <f t="shared" si="4"/>
        <v>0.14089577955581156</v>
      </c>
      <c r="BC42">
        <f t="shared" si="5"/>
        <v>0.67669418402900405</v>
      </c>
      <c r="BD42">
        <f t="shared" si="6"/>
        <v>0.35187822709321048</v>
      </c>
      <c r="BE42">
        <f t="shared" ref="BE42:BK42" si="43">$BL42+$AB$7*SIN(BF42)</f>
        <v>6.8365186888569696</v>
      </c>
      <c r="BF42">
        <f t="shared" si="43"/>
        <v>6.8365154952868181</v>
      </c>
      <c r="BG42">
        <f t="shared" si="43"/>
        <v>6.8364977273301193</v>
      </c>
      <c r="BH42">
        <f t="shared" si="43"/>
        <v>6.8363988759190546</v>
      </c>
      <c r="BI42">
        <f t="shared" si="43"/>
        <v>6.8358490296299319</v>
      </c>
      <c r="BJ42">
        <f t="shared" si="43"/>
        <v>6.8327939836169795</v>
      </c>
      <c r="BK42">
        <f t="shared" si="43"/>
        <v>6.8159218881148842</v>
      </c>
      <c r="BL42">
        <f t="shared" si="8"/>
        <v>6.7254959840479156</v>
      </c>
    </row>
    <row r="43" spans="1:64">
      <c r="A43" s="7" t="s">
        <v>80</v>
      </c>
      <c r="B43" s="8" t="s">
        <v>79</v>
      </c>
      <c r="C43" s="9">
        <v>51569.2791</v>
      </c>
      <c r="D43" s="9">
        <v>2.3999999999999998E-3</v>
      </c>
      <c r="E43">
        <f t="shared" si="12"/>
        <v>-1964.0047595352471</v>
      </c>
      <c r="F43">
        <f t="shared" si="32"/>
        <v>-1964</v>
      </c>
      <c r="G43">
        <f t="shared" si="40"/>
        <v>-1.7063999985111877E-3</v>
      </c>
      <c r="K43">
        <f t="shared" si="41"/>
        <v>-1.7063999985111877E-3</v>
      </c>
      <c r="Q43" s="2">
        <f t="shared" si="15"/>
        <v>36550.7791</v>
      </c>
      <c r="S43" s="13">
        <v>1</v>
      </c>
      <c r="Z43">
        <f t="shared" si="16"/>
        <v>-1964</v>
      </c>
      <c r="AA43" s="74">
        <f t="shared" si="17"/>
        <v>-4.4598540585870051E-3</v>
      </c>
      <c r="AB43" s="74">
        <f t="shared" si="35"/>
        <v>2.6664703800758178E-3</v>
      </c>
      <c r="AC43" s="74">
        <f t="shared" si="36"/>
        <v>-1.7063999985111877E-3</v>
      </c>
      <c r="AD43" s="74">
        <f t="shared" si="37"/>
        <v>2.7534540600758174E-3</v>
      </c>
      <c r="AE43" s="74">
        <f t="shared" si="38"/>
        <v>7.581509260948003E-6</v>
      </c>
      <c r="AF43">
        <f t="shared" si="39"/>
        <v>-1.7063999985111877E-3</v>
      </c>
      <c r="AG43" s="101"/>
      <c r="AH43">
        <f t="shared" si="23"/>
        <v>-4.3728703785870056E-3</v>
      </c>
      <c r="AI43">
        <f t="shared" si="24"/>
        <v>0.81835969978568335</v>
      </c>
      <c r="AJ43">
        <f t="shared" si="25"/>
        <v>-0.97659117073284274</v>
      </c>
      <c r="AK43">
        <f t="shared" si="26"/>
        <v>0.10788001585058712</v>
      </c>
      <c r="AL43">
        <f t="shared" si="27"/>
        <v>2.6056548859190953</v>
      </c>
      <c r="AM43">
        <f t="shared" si="28"/>
        <v>3.6420230522784327</v>
      </c>
      <c r="AN43" s="74">
        <f t="shared" si="42"/>
        <v>-3.7975339413759333</v>
      </c>
      <c r="AO43" s="74">
        <f t="shared" si="42"/>
        <v>-3.7975371014440258</v>
      </c>
      <c r="AP43" s="74">
        <f t="shared" si="42"/>
        <v>-3.7975182263350105</v>
      </c>
      <c r="AQ43" s="74">
        <f t="shared" si="42"/>
        <v>-3.7976309715670915</v>
      </c>
      <c r="AR43" s="74">
        <f t="shared" si="42"/>
        <v>-3.7969576643856406</v>
      </c>
      <c r="AS43" s="74">
        <f t="shared" si="42"/>
        <v>-3.8009838113047962</v>
      </c>
      <c r="AT43" s="74">
        <f t="shared" si="42"/>
        <v>-3.7770903036185728</v>
      </c>
      <c r="AU43" s="74">
        <f t="shared" si="30"/>
        <v>-3.9263838324098641</v>
      </c>
    </row>
    <row r="44" spans="1:64">
      <c r="A44" s="7" t="s">
        <v>80</v>
      </c>
      <c r="B44" s="8" t="s">
        <v>78</v>
      </c>
      <c r="C44" s="9">
        <v>51569.457900000001</v>
      </c>
      <c r="D44" s="9">
        <v>1.6000000000000001E-3</v>
      </c>
      <c r="E44">
        <f t="shared" si="12"/>
        <v>-1963.5060459262745</v>
      </c>
      <c r="F44">
        <f t="shared" si="32"/>
        <v>-1963.5</v>
      </c>
      <c r="G44">
        <f t="shared" si="40"/>
        <v>-2.1675999960280024E-3</v>
      </c>
      <c r="K44">
        <f t="shared" si="41"/>
        <v>-2.1675999960280024E-3</v>
      </c>
      <c r="Q44" s="2">
        <f t="shared" si="15"/>
        <v>36550.957900000001</v>
      </c>
      <c r="S44" s="13">
        <v>1</v>
      </c>
      <c r="Z44">
        <f t="shared" si="16"/>
        <v>-1963.5</v>
      </c>
      <c r="AA44" s="74">
        <f t="shared" si="17"/>
        <v>-4.459319095056688E-3</v>
      </c>
      <c r="AB44" s="74">
        <f t="shared" si="35"/>
        <v>2.2051925190286863E-3</v>
      </c>
      <c r="AC44" s="74">
        <f t="shared" si="36"/>
        <v>-2.1675999960280024E-3</v>
      </c>
      <c r="AD44" s="74">
        <f t="shared" si="37"/>
        <v>2.2917190990286856E-3</v>
      </c>
      <c r="AE44" s="74">
        <f t="shared" si="38"/>
        <v>5.2519764288528507E-6</v>
      </c>
      <c r="AF44">
        <f t="shared" si="39"/>
        <v>-2.1675999960280024E-3</v>
      </c>
      <c r="AG44" s="101"/>
      <c r="AH44">
        <f t="shared" si="23"/>
        <v>-4.3727925150566886E-3</v>
      </c>
      <c r="AI44">
        <f t="shared" si="24"/>
        <v>0.8183409418476405</v>
      </c>
      <c r="AJ44">
        <f t="shared" si="25"/>
        <v>-0.97655374870079059</v>
      </c>
      <c r="AK44">
        <f t="shared" si="26"/>
        <v>0.10784842638197228</v>
      </c>
      <c r="AL44">
        <f t="shared" si="27"/>
        <v>2.6058287891633909</v>
      </c>
      <c r="AM44">
        <f t="shared" si="28"/>
        <v>3.6432637519848257</v>
      </c>
      <c r="AN44" s="74">
        <f t="shared" si="42"/>
        <v>-3.7973262330370279</v>
      </c>
      <c r="AO44" s="74">
        <f t="shared" si="42"/>
        <v>-3.79732939546501</v>
      </c>
      <c r="AP44" s="74">
        <f t="shared" si="42"/>
        <v>-3.7973105092790411</v>
      </c>
      <c r="AQ44" s="74">
        <f t="shared" si="42"/>
        <v>-3.7974233026476898</v>
      </c>
      <c r="AR44" s="74">
        <f t="shared" si="42"/>
        <v>-3.7967498156175821</v>
      </c>
      <c r="AS44" s="74">
        <f t="shared" si="42"/>
        <v>-3.8007763926980682</v>
      </c>
      <c r="AT44" s="74">
        <f t="shared" si="42"/>
        <v>-3.7768840684472935</v>
      </c>
      <c r="AU44" s="74">
        <f t="shared" si="30"/>
        <v>-3.9261413474386284</v>
      </c>
    </row>
    <row r="45" spans="1:64">
      <c r="A45" s="16" t="s">
        <v>117</v>
      </c>
      <c r="B45" s="16" t="s">
        <v>78</v>
      </c>
      <c r="C45" s="50">
        <v>51572.3272</v>
      </c>
      <c r="D45" s="50" t="s">
        <v>111</v>
      </c>
      <c r="E45">
        <f t="shared" si="12"/>
        <v>-1955.5029197617769</v>
      </c>
      <c r="F45">
        <f t="shared" si="32"/>
        <v>-1955.5</v>
      </c>
      <c r="G45">
        <f t="shared" si="40"/>
        <v>-1.0467999964021146E-3</v>
      </c>
      <c r="K45">
        <f t="shared" si="41"/>
        <v>-1.0467999964021146E-3</v>
      </c>
      <c r="Q45" s="2">
        <f t="shared" si="15"/>
        <v>36553.8272</v>
      </c>
      <c r="S45" s="13">
        <v>1</v>
      </c>
      <c r="Z45">
        <f t="shared" si="16"/>
        <v>-1955.5</v>
      </c>
      <c r="AA45" s="74">
        <f t="shared" si="17"/>
        <v>-4.4507397158490038E-3</v>
      </c>
      <c r="AB45" s="74">
        <f t="shared" si="35"/>
        <v>3.3247212994468893E-3</v>
      </c>
      <c r="AC45" s="74">
        <f t="shared" si="36"/>
        <v>-1.0467999964021146E-3</v>
      </c>
      <c r="AD45" s="74">
        <f t="shared" si="37"/>
        <v>3.4039397194468891E-3</v>
      </c>
      <c r="AE45" s="74">
        <f t="shared" si="38"/>
        <v>1.1586805613628166E-5</v>
      </c>
      <c r="AF45">
        <f t="shared" si="39"/>
        <v>-1.0467999964021146E-3</v>
      </c>
      <c r="AG45" s="101"/>
      <c r="AH45">
        <f t="shared" si="23"/>
        <v>-4.3715212958490039E-3</v>
      </c>
      <c r="AI45">
        <f t="shared" si="24"/>
        <v>0.81804167853235443</v>
      </c>
      <c r="AJ45">
        <f t="shared" si="25"/>
        <v>-0.97595121631530279</v>
      </c>
      <c r="AK45">
        <f t="shared" si="26"/>
        <v>0.10734274884940746</v>
      </c>
      <c r="AL45">
        <f t="shared" si="27"/>
        <v>2.608610159003848</v>
      </c>
      <c r="AM45">
        <f t="shared" si="28"/>
        <v>3.6632146099871394</v>
      </c>
      <c r="AN45" s="74">
        <f t="shared" si="42"/>
        <v>-3.7940035458963512</v>
      </c>
      <c r="AO45" s="74">
        <f t="shared" si="42"/>
        <v>-3.7940067460752109</v>
      </c>
      <c r="AP45" s="74">
        <f t="shared" si="42"/>
        <v>-3.7939876830610424</v>
      </c>
      <c r="AQ45" s="74">
        <f t="shared" si="42"/>
        <v>-3.7941012428475842</v>
      </c>
      <c r="AR45" s="74">
        <f t="shared" si="42"/>
        <v>-3.7934249041692039</v>
      </c>
      <c r="AS45" s="74">
        <f t="shared" si="42"/>
        <v>-3.7974582159439412</v>
      </c>
      <c r="AT45" s="74">
        <f t="shared" si="42"/>
        <v>-3.7735854978153753</v>
      </c>
      <c r="AU45" s="74">
        <f t="shared" si="30"/>
        <v>-3.9222615878988512</v>
      </c>
    </row>
    <row r="46" spans="1:64">
      <c r="A46" s="7" t="s">
        <v>80</v>
      </c>
      <c r="B46" s="8" t="s">
        <v>79</v>
      </c>
      <c r="C46" s="9">
        <v>51576.454400000002</v>
      </c>
      <c r="D46" s="9">
        <v>3.3999999999999998E-3</v>
      </c>
      <c r="E46">
        <f t="shared" si="12"/>
        <v>-1943.9912262106832</v>
      </c>
      <c r="F46">
        <f t="shared" si="32"/>
        <v>-1944</v>
      </c>
      <c r="G46">
        <f t="shared" si="40"/>
        <v>3.145599999697879E-3</v>
      </c>
      <c r="K46">
        <f t="shared" si="41"/>
        <v>3.145599999697879E-3</v>
      </c>
      <c r="Q46" s="2">
        <f t="shared" si="15"/>
        <v>36557.954400000002</v>
      </c>
      <c r="S46" s="13">
        <v>1</v>
      </c>
      <c r="Z46">
        <f t="shared" si="16"/>
        <v>-1944</v>
      </c>
      <c r="AA46" s="74">
        <f t="shared" si="17"/>
        <v>-4.438341119470523E-3</v>
      </c>
      <c r="AB46" s="74">
        <f t="shared" si="35"/>
        <v>7.5152102391684026E-3</v>
      </c>
      <c r="AC46" s="74">
        <f t="shared" si="36"/>
        <v>3.145599999697879E-3</v>
      </c>
      <c r="AD46" s="74">
        <f t="shared" si="37"/>
        <v>7.583941119168402E-3</v>
      </c>
      <c r="AE46" s="74">
        <f t="shared" si="38"/>
        <v>5.7516162899013272E-5</v>
      </c>
      <c r="AF46">
        <f t="shared" si="39"/>
        <v>3.145599999697879E-3</v>
      </c>
      <c r="AG46" s="101"/>
      <c r="AH46">
        <f t="shared" si="23"/>
        <v>-4.3696102394705236E-3</v>
      </c>
      <c r="AI46">
        <f t="shared" si="24"/>
        <v>0.81761433282466689</v>
      </c>
      <c r="AJ46">
        <f t="shared" si="25"/>
        <v>-0.97507263799345523</v>
      </c>
      <c r="AK46">
        <f t="shared" si="26"/>
        <v>0.10661503126144375</v>
      </c>
      <c r="AL46">
        <f t="shared" si="27"/>
        <v>2.6126048269162725</v>
      </c>
      <c r="AM46">
        <f t="shared" si="28"/>
        <v>3.6922267611938095</v>
      </c>
      <c r="AN46" s="74">
        <f t="shared" si="42"/>
        <v>-3.7892293048056978</v>
      </c>
      <c r="AO46" s="74">
        <f t="shared" si="42"/>
        <v>-3.7892325592130751</v>
      </c>
      <c r="AP46" s="74">
        <f t="shared" si="42"/>
        <v>-3.7892132434032466</v>
      </c>
      <c r="AQ46" s="74">
        <f t="shared" si="42"/>
        <v>-3.7893278922226963</v>
      </c>
      <c r="AR46" s="74">
        <f t="shared" si="42"/>
        <v>-3.7886475407112772</v>
      </c>
      <c r="AS46" s="74">
        <f t="shared" si="42"/>
        <v>-3.7926900440749347</v>
      </c>
      <c r="AT46" s="74">
        <f t="shared" si="42"/>
        <v>-3.7688477210713796</v>
      </c>
      <c r="AU46" s="74">
        <f t="shared" si="30"/>
        <v>-3.9166844335604214</v>
      </c>
    </row>
    <row r="47" spans="1:64">
      <c r="A47" s="7" t="s">
        <v>80</v>
      </c>
      <c r="B47" s="8" t="s">
        <v>78</v>
      </c>
      <c r="C47" s="9">
        <v>51841.577799999999</v>
      </c>
      <c r="D47" s="9">
        <v>3.3E-3</v>
      </c>
      <c r="E47">
        <f t="shared" si="12"/>
        <v>-1204.5021454726409</v>
      </c>
      <c r="F47">
        <f t="shared" si="32"/>
        <v>-1204.5</v>
      </c>
      <c r="G47">
        <f t="shared" si="40"/>
        <v>-7.6919999992242083E-4</v>
      </c>
      <c r="K47">
        <f t="shared" si="41"/>
        <v>-7.6919999992242083E-4</v>
      </c>
      <c r="Q47" s="2">
        <f t="shared" si="15"/>
        <v>36823.077799999999</v>
      </c>
      <c r="S47" s="13">
        <v>1</v>
      </c>
      <c r="Z47">
        <f t="shared" si="16"/>
        <v>-1204.5</v>
      </c>
      <c r="AA47" s="74">
        <f t="shared" si="17"/>
        <v>-3.4873959217719824E-3</v>
      </c>
      <c r="AB47" s="74">
        <f t="shared" si="35"/>
        <v>3.2794303018495617E-3</v>
      </c>
      <c r="AC47" s="74">
        <f t="shared" si="36"/>
        <v>-7.6919999992242083E-4</v>
      </c>
      <c r="AD47" s="74">
        <f t="shared" si="37"/>
        <v>2.7181959218495616E-3</v>
      </c>
      <c r="AE47" s="74">
        <f t="shared" si="38"/>
        <v>7.388589069559588E-6</v>
      </c>
      <c r="AF47">
        <f t="shared" si="39"/>
        <v>-7.6919999992242083E-4</v>
      </c>
      <c r="AG47" s="101"/>
      <c r="AH47">
        <f t="shared" si="23"/>
        <v>-4.0486303017719825E-3</v>
      </c>
      <c r="AI47">
        <f t="shared" si="24"/>
        <v>0.79692936121145352</v>
      </c>
      <c r="AJ47">
        <f t="shared" si="25"/>
        <v>-0.89003751715920409</v>
      </c>
      <c r="AK47">
        <f t="shared" si="26"/>
        <v>5.8254717782182247E-2</v>
      </c>
      <c r="AL47">
        <f t="shared" si="27"/>
        <v>2.8622255419813074</v>
      </c>
      <c r="AM47">
        <f t="shared" si="28"/>
        <v>7.1124169673508897</v>
      </c>
      <c r="AN47" s="74">
        <f t="shared" si="42"/>
        <v>-3.4865990188929112</v>
      </c>
      <c r="AO47" s="74">
        <f t="shared" si="42"/>
        <v>-3.4866042466946343</v>
      </c>
      <c r="AP47" s="74">
        <f t="shared" si="42"/>
        <v>-3.4865779516042257</v>
      </c>
      <c r="AQ47" s="74">
        <f t="shared" si="42"/>
        <v>-3.4867102146439124</v>
      </c>
      <c r="AR47" s="74">
        <f t="shared" si="42"/>
        <v>-3.4860450015957434</v>
      </c>
      <c r="AS47" s="74">
        <f t="shared" si="42"/>
        <v>-3.4893922875394381</v>
      </c>
      <c r="AT47" s="74">
        <f t="shared" si="42"/>
        <v>-3.472589276735111</v>
      </c>
      <c r="AU47" s="74">
        <f t="shared" si="30"/>
        <v>-3.558049161102284</v>
      </c>
    </row>
    <row r="48" spans="1:64">
      <c r="A48" s="7" t="s">
        <v>80</v>
      </c>
      <c r="B48" s="8" t="s">
        <v>79</v>
      </c>
      <c r="C48" s="9">
        <v>51876.5337</v>
      </c>
      <c r="D48" s="9">
        <v>2.0999999999999999E-3</v>
      </c>
      <c r="E48">
        <f t="shared" si="12"/>
        <v>-1107.0022403063226</v>
      </c>
      <c r="F48">
        <f t="shared" si="32"/>
        <v>-1107</v>
      </c>
      <c r="G48">
        <f t="shared" si="40"/>
        <v>-8.031999968807213E-4</v>
      </c>
      <c r="K48">
        <f t="shared" si="41"/>
        <v>-8.031999968807213E-4</v>
      </c>
      <c r="Q48" s="2">
        <f t="shared" si="15"/>
        <v>36858.0337</v>
      </c>
      <c r="S48" s="13">
        <v>1</v>
      </c>
      <c r="Z48">
        <f t="shared" si="16"/>
        <v>-1107</v>
      </c>
      <c r="AA48" s="74">
        <f t="shared" si="17"/>
        <v>-3.3409877928803665E-3</v>
      </c>
      <c r="AB48" s="74">
        <f t="shared" si="35"/>
        <v>3.1755518759996456E-3</v>
      </c>
      <c r="AC48" s="74">
        <f t="shared" si="36"/>
        <v>-8.031999968807213E-4</v>
      </c>
      <c r="AD48" s="74">
        <f t="shared" si="37"/>
        <v>2.5377877959996452E-3</v>
      </c>
      <c r="AE48" s="74">
        <f t="shared" si="38"/>
        <v>6.4403668975247368E-6</v>
      </c>
      <c r="AF48">
        <f t="shared" si="39"/>
        <v>-8.031999968807213E-4</v>
      </c>
      <c r="AG48" s="101"/>
      <c r="AH48">
        <f t="shared" si="23"/>
        <v>-3.9787518728803669E-3</v>
      </c>
      <c r="AI48">
        <f t="shared" si="24"/>
        <v>0.79516502410909151</v>
      </c>
      <c r="AJ48">
        <f t="shared" si="25"/>
        <v>-0.87495413008566036</v>
      </c>
      <c r="AK48">
        <f t="shared" si="26"/>
        <v>5.1710048671809984E-2</v>
      </c>
      <c r="AL48">
        <f t="shared" si="27"/>
        <v>2.8943119235734733</v>
      </c>
      <c r="AM48">
        <f t="shared" si="28"/>
        <v>8.046718016558934</v>
      </c>
      <c r="AN48" s="74">
        <f t="shared" si="42"/>
        <v>-3.4472007482338416</v>
      </c>
      <c r="AO48" s="74">
        <f t="shared" si="42"/>
        <v>-3.4472058093631164</v>
      </c>
      <c r="AP48" s="74">
        <f t="shared" si="42"/>
        <v>-3.4471806886950063</v>
      </c>
      <c r="AQ48" s="74">
        <f t="shared" si="42"/>
        <v>-3.4473053758635164</v>
      </c>
      <c r="AR48" s="74">
        <f t="shared" si="42"/>
        <v>-3.4466865356852949</v>
      </c>
      <c r="AS48" s="74">
        <f t="shared" si="42"/>
        <v>-3.4497591195608677</v>
      </c>
      <c r="AT48" s="74">
        <f t="shared" si="42"/>
        <v>-3.4345324050749286</v>
      </c>
      <c r="AU48" s="74">
        <f t="shared" si="30"/>
        <v>-3.5107645917112524</v>
      </c>
    </row>
    <row r="49" spans="1:47">
      <c r="A49" s="7" t="s">
        <v>80</v>
      </c>
      <c r="B49" s="8" t="s">
        <v>79</v>
      </c>
      <c r="C49" s="9">
        <v>51909.517800000001</v>
      </c>
      <c r="D49" s="9">
        <v>2.3E-3</v>
      </c>
      <c r="E49">
        <f t="shared" si="12"/>
        <v>-1015.0021309686591</v>
      </c>
      <c r="F49">
        <f t="shared" si="32"/>
        <v>-1015</v>
      </c>
      <c r="G49">
        <f t="shared" si="40"/>
        <v>-7.6399999670684338E-4</v>
      </c>
      <c r="K49">
        <f t="shared" si="41"/>
        <v>-7.6399999670684338E-4</v>
      </c>
      <c r="Q49" s="2">
        <f t="shared" si="15"/>
        <v>36891.017800000001</v>
      </c>
      <c r="S49" s="13">
        <v>1</v>
      </c>
      <c r="Z49">
        <f t="shared" si="16"/>
        <v>-1015</v>
      </c>
      <c r="AA49" s="74">
        <f t="shared" si="17"/>
        <v>-3.1987195056323815E-3</v>
      </c>
      <c r="AB49" s="74">
        <f t="shared" si="35"/>
        <v>3.1433015089255383E-3</v>
      </c>
      <c r="AC49" s="74">
        <f t="shared" si="36"/>
        <v>-7.6399999670684338E-4</v>
      </c>
      <c r="AD49" s="74">
        <f t="shared" si="37"/>
        <v>2.4347195089255381E-3</v>
      </c>
      <c r="AE49" s="74">
        <f t="shared" si="38"/>
        <v>5.9278590871426132E-6</v>
      </c>
      <c r="AF49">
        <f t="shared" si="39"/>
        <v>-7.6399999670684338E-4</v>
      </c>
      <c r="AG49" s="101"/>
      <c r="AH49">
        <f t="shared" si="23"/>
        <v>-3.9073015056323816E-3</v>
      </c>
      <c r="AI49">
        <f t="shared" si="24"/>
        <v>0.79369912282412147</v>
      </c>
      <c r="AJ49">
        <f t="shared" si="25"/>
        <v>-0.85995795839219069</v>
      </c>
      <c r="AK49">
        <f t="shared" si="26"/>
        <v>4.5510927900155096E-2</v>
      </c>
      <c r="AL49">
        <f t="shared" si="27"/>
        <v>2.9244657085346537</v>
      </c>
      <c r="AM49">
        <f t="shared" si="28"/>
        <v>9.1749850164698437</v>
      </c>
      <c r="AN49" s="74">
        <f t="shared" si="42"/>
        <v>-3.4101002955997179</v>
      </c>
      <c r="AO49" s="74">
        <f t="shared" si="42"/>
        <v>-3.4101050803290032</v>
      </c>
      <c r="AP49" s="74">
        <f t="shared" si="42"/>
        <v>-3.4100815902689199</v>
      </c>
      <c r="AQ49" s="74">
        <f t="shared" si="42"/>
        <v>-3.410196913385819</v>
      </c>
      <c r="AR49" s="74">
        <f t="shared" si="42"/>
        <v>-3.4096307761843301</v>
      </c>
      <c r="AS49" s="74">
        <f t="shared" si="42"/>
        <v>-3.4124108710802354</v>
      </c>
      <c r="AT49" s="74">
        <f t="shared" si="42"/>
        <v>-3.3987789542083831</v>
      </c>
      <c r="AU49" s="74">
        <f t="shared" si="30"/>
        <v>-3.4661473570038162</v>
      </c>
    </row>
    <row r="50" spans="1:47">
      <c r="A50" s="16" t="s">
        <v>185</v>
      </c>
      <c r="B50" s="16" t="s">
        <v>78</v>
      </c>
      <c r="C50" s="50">
        <v>51923.321830000001</v>
      </c>
      <c r="D50" s="50" t="s">
        <v>111</v>
      </c>
      <c r="E50">
        <f t="shared" si="12"/>
        <v>-976.49957157488257</v>
      </c>
      <c r="F50">
        <f t="shared" si="32"/>
        <v>-976.5</v>
      </c>
      <c r="G50">
        <f t="shared" si="40"/>
        <v>1.5359999815700576E-4</v>
      </c>
      <c r="K50">
        <f t="shared" si="41"/>
        <v>1.5359999815700576E-4</v>
      </c>
      <c r="Q50" s="2">
        <f t="shared" si="15"/>
        <v>36904.821830000001</v>
      </c>
      <c r="S50" s="13">
        <v>1</v>
      </c>
      <c r="Z50">
        <f t="shared" si="16"/>
        <v>-976.5</v>
      </c>
      <c r="AA50" s="74">
        <f t="shared" si="17"/>
        <v>-3.1380234515121863E-3</v>
      </c>
      <c r="AB50" s="74">
        <f t="shared" si="35"/>
        <v>4.0294392696691925E-3</v>
      </c>
      <c r="AC50" s="74">
        <f t="shared" si="36"/>
        <v>1.5359999815700576E-4</v>
      </c>
      <c r="AD50" s="74">
        <f t="shared" si="37"/>
        <v>3.2916234496691921E-3</v>
      </c>
      <c r="AE50" s="74">
        <f t="shared" si="38"/>
        <v>1.0834784934412112E-5</v>
      </c>
      <c r="AF50">
        <f t="shared" si="39"/>
        <v>1.5359999815700576E-4</v>
      </c>
      <c r="AG50" s="101"/>
      <c r="AH50">
        <f t="shared" si="23"/>
        <v>-3.8758392715121867E-3</v>
      </c>
      <c r="AI50">
        <f t="shared" si="24"/>
        <v>0.79314263358220527</v>
      </c>
      <c r="AJ50">
        <f t="shared" si="25"/>
        <v>-0.85346603753783667</v>
      </c>
      <c r="AK50">
        <f t="shared" si="26"/>
        <v>4.2910679796109283E-2</v>
      </c>
      <c r="AL50">
        <f t="shared" si="27"/>
        <v>2.937052719995171</v>
      </c>
      <c r="AM50">
        <f t="shared" si="28"/>
        <v>9.7439279172032567</v>
      </c>
      <c r="AN50" s="74">
        <f t="shared" si="42"/>
        <v>-3.3945940728235811</v>
      </c>
      <c r="AO50" s="74">
        <f t="shared" si="42"/>
        <v>-3.3945987077767072</v>
      </c>
      <c r="AP50" s="74">
        <f t="shared" si="42"/>
        <v>-3.3945760469764616</v>
      </c>
      <c r="AQ50" s="74">
        <f t="shared" si="42"/>
        <v>-3.3946868394062495</v>
      </c>
      <c r="AR50" s="74">
        <f t="shared" si="42"/>
        <v>-3.3941451869032275</v>
      </c>
      <c r="AS50" s="74">
        <f t="shared" si="42"/>
        <v>-3.3967939920559944</v>
      </c>
      <c r="AT50" s="74">
        <f t="shared" si="42"/>
        <v>-3.383857734371452</v>
      </c>
      <c r="AU50" s="74">
        <f t="shared" si="30"/>
        <v>-3.4474760142186396</v>
      </c>
    </row>
    <row r="51" spans="1:47">
      <c r="A51" s="9" t="s">
        <v>81</v>
      </c>
      <c r="B51" s="8" t="s">
        <v>78</v>
      </c>
      <c r="C51" s="9">
        <v>51924.395700000001</v>
      </c>
      <c r="D51" s="9">
        <v>2E-3</v>
      </c>
      <c r="E51">
        <f t="shared" si="12"/>
        <v>-973.50430544925086</v>
      </c>
      <c r="F51">
        <f t="shared" si="32"/>
        <v>-973.5</v>
      </c>
      <c r="G51">
        <f t="shared" si="40"/>
        <v>-1.5435999957844615E-3</v>
      </c>
      <c r="K51">
        <f t="shared" si="41"/>
        <v>-1.5435999957844615E-3</v>
      </c>
      <c r="Q51" s="2">
        <f t="shared" si="15"/>
        <v>36905.895700000001</v>
      </c>
      <c r="S51" s="13">
        <v>1</v>
      </c>
      <c r="Z51">
        <f t="shared" si="16"/>
        <v>-973.5</v>
      </c>
      <c r="AA51" s="74">
        <f t="shared" si="17"/>
        <v>-3.1332655447907677E-3</v>
      </c>
      <c r="AB51" s="74">
        <f t="shared" si="35"/>
        <v>2.3297493690063067E-3</v>
      </c>
      <c r="AC51" s="74">
        <f t="shared" si="36"/>
        <v>-1.5435999957844615E-3</v>
      </c>
      <c r="AD51" s="74">
        <f t="shared" si="37"/>
        <v>1.5896655490063062E-3</v>
      </c>
      <c r="AE51" s="74">
        <f t="shared" si="38"/>
        <v>2.5270365576975211E-6</v>
      </c>
      <c r="AF51">
        <f t="shared" si="39"/>
        <v>-1.5435999957844615E-3</v>
      </c>
      <c r="AG51" s="101"/>
      <c r="AH51">
        <f t="shared" si="23"/>
        <v>-3.8733493647907682E-3</v>
      </c>
      <c r="AI51">
        <f t="shared" si="24"/>
        <v>0.79310067733226142</v>
      </c>
      <c r="AJ51">
        <f t="shared" si="25"/>
        <v>-0.8529548641148551</v>
      </c>
      <c r="AK51">
        <f t="shared" si="26"/>
        <v>4.270792387252046E-2</v>
      </c>
      <c r="AL51">
        <f t="shared" si="27"/>
        <v>2.9380327931285253</v>
      </c>
      <c r="AM51">
        <f t="shared" si="28"/>
        <v>9.7911696272007145</v>
      </c>
      <c r="AN51" s="74">
        <f t="shared" ref="AN51:AT60" si="44">$AU51+$AB$7*SIN(AO51)</f>
        <v>-3.3933862473346057</v>
      </c>
      <c r="AO51" s="74">
        <f t="shared" si="44"/>
        <v>-3.3933908697840378</v>
      </c>
      <c r="AP51" s="74">
        <f t="shared" si="44"/>
        <v>-3.393368277154007</v>
      </c>
      <c r="AQ51" s="74">
        <f t="shared" si="44"/>
        <v>-3.3934787018771844</v>
      </c>
      <c r="AR51" s="74">
        <f t="shared" si="44"/>
        <v>-3.3929390149720908</v>
      </c>
      <c r="AS51" s="74">
        <f t="shared" si="44"/>
        <v>-3.3955773805205745</v>
      </c>
      <c r="AT51" s="74">
        <f t="shared" si="44"/>
        <v>-3.3826959902492666</v>
      </c>
      <c r="AU51" s="74">
        <f t="shared" si="30"/>
        <v>-3.4460211043912228</v>
      </c>
    </row>
    <row r="52" spans="1:47">
      <c r="A52" s="9" t="s">
        <v>81</v>
      </c>
      <c r="B52" s="8" t="s">
        <v>78</v>
      </c>
      <c r="C52" s="9">
        <v>51924.395700000001</v>
      </c>
      <c r="D52" s="9">
        <v>2E-3</v>
      </c>
      <c r="E52">
        <f t="shared" si="12"/>
        <v>-973.50430544925086</v>
      </c>
      <c r="F52">
        <f t="shared" si="32"/>
        <v>-973.5</v>
      </c>
      <c r="G52">
        <f t="shared" si="40"/>
        <v>-1.5435999957844615E-3</v>
      </c>
      <c r="K52">
        <f t="shared" si="41"/>
        <v>-1.5435999957844615E-3</v>
      </c>
      <c r="Q52" s="2">
        <f t="shared" si="15"/>
        <v>36905.895700000001</v>
      </c>
      <c r="S52" s="13">
        <v>1</v>
      </c>
      <c r="Z52">
        <f t="shared" si="16"/>
        <v>-973.5</v>
      </c>
      <c r="AA52" s="74">
        <f t="shared" si="17"/>
        <v>-3.1332655447907677E-3</v>
      </c>
      <c r="AB52" s="74">
        <f t="shared" si="35"/>
        <v>2.3297493690063067E-3</v>
      </c>
      <c r="AC52" s="74">
        <f t="shared" si="36"/>
        <v>-1.5435999957844615E-3</v>
      </c>
      <c r="AD52" s="74">
        <f t="shared" si="37"/>
        <v>1.5896655490063062E-3</v>
      </c>
      <c r="AE52" s="74">
        <f t="shared" si="38"/>
        <v>2.5270365576975211E-6</v>
      </c>
      <c r="AF52">
        <f t="shared" si="39"/>
        <v>-1.5435999957844615E-3</v>
      </c>
      <c r="AG52" s="101"/>
      <c r="AH52">
        <f t="shared" si="23"/>
        <v>-3.8733493647907682E-3</v>
      </c>
      <c r="AI52">
        <f t="shared" si="24"/>
        <v>0.79310067733226142</v>
      </c>
      <c r="AJ52">
        <f t="shared" si="25"/>
        <v>-0.8529548641148551</v>
      </c>
      <c r="AK52">
        <f t="shared" si="26"/>
        <v>4.270792387252046E-2</v>
      </c>
      <c r="AL52">
        <f t="shared" si="27"/>
        <v>2.9380327931285253</v>
      </c>
      <c r="AM52">
        <f t="shared" si="28"/>
        <v>9.7911696272007145</v>
      </c>
      <c r="AN52" s="74">
        <f t="shared" si="44"/>
        <v>-3.3933862473346057</v>
      </c>
      <c r="AO52" s="74">
        <f t="shared" si="44"/>
        <v>-3.3933908697840378</v>
      </c>
      <c r="AP52" s="74">
        <f t="shared" si="44"/>
        <v>-3.393368277154007</v>
      </c>
      <c r="AQ52" s="74">
        <f t="shared" si="44"/>
        <v>-3.3934787018771844</v>
      </c>
      <c r="AR52" s="74">
        <f t="shared" si="44"/>
        <v>-3.3929390149720908</v>
      </c>
      <c r="AS52" s="74">
        <f t="shared" si="44"/>
        <v>-3.3955773805205745</v>
      </c>
      <c r="AT52" s="74">
        <f t="shared" si="44"/>
        <v>-3.3826959902492666</v>
      </c>
      <c r="AU52" s="74">
        <f t="shared" si="30"/>
        <v>-3.4460211043912228</v>
      </c>
    </row>
    <row r="53" spans="1:47">
      <c r="A53" s="9" t="s">
        <v>81</v>
      </c>
      <c r="B53" s="8" t="s">
        <v>79</v>
      </c>
      <c r="C53" s="9">
        <v>51924.574399999998</v>
      </c>
      <c r="D53" s="9">
        <v>1.4E-3</v>
      </c>
      <c r="E53">
        <f t="shared" si="12"/>
        <v>-973.00587076289162</v>
      </c>
      <c r="F53">
        <f t="shared" si="32"/>
        <v>-973</v>
      </c>
      <c r="G53">
        <f t="shared" si="40"/>
        <v>-2.1048000053269789E-3</v>
      </c>
      <c r="K53">
        <f t="shared" si="41"/>
        <v>-2.1048000053269789E-3</v>
      </c>
      <c r="Q53" s="2">
        <f t="shared" si="15"/>
        <v>36906.074399999998</v>
      </c>
      <c r="S53" s="13">
        <v>1</v>
      </c>
      <c r="Z53">
        <f t="shared" si="16"/>
        <v>-973</v>
      </c>
      <c r="AA53" s="74">
        <f t="shared" si="17"/>
        <v>-3.1324721636904604E-3</v>
      </c>
      <c r="AB53" s="74">
        <f t="shared" si="35"/>
        <v>1.7681338383634818E-3</v>
      </c>
      <c r="AC53" s="74">
        <f t="shared" si="36"/>
        <v>-2.1048000053269789E-3</v>
      </c>
      <c r="AD53" s="74">
        <f t="shared" si="37"/>
        <v>1.0276721583634815E-3</v>
      </c>
      <c r="AE53" s="74">
        <f t="shared" si="38"/>
        <v>1.0561100650754566E-6</v>
      </c>
      <c r="AF53">
        <f t="shared" si="39"/>
        <v>-2.1048000053269789E-3</v>
      </c>
      <c r="AG53" s="101"/>
      <c r="AH53">
        <f t="shared" si="23"/>
        <v>-3.8729338436904607E-3</v>
      </c>
      <c r="AI53">
        <f t="shared" si="24"/>
        <v>0.79309370437419724</v>
      </c>
      <c r="AJ53">
        <f t="shared" si="25"/>
        <v>-0.85286959413574837</v>
      </c>
      <c r="AK53">
        <f t="shared" si="26"/>
        <v>4.2674129308960786E-2</v>
      </c>
      <c r="AL53">
        <f t="shared" si="27"/>
        <v>2.938196128578749</v>
      </c>
      <c r="AM53">
        <f t="shared" si="28"/>
        <v>9.7990868657671584</v>
      </c>
      <c r="AN53" s="74">
        <f t="shared" si="44"/>
        <v>-3.3931849492939063</v>
      </c>
      <c r="AO53" s="74">
        <f t="shared" si="44"/>
        <v>-3.3931895696477614</v>
      </c>
      <c r="AP53" s="74">
        <f t="shared" si="44"/>
        <v>-3.3931669884288969</v>
      </c>
      <c r="AQ53" s="74">
        <f t="shared" si="44"/>
        <v>-3.3932773516639911</v>
      </c>
      <c r="AR53" s="74">
        <f t="shared" si="44"/>
        <v>-3.3927379931576329</v>
      </c>
      <c r="AS53" s="74">
        <f t="shared" si="44"/>
        <v>-3.3953746158819404</v>
      </c>
      <c r="AT53" s="74">
        <f t="shared" si="44"/>
        <v>-3.3825023792777418</v>
      </c>
      <c r="AU53" s="74">
        <f t="shared" si="30"/>
        <v>-3.4457786194199871</v>
      </c>
    </row>
    <row r="54" spans="1:47">
      <c r="A54" s="9" t="s">
        <v>81</v>
      </c>
      <c r="B54" s="8" t="s">
        <v>79</v>
      </c>
      <c r="C54" s="9">
        <v>51924.574399999998</v>
      </c>
      <c r="D54" s="9">
        <v>1.4E-3</v>
      </c>
      <c r="E54">
        <f t="shared" si="12"/>
        <v>-973.00587076289162</v>
      </c>
      <c r="F54">
        <f t="shared" si="32"/>
        <v>-973</v>
      </c>
      <c r="G54">
        <f t="shared" si="40"/>
        <v>-2.1048000053269789E-3</v>
      </c>
      <c r="K54">
        <f t="shared" si="41"/>
        <v>-2.1048000053269789E-3</v>
      </c>
      <c r="Q54" s="2">
        <f t="shared" si="15"/>
        <v>36906.074399999998</v>
      </c>
      <c r="S54" s="13">
        <v>1</v>
      </c>
      <c r="Z54">
        <f t="shared" si="16"/>
        <v>-973</v>
      </c>
      <c r="AA54" s="74">
        <f t="shared" si="17"/>
        <v>-3.1324721636904604E-3</v>
      </c>
      <c r="AB54" s="74">
        <f t="shared" si="35"/>
        <v>1.7681338383634818E-3</v>
      </c>
      <c r="AC54" s="74">
        <f t="shared" si="36"/>
        <v>-2.1048000053269789E-3</v>
      </c>
      <c r="AD54" s="74">
        <f t="shared" si="37"/>
        <v>1.0276721583634815E-3</v>
      </c>
      <c r="AE54" s="74">
        <f t="shared" si="38"/>
        <v>1.0561100650754566E-6</v>
      </c>
      <c r="AF54">
        <f t="shared" si="39"/>
        <v>-2.1048000053269789E-3</v>
      </c>
      <c r="AG54" s="101"/>
      <c r="AH54">
        <f t="shared" si="23"/>
        <v>-3.8729338436904607E-3</v>
      </c>
      <c r="AI54">
        <f t="shared" si="24"/>
        <v>0.79309370437419724</v>
      </c>
      <c r="AJ54">
        <f t="shared" si="25"/>
        <v>-0.85286959413574837</v>
      </c>
      <c r="AK54">
        <f t="shared" si="26"/>
        <v>4.2674129308960786E-2</v>
      </c>
      <c r="AL54">
        <f t="shared" si="27"/>
        <v>2.938196128578749</v>
      </c>
      <c r="AM54">
        <f t="shared" si="28"/>
        <v>9.7990868657671584</v>
      </c>
      <c r="AN54" s="74">
        <f t="shared" si="44"/>
        <v>-3.3931849492939063</v>
      </c>
      <c r="AO54" s="74">
        <f t="shared" si="44"/>
        <v>-3.3931895696477614</v>
      </c>
      <c r="AP54" s="74">
        <f t="shared" si="44"/>
        <v>-3.3931669884288969</v>
      </c>
      <c r="AQ54" s="74">
        <f t="shared" si="44"/>
        <v>-3.3932773516639911</v>
      </c>
      <c r="AR54" s="74">
        <f t="shared" si="44"/>
        <v>-3.3927379931576329</v>
      </c>
      <c r="AS54" s="74">
        <f t="shared" si="44"/>
        <v>-3.3953746158819404</v>
      </c>
      <c r="AT54" s="74">
        <f t="shared" si="44"/>
        <v>-3.3825023792777418</v>
      </c>
      <c r="AU54" s="74">
        <f t="shared" si="30"/>
        <v>-3.4457786194199871</v>
      </c>
    </row>
    <row r="55" spans="1:47">
      <c r="A55" s="9" t="s">
        <v>81</v>
      </c>
      <c r="B55" s="8" t="s">
        <v>78</v>
      </c>
      <c r="C55" s="9">
        <v>51965.269</v>
      </c>
      <c r="D55" s="9">
        <v>6.4999999999999997E-3</v>
      </c>
      <c r="E55">
        <f t="shared" si="12"/>
        <v>-859.49943434496481</v>
      </c>
      <c r="F55">
        <f t="shared" si="32"/>
        <v>-859.5</v>
      </c>
      <c r="G55">
        <f t="shared" si="40"/>
        <v>2.0280000171624124E-4</v>
      </c>
      <c r="K55">
        <f t="shared" si="41"/>
        <v>2.0280000171624124E-4</v>
      </c>
      <c r="Q55" s="2">
        <f t="shared" si="15"/>
        <v>36946.769</v>
      </c>
      <c r="S55" s="13">
        <v>1</v>
      </c>
      <c r="Z55">
        <f t="shared" si="16"/>
        <v>-859.5</v>
      </c>
      <c r="AA55" s="74">
        <f t="shared" si="17"/>
        <v>-2.9494784589243258E-3</v>
      </c>
      <c r="AB55" s="74">
        <f t="shared" si="35"/>
        <v>3.9774792406405673E-3</v>
      </c>
      <c r="AC55" s="74">
        <f t="shared" si="36"/>
        <v>2.0280000171624124E-4</v>
      </c>
      <c r="AD55" s="74">
        <f t="shared" si="37"/>
        <v>3.152278460640567E-3</v>
      </c>
      <c r="AE55" s="74">
        <f t="shared" si="38"/>
        <v>9.9368594934184631E-6</v>
      </c>
      <c r="AF55">
        <f t="shared" si="39"/>
        <v>2.0280000171624124E-4</v>
      </c>
      <c r="AG55" s="101"/>
      <c r="AH55">
        <f t="shared" si="23"/>
        <v>-3.774679238924326E-3</v>
      </c>
      <c r="AI55">
        <f t="shared" si="24"/>
        <v>0.79165647394635474</v>
      </c>
      <c r="AJ55">
        <f t="shared" si="25"/>
        <v>-0.83296759460983039</v>
      </c>
      <c r="AK55">
        <f t="shared" si="26"/>
        <v>3.4989593215756072E-2</v>
      </c>
      <c r="AL55">
        <f t="shared" si="27"/>
        <v>2.9752035330067659</v>
      </c>
      <c r="AM55">
        <f t="shared" si="28"/>
        <v>11.992272326800835</v>
      </c>
      <c r="AN55" s="74">
        <f t="shared" si="44"/>
        <v>-3.3475333048114719</v>
      </c>
      <c r="AO55" s="74">
        <f t="shared" si="44"/>
        <v>-3.3475373656674972</v>
      </c>
      <c r="AP55" s="74">
        <f t="shared" si="44"/>
        <v>-3.347517728777182</v>
      </c>
      <c r="AQ55" s="74">
        <f t="shared" si="44"/>
        <v>-3.3476126867104217</v>
      </c>
      <c r="AR55" s="74">
        <f t="shared" si="44"/>
        <v>-3.3471535169490196</v>
      </c>
      <c r="AS55" s="74">
        <f t="shared" si="44"/>
        <v>-3.3493742451937467</v>
      </c>
      <c r="AT55" s="74">
        <f t="shared" si="44"/>
        <v>-3.3386433439848893</v>
      </c>
      <c r="AU55" s="74">
        <f t="shared" si="30"/>
        <v>-3.390734530949401</v>
      </c>
    </row>
    <row r="56" spans="1:47">
      <c r="A56" s="9" t="s">
        <v>81</v>
      </c>
      <c r="B56" s="8" t="s">
        <v>78</v>
      </c>
      <c r="C56" s="9">
        <v>51965.269</v>
      </c>
      <c r="D56" s="9">
        <v>6.4999999999999997E-3</v>
      </c>
      <c r="E56">
        <f t="shared" si="12"/>
        <v>-859.49943434496481</v>
      </c>
      <c r="F56">
        <f t="shared" si="32"/>
        <v>-859.5</v>
      </c>
      <c r="G56">
        <f t="shared" si="40"/>
        <v>2.0280000171624124E-4</v>
      </c>
      <c r="K56">
        <f t="shared" si="41"/>
        <v>2.0280000171624124E-4</v>
      </c>
      <c r="Q56" s="2">
        <f t="shared" si="15"/>
        <v>36946.769</v>
      </c>
      <c r="S56" s="13">
        <v>1</v>
      </c>
      <c r="Z56">
        <f t="shared" si="16"/>
        <v>-859.5</v>
      </c>
      <c r="AA56" s="74">
        <f t="shared" si="17"/>
        <v>-2.9494784589243258E-3</v>
      </c>
      <c r="AB56" s="74">
        <f t="shared" si="35"/>
        <v>3.9774792406405673E-3</v>
      </c>
      <c r="AC56" s="74">
        <f t="shared" si="36"/>
        <v>2.0280000171624124E-4</v>
      </c>
      <c r="AD56" s="74">
        <f t="shared" si="37"/>
        <v>3.152278460640567E-3</v>
      </c>
      <c r="AE56" s="74">
        <f t="shared" si="38"/>
        <v>9.9368594934184631E-6</v>
      </c>
      <c r="AF56">
        <f t="shared" si="39"/>
        <v>2.0280000171624124E-4</v>
      </c>
      <c r="AG56" s="101"/>
      <c r="AH56">
        <f t="shared" si="23"/>
        <v>-3.774679238924326E-3</v>
      </c>
      <c r="AI56">
        <f t="shared" si="24"/>
        <v>0.79165647394635474</v>
      </c>
      <c r="AJ56">
        <f t="shared" si="25"/>
        <v>-0.83296759460983039</v>
      </c>
      <c r="AK56">
        <f t="shared" si="26"/>
        <v>3.4989593215756072E-2</v>
      </c>
      <c r="AL56">
        <f t="shared" si="27"/>
        <v>2.9752035330067659</v>
      </c>
      <c r="AM56">
        <f t="shared" si="28"/>
        <v>11.992272326800835</v>
      </c>
      <c r="AN56" s="74">
        <f t="shared" si="44"/>
        <v>-3.3475333048114719</v>
      </c>
      <c r="AO56" s="74">
        <f t="shared" si="44"/>
        <v>-3.3475373656674972</v>
      </c>
      <c r="AP56" s="74">
        <f t="shared" si="44"/>
        <v>-3.347517728777182</v>
      </c>
      <c r="AQ56" s="74">
        <f t="shared" si="44"/>
        <v>-3.3476126867104217</v>
      </c>
      <c r="AR56" s="74">
        <f t="shared" si="44"/>
        <v>-3.3471535169490196</v>
      </c>
      <c r="AS56" s="74">
        <f t="shared" si="44"/>
        <v>-3.3493742451937467</v>
      </c>
      <c r="AT56" s="74">
        <f t="shared" si="44"/>
        <v>-3.3386433439848893</v>
      </c>
      <c r="AU56" s="74">
        <f t="shared" si="30"/>
        <v>-3.390734530949401</v>
      </c>
    </row>
    <row r="57" spans="1:47">
      <c r="A57" s="9" t="s">
        <v>81</v>
      </c>
      <c r="B57" s="8" t="s">
        <v>79</v>
      </c>
      <c r="C57" s="9">
        <v>51965.445599999999</v>
      </c>
      <c r="D57" s="9">
        <v>5.4000000000000003E-3</v>
      </c>
      <c r="E57">
        <f t="shared" si="12"/>
        <v>-859.00685703320164</v>
      </c>
      <c r="F57">
        <f t="shared" si="32"/>
        <v>-859</v>
      </c>
      <c r="G57">
        <f t="shared" si="40"/>
        <v>-2.4583999984315597E-3</v>
      </c>
      <c r="K57">
        <f t="shared" si="41"/>
        <v>-2.4583999984315597E-3</v>
      </c>
      <c r="Q57" s="2">
        <f t="shared" si="15"/>
        <v>36946.945599999999</v>
      </c>
      <c r="S57" s="13">
        <v>1</v>
      </c>
      <c r="Z57">
        <f t="shared" si="16"/>
        <v>-859</v>
      </c>
      <c r="AA57" s="74">
        <f t="shared" si="17"/>
        <v>-2.948659718593284E-3</v>
      </c>
      <c r="AB57" s="74">
        <f t="shared" si="35"/>
        <v>1.3158292401617248E-3</v>
      </c>
      <c r="AC57" s="74">
        <f t="shared" si="36"/>
        <v>-2.4583999984315597E-3</v>
      </c>
      <c r="AD57" s="74">
        <f t="shared" si="37"/>
        <v>4.9025972016172436E-4</v>
      </c>
      <c r="AE57" s="74">
        <f t="shared" si="38"/>
        <v>2.4035459321305228E-7</v>
      </c>
      <c r="AF57">
        <f t="shared" si="39"/>
        <v>-2.4583999984315597E-3</v>
      </c>
      <c r="AG57" s="101"/>
      <c r="AH57">
        <f t="shared" si="23"/>
        <v>-3.7742292385932845E-3</v>
      </c>
      <c r="AI57">
        <f t="shared" si="24"/>
        <v>0.79165078245396914</v>
      </c>
      <c r="AJ57">
        <f t="shared" si="25"/>
        <v>-0.8328775352829827</v>
      </c>
      <c r="AK57">
        <f t="shared" si="26"/>
        <v>3.4955686659350588E-2</v>
      </c>
      <c r="AL57">
        <f t="shared" si="27"/>
        <v>2.9753662742920484</v>
      </c>
      <c r="AM57">
        <f t="shared" si="28"/>
        <v>12.004067493478068</v>
      </c>
      <c r="AN57" s="74">
        <f t="shared" si="44"/>
        <v>-3.3473323733049258</v>
      </c>
      <c r="AO57" s="74">
        <f t="shared" si="44"/>
        <v>-3.3473364313381917</v>
      </c>
      <c r="AP57" s="74">
        <f t="shared" si="44"/>
        <v>-3.3473168089209735</v>
      </c>
      <c r="AQ57" s="74">
        <f t="shared" si="44"/>
        <v>-3.3474116928848079</v>
      </c>
      <c r="AR57" s="74">
        <f t="shared" si="44"/>
        <v>-3.3469529000250762</v>
      </c>
      <c r="AS57" s="74">
        <f t="shared" si="44"/>
        <v>-3.34917171169299</v>
      </c>
      <c r="AT57" s="74">
        <f t="shared" si="44"/>
        <v>-3.338450506525088</v>
      </c>
      <c r="AU57" s="74">
        <f t="shared" si="30"/>
        <v>-3.3904920459781644</v>
      </c>
    </row>
    <row r="58" spans="1:47">
      <c r="A58" s="9" t="s">
        <v>81</v>
      </c>
      <c r="B58" s="8" t="s">
        <v>79</v>
      </c>
      <c r="C58" s="9">
        <v>51965.445599999999</v>
      </c>
      <c r="D58" s="9">
        <v>5.4000000000000003E-3</v>
      </c>
      <c r="E58">
        <f t="shared" si="12"/>
        <v>-859.00685703320164</v>
      </c>
      <c r="F58">
        <f t="shared" si="32"/>
        <v>-859</v>
      </c>
      <c r="G58">
        <f t="shared" si="40"/>
        <v>-2.4583999984315597E-3</v>
      </c>
      <c r="K58">
        <f t="shared" si="41"/>
        <v>-2.4583999984315597E-3</v>
      </c>
      <c r="Q58" s="2">
        <f t="shared" si="15"/>
        <v>36946.945599999999</v>
      </c>
      <c r="S58" s="13">
        <v>1</v>
      </c>
      <c r="Z58">
        <f t="shared" si="16"/>
        <v>-859</v>
      </c>
      <c r="AA58" s="74">
        <f t="shared" si="17"/>
        <v>-2.948659718593284E-3</v>
      </c>
      <c r="AB58" s="74">
        <f t="shared" si="35"/>
        <v>1.3158292401617248E-3</v>
      </c>
      <c r="AC58" s="74">
        <f t="shared" si="36"/>
        <v>-2.4583999984315597E-3</v>
      </c>
      <c r="AD58" s="74">
        <f t="shared" si="37"/>
        <v>4.9025972016172436E-4</v>
      </c>
      <c r="AE58" s="74">
        <f t="shared" si="38"/>
        <v>2.4035459321305228E-7</v>
      </c>
      <c r="AF58">
        <f t="shared" si="39"/>
        <v>-2.4583999984315597E-3</v>
      </c>
      <c r="AG58" s="101"/>
      <c r="AH58">
        <f t="shared" si="23"/>
        <v>-3.7742292385932845E-3</v>
      </c>
      <c r="AI58">
        <f t="shared" si="24"/>
        <v>0.79165078245396914</v>
      </c>
      <c r="AJ58">
        <f t="shared" si="25"/>
        <v>-0.8328775352829827</v>
      </c>
      <c r="AK58">
        <f t="shared" si="26"/>
        <v>3.4955686659350588E-2</v>
      </c>
      <c r="AL58">
        <f t="shared" si="27"/>
        <v>2.9753662742920484</v>
      </c>
      <c r="AM58">
        <f t="shared" si="28"/>
        <v>12.004067493478068</v>
      </c>
      <c r="AN58" s="74">
        <f t="shared" si="44"/>
        <v>-3.3473323733049258</v>
      </c>
      <c r="AO58" s="74">
        <f t="shared" si="44"/>
        <v>-3.3473364313381917</v>
      </c>
      <c r="AP58" s="74">
        <f t="shared" si="44"/>
        <v>-3.3473168089209735</v>
      </c>
      <c r="AQ58" s="74">
        <f t="shared" si="44"/>
        <v>-3.3474116928848079</v>
      </c>
      <c r="AR58" s="74">
        <f t="shared" si="44"/>
        <v>-3.3469529000250762</v>
      </c>
      <c r="AS58" s="74">
        <f t="shared" si="44"/>
        <v>-3.34917171169299</v>
      </c>
      <c r="AT58" s="74">
        <f t="shared" si="44"/>
        <v>-3.338450506525088</v>
      </c>
      <c r="AU58" s="74">
        <f t="shared" si="30"/>
        <v>-3.3904920459781644</v>
      </c>
    </row>
    <row r="59" spans="1:47">
      <c r="A59" s="9" t="s">
        <v>81</v>
      </c>
      <c r="B59" s="8" t="s">
        <v>79</v>
      </c>
      <c r="C59" s="9">
        <v>52234.697500000002</v>
      </c>
      <c r="D59" s="9">
        <v>2.8E-3</v>
      </c>
      <c r="E59">
        <f t="shared" si="12"/>
        <v>-108.00245675025445</v>
      </c>
      <c r="F59">
        <f t="shared" si="32"/>
        <v>-108</v>
      </c>
      <c r="G59">
        <f t="shared" si="40"/>
        <v>-8.8079999841284007E-4</v>
      </c>
      <c r="K59">
        <f t="shared" si="41"/>
        <v>-8.8079999841284007E-4</v>
      </c>
      <c r="Q59" s="2">
        <f t="shared" si="15"/>
        <v>37216.197500000002</v>
      </c>
      <c r="S59" s="13">
        <v>1</v>
      </c>
      <c r="Z59">
        <f t="shared" si="16"/>
        <v>-108</v>
      </c>
      <c r="AA59" s="74">
        <f t="shared" si="17"/>
        <v>-1.6062980540565448E-3</v>
      </c>
      <c r="AB59" s="74">
        <f t="shared" si="35"/>
        <v>2.0597649356437048E-3</v>
      </c>
      <c r="AC59" s="74">
        <f t="shared" si="36"/>
        <v>-8.8079999841284007E-4</v>
      </c>
      <c r="AD59" s="74">
        <f t="shared" si="37"/>
        <v>7.2549805564370469E-4</v>
      </c>
      <c r="AE59" s="74">
        <f t="shared" si="38"/>
        <v>5.2634742874279605E-7</v>
      </c>
      <c r="AF59">
        <f t="shared" si="39"/>
        <v>-8.8079999841284007E-4</v>
      </c>
      <c r="AG59" s="101"/>
      <c r="AH59">
        <f t="shared" si="23"/>
        <v>-2.9405649340565449E-3</v>
      </c>
      <c r="AI59">
        <f t="shared" si="24"/>
        <v>0.7893625404920922</v>
      </c>
      <c r="AJ59">
        <f t="shared" si="25"/>
        <v>-0.67517186532115714</v>
      </c>
      <c r="AK59">
        <f t="shared" si="26"/>
        <v>-1.622211866324836E-2</v>
      </c>
      <c r="AL59">
        <f t="shared" si="27"/>
        <v>-3.0647299718723322</v>
      </c>
      <c r="AM59">
        <f t="shared" si="28"/>
        <v>-26.00761791105711</v>
      </c>
      <c r="AN59" s="74">
        <f t="shared" si="44"/>
        <v>-3.0463671298863875</v>
      </c>
      <c r="AO59" s="74">
        <f t="shared" si="44"/>
        <v>-3.0463650284136476</v>
      </c>
      <c r="AP59" s="74">
        <f t="shared" si="44"/>
        <v>-3.0463750209547173</v>
      </c>
      <c r="AQ59" s="74">
        <f t="shared" si="44"/>
        <v>-3.0463275061551696</v>
      </c>
      <c r="AR59" s="74">
        <f t="shared" si="44"/>
        <v>-3.0465534383714141</v>
      </c>
      <c r="AS59" s="74">
        <f t="shared" si="44"/>
        <v>-3.0454790901578375</v>
      </c>
      <c r="AT59" s="74">
        <f t="shared" si="44"/>
        <v>-3.0505868367928333</v>
      </c>
      <c r="AU59" s="74">
        <f t="shared" si="30"/>
        <v>-3.0262796191815982</v>
      </c>
    </row>
    <row r="60" spans="1:47">
      <c r="A60" s="9" t="s">
        <v>81</v>
      </c>
      <c r="B60" s="8" t="s">
        <v>79</v>
      </c>
      <c r="C60" s="9">
        <v>52234.697500000002</v>
      </c>
      <c r="D60" s="9">
        <v>2.8E-3</v>
      </c>
      <c r="E60">
        <f t="shared" si="12"/>
        <v>-108.00245675025445</v>
      </c>
      <c r="F60">
        <f t="shared" si="32"/>
        <v>-108</v>
      </c>
      <c r="G60">
        <f t="shared" si="40"/>
        <v>-8.8079999841284007E-4</v>
      </c>
      <c r="K60">
        <f t="shared" si="41"/>
        <v>-8.8079999841284007E-4</v>
      </c>
      <c r="Q60" s="2">
        <f t="shared" si="15"/>
        <v>37216.197500000002</v>
      </c>
      <c r="S60" s="13">
        <v>1</v>
      </c>
      <c r="Z60">
        <f t="shared" si="16"/>
        <v>-108</v>
      </c>
      <c r="AA60" s="74">
        <f t="shared" si="17"/>
        <v>-1.6062980540565448E-3</v>
      </c>
      <c r="AB60" s="74">
        <f t="shared" si="35"/>
        <v>2.0597649356437048E-3</v>
      </c>
      <c r="AC60" s="74">
        <f t="shared" si="36"/>
        <v>-8.8079999841284007E-4</v>
      </c>
      <c r="AD60" s="74">
        <f t="shared" si="37"/>
        <v>7.2549805564370469E-4</v>
      </c>
      <c r="AE60" s="74">
        <f t="shared" si="38"/>
        <v>5.2634742874279605E-7</v>
      </c>
      <c r="AF60">
        <f t="shared" si="39"/>
        <v>-8.8079999841284007E-4</v>
      </c>
      <c r="AG60" s="101"/>
      <c r="AH60">
        <f t="shared" si="23"/>
        <v>-2.9405649340565449E-3</v>
      </c>
      <c r="AI60">
        <f t="shared" si="24"/>
        <v>0.7893625404920922</v>
      </c>
      <c r="AJ60">
        <f t="shared" si="25"/>
        <v>-0.67517186532115714</v>
      </c>
      <c r="AK60">
        <f t="shared" si="26"/>
        <v>-1.622211866324836E-2</v>
      </c>
      <c r="AL60">
        <f t="shared" si="27"/>
        <v>-3.0647299718723322</v>
      </c>
      <c r="AM60">
        <f t="shared" si="28"/>
        <v>-26.00761791105711</v>
      </c>
      <c r="AN60" s="74">
        <f t="shared" si="44"/>
        <v>-3.0463671298863875</v>
      </c>
      <c r="AO60" s="74">
        <f t="shared" si="44"/>
        <v>-3.0463650284136476</v>
      </c>
      <c r="AP60" s="74">
        <f t="shared" si="44"/>
        <v>-3.0463750209547173</v>
      </c>
      <c r="AQ60" s="74">
        <f t="shared" si="44"/>
        <v>-3.0463275061551696</v>
      </c>
      <c r="AR60" s="74">
        <f t="shared" si="44"/>
        <v>-3.0465534383714141</v>
      </c>
      <c r="AS60" s="74">
        <f t="shared" si="44"/>
        <v>-3.0454790901578375</v>
      </c>
      <c r="AT60" s="74">
        <f t="shared" si="44"/>
        <v>-3.0505868367928333</v>
      </c>
      <c r="AU60" s="74">
        <f t="shared" si="30"/>
        <v>-3.0262796191815982</v>
      </c>
    </row>
    <row r="61" spans="1:47">
      <c r="A61" s="9" t="s">
        <v>81</v>
      </c>
      <c r="B61" s="8" t="s">
        <v>79</v>
      </c>
      <c r="C61" s="9">
        <v>52234.697899999999</v>
      </c>
      <c r="D61" s="9">
        <v>1.6000000000000001E-3</v>
      </c>
      <c r="E61">
        <f t="shared" si="12"/>
        <v>-108.00134105986196</v>
      </c>
      <c r="F61">
        <f t="shared" si="32"/>
        <v>-108</v>
      </c>
      <c r="G61">
        <f t="shared" si="40"/>
        <v>-4.8080000124173239E-4</v>
      </c>
      <c r="K61">
        <f t="shared" si="41"/>
        <v>-4.8080000124173239E-4</v>
      </c>
      <c r="Q61" s="2">
        <f t="shared" si="15"/>
        <v>37216.197899999999</v>
      </c>
      <c r="S61" s="13">
        <v>1</v>
      </c>
      <c r="Z61">
        <f t="shared" si="16"/>
        <v>-108</v>
      </c>
      <c r="AA61" s="74">
        <f t="shared" si="17"/>
        <v>-1.6062980540565448E-3</v>
      </c>
      <c r="AB61" s="74">
        <f t="shared" si="35"/>
        <v>2.4597649328148125E-3</v>
      </c>
      <c r="AC61" s="74">
        <f t="shared" si="36"/>
        <v>-4.8080000124173239E-4</v>
      </c>
      <c r="AD61" s="74">
        <f t="shared" si="37"/>
        <v>1.1254980528148124E-3</v>
      </c>
      <c r="AE61" s="74">
        <f t="shared" si="38"/>
        <v>1.2667458668899341E-6</v>
      </c>
      <c r="AF61">
        <f t="shared" si="39"/>
        <v>-4.8080000124173239E-4</v>
      </c>
      <c r="AG61" s="101"/>
      <c r="AH61">
        <f t="shared" si="23"/>
        <v>-2.9405649340565449E-3</v>
      </c>
      <c r="AI61">
        <f t="shared" si="24"/>
        <v>0.7893625404920922</v>
      </c>
      <c r="AJ61">
        <f t="shared" si="25"/>
        <v>-0.67517186532115714</v>
      </c>
      <c r="AK61">
        <f t="shared" si="26"/>
        <v>-1.622211866324836E-2</v>
      </c>
      <c r="AL61">
        <f t="shared" si="27"/>
        <v>-3.0647299718723322</v>
      </c>
      <c r="AM61">
        <f t="shared" si="28"/>
        <v>-26.00761791105711</v>
      </c>
      <c r="AN61" s="74">
        <f t="shared" ref="AN61:AT70" si="45">$AU61+$AB$7*SIN(AO61)</f>
        <v>-3.0463671298863875</v>
      </c>
      <c r="AO61" s="74">
        <f t="shared" si="45"/>
        <v>-3.0463650284136476</v>
      </c>
      <c r="AP61" s="74">
        <f t="shared" si="45"/>
        <v>-3.0463750209547173</v>
      </c>
      <c r="AQ61" s="74">
        <f t="shared" si="45"/>
        <v>-3.0463275061551696</v>
      </c>
      <c r="AR61" s="74">
        <f t="shared" si="45"/>
        <v>-3.0465534383714141</v>
      </c>
      <c r="AS61" s="74">
        <f t="shared" si="45"/>
        <v>-3.0454790901578375</v>
      </c>
      <c r="AT61" s="74">
        <f t="shared" si="45"/>
        <v>-3.0505868367928333</v>
      </c>
      <c r="AU61" s="74">
        <f t="shared" si="30"/>
        <v>-3.0262796191815982</v>
      </c>
    </row>
    <row r="62" spans="1:47">
      <c r="A62" s="9" t="s">
        <v>81</v>
      </c>
      <c r="B62" s="8" t="s">
        <v>79</v>
      </c>
      <c r="C62" s="9">
        <v>52234.697899999999</v>
      </c>
      <c r="D62" s="9">
        <v>1.6000000000000001E-3</v>
      </c>
      <c r="E62">
        <f t="shared" si="12"/>
        <v>-108.00134105986196</v>
      </c>
      <c r="F62">
        <f t="shared" si="32"/>
        <v>-108</v>
      </c>
      <c r="G62">
        <f t="shared" si="40"/>
        <v>-4.8080000124173239E-4</v>
      </c>
      <c r="K62">
        <f t="shared" si="41"/>
        <v>-4.8080000124173239E-4</v>
      </c>
      <c r="Q62" s="2">
        <f t="shared" si="15"/>
        <v>37216.197899999999</v>
      </c>
      <c r="S62" s="13">
        <v>1</v>
      </c>
      <c r="Z62">
        <f t="shared" si="16"/>
        <v>-108</v>
      </c>
      <c r="AA62" s="74">
        <f t="shared" si="17"/>
        <v>-1.6062980540565448E-3</v>
      </c>
      <c r="AB62" s="74">
        <f t="shared" si="35"/>
        <v>2.4597649328148125E-3</v>
      </c>
      <c r="AC62" s="74">
        <f t="shared" si="36"/>
        <v>-4.8080000124173239E-4</v>
      </c>
      <c r="AD62" s="74">
        <f t="shared" si="37"/>
        <v>1.1254980528148124E-3</v>
      </c>
      <c r="AE62" s="74">
        <f t="shared" si="38"/>
        <v>1.2667458668899341E-6</v>
      </c>
      <c r="AF62">
        <f t="shared" si="39"/>
        <v>-4.8080000124173239E-4</v>
      </c>
      <c r="AG62" s="101"/>
      <c r="AH62">
        <f t="shared" si="23"/>
        <v>-2.9405649340565449E-3</v>
      </c>
      <c r="AI62">
        <f t="shared" si="24"/>
        <v>0.7893625404920922</v>
      </c>
      <c r="AJ62">
        <f t="shared" si="25"/>
        <v>-0.67517186532115714</v>
      </c>
      <c r="AK62">
        <f t="shared" si="26"/>
        <v>-1.622211866324836E-2</v>
      </c>
      <c r="AL62">
        <f t="shared" si="27"/>
        <v>-3.0647299718723322</v>
      </c>
      <c r="AM62">
        <f t="shared" si="28"/>
        <v>-26.00761791105711</v>
      </c>
      <c r="AN62" s="74">
        <f t="shared" si="45"/>
        <v>-3.0463671298863875</v>
      </c>
      <c r="AO62" s="74">
        <f t="shared" si="45"/>
        <v>-3.0463650284136476</v>
      </c>
      <c r="AP62" s="74">
        <f t="shared" si="45"/>
        <v>-3.0463750209547173</v>
      </c>
      <c r="AQ62" s="74">
        <f t="shared" si="45"/>
        <v>-3.0463275061551696</v>
      </c>
      <c r="AR62" s="74">
        <f t="shared" si="45"/>
        <v>-3.0465534383714141</v>
      </c>
      <c r="AS62" s="74">
        <f t="shared" si="45"/>
        <v>-3.0454790901578375</v>
      </c>
      <c r="AT62" s="74">
        <f t="shared" si="45"/>
        <v>-3.0505868367928333</v>
      </c>
      <c r="AU62" s="74">
        <f t="shared" si="30"/>
        <v>-3.0262796191815982</v>
      </c>
    </row>
    <row r="63" spans="1:47">
      <c r="A63" s="9" t="s">
        <v>81</v>
      </c>
      <c r="B63" s="8" t="s">
        <v>79</v>
      </c>
      <c r="C63" s="9">
        <v>52234.698199999999</v>
      </c>
      <c r="D63" s="9">
        <v>1.6000000000000001E-3</v>
      </c>
      <c r="E63">
        <f t="shared" si="12"/>
        <v>-108.00050429206253</v>
      </c>
      <c r="F63">
        <f t="shared" si="32"/>
        <v>-108</v>
      </c>
      <c r="G63">
        <f t="shared" si="40"/>
        <v>-1.8080000154441223E-4</v>
      </c>
      <c r="K63">
        <f t="shared" si="41"/>
        <v>-1.8080000154441223E-4</v>
      </c>
      <c r="Q63" s="2">
        <f t="shared" si="15"/>
        <v>37216.198199999999</v>
      </c>
      <c r="S63" s="13">
        <v>1</v>
      </c>
      <c r="Z63">
        <f t="shared" si="16"/>
        <v>-108</v>
      </c>
      <c r="AA63" s="74">
        <f t="shared" si="17"/>
        <v>-1.6062980540565448E-3</v>
      </c>
      <c r="AB63" s="74">
        <f t="shared" si="35"/>
        <v>2.7597649325121327E-3</v>
      </c>
      <c r="AC63" s="74">
        <f t="shared" si="36"/>
        <v>-1.8080000154441223E-4</v>
      </c>
      <c r="AD63" s="74">
        <f t="shared" si="37"/>
        <v>1.4254980525121325E-3</v>
      </c>
      <c r="AE63" s="74">
        <f t="shared" si="38"/>
        <v>2.0320446977158826E-6</v>
      </c>
      <c r="AF63">
        <f t="shared" si="39"/>
        <v>-1.8080000154441223E-4</v>
      </c>
      <c r="AG63" s="101"/>
      <c r="AH63">
        <f t="shared" si="23"/>
        <v>-2.9405649340565449E-3</v>
      </c>
      <c r="AI63">
        <f t="shared" si="24"/>
        <v>0.7893625404920922</v>
      </c>
      <c r="AJ63">
        <f t="shared" si="25"/>
        <v>-0.67517186532115714</v>
      </c>
      <c r="AK63">
        <f t="shared" si="26"/>
        <v>-1.622211866324836E-2</v>
      </c>
      <c r="AL63">
        <f t="shared" si="27"/>
        <v>-3.0647299718723322</v>
      </c>
      <c r="AM63">
        <f t="shared" si="28"/>
        <v>-26.00761791105711</v>
      </c>
      <c r="AN63" s="74">
        <f t="shared" si="45"/>
        <v>-3.0463671298863875</v>
      </c>
      <c r="AO63" s="74">
        <f t="shared" si="45"/>
        <v>-3.0463650284136476</v>
      </c>
      <c r="AP63" s="74">
        <f t="shared" si="45"/>
        <v>-3.0463750209547173</v>
      </c>
      <c r="AQ63" s="74">
        <f t="shared" si="45"/>
        <v>-3.0463275061551696</v>
      </c>
      <c r="AR63" s="74">
        <f t="shared" si="45"/>
        <v>-3.0465534383714141</v>
      </c>
      <c r="AS63" s="74">
        <f t="shared" si="45"/>
        <v>-3.0454790901578375</v>
      </c>
      <c r="AT63" s="74">
        <f t="shared" si="45"/>
        <v>-3.0505868367928333</v>
      </c>
      <c r="AU63" s="74">
        <f t="shared" si="30"/>
        <v>-3.0262796191815982</v>
      </c>
    </row>
    <row r="64" spans="1:47">
      <c r="A64" s="9" t="s">
        <v>81</v>
      </c>
      <c r="B64" s="8" t="s">
        <v>79</v>
      </c>
      <c r="C64" s="9">
        <v>52234.698199999999</v>
      </c>
      <c r="D64" s="9">
        <v>1.6000000000000001E-3</v>
      </c>
      <c r="E64">
        <f t="shared" si="12"/>
        <v>-108.00050429206253</v>
      </c>
      <c r="F64">
        <f t="shared" si="32"/>
        <v>-108</v>
      </c>
      <c r="G64">
        <f t="shared" si="40"/>
        <v>-1.8080000154441223E-4</v>
      </c>
      <c r="K64">
        <f t="shared" si="41"/>
        <v>-1.8080000154441223E-4</v>
      </c>
      <c r="Q64" s="2">
        <f t="shared" si="15"/>
        <v>37216.198199999999</v>
      </c>
      <c r="S64" s="13">
        <v>1</v>
      </c>
      <c r="Z64">
        <f t="shared" si="16"/>
        <v>-108</v>
      </c>
      <c r="AA64" s="74">
        <f t="shared" si="17"/>
        <v>-1.6062980540565448E-3</v>
      </c>
      <c r="AB64" s="74">
        <f t="shared" si="35"/>
        <v>2.7597649325121327E-3</v>
      </c>
      <c r="AC64" s="74">
        <f t="shared" si="36"/>
        <v>-1.8080000154441223E-4</v>
      </c>
      <c r="AD64" s="74">
        <f t="shared" si="37"/>
        <v>1.4254980525121325E-3</v>
      </c>
      <c r="AE64" s="74">
        <f t="shared" si="38"/>
        <v>2.0320446977158826E-6</v>
      </c>
      <c r="AF64">
        <f t="shared" si="39"/>
        <v>-1.8080000154441223E-4</v>
      </c>
      <c r="AG64" s="101"/>
      <c r="AH64">
        <f t="shared" si="23"/>
        <v>-2.9405649340565449E-3</v>
      </c>
      <c r="AI64">
        <f t="shared" si="24"/>
        <v>0.7893625404920922</v>
      </c>
      <c r="AJ64">
        <f t="shared" si="25"/>
        <v>-0.67517186532115714</v>
      </c>
      <c r="AK64">
        <f t="shared" si="26"/>
        <v>-1.622211866324836E-2</v>
      </c>
      <c r="AL64">
        <f t="shared" si="27"/>
        <v>-3.0647299718723322</v>
      </c>
      <c r="AM64">
        <f t="shared" si="28"/>
        <v>-26.00761791105711</v>
      </c>
      <c r="AN64" s="74">
        <f t="shared" si="45"/>
        <v>-3.0463671298863875</v>
      </c>
      <c r="AO64" s="74">
        <f t="shared" si="45"/>
        <v>-3.0463650284136476</v>
      </c>
      <c r="AP64" s="74">
        <f t="shared" si="45"/>
        <v>-3.0463750209547173</v>
      </c>
      <c r="AQ64" s="74">
        <f t="shared" si="45"/>
        <v>-3.0463275061551696</v>
      </c>
      <c r="AR64" s="74">
        <f t="shared" si="45"/>
        <v>-3.0465534383714141</v>
      </c>
      <c r="AS64" s="74">
        <f t="shared" si="45"/>
        <v>-3.0454790901578375</v>
      </c>
      <c r="AT64" s="74">
        <f t="shared" si="45"/>
        <v>-3.0505868367928333</v>
      </c>
      <c r="AU64" s="74">
        <f t="shared" si="30"/>
        <v>-3.0262796191815982</v>
      </c>
    </row>
    <row r="65" spans="1:47">
      <c r="A65" s="7" t="s">
        <v>82</v>
      </c>
      <c r="B65" s="10" t="s">
        <v>78</v>
      </c>
      <c r="C65" s="15">
        <v>52280.41</v>
      </c>
      <c r="D65" s="15">
        <v>5.0000000000000001E-4</v>
      </c>
      <c r="E65">
        <f t="shared" si="12"/>
        <v>19.500036817794445</v>
      </c>
      <c r="F65">
        <f t="shared" si="32"/>
        <v>19.5</v>
      </c>
      <c r="G65">
        <f t="shared" si="40"/>
        <v>1.32000059238635E-5</v>
      </c>
      <c r="J65">
        <f>G65</f>
        <v>1.32000059238635E-5</v>
      </c>
      <c r="Q65" s="2">
        <f t="shared" si="15"/>
        <v>37261.910000000003</v>
      </c>
      <c r="S65" s="13">
        <v>1</v>
      </c>
      <c r="Z65">
        <f t="shared" si="16"/>
        <v>19.5</v>
      </c>
      <c r="AA65" s="74">
        <f t="shared" si="17"/>
        <v>-1.358589987093954E-3</v>
      </c>
      <c r="AB65" s="74">
        <f t="shared" si="35"/>
        <v>2.7834595730178175E-3</v>
      </c>
      <c r="AC65" s="74">
        <f t="shared" si="36"/>
        <v>1.32000059238635E-5</v>
      </c>
      <c r="AD65" s="74">
        <f t="shared" si="37"/>
        <v>1.3717899930178175E-3</v>
      </c>
      <c r="AE65" s="74">
        <f t="shared" si="38"/>
        <v>1.8818077849438238E-6</v>
      </c>
      <c r="AF65">
        <f t="shared" si="39"/>
        <v>1.32000059238635E-5</v>
      </c>
      <c r="AG65" s="101"/>
      <c r="AH65">
        <f t="shared" si="23"/>
        <v>-2.770259567093954E-3</v>
      </c>
      <c r="AI65">
        <f t="shared" si="24"/>
        <v>0.79021194914638238</v>
      </c>
      <c r="AJ65">
        <f t="shared" si="25"/>
        <v>-0.64413910531818097</v>
      </c>
      <c r="AK65">
        <f t="shared" si="26"/>
        <v>-2.4905224369798112E-2</v>
      </c>
      <c r="AL65">
        <f t="shared" si="27"/>
        <v>-3.0234295692585622</v>
      </c>
      <c r="AM65">
        <f t="shared" si="28"/>
        <v>-16.906061515265733</v>
      </c>
      <c r="AN65" s="74">
        <f t="shared" si="45"/>
        <v>-2.9952523904855908</v>
      </c>
      <c r="AO65" s="74">
        <f t="shared" si="45"/>
        <v>-2.9952492924338903</v>
      </c>
      <c r="AP65" s="74">
        <f t="shared" si="45"/>
        <v>-2.9952641154178217</v>
      </c>
      <c r="AQ65" s="74">
        <f t="shared" si="45"/>
        <v>-2.9951931928566755</v>
      </c>
      <c r="AR65" s="74">
        <f t="shared" si="45"/>
        <v>-2.9955325246847604</v>
      </c>
      <c r="AS65" s="74">
        <f t="shared" si="45"/>
        <v>-2.9939088239149587</v>
      </c>
      <c r="AT65" s="74">
        <f t="shared" si="45"/>
        <v>-3.0016747493875671</v>
      </c>
      <c r="AU65" s="74">
        <f t="shared" si="30"/>
        <v>-2.9644459515164021</v>
      </c>
    </row>
    <row r="66" spans="1:47">
      <c r="A66" s="7" t="s">
        <v>82</v>
      </c>
      <c r="B66" s="8"/>
      <c r="C66" s="15">
        <v>52280.589500000002</v>
      </c>
      <c r="D66" s="15">
        <v>6.9999999999999999E-4</v>
      </c>
      <c r="E66">
        <f t="shared" si="12"/>
        <v>20.000702884958926</v>
      </c>
      <c r="F66">
        <f t="shared" si="32"/>
        <v>20</v>
      </c>
      <c r="G66">
        <f t="shared" si="40"/>
        <v>2.5200000527547672E-4</v>
      </c>
      <c r="J66">
        <f>G66</f>
        <v>2.5200000527547672E-4</v>
      </c>
      <c r="Q66" s="2">
        <f t="shared" si="15"/>
        <v>37262.089500000002</v>
      </c>
      <c r="S66" s="13">
        <v>1</v>
      </c>
      <c r="Z66">
        <f t="shared" si="16"/>
        <v>20</v>
      </c>
      <c r="AA66" s="74">
        <f t="shared" si="17"/>
        <v>-1.3576087663961036E-3</v>
      </c>
      <c r="AB66" s="74">
        <f t="shared" si="35"/>
        <v>3.0215767716715806E-3</v>
      </c>
      <c r="AC66" s="74">
        <f t="shared" si="36"/>
        <v>2.5200000527547672E-4</v>
      </c>
      <c r="AD66" s="74">
        <f t="shared" si="37"/>
        <v>1.6096087716715804E-3</v>
      </c>
      <c r="AE66" s="74">
        <f t="shared" si="38"/>
        <v>2.5908403978420936E-6</v>
      </c>
      <c r="AF66">
        <f t="shared" si="39"/>
        <v>2.5200000527547672E-4</v>
      </c>
      <c r="AG66" s="101"/>
      <c r="AH66">
        <f t="shared" si="23"/>
        <v>-2.7695767663961039E-3</v>
      </c>
      <c r="AI66">
        <f t="shared" si="24"/>
        <v>0.79021599028121181</v>
      </c>
      <c r="AJ66">
        <f t="shared" si="25"/>
        <v>-0.64401506711886591</v>
      </c>
      <c r="AK66">
        <f t="shared" si="26"/>
        <v>-2.4939241130744E-2</v>
      </c>
      <c r="AL66">
        <f t="shared" si="27"/>
        <v>-3.0232674194680116</v>
      </c>
      <c r="AM66">
        <f t="shared" si="28"/>
        <v>-16.8828398548754</v>
      </c>
      <c r="AN66" s="74">
        <f t="shared" si="45"/>
        <v>-2.9950518245404578</v>
      </c>
      <c r="AO66" s="74">
        <f t="shared" si="45"/>
        <v>-2.9950487228571401</v>
      </c>
      <c r="AP66" s="74">
        <f t="shared" si="45"/>
        <v>-2.9950635636559642</v>
      </c>
      <c r="AQ66" s="74">
        <f t="shared" si="45"/>
        <v>-2.9949925537557736</v>
      </c>
      <c r="AR66" s="74">
        <f t="shared" si="45"/>
        <v>-2.9953323134971468</v>
      </c>
      <c r="AS66" s="74">
        <f t="shared" si="45"/>
        <v>-2.9937065167253936</v>
      </c>
      <c r="AT66" s="74">
        <f t="shared" si="45"/>
        <v>-3.0014826893016346</v>
      </c>
      <c r="AU66" s="74">
        <f t="shared" si="30"/>
        <v>-2.9642034665451655</v>
      </c>
    </row>
    <row r="67" spans="1:47">
      <c r="A67" s="52" t="s">
        <v>717</v>
      </c>
      <c r="B67" s="118" t="s">
        <v>78</v>
      </c>
      <c r="C67" s="119">
        <v>52359.369599999998</v>
      </c>
      <c r="D67"/>
      <c r="E67">
        <f t="shared" si="12"/>
        <v>239.73620616173133</v>
      </c>
      <c r="F67">
        <f t="shared" si="32"/>
        <v>239.5</v>
      </c>
      <c r="Q67" s="2">
        <f t="shared" si="15"/>
        <v>37340.869599999998</v>
      </c>
      <c r="S67" s="13"/>
      <c r="U67" s="52">
        <f>+C67-(C$7+F67*C$8)</f>
        <v>8.4685199995874427E-2</v>
      </c>
      <c r="Z67">
        <f t="shared" si="16"/>
        <v>239.5</v>
      </c>
      <c r="AA67" s="74">
        <f t="shared" si="17"/>
        <v>-9.1991710101844851E-4</v>
      </c>
      <c r="AB67" s="74">
        <f t="shared" si="35"/>
        <v>-9999</v>
      </c>
      <c r="AC67" s="74">
        <f t="shared" si="36"/>
        <v>0</v>
      </c>
      <c r="AD67" s="74">
        <f t="shared" si="37"/>
        <v>-9999</v>
      </c>
      <c r="AE67" s="74">
        <f t="shared" si="38"/>
        <v>0</v>
      </c>
      <c r="AF67">
        <f t="shared" si="39"/>
        <v>-9999</v>
      </c>
      <c r="AG67" s="101"/>
      <c r="AH67">
        <f t="shared" si="23"/>
        <v>-2.4590282810184488E-3</v>
      </c>
      <c r="AI67">
        <f t="shared" si="24"/>
        <v>0.79252871179239737</v>
      </c>
      <c r="AJ67">
        <f t="shared" si="25"/>
        <v>-0.58781767067949131</v>
      </c>
      <c r="AK67">
        <f t="shared" si="26"/>
        <v>-3.983667972293755E-2</v>
      </c>
      <c r="AL67">
        <f t="shared" si="27"/>
        <v>-2.9518909101031885</v>
      </c>
      <c r="AM67">
        <f t="shared" si="28"/>
        <v>-10.51122973886263</v>
      </c>
      <c r="AN67" s="74">
        <f t="shared" si="45"/>
        <v>-2.9068842521790086</v>
      </c>
      <c r="AO67" s="74">
        <f t="shared" si="45"/>
        <v>-2.9068798193876639</v>
      </c>
      <c r="AP67" s="74">
        <f t="shared" si="45"/>
        <v>-2.9069013933821055</v>
      </c>
      <c r="AQ67" s="74">
        <f t="shared" si="45"/>
        <v>-2.9067963936555521</v>
      </c>
      <c r="AR67" s="74">
        <f t="shared" si="45"/>
        <v>-2.9073073981303481</v>
      </c>
      <c r="AS67" s="74">
        <f t="shared" si="45"/>
        <v>-2.9048198922266772</v>
      </c>
      <c r="AT67" s="74">
        <f t="shared" si="45"/>
        <v>-2.9169150266211767</v>
      </c>
      <c r="AU67" s="74">
        <f t="shared" si="30"/>
        <v>-2.8577525641725341</v>
      </c>
    </row>
    <row r="68" spans="1:47">
      <c r="A68" s="9" t="s">
        <v>81</v>
      </c>
      <c r="B68" s="8" t="s">
        <v>78</v>
      </c>
      <c r="C68" s="9">
        <v>52683.390299999999</v>
      </c>
      <c r="D68" s="9">
        <v>4.1000000000000003E-3</v>
      </c>
      <c r="E68">
        <f t="shared" si="12"/>
        <v>1143.5031674450456</v>
      </c>
      <c r="F68">
        <f t="shared" si="32"/>
        <v>1143.5</v>
      </c>
      <c r="G68">
        <f t="shared" ref="G68:G99" si="46">+C68-(C$7+F68*C$8)</f>
        <v>1.1356000031810254E-3</v>
      </c>
      <c r="K68">
        <f t="shared" ref="K68:K88" si="47">G68</f>
        <v>1.1356000031810254E-3</v>
      </c>
      <c r="Q68" s="2">
        <f t="shared" si="15"/>
        <v>37664.890299999999</v>
      </c>
      <c r="S68" s="13">
        <v>1</v>
      </c>
      <c r="Z68">
        <f t="shared" si="16"/>
        <v>1143.5</v>
      </c>
      <c r="AA68" s="74">
        <f t="shared" si="17"/>
        <v>9.9411355584326337E-4</v>
      </c>
      <c r="AB68" s="74">
        <f t="shared" si="35"/>
        <v>2.1229790673377622E-3</v>
      </c>
      <c r="AC68" s="74">
        <f t="shared" si="36"/>
        <v>1.1356000031810254E-3</v>
      </c>
      <c r="AD68" s="74">
        <f t="shared" si="37"/>
        <v>1.4148644733776201E-4</v>
      </c>
      <c r="AE68" s="74">
        <f t="shared" si="38"/>
        <v>2.0018414780261304E-8</v>
      </c>
      <c r="AF68">
        <f t="shared" si="39"/>
        <v>1.1356000031810254E-3</v>
      </c>
      <c r="AG68" s="101"/>
      <c r="AH68">
        <f t="shared" si="23"/>
        <v>-9.8737906415673682E-4</v>
      </c>
      <c r="AI68">
        <f t="shared" si="24"/>
        <v>0.81373100474350712</v>
      </c>
      <c r="AJ68">
        <f t="shared" si="25"/>
        <v>-0.32093565108813599</v>
      </c>
      <c r="AK68">
        <f t="shared" si="26"/>
        <v>-9.9675262166731435E-2</v>
      </c>
      <c r="AL68">
        <f t="shared" si="27"/>
        <v>-2.6502495401910275</v>
      </c>
      <c r="AM68">
        <f t="shared" si="28"/>
        <v>-3.9882533640614852</v>
      </c>
      <c r="AN68" s="74">
        <f t="shared" si="45"/>
        <v>-2.5390673707289295</v>
      </c>
      <c r="AO68" s="74">
        <f t="shared" si="45"/>
        <v>-2.5390636102728612</v>
      </c>
      <c r="AP68" s="74">
        <f t="shared" si="45"/>
        <v>-2.5390852145837175</v>
      </c>
      <c r="AQ68" s="74">
        <f t="shared" si="45"/>
        <v>-2.5389610906217812</v>
      </c>
      <c r="AR68" s="74">
        <f t="shared" si="45"/>
        <v>-2.5396740797602368</v>
      </c>
      <c r="AS68" s="74">
        <f t="shared" si="45"/>
        <v>-2.535573766029501</v>
      </c>
      <c r="AT68" s="74">
        <f t="shared" si="45"/>
        <v>-2.5589996072889067</v>
      </c>
      <c r="AU68" s="74">
        <f t="shared" si="30"/>
        <v>-2.419339736177732</v>
      </c>
    </row>
    <row r="69" spans="1:47">
      <c r="A69" s="9" t="s">
        <v>81</v>
      </c>
      <c r="B69" s="8" t="s">
        <v>78</v>
      </c>
      <c r="C69" s="9">
        <v>52683.390299999999</v>
      </c>
      <c r="D69" s="9">
        <v>4.1000000000000003E-3</v>
      </c>
      <c r="E69">
        <f t="shared" si="12"/>
        <v>1143.5031674450456</v>
      </c>
      <c r="F69">
        <f t="shared" si="32"/>
        <v>1143.5</v>
      </c>
      <c r="G69">
        <f t="shared" si="46"/>
        <v>1.1356000031810254E-3</v>
      </c>
      <c r="K69">
        <f t="shared" si="47"/>
        <v>1.1356000031810254E-3</v>
      </c>
      <c r="Q69" s="2">
        <f t="shared" si="15"/>
        <v>37664.890299999999</v>
      </c>
      <c r="S69" s="13">
        <v>1</v>
      </c>
      <c r="Z69">
        <f t="shared" si="16"/>
        <v>1143.5</v>
      </c>
      <c r="AA69" s="74">
        <f t="shared" si="17"/>
        <v>9.9411355584326337E-4</v>
      </c>
      <c r="AB69" s="74">
        <f t="shared" si="35"/>
        <v>2.1229790673377622E-3</v>
      </c>
      <c r="AC69" s="74">
        <f t="shared" si="36"/>
        <v>1.1356000031810254E-3</v>
      </c>
      <c r="AD69" s="74">
        <f t="shared" si="37"/>
        <v>1.4148644733776201E-4</v>
      </c>
      <c r="AE69" s="74">
        <f t="shared" si="38"/>
        <v>2.0018414780261304E-8</v>
      </c>
      <c r="AF69">
        <f t="shared" si="39"/>
        <v>1.1356000031810254E-3</v>
      </c>
      <c r="AG69" s="101"/>
      <c r="AH69">
        <f t="shared" si="23"/>
        <v>-9.8737906415673682E-4</v>
      </c>
      <c r="AI69">
        <f t="shared" si="24"/>
        <v>0.81373100474350712</v>
      </c>
      <c r="AJ69">
        <f t="shared" si="25"/>
        <v>-0.32093565108813599</v>
      </c>
      <c r="AK69">
        <f t="shared" si="26"/>
        <v>-9.9675262166731435E-2</v>
      </c>
      <c r="AL69">
        <f t="shared" si="27"/>
        <v>-2.6502495401910275</v>
      </c>
      <c r="AM69">
        <f t="shared" si="28"/>
        <v>-3.9882533640614852</v>
      </c>
      <c r="AN69" s="74">
        <f t="shared" si="45"/>
        <v>-2.5390673707289295</v>
      </c>
      <c r="AO69" s="74">
        <f t="shared" si="45"/>
        <v>-2.5390636102728612</v>
      </c>
      <c r="AP69" s="74">
        <f t="shared" si="45"/>
        <v>-2.5390852145837175</v>
      </c>
      <c r="AQ69" s="74">
        <f t="shared" si="45"/>
        <v>-2.5389610906217812</v>
      </c>
      <c r="AR69" s="74">
        <f t="shared" si="45"/>
        <v>-2.5396740797602368</v>
      </c>
      <c r="AS69" s="74">
        <f t="shared" si="45"/>
        <v>-2.535573766029501</v>
      </c>
      <c r="AT69" s="74">
        <f t="shared" si="45"/>
        <v>-2.5589996072889067</v>
      </c>
      <c r="AU69" s="74">
        <f t="shared" si="30"/>
        <v>-2.419339736177732</v>
      </c>
    </row>
    <row r="70" spans="1:47">
      <c r="A70" s="9" t="s">
        <v>81</v>
      </c>
      <c r="B70" s="8" t="s">
        <v>78</v>
      </c>
      <c r="C70" s="9">
        <v>52683.390399999997</v>
      </c>
      <c r="D70" s="9">
        <v>4.0000000000000001E-3</v>
      </c>
      <c r="E70">
        <f t="shared" si="12"/>
        <v>1143.5034463676386</v>
      </c>
      <c r="F70">
        <f t="shared" si="32"/>
        <v>1143.5</v>
      </c>
      <c r="G70">
        <f t="shared" si="46"/>
        <v>1.2356000006548129E-3</v>
      </c>
      <c r="K70">
        <f t="shared" si="47"/>
        <v>1.2356000006548129E-3</v>
      </c>
      <c r="Q70" s="2">
        <f t="shared" si="15"/>
        <v>37664.890399999997</v>
      </c>
      <c r="S70" s="13">
        <v>1</v>
      </c>
      <c r="Z70">
        <f t="shared" si="16"/>
        <v>1143.5</v>
      </c>
      <c r="AA70" s="74">
        <f t="shared" si="17"/>
        <v>9.9411355584326337E-4</v>
      </c>
      <c r="AB70" s="74">
        <f t="shared" si="35"/>
        <v>2.2229790648115497E-3</v>
      </c>
      <c r="AC70" s="74">
        <f t="shared" si="36"/>
        <v>1.2356000006548129E-3</v>
      </c>
      <c r="AD70" s="74">
        <f t="shared" si="37"/>
        <v>2.4148644481154953E-4</v>
      </c>
      <c r="AE70" s="74">
        <f t="shared" si="38"/>
        <v>5.8315703027721554E-8</v>
      </c>
      <c r="AF70">
        <f t="shared" si="39"/>
        <v>1.2356000006548129E-3</v>
      </c>
      <c r="AG70" s="101"/>
      <c r="AH70">
        <f t="shared" si="23"/>
        <v>-9.8737906415673682E-4</v>
      </c>
      <c r="AI70">
        <f t="shared" si="24"/>
        <v>0.81373100474350712</v>
      </c>
      <c r="AJ70">
        <f t="shared" si="25"/>
        <v>-0.32093565108813599</v>
      </c>
      <c r="AK70">
        <f t="shared" si="26"/>
        <v>-9.9675262166731435E-2</v>
      </c>
      <c r="AL70">
        <f t="shared" si="27"/>
        <v>-2.6502495401910275</v>
      </c>
      <c r="AM70">
        <f t="shared" si="28"/>
        <v>-3.9882533640614852</v>
      </c>
      <c r="AN70" s="74">
        <f t="shared" si="45"/>
        <v>-2.5390673707289295</v>
      </c>
      <c r="AO70" s="74">
        <f t="shared" si="45"/>
        <v>-2.5390636102728612</v>
      </c>
      <c r="AP70" s="74">
        <f t="shared" si="45"/>
        <v>-2.5390852145837175</v>
      </c>
      <c r="AQ70" s="74">
        <f t="shared" si="45"/>
        <v>-2.5389610906217812</v>
      </c>
      <c r="AR70" s="74">
        <f t="shared" si="45"/>
        <v>-2.5396740797602368</v>
      </c>
      <c r="AS70" s="74">
        <f t="shared" si="45"/>
        <v>-2.535573766029501</v>
      </c>
      <c r="AT70" s="74">
        <f t="shared" si="45"/>
        <v>-2.5589996072889067</v>
      </c>
      <c r="AU70" s="74">
        <f t="shared" si="30"/>
        <v>-2.419339736177732</v>
      </c>
    </row>
    <row r="71" spans="1:47">
      <c r="A71" s="9" t="s">
        <v>81</v>
      </c>
      <c r="B71" s="8" t="s">
        <v>78</v>
      </c>
      <c r="C71" s="9">
        <v>52683.390399999997</v>
      </c>
      <c r="D71" s="9">
        <v>4.0000000000000001E-3</v>
      </c>
      <c r="E71">
        <f t="shared" si="12"/>
        <v>1143.5034463676386</v>
      </c>
      <c r="F71">
        <f t="shared" si="32"/>
        <v>1143.5</v>
      </c>
      <c r="G71">
        <f t="shared" si="46"/>
        <v>1.2356000006548129E-3</v>
      </c>
      <c r="K71">
        <f t="shared" si="47"/>
        <v>1.2356000006548129E-3</v>
      </c>
      <c r="Q71" s="2">
        <f t="shared" si="15"/>
        <v>37664.890399999997</v>
      </c>
      <c r="S71" s="13">
        <v>1</v>
      </c>
      <c r="Z71">
        <f t="shared" si="16"/>
        <v>1143.5</v>
      </c>
      <c r="AA71" s="74">
        <f t="shared" si="17"/>
        <v>9.9411355584326337E-4</v>
      </c>
      <c r="AB71" s="74">
        <f t="shared" si="35"/>
        <v>2.2229790648115497E-3</v>
      </c>
      <c r="AC71" s="74">
        <f t="shared" si="36"/>
        <v>1.2356000006548129E-3</v>
      </c>
      <c r="AD71" s="74">
        <f t="shared" si="37"/>
        <v>2.4148644481154953E-4</v>
      </c>
      <c r="AE71" s="74">
        <f t="shared" si="38"/>
        <v>5.8315703027721554E-8</v>
      </c>
      <c r="AF71">
        <f t="shared" si="39"/>
        <v>1.2356000006548129E-3</v>
      </c>
      <c r="AG71" s="101"/>
      <c r="AH71">
        <f t="shared" si="23"/>
        <v>-9.8737906415673682E-4</v>
      </c>
      <c r="AI71">
        <f t="shared" si="24"/>
        <v>0.81373100474350712</v>
      </c>
      <c r="AJ71">
        <f t="shared" si="25"/>
        <v>-0.32093565108813599</v>
      </c>
      <c r="AK71">
        <f t="shared" si="26"/>
        <v>-9.9675262166731435E-2</v>
      </c>
      <c r="AL71">
        <f t="shared" si="27"/>
        <v>-2.6502495401910275</v>
      </c>
      <c r="AM71">
        <f t="shared" si="28"/>
        <v>-3.9882533640614852</v>
      </c>
      <c r="AN71" s="74">
        <f t="shared" ref="AN71:AT80" si="48">$AU71+$AB$7*SIN(AO71)</f>
        <v>-2.5390673707289295</v>
      </c>
      <c r="AO71" s="74">
        <f t="shared" si="48"/>
        <v>-2.5390636102728612</v>
      </c>
      <c r="AP71" s="74">
        <f t="shared" si="48"/>
        <v>-2.5390852145837175</v>
      </c>
      <c r="AQ71" s="74">
        <f t="shared" si="48"/>
        <v>-2.5389610906217812</v>
      </c>
      <c r="AR71" s="74">
        <f t="shared" si="48"/>
        <v>-2.5396740797602368</v>
      </c>
      <c r="AS71" s="74">
        <f t="shared" si="48"/>
        <v>-2.535573766029501</v>
      </c>
      <c r="AT71" s="74">
        <f t="shared" si="48"/>
        <v>-2.5589996072889067</v>
      </c>
      <c r="AU71" s="74">
        <f t="shared" si="30"/>
        <v>-2.419339736177732</v>
      </c>
    </row>
    <row r="72" spans="1:47">
      <c r="A72" s="16" t="s">
        <v>217</v>
      </c>
      <c r="B72" s="16" t="s">
        <v>78</v>
      </c>
      <c r="C72" s="50">
        <v>52690.381000000001</v>
      </c>
      <c r="D72" s="50" t="s">
        <v>111</v>
      </c>
      <c r="E72">
        <f t="shared" si="12"/>
        <v>1163.0018096498343</v>
      </c>
      <c r="F72">
        <f t="shared" si="32"/>
        <v>1163</v>
      </c>
      <c r="G72">
        <f t="shared" si="46"/>
        <v>6.4879999990807846E-4</v>
      </c>
      <c r="K72">
        <f t="shared" si="47"/>
        <v>6.4879999990807846E-4</v>
      </c>
      <c r="Q72" s="2">
        <f t="shared" si="15"/>
        <v>37671.881000000001</v>
      </c>
      <c r="S72" s="13">
        <v>1</v>
      </c>
      <c r="Z72">
        <f t="shared" si="16"/>
        <v>1163</v>
      </c>
      <c r="AA72" s="74">
        <f t="shared" si="17"/>
        <v>1.0367069766923634E-3</v>
      </c>
      <c r="AB72" s="74">
        <f t="shared" si="35"/>
        <v>1.6016875032157153E-3</v>
      </c>
      <c r="AC72" s="74">
        <f t="shared" si="36"/>
        <v>6.4879999990807846E-4</v>
      </c>
      <c r="AD72" s="74">
        <f t="shared" si="37"/>
        <v>-3.8790697678428489E-4</v>
      </c>
      <c r="AE72" s="74">
        <f t="shared" si="38"/>
        <v>1.5047182263792374E-7</v>
      </c>
      <c r="AF72">
        <f t="shared" si="39"/>
        <v>6.4879999990807846E-4</v>
      </c>
      <c r="AG72" s="101"/>
      <c r="AH72">
        <f t="shared" si="23"/>
        <v>-9.528875033076367E-4</v>
      </c>
      <c r="AI72">
        <f t="shared" si="24"/>
        <v>0.81440415650862741</v>
      </c>
      <c r="AJ72">
        <f t="shared" si="25"/>
        <v>-0.31457208593457331</v>
      </c>
      <c r="AK72">
        <f t="shared" si="26"/>
        <v>-0.10092313590349809</v>
      </c>
      <c r="AL72">
        <f t="shared" si="27"/>
        <v>-2.6435381282868438</v>
      </c>
      <c r="AM72">
        <f t="shared" si="28"/>
        <v>-3.9322702800726317</v>
      </c>
      <c r="AN72" s="74">
        <f t="shared" si="48"/>
        <v>-2.5310091467148506</v>
      </c>
      <c r="AO72" s="74">
        <f t="shared" si="48"/>
        <v>-2.5310054752168059</v>
      </c>
      <c r="AP72" s="74">
        <f t="shared" si="48"/>
        <v>-2.5310266867116273</v>
      </c>
      <c r="AQ72" s="74">
        <f t="shared" si="48"/>
        <v>-2.5309041363352556</v>
      </c>
      <c r="AR72" s="74">
        <f t="shared" si="48"/>
        <v>-2.5316120317583661</v>
      </c>
      <c r="AS72" s="74">
        <f t="shared" si="48"/>
        <v>-2.5275181147136876</v>
      </c>
      <c r="AT72" s="74">
        <f t="shared" si="48"/>
        <v>-2.5510354711505059</v>
      </c>
      <c r="AU72" s="74">
        <f t="shared" si="30"/>
        <v>-2.4098828222995259</v>
      </c>
    </row>
    <row r="73" spans="1:47">
      <c r="A73" s="16" t="s">
        <v>217</v>
      </c>
      <c r="B73" s="16" t="s">
        <v>78</v>
      </c>
      <c r="C73" s="50">
        <v>52690.5576</v>
      </c>
      <c r="D73" s="50" t="s">
        <v>111</v>
      </c>
      <c r="E73">
        <f t="shared" si="12"/>
        <v>1163.4943869615975</v>
      </c>
      <c r="F73">
        <f t="shared" si="32"/>
        <v>1163.5</v>
      </c>
      <c r="G73">
        <f t="shared" si="46"/>
        <v>-2.0124000002397224E-3</v>
      </c>
      <c r="K73">
        <f t="shared" si="47"/>
        <v>-2.0124000002397224E-3</v>
      </c>
      <c r="Q73" s="2">
        <f t="shared" si="15"/>
        <v>37672.0576</v>
      </c>
      <c r="S73" s="13">
        <v>1</v>
      </c>
      <c r="Z73">
        <f t="shared" si="16"/>
        <v>1163.5</v>
      </c>
      <c r="AA73" s="74">
        <f t="shared" si="17"/>
        <v>1.0377995151938813E-3</v>
      </c>
      <c r="AB73" s="74">
        <f t="shared" si="35"/>
        <v>-1.0603980954336035E-3</v>
      </c>
      <c r="AC73" s="74">
        <f t="shared" si="36"/>
        <v>-2.0124000002397224E-3</v>
      </c>
      <c r="AD73" s="74">
        <f t="shared" si="37"/>
        <v>-3.0501995154336038E-3</v>
      </c>
      <c r="AE73" s="74">
        <f t="shared" si="38"/>
        <v>9.3037170839513906E-6</v>
      </c>
      <c r="AF73">
        <f t="shared" si="39"/>
        <v>-2.0124000002397224E-3</v>
      </c>
      <c r="AG73" s="101"/>
      <c r="AH73">
        <f t="shared" si="23"/>
        <v>-9.5200190480611887E-4</v>
      </c>
      <c r="AI73">
        <f t="shared" si="24"/>
        <v>0.81442154163802272</v>
      </c>
      <c r="AJ73">
        <f t="shared" si="25"/>
        <v>-0.31440859114792641</v>
      </c>
      <c r="AK73">
        <f t="shared" si="26"/>
        <v>-0.1009551002865228</v>
      </c>
      <c r="AL73">
        <f t="shared" si="27"/>
        <v>-2.6433658944722391</v>
      </c>
      <c r="AM73">
        <f t="shared" si="28"/>
        <v>-3.9308530389191074</v>
      </c>
      <c r="AN73" s="74">
        <f t="shared" si="48"/>
        <v>-2.5308024377515697</v>
      </c>
      <c r="AO73" s="74">
        <f t="shared" si="48"/>
        <v>-2.5307987685467692</v>
      </c>
      <c r="AP73" s="74">
        <f t="shared" si="48"/>
        <v>-2.5308199698600089</v>
      </c>
      <c r="AQ73" s="74">
        <f t="shared" si="48"/>
        <v>-2.5306974605837471</v>
      </c>
      <c r="AR73" s="74">
        <f t="shared" si="48"/>
        <v>-2.531405220954813</v>
      </c>
      <c r="AS73" s="74">
        <f t="shared" si="48"/>
        <v>-2.5273114908448151</v>
      </c>
      <c r="AT73" s="74">
        <f t="shared" si="48"/>
        <v>-2.5508310971079453</v>
      </c>
      <c r="AU73" s="74">
        <f t="shared" si="30"/>
        <v>-2.4096403373282893</v>
      </c>
    </row>
    <row r="74" spans="1:47">
      <c r="A74" s="16" t="s">
        <v>217</v>
      </c>
      <c r="B74" s="16" t="s">
        <v>79</v>
      </c>
      <c r="C74" s="50">
        <v>52691.275699999998</v>
      </c>
      <c r="D74" s="50" t="s">
        <v>111</v>
      </c>
      <c r="E74">
        <f t="shared" si="12"/>
        <v>1165.4973301528687</v>
      </c>
      <c r="F74">
        <f t="shared" si="32"/>
        <v>1165.5</v>
      </c>
      <c r="G74">
        <f t="shared" si="46"/>
        <v>-9.5719999808352441E-4</v>
      </c>
      <c r="K74">
        <f t="shared" si="47"/>
        <v>-9.5719999808352441E-4</v>
      </c>
      <c r="Q74" s="2">
        <f t="shared" si="15"/>
        <v>37672.775699999998</v>
      </c>
      <c r="S74" s="13">
        <v>1</v>
      </c>
      <c r="Z74">
        <f t="shared" si="16"/>
        <v>1165.5</v>
      </c>
      <c r="AA74" s="74">
        <f t="shared" si="17"/>
        <v>1.0421698647871684E-3</v>
      </c>
      <c r="AB74" s="74">
        <f t="shared" si="35"/>
        <v>-8.7410828706924485E-6</v>
      </c>
      <c r="AC74" s="74">
        <f t="shared" si="36"/>
        <v>-9.5719999808352441E-4</v>
      </c>
      <c r="AD74" s="74">
        <f t="shared" si="37"/>
        <v>-1.9993698628706928E-3</v>
      </c>
      <c r="AE74" s="74">
        <f t="shared" si="38"/>
        <v>3.9974798485555732E-6</v>
      </c>
      <c r="AF74">
        <f t="shared" si="39"/>
        <v>-9.5719999808352441E-4</v>
      </c>
      <c r="AG74" s="101"/>
      <c r="AH74">
        <f t="shared" si="23"/>
        <v>-9.4845891521283196E-4</v>
      </c>
      <c r="AI74">
        <f t="shared" si="24"/>
        <v>0.81449114463851835</v>
      </c>
      <c r="AJ74">
        <f t="shared" si="25"/>
        <v>-0.31375444892238202</v>
      </c>
      <c r="AK74">
        <f t="shared" si="26"/>
        <v>-0.10108294151014249</v>
      </c>
      <c r="AL74">
        <f t="shared" si="27"/>
        <v>-2.6426768856388225</v>
      </c>
      <c r="AM74">
        <f t="shared" si="28"/>
        <v>-3.9251930526314829</v>
      </c>
      <c r="AN74" s="74">
        <f t="shared" si="48"/>
        <v>-2.5299755577487422</v>
      </c>
      <c r="AO74" s="74">
        <f t="shared" si="48"/>
        <v>-2.5299718977226724</v>
      </c>
      <c r="AP74" s="74">
        <f t="shared" si="48"/>
        <v>-2.5299930582565318</v>
      </c>
      <c r="AQ74" s="74">
        <f t="shared" si="48"/>
        <v>-2.5298707137503906</v>
      </c>
      <c r="AR74" s="74">
        <f t="shared" si="48"/>
        <v>-2.5305779317101056</v>
      </c>
      <c r="AS74" s="74">
        <f t="shared" si="48"/>
        <v>-2.5264849607666453</v>
      </c>
      <c r="AT74" s="74">
        <f t="shared" si="48"/>
        <v>-2.5500135178966037</v>
      </c>
      <c r="AU74" s="74">
        <f t="shared" si="30"/>
        <v>-2.4086703974433457</v>
      </c>
    </row>
    <row r="75" spans="1:47">
      <c r="A75" s="16" t="s">
        <v>217</v>
      </c>
      <c r="B75" s="16" t="s">
        <v>78</v>
      </c>
      <c r="C75" s="50">
        <v>52691.456200000001</v>
      </c>
      <c r="D75" s="50" t="s">
        <v>111</v>
      </c>
      <c r="E75">
        <f t="shared" si="12"/>
        <v>1166.0007854460448</v>
      </c>
      <c r="F75">
        <f t="shared" si="32"/>
        <v>1166</v>
      </c>
      <c r="G75">
        <f t="shared" si="46"/>
        <v>2.8159999783383682E-4</v>
      </c>
      <c r="K75">
        <f t="shared" si="47"/>
        <v>2.8159999783383682E-4</v>
      </c>
      <c r="Q75" s="2">
        <f t="shared" si="15"/>
        <v>37672.956200000001</v>
      </c>
      <c r="S75" s="13">
        <v>1</v>
      </c>
      <c r="Z75">
        <f t="shared" si="16"/>
        <v>1166</v>
      </c>
      <c r="AA75" s="74">
        <f t="shared" si="17"/>
        <v>1.0432625009400287E-3</v>
      </c>
      <c r="AB75" s="74">
        <f t="shared" si="35"/>
        <v>1.229173016893808E-3</v>
      </c>
      <c r="AC75" s="74">
        <f t="shared" si="36"/>
        <v>2.8159999783383682E-4</v>
      </c>
      <c r="AD75" s="74">
        <f t="shared" si="37"/>
        <v>-7.6166250310619188E-4</v>
      </c>
      <c r="AE75" s="74">
        <f t="shared" si="38"/>
        <v>5.8012976863798972E-7</v>
      </c>
      <c r="AF75">
        <f t="shared" si="39"/>
        <v>2.8159999783383682E-4</v>
      </c>
      <c r="AG75" s="101"/>
      <c r="AH75">
        <f t="shared" si="23"/>
        <v>-9.4757301905997111E-4</v>
      </c>
      <c r="AI75">
        <f t="shared" si="24"/>
        <v>0.81450856101173241</v>
      </c>
      <c r="AJ75">
        <f t="shared" si="25"/>
        <v>-0.3135908726012519</v>
      </c>
      <c r="AK75">
        <f t="shared" si="26"/>
        <v>-0.10111489773486294</v>
      </c>
      <c r="AL75">
        <f t="shared" si="27"/>
        <v>-2.6425046150227174</v>
      </c>
      <c r="AM75">
        <f t="shared" si="28"/>
        <v>-3.9237802961764494</v>
      </c>
      <c r="AN75" s="74">
        <f t="shared" si="48"/>
        <v>-2.5297688267026799</v>
      </c>
      <c r="AO75" s="74">
        <f t="shared" si="48"/>
        <v>-2.5297651689727192</v>
      </c>
      <c r="AP75" s="74">
        <f t="shared" si="48"/>
        <v>-2.5297863192985259</v>
      </c>
      <c r="AQ75" s="74">
        <f t="shared" si="48"/>
        <v>-2.5296640160771222</v>
      </c>
      <c r="AR75" s="74">
        <f t="shared" si="48"/>
        <v>-2.5303710978838541</v>
      </c>
      <c r="AS75" s="74">
        <f t="shared" si="48"/>
        <v>-2.5262783195879086</v>
      </c>
      <c r="AT75" s="74">
        <f t="shared" si="48"/>
        <v>-2.549809102322294</v>
      </c>
      <c r="AU75" s="74">
        <f t="shared" si="30"/>
        <v>-2.4084279124721091</v>
      </c>
    </row>
    <row r="76" spans="1:47">
      <c r="A76" s="16" t="s">
        <v>217</v>
      </c>
      <c r="B76" s="16" t="s">
        <v>78</v>
      </c>
      <c r="C76" s="50">
        <v>52692.351600000002</v>
      </c>
      <c r="D76" s="50" t="s">
        <v>111</v>
      </c>
      <c r="E76">
        <f t="shared" si="12"/>
        <v>1168.4982584072914</v>
      </c>
      <c r="F76">
        <f t="shared" si="32"/>
        <v>1168.5</v>
      </c>
      <c r="G76">
        <f t="shared" si="46"/>
        <v>-6.2439999601338059E-4</v>
      </c>
      <c r="K76">
        <f t="shared" si="47"/>
        <v>-6.2439999601338059E-4</v>
      </c>
      <c r="Q76" s="2">
        <f t="shared" si="15"/>
        <v>37673.851600000002</v>
      </c>
      <c r="S76" s="13">
        <v>1</v>
      </c>
      <c r="Z76">
        <f t="shared" si="16"/>
        <v>1168.5</v>
      </c>
      <c r="AA76" s="74">
        <f t="shared" si="17"/>
        <v>1.0487259728081599E-3</v>
      </c>
      <c r="AB76" s="74">
        <f t="shared" si="35"/>
        <v>3.1874265117845947E-4</v>
      </c>
      <c r="AC76" s="74">
        <f t="shared" si="36"/>
        <v>-6.2439999601338059E-4</v>
      </c>
      <c r="AD76" s="74">
        <f t="shared" si="37"/>
        <v>-1.6731259688215405E-3</v>
      </c>
      <c r="AE76" s="74">
        <f t="shared" si="38"/>
        <v>2.7993505075450187E-6</v>
      </c>
      <c r="AF76">
        <f t="shared" si="39"/>
        <v>-6.2439999601338059E-4</v>
      </c>
      <c r="AG76" s="101"/>
      <c r="AH76">
        <f t="shared" si="23"/>
        <v>-9.4314264719184005E-4</v>
      </c>
      <c r="AI76">
        <f t="shared" si="24"/>
        <v>0.81459573663997376</v>
      </c>
      <c r="AJ76">
        <f t="shared" si="25"/>
        <v>-0.31277274645717984</v>
      </c>
      <c r="AK76">
        <f t="shared" si="26"/>
        <v>-0.10127465433066681</v>
      </c>
      <c r="AL76">
        <f t="shared" si="27"/>
        <v>-2.6416431513556407</v>
      </c>
      <c r="AM76">
        <f t="shared" si="28"/>
        <v>-3.9167299101172719</v>
      </c>
      <c r="AN76" s="74">
        <f t="shared" si="48"/>
        <v>-2.528735105120949</v>
      </c>
      <c r="AO76" s="74">
        <f t="shared" si="48"/>
        <v>-2.5287314588799576</v>
      </c>
      <c r="AP76" s="74">
        <f t="shared" si="48"/>
        <v>-2.5287525580868153</v>
      </c>
      <c r="AQ76" s="74">
        <f t="shared" si="48"/>
        <v>-2.5286304618402196</v>
      </c>
      <c r="AR76" s="74">
        <f t="shared" si="48"/>
        <v>-2.5293368595876524</v>
      </c>
      <c r="AS76" s="74">
        <f t="shared" si="48"/>
        <v>-2.5252450616537656</v>
      </c>
      <c r="AT76" s="74">
        <f t="shared" si="48"/>
        <v>-2.5487868997099907</v>
      </c>
      <c r="AU76" s="74">
        <f t="shared" si="30"/>
        <v>-2.4072154876159289</v>
      </c>
    </row>
    <row r="77" spans="1:47">
      <c r="A77" s="16" t="s">
        <v>217</v>
      </c>
      <c r="B77" s="16" t="s">
        <v>78</v>
      </c>
      <c r="C77" s="50">
        <v>52692.531000000003</v>
      </c>
      <c r="D77" s="50" t="s">
        <v>111</v>
      </c>
      <c r="E77">
        <f t="shared" si="12"/>
        <v>1168.9986455518629</v>
      </c>
      <c r="F77">
        <f t="shared" si="32"/>
        <v>1169</v>
      </c>
      <c r="G77">
        <f t="shared" si="46"/>
        <v>-4.8559999413555488E-4</v>
      </c>
      <c r="K77">
        <f t="shared" si="47"/>
        <v>-4.8559999413555488E-4</v>
      </c>
      <c r="Q77" s="2">
        <f t="shared" si="15"/>
        <v>37674.031000000003</v>
      </c>
      <c r="S77" s="13">
        <v>1</v>
      </c>
      <c r="Z77">
        <f t="shared" si="16"/>
        <v>1169</v>
      </c>
      <c r="AA77" s="74">
        <f t="shared" si="17"/>
        <v>1.0498187252031884E-3</v>
      </c>
      <c r="AB77" s="74">
        <f t="shared" si="35"/>
        <v>4.5665640066125694E-4</v>
      </c>
      <c r="AC77" s="74">
        <f t="shared" si="36"/>
        <v>-4.8559999413555488E-4</v>
      </c>
      <c r="AD77" s="74">
        <f t="shared" si="37"/>
        <v>-1.5354187193387433E-3</v>
      </c>
      <c r="AE77" s="74">
        <f t="shared" si="38"/>
        <v>2.3575106436958266E-6</v>
      </c>
      <c r="AF77">
        <f t="shared" si="39"/>
        <v>-4.8559999413555488E-4</v>
      </c>
      <c r="AG77" s="101"/>
      <c r="AH77">
        <f t="shared" si="23"/>
        <v>-9.4225639479681182E-4</v>
      </c>
      <c r="AI77">
        <f t="shared" si="24"/>
        <v>0.81461319052136727</v>
      </c>
      <c r="AJ77">
        <f t="shared" si="25"/>
        <v>-0.31260907232769586</v>
      </c>
      <c r="AK77">
        <f t="shared" si="26"/>
        <v>-0.10130660073856558</v>
      </c>
      <c r="AL77">
        <f t="shared" si="27"/>
        <v>-2.6414708364853006</v>
      </c>
      <c r="AM77">
        <f t="shared" si="28"/>
        <v>-3.9153225059432888</v>
      </c>
      <c r="AN77" s="74">
        <f t="shared" si="48"/>
        <v>-2.5285283475232152</v>
      </c>
      <c r="AO77" s="74">
        <f t="shared" si="48"/>
        <v>-2.5285247035816849</v>
      </c>
      <c r="AP77" s="74">
        <f t="shared" si="48"/>
        <v>-2.5285457925490933</v>
      </c>
      <c r="AQ77" s="74">
        <f t="shared" si="48"/>
        <v>-2.5284237378073855</v>
      </c>
      <c r="AR77" s="74">
        <f t="shared" si="48"/>
        <v>-2.5291299980849931</v>
      </c>
      <c r="AS77" s="74">
        <f t="shared" si="48"/>
        <v>-2.5250383996468937</v>
      </c>
      <c r="AT77" s="74">
        <f t="shared" si="48"/>
        <v>-2.5485824342237198</v>
      </c>
      <c r="AU77" s="74">
        <f t="shared" si="30"/>
        <v>-2.4069730026446932</v>
      </c>
    </row>
    <row r="78" spans="1:47">
      <c r="A78" s="16" t="s">
        <v>217</v>
      </c>
      <c r="B78" s="16" t="s">
        <v>79</v>
      </c>
      <c r="C78" s="50">
        <v>52694.324200000003</v>
      </c>
      <c r="D78" s="50" t="s">
        <v>111</v>
      </c>
      <c r="E78">
        <f t="shared" si="12"/>
        <v>1174.0002856167516</v>
      </c>
      <c r="F78">
        <f t="shared" si="32"/>
        <v>1174</v>
      </c>
      <c r="G78">
        <f t="shared" si="46"/>
        <v>1.0240000119665638E-4</v>
      </c>
      <c r="K78">
        <f t="shared" si="47"/>
        <v>1.0240000119665638E-4</v>
      </c>
      <c r="Q78" s="2">
        <f t="shared" si="15"/>
        <v>37675.824200000003</v>
      </c>
      <c r="S78" s="13">
        <v>1</v>
      </c>
      <c r="Z78">
        <f t="shared" si="16"/>
        <v>1174</v>
      </c>
      <c r="AA78" s="74">
        <f t="shared" si="17"/>
        <v>1.0607473045189278E-3</v>
      </c>
      <c r="AB78" s="74">
        <f t="shared" si="35"/>
        <v>1.0357906166777288E-3</v>
      </c>
      <c r="AC78" s="74">
        <f t="shared" si="36"/>
        <v>1.0240000119665638E-4</v>
      </c>
      <c r="AD78" s="74">
        <f t="shared" si="37"/>
        <v>-9.583473033222714E-4</v>
      </c>
      <c r="AE78" s="74">
        <f t="shared" si="38"/>
        <v>9.1842955378506965E-7</v>
      </c>
      <c r="AF78">
        <f t="shared" si="39"/>
        <v>1.0240000119665638E-4</v>
      </c>
      <c r="AG78" s="101"/>
      <c r="AH78">
        <f t="shared" si="23"/>
        <v>-9.3339061548107255E-4</v>
      </c>
      <c r="AI78">
        <f t="shared" si="24"/>
        <v>0.81478807332953507</v>
      </c>
      <c r="AJ78">
        <f t="shared" si="25"/>
        <v>-0.31097143481517969</v>
      </c>
      <c r="AK78">
        <f t="shared" si="26"/>
        <v>-0.10162597453842362</v>
      </c>
      <c r="AL78">
        <f t="shared" si="27"/>
        <v>-2.6397472811158758</v>
      </c>
      <c r="AM78">
        <f t="shared" si="28"/>
        <v>-3.9012972113172419</v>
      </c>
      <c r="AN78" s="74">
        <f t="shared" si="48"/>
        <v>-2.5264605275883198</v>
      </c>
      <c r="AO78" s="74">
        <f t="shared" si="48"/>
        <v>-2.5264569066712133</v>
      </c>
      <c r="AP78" s="74">
        <f t="shared" si="48"/>
        <v>-2.5264778929603158</v>
      </c>
      <c r="AQ78" s="74">
        <f t="shared" si="48"/>
        <v>-2.5263562552702834</v>
      </c>
      <c r="AR78" s="74">
        <f t="shared" si="48"/>
        <v>-2.5270611288252458</v>
      </c>
      <c r="AS78" s="74">
        <f t="shared" si="48"/>
        <v>-2.5229715880426107</v>
      </c>
      <c r="AT78" s="74">
        <f t="shared" si="48"/>
        <v>-2.5465373210355833</v>
      </c>
      <c r="AU78" s="74">
        <f t="shared" si="30"/>
        <v>-2.4045481529323318</v>
      </c>
    </row>
    <row r="79" spans="1:47">
      <c r="A79" s="16" t="s">
        <v>217</v>
      </c>
      <c r="B79" s="16" t="s">
        <v>78</v>
      </c>
      <c r="C79" s="50">
        <v>52694.502800000002</v>
      </c>
      <c r="D79" s="50" t="s">
        <v>111</v>
      </c>
      <c r="E79">
        <f t="shared" si="12"/>
        <v>1174.4984413805178</v>
      </c>
      <c r="F79">
        <f t="shared" si="32"/>
        <v>1174.5</v>
      </c>
      <c r="G79">
        <f t="shared" si="46"/>
        <v>-5.5879999854369089E-4</v>
      </c>
      <c r="K79">
        <f t="shared" si="47"/>
        <v>-5.5879999854369089E-4</v>
      </c>
      <c r="Q79" s="2">
        <f t="shared" si="15"/>
        <v>37676.002800000002</v>
      </c>
      <c r="S79" s="13">
        <v>1</v>
      </c>
      <c r="Z79">
        <f t="shared" si="16"/>
        <v>1174.5</v>
      </c>
      <c r="AA79" s="74">
        <f t="shared" si="17"/>
        <v>1.0618402673595738E-3</v>
      </c>
      <c r="AB79" s="74">
        <f t="shared" si="35"/>
        <v>3.7370371409673527E-4</v>
      </c>
      <c r="AC79" s="74">
        <f t="shared" si="36"/>
        <v>-5.5879999854369089E-4</v>
      </c>
      <c r="AD79" s="74">
        <f t="shared" si="37"/>
        <v>-1.6206402659032647E-3</v>
      </c>
      <c r="AE79" s="74">
        <f t="shared" si="38"/>
        <v>2.6264748714670046E-6</v>
      </c>
      <c r="AF79">
        <f t="shared" si="39"/>
        <v>-5.5879999854369089E-4</v>
      </c>
      <c r="AG79" s="101"/>
      <c r="AH79">
        <f t="shared" si="23"/>
        <v>-9.3250371264042616E-4</v>
      </c>
      <c r="AI79">
        <f t="shared" si="24"/>
        <v>0.81480559602020497</v>
      </c>
      <c r="AJ79">
        <f t="shared" si="25"/>
        <v>-0.31080758146430526</v>
      </c>
      <c r="AK79">
        <f t="shared" si="26"/>
        <v>-0.10165790287251879</v>
      </c>
      <c r="AL79">
        <f t="shared" si="27"/>
        <v>-2.6395748848506173</v>
      </c>
      <c r="AM79">
        <f t="shared" si="28"/>
        <v>-3.8998995372808651</v>
      </c>
      <c r="AN79" s="74">
        <f t="shared" si="48"/>
        <v>-2.526253721164156</v>
      </c>
      <c r="AO79" s="74">
        <f t="shared" si="48"/>
        <v>-2.5262501025524164</v>
      </c>
      <c r="AP79" s="74">
        <f t="shared" si="48"/>
        <v>-2.5262710785455522</v>
      </c>
      <c r="AQ79" s="74">
        <f t="shared" si="48"/>
        <v>-2.5261494827600286</v>
      </c>
      <c r="AR79" s="74">
        <f t="shared" si="48"/>
        <v>-2.5268542164431702</v>
      </c>
      <c r="AS79" s="74">
        <f t="shared" si="48"/>
        <v>-2.5227648876909745</v>
      </c>
      <c r="AT79" s="74">
        <f t="shared" si="48"/>
        <v>-2.5463327638351059</v>
      </c>
      <c r="AU79" s="74">
        <f t="shared" si="30"/>
        <v>-2.4043056679610961</v>
      </c>
    </row>
    <row r="80" spans="1:47">
      <c r="A80" s="9" t="s">
        <v>81</v>
      </c>
      <c r="B80" s="8" t="s">
        <v>79</v>
      </c>
      <c r="C80" s="9">
        <v>52696.476499999997</v>
      </c>
      <c r="D80" s="9">
        <v>2.8E-3</v>
      </c>
      <c r="E80">
        <f t="shared" si="12"/>
        <v>1180.0035367385624</v>
      </c>
      <c r="F80">
        <f t="shared" si="32"/>
        <v>1180</v>
      </c>
      <c r="G80">
        <f t="shared" si="46"/>
        <v>1.2679999999818392E-3</v>
      </c>
      <c r="K80">
        <f t="shared" si="47"/>
        <v>1.2679999999818392E-3</v>
      </c>
      <c r="Q80" s="2">
        <f t="shared" si="15"/>
        <v>37677.976499999997</v>
      </c>
      <c r="S80" s="13">
        <v>1</v>
      </c>
      <c r="Z80">
        <f t="shared" si="16"/>
        <v>1180</v>
      </c>
      <c r="AA80" s="74">
        <f t="shared" si="17"/>
        <v>1.0738641036979078E-3</v>
      </c>
      <c r="AB80" s="74">
        <f t="shared" si="35"/>
        <v>2.1907438962839314E-3</v>
      </c>
      <c r="AC80" s="74">
        <f t="shared" si="36"/>
        <v>1.2679999999818392E-3</v>
      </c>
      <c r="AD80" s="74">
        <f t="shared" si="37"/>
        <v>1.9413589628393142E-4</v>
      </c>
      <c r="AE80" s="74">
        <f t="shared" si="38"/>
        <v>3.7688746225965374E-8</v>
      </c>
      <c r="AF80">
        <f t="shared" si="39"/>
        <v>1.2679999999818392E-3</v>
      </c>
      <c r="AG80" s="101"/>
      <c r="AH80">
        <f t="shared" si="23"/>
        <v>-9.2274389630209218E-4</v>
      </c>
      <c r="AI80">
        <f t="shared" si="24"/>
        <v>0.81499875876562644</v>
      </c>
      <c r="AJ80">
        <f t="shared" si="25"/>
        <v>-0.30900411989783394</v>
      </c>
      <c r="AK80">
        <f t="shared" si="26"/>
        <v>-0.10200900560054058</v>
      </c>
      <c r="AL80">
        <f t="shared" si="27"/>
        <v>-2.637678035834226</v>
      </c>
      <c r="AM80">
        <f t="shared" si="28"/>
        <v>-3.8845829669175589</v>
      </c>
      <c r="AN80" s="74">
        <f t="shared" si="48"/>
        <v>-2.5239785565616941</v>
      </c>
      <c r="AO80" s="74">
        <f t="shared" si="48"/>
        <v>-2.5239749633428481</v>
      </c>
      <c r="AP80" s="74">
        <f t="shared" si="48"/>
        <v>-2.5239958257481221</v>
      </c>
      <c r="AQ80" s="74">
        <f t="shared" si="48"/>
        <v>-2.5238746932835565</v>
      </c>
      <c r="AR80" s="74">
        <f t="shared" si="48"/>
        <v>-2.5245778740457601</v>
      </c>
      <c r="AS80" s="74">
        <f t="shared" si="48"/>
        <v>-2.5204909526987764</v>
      </c>
      <c r="AT80" s="74">
        <f t="shared" si="48"/>
        <v>-2.5440820829705597</v>
      </c>
      <c r="AU80" s="74">
        <f t="shared" si="30"/>
        <v>-2.4016383332774991</v>
      </c>
    </row>
    <row r="81" spans="1:47">
      <c r="A81" s="9" t="s">
        <v>81</v>
      </c>
      <c r="B81" s="8" t="s">
        <v>79</v>
      </c>
      <c r="C81" s="9">
        <v>52696.476499999997</v>
      </c>
      <c r="D81" s="9">
        <v>2.8E-3</v>
      </c>
      <c r="E81">
        <f t="shared" si="12"/>
        <v>1180.0035367385624</v>
      </c>
      <c r="F81">
        <f t="shared" si="32"/>
        <v>1180</v>
      </c>
      <c r="G81">
        <f t="shared" si="46"/>
        <v>1.2679999999818392E-3</v>
      </c>
      <c r="K81">
        <f t="shared" si="47"/>
        <v>1.2679999999818392E-3</v>
      </c>
      <c r="Q81" s="2">
        <f t="shared" si="15"/>
        <v>37677.976499999997</v>
      </c>
      <c r="S81" s="13">
        <v>1</v>
      </c>
      <c r="Z81">
        <f t="shared" si="16"/>
        <v>1180</v>
      </c>
      <c r="AA81" s="74">
        <f t="shared" si="17"/>
        <v>1.0738641036979078E-3</v>
      </c>
      <c r="AB81" s="74">
        <f t="shared" si="35"/>
        <v>2.1907438962839314E-3</v>
      </c>
      <c r="AC81" s="74">
        <f t="shared" si="36"/>
        <v>1.2679999999818392E-3</v>
      </c>
      <c r="AD81" s="74">
        <f t="shared" si="37"/>
        <v>1.9413589628393142E-4</v>
      </c>
      <c r="AE81" s="74">
        <f t="shared" si="38"/>
        <v>3.7688746225965374E-8</v>
      </c>
      <c r="AF81">
        <f t="shared" si="39"/>
        <v>1.2679999999818392E-3</v>
      </c>
      <c r="AG81" s="101"/>
      <c r="AH81">
        <f t="shared" si="23"/>
        <v>-9.2274389630209218E-4</v>
      </c>
      <c r="AI81">
        <f t="shared" si="24"/>
        <v>0.81499875876562644</v>
      </c>
      <c r="AJ81">
        <f t="shared" si="25"/>
        <v>-0.30900411989783394</v>
      </c>
      <c r="AK81">
        <f t="shared" si="26"/>
        <v>-0.10200900560054058</v>
      </c>
      <c r="AL81">
        <f t="shared" si="27"/>
        <v>-2.637678035834226</v>
      </c>
      <c r="AM81">
        <f t="shared" si="28"/>
        <v>-3.8845829669175589</v>
      </c>
      <c r="AN81" s="74">
        <f t="shared" ref="AN81:AT90" si="49">$AU81+$AB$7*SIN(AO81)</f>
        <v>-2.5239785565616941</v>
      </c>
      <c r="AO81" s="74">
        <f t="shared" si="49"/>
        <v>-2.5239749633428481</v>
      </c>
      <c r="AP81" s="74">
        <f t="shared" si="49"/>
        <v>-2.5239958257481221</v>
      </c>
      <c r="AQ81" s="74">
        <f t="shared" si="49"/>
        <v>-2.5238746932835565</v>
      </c>
      <c r="AR81" s="74">
        <f t="shared" si="49"/>
        <v>-2.5245778740457601</v>
      </c>
      <c r="AS81" s="74">
        <f t="shared" si="49"/>
        <v>-2.5204909526987764</v>
      </c>
      <c r="AT81" s="74">
        <f t="shared" si="49"/>
        <v>-2.5440820829705597</v>
      </c>
      <c r="AU81" s="74">
        <f t="shared" si="30"/>
        <v>-2.4016383332774991</v>
      </c>
    </row>
    <row r="82" spans="1:47">
      <c r="A82" s="9" t="s">
        <v>81</v>
      </c>
      <c r="B82" s="8" t="s">
        <v>79</v>
      </c>
      <c r="C82" s="9">
        <v>52696.477200000001</v>
      </c>
      <c r="D82" s="9">
        <v>2.8999999999999998E-3</v>
      </c>
      <c r="E82">
        <f t="shared" si="12"/>
        <v>1180.0054891967745</v>
      </c>
      <c r="F82">
        <f t="shared" si="32"/>
        <v>1180</v>
      </c>
      <c r="G82">
        <f t="shared" si="46"/>
        <v>1.9680000041262247E-3</v>
      </c>
      <c r="K82">
        <f t="shared" si="47"/>
        <v>1.9680000041262247E-3</v>
      </c>
      <c r="Q82" s="2">
        <f t="shared" si="15"/>
        <v>37677.977200000001</v>
      </c>
      <c r="S82" s="13">
        <v>1</v>
      </c>
      <c r="Z82">
        <f t="shared" si="16"/>
        <v>1180</v>
      </c>
      <c r="AA82" s="74">
        <f t="shared" si="17"/>
        <v>1.0738641036979078E-3</v>
      </c>
      <c r="AB82" s="74">
        <f t="shared" si="35"/>
        <v>2.8907439004283168E-3</v>
      </c>
      <c r="AC82" s="74">
        <f t="shared" si="36"/>
        <v>1.9680000041262247E-3</v>
      </c>
      <c r="AD82" s="74">
        <f t="shared" si="37"/>
        <v>8.9413590042831687E-4</v>
      </c>
      <c r="AE82" s="74">
        <f t="shared" si="38"/>
        <v>7.9947900843475704E-7</v>
      </c>
      <c r="AF82">
        <f t="shared" si="39"/>
        <v>1.9680000041262247E-3</v>
      </c>
      <c r="AG82" s="101"/>
      <c r="AH82">
        <f t="shared" si="23"/>
        <v>-9.2274389630209218E-4</v>
      </c>
      <c r="AI82">
        <f t="shared" si="24"/>
        <v>0.81499875876562644</v>
      </c>
      <c r="AJ82">
        <f t="shared" si="25"/>
        <v>-0.30900411989783394</v>
      </c>
      <c r="AK82">
        <f t="shared" si="26"/>
        <v>-0.10200900560054058</v>
      </c>
      <c r="AL82">
        <f t="shared" si="27"/>
        <v>-2.637678035834226</v>
      </c>
      <c r="AM82">
        <f t="shared" si="28"/>
        <v>-3.8845829669175589</v>
      </c>
      <c r="AN82" s="74">
        <f t="shared" si="49"/>
        <v>-2.5239785565616941</v>
      </c>
      <c r="AO82" s="74">
        <f t="shared" si="49"/>
        <v>-2.5239749633428481</v>
      </c>
      <c r="AP82" s="74">
        <f t="shared" si="49"/>
        <v>-2.5239958257481221</v>
      </c>
      <c r="AQ82" s="74">
        <f t="shared" si="49"/>
        <v>-2.5238746932835565</v>
      </c>
      <c r="AR82" s="74">
        <f t="shared" si="49"/>
        <v>-2.5245778740457601</v>
      </c>
      <c r="AS82" s="74">
        <f t="shared" si="49"/>
        <v>-2.5204909526987764</v>
      </c>
      <c r="AT82" s="74">
        <f t="shared" si="49"/>
        <v>-2.5440820829705597</v>
      </c>
      <c r="AU82" s="74">
        <f t="shared" si="30"/>
        <v>-2.4016383332774991</v>
      </c>
    </row>
    <row r="83" spans="1:47">
      <c r="A83" s="9" t="s">
        <v>81</v>
      </c>
      <c r="B83" s="8" t="s">
        <v>79</v>
      </c>
      <c r="C83" s="9">
        <v>52696.477200000001</v>
      </c>
      <c r="D83" s="9">
        <v>2.8999999999999998E-3</v>
      </c>
      <c r="E83">
        <f t="shared" si="12"/>
        <v>1180.0054891967745</v>
      </c>
      <c r="F83">
        <f t="shared" si="32"/>
        <v>1180</v>
      </c>
      <c r="G83">
        <f t="shared" si="46"/>
        <v>1.9680000041262247E-3</v>
      </c>
      <c r="K83">
        <f t="shared" si="47"/>
        <v>1.9680000041262247E-3</v>
      </c>
      <c r="Q83" s="2">
        <f t="shared" si="15"/>
        <v>37677.977200000001</v>
      </c>
      <c r="S83" s="13">
        <v>1</v>
      </c>
      <c r="Z83">
        <f t="shared" si="16"/>
        <v>1180</v>
      </c>
      <c r="AA83" s="74">
        <f t="shared" si="17"/>
        <v>1.0738641036979078E-3</v>
      </c>
      <c r="AB83" s="74">
        <f t="shared" si="35"/>
        <v>2.8907439004283168E-3</v>
      </c>
      <c r="AC83" s="74">
        <f t="shared" si="36"/>
        <v>1.9680000041262247E-3</v>
      </c>
      <c r="AD83" s="74">
        <f t="shared" si="37"/>
        <v>8.9413590042831687E-4</v>
      </c>
      <c r="AE83" s="74">
        <f t="shared" si="38"/>
        <v>7.9947900843475704E-7</v>
      </c>
      <c r="AF83">
        <f t="shared" si="39"/>
        <v>1.9680000041262247E-3</v>
      </c>
      <c r="AG83" s="101"/>
      <c r="AH83">
        <f t="shared" si="23"/>
        <v>-9.2274389630209218E-4</v>
      </c>
      <c r="AI83">
        <f t="shared" si="24"/>
        <v>0.81499875876562644</v>
      </c>
      <c r="AJ83">
        <f t="shared" si="25"/>
        <v>-0.30900411989783394</v>
      </c>
      <c r="AK83">
        <f t="shared" si="26"/>
        <v>-0.10200900560054058</v>
      </c>
      <c r="AL83">
        <f t="shared" si="27"/>
        <v>-2.637678035834226</v>
      </c>
      <c r="AM83">
        <f t="shared" si="28"/>
        <v>-3.8845829669175589</v>
      </c>
      <c r="AN83" s="74">
        <f t="shared" si="49"/>
        <v>-2.5239785565616941</v>
      </c>
      <c r="AO83" s="74">
        <f t="shared" si="49"/>
        <v>-2.5239749633428481</v>
      </c>
      <c r="AP83" s="74">
        <f t="shared" si="49"/>
        <v>-2.5239958257481221</v>
      </c>
      <c r="AQ83" s="74">
        <f t="shared" si="49"/>
        <v>-2.5238746932835565</v>
      </c>
      <c r="AR83" s="74">
        <f t="shared" si="49"/>
        <v>-2.5245778740457601</v>
      </c>
      <c r="AS83" s="74">
        <f t="shared" si="49"/>
        <v>-2.5204909526987764</v>
      </c>
      <c r="AT83" s="74">
        <f t="shared" si="49"/>
        <v>-2.5440820829705597</v>
      </c>
      <c r="AU83" s="74">
        <f t="shared" si="30"/>
        <v>-2.4016383332774991</v>
      </c>
    </row>
    <row r="84" spans="1:47">
      <c r="A84" s="16" t="s">
        <v>217</v>
      </c>
      <c r="B84" s="16" t="s">
        <v>78</v>
      </c>
      <c r="C84" s="50">
        <v>52697.371400000004</v>
      </c>
      <c r="D84" s="50" t="s">
        <v>111</v>
      </c>
      <c r="E84">
        <f t="shared" si="12"/>
        <v>1182.4996150868235</v>
      </c>
      <c r="F84">
        <f t="shared" si="32"/>
        <v>1182.5</v>
      </c>
      <c r="G84">
        <f t="shared" si="46"/>
        <v>-1.3799999578623101E-4</v>
      </c>
      <c r="K84">
        <f t="shared" si="47"/>
        <v>-1.3799999578623101E-4</v>
      </c>
      <c r="Q84" s="2">
        <f t="shared" si="15"/>
        <v>37678.871400000004</v>
      </c>
      <c r="S84" s="13">
        <v>1</v>
      </c>
      <c r="Z84">
        <f t="shared" si="16"/>
        <v>1182.5</v>
      </c>
      <c r="AA84" s="74">
        <f t="shared" si="17"/>
        <v>1.0793302319739798E-3</v>
      </c>
      <c r="AB84" s="74">
        <f t="shared" si="35"/>
        <v>7.8030527223978965E-4</v>
      </c>
      <c r="AC84" s="74">
        <f t="shared" si="36"/>
        <v>-1.3799999578623101E-4</v>
      </c>
      <c r="AD84" s="74">
        <f t="shared" si="37"/>
        <v>-1.2173302277602108E-3</v>
      </c>
      <c r="AE84" s="74">
        <f t="shared" si="38"/>
        <v>1.4818928834187268E-6</v>
      </c>
      <c r="AF84">
        <f t="shared" si="39"/>
        <v>-1.3799999578623101E-4</v>
      </c>
      <c r="AG84" s="101"/>
      <c r="AH84">
        <f t="shared" si="23"/>
        <v>-9.1830526802602066E-4</v>
      </c>
      <c r="AI84">
        <f t="shared" si="24"/>
        <v>0.81508681051412868</v>
      </c>
      <c r="AJ84">
        <f t="shared" si="25"/>
        <v>-0.30818371353250229</v>
      </c>
      <c r="AK84">
        <f t="shared" si="26"/>
        <v>-0.10216853153506833</v>
      </c>
      <c r="AL84">
        <f t="shared" si="27"/>
        <v>-2.6368155340695463</v>
      </c>
      <c r="AM84">
        <f t="shared" si="28"/>
        <v>-3.8776557510134388</v>
      </c>
      <c r="AN84" s="74">
        <f t="shared" si="49"/>
        <v>-2.5229442123297567</v>
      </c>
      <c r="AO84" s="74">
        <f t="shared" si="49"/>
        <v>-2.5229406306730748</v>
      </c>
      <c r="AP84" s="74">
        <f t="shared" si="49"/>
        <v>-2.5229614412486807</v>
      </c>
      <c r="AQ84" s="74">
        <f t="shared" si="49"/>
        <v>-2.5228405208120179</v>
      </c>
      <c r="AR84" s="74">
        <f t="shared" si="49"/>
        <v>-2.5235429870456878</v>
      </c>
      <c r="AS84" s="74">
        <f t="shared" si="49"/>
        <v>-2.5194572054195605</v>
      </c>
      <c r="AT84" s="74">
        <f t="shared" si="49"/>
        <v>-2.5430587113702732</v>
      </c>
      <c r="AU84" s="74">
        <f t="shared" si="30"/>
        <v>-2.4004259084213189</v>
      </c>
    </row>
    <row r="85" spans="1:47">
      <c r="A85" s="9" t="s">
        <v>81</v>
      </c>
      <c r="B85" s="8" t="s">
        <v>78</v>
      </c>
      <c r="C85" s="9">
        <v>52697.372300000003</v>
      </c>
      <c r="D85" s="9">
        <v>3.0000000000000001E-3</v>
      </c>
      <c r="E85">
        <f t="shared" ref="E85:E148" si="50">+(C85-C$7)/C$8</f>
        <v>1182.5021253902216</v>
      </c>
      <c r="F85">
        <f t="shared" ref="F85:F148" si="51">ROUND(2*E85,0)/2</f>
        <v>1182.5</v>
      </c>
      <c r="G85">
        <f t="shared" si="46"/>
        <v>7.6200000330572948E-4</v>
      </c>
      <c r="K85">
        <f t="shared" si="47"/>
        <v>7.6200000330572948E-4</v>
      </c>
      <c r="Q85" s="2">
        <f t="shared" ref="Q85:Q148" si="52">+C85-15018.5</f>
        <v>37678.872300000003</v>
      </c>
      <c r="S85" s="13">
        <v>1</v>
      </c>
      <c r="Z85">
        <f t="shared" ref="Z85:Z148" si="53">F85</f>
        <v>1182.5</v>
      </c>
      <c r="AA85" s="74">
        <f t="shared" ref="AA85:AA148" si="54">AB$3+AB$4*Z85+AB$5*Z85^2+AH85</f>
        <v>1.0793302319739798E-3</v>
      </c>
      <c r="AB85" s="74">
        <f t="shared" si="35"/>
        <v>1.68030527133175E-3</v>
      </c>
      <c r="AC85" s="74">
        <f t="shared" si="36"/>
        <v>7.6200000330572948E-4</v>
      </c>
      <c r="AD85" s="74">
        <f t="shared" si="37"/>
        <v>-3.1733022866825035E-4</v>
      </c>
      <c r="AE85" s="74">
        <f t="shared" si="38"/>
        <v>1.0069847402664406E-7</v>
      </c>
      <c r="AF85">
        <f t="shared" si="39"/>
        <v>7.6200000330572948E-4</v>
      </c>
      <c r="AG85" s="101"/>
      <c r="AH85">
        <f t="shared" ref="AH85:AH148" si="55">$AB$6*($AB$11/AI85*AJ85+$AB$12)</f>
        <v>-9.1830526802602066E-4</v>
      </c>
      <c r="AI85">
        <f t="shared" ref="AI85:AI148" si="56">1+$AB$7*COS(AL85)</f>
        <v>0.81508681051412868</v>
      </c>
      <c r="AJ85">
        <f t="shared" ref="AJ85:AJ148" si="57">SIN(AL85+RADIANS($AB$9))</f>
        <v>-0.30818371353250229</v>
      </c>
      <c r="AK85">
        <f t="shared" ref="AK85:AK148" si="58">$AB$7*SIN(AL85)</f>
        <v>-0.10216853153506833</v>
      </c>
      <c r="AL85">
        <f t="shared" ref="AL85:AL148" si="59">2*ATAN(AM85)</f>
        <v>-2.6368155340695463</v>
      </c>
      <c r="AM85">
        <f t="shared" ref="AM85:AM148" si="60">SQRT((1+$AB$7)/(1-$AB$7))*TAN(AN85/2)</f>
        <v>-3.8776557510134388</v>
      </c>
      <c r="AN85" s="74">
        <f t="shared" si="49"/>
        <v>-2.5229442123297567</v>
      </c>
      <c r="AO85" s="74">
        <f t="shared" si="49"/>
        <v>-2.5229406306730748</v>
      </c>
      <c r="AP85" s="74">
        <f t="shared" si="49"/>
        <v>-2.5229614412486807</v>
      </c>
      <c r="AQ85" s="74">
        <f t="shared" si="49"/>
        <v>-2.5228405208120179</v>
      </c>
      <c r="AR85" s="74">
        <f t="shared" si="49"/>
        <v>-2.5235429870456878</v>
      </c>
      <c r="AS85" s="74">
        <f t="shared" si="49"/>
        <v>-2.5194572054195605</v>
      </c>
      <c r="AT85" s="74">
        <f t="shared" si="49"/>
        <v>-2.5430587113702732</v>
      </c>
      <c r="AU85" s="74">
        <f t="shared" ref="AU85:AU148" si="61">RADIANS($AB$9)+$AB$18*(F85-AB$15)</f>
        <v>-2.4004259084213189</v>
      </c>
    </row>
    <row r="86" spans="1:47">
      <c r="A86" s="9" t="s">
        <v>81</v>
      </c>
      <c r="B86" s="8" t="s">
        <v>78</v>
      </c>
      <c r="C86" s="9">
        <v>52697.372300000003</v>
      </c>
      <c r="D86" s="9">
        <v>3.0000000000000001E-3</v>
      </c>
      <c r="E86">
        <f t="shared" si="50"/>
        <v>1182.5021253902216</v>
      </c>
      <c r="F86">
        <f t="shared" si="51"/>
        <v>1182.5</v>
      </c>
      <c r="G86">
        <f t="shared" si="46"/>
        <v>7.6200000330572948E-4</v>
      </c>
      <c r="K86">
        <f t="shared" si="47"/>
        <v>7.6200000330572948E-4</v>
      </c>
      <c r="Q86" s="2">
        <f t="shared" si="52"/>
        <v>37678.872300000003</v>
      </c>
      <c r="S86" s="13">
        <v>1</v>
      </c>
      <c r="Z86">
        <f t="shared" si="53"/>
        <v>1182.5</v>
      </c>
      <c r="AA86" s="74">
        <f t="shared" si="54"/>
        <v>1.0793302319739798E-3</v>
      </c>
      <c r="AB86" s="74">
        <f t="shared" si="35"/>
        <v>1.68030527133175E-3</v>
      </c>
      <c r="AC86" s="74">
        <f t="shared" si="36"/>
        <v>7.6200000330572948E-4</v>
      </c>
      <c r="AD86" s="74">
        <f t="shared" si="37"/>
        <v>-3.1733022866825035E-4</v>
      </c>
      <c r="AE86" s="74">
        <f t="shared" si="38"/>
        <v>1.0069847402664406E-7</v>
      </c>
      <c r="AF86">
        <f t="shared" si="39"/>
        <v>7.6200000330572948E-4</v>
      </c>
      <c r="AG86" s="101"/>
      <c r="AH86">
        <f t="shared" si="55"/>
        <v>-9.1830526802602066E-4</v>
      </c>
      <c r="AI86">
        <f t="shared" si="56"/>
        <v>0.81508681051412868</v>
      </c>
      <c r="AJ86">
        <f t="shared" si="57"/>
        <v>-0.30818371353250229</v>
      </c>
      <c r="AK86">
        <f t="shared" si="58"/>
        <v>-0.10216853153506833</v>
      </c>
      <c r="AL86">
        <f t="shared" si="59"/>
        <v>-2.6368155340695463</v>
      </c>
      <c r="AM86">
        <f t="shared" si="60"/>
        <v>-3.8776557510134388</v>
      </c>
      <c r="AN86" s="74">
        <f t="shared" si="49"/>
        <v>-2.5229442123297567</v>
      </c>
      <c r="AO86" s="74">
        <f t="shared" si="49"/>
        <v>-2.5229406306730748</v>
      </c>
      <c r="AP86" s="74">
        <f t="shared" si="49"/>
        <v>-2.5229614412486807</v>
      </c>
      <c r="AQ86" s="74">
        <f t="shared" si="49"/>
        <v>-2.5228405208120179</v>
      </c>
      <c r="AR86" s="74">
        <f t="shared" si="49"/>
        <v>-2.5235429870456878</v>
      </c>
      <c r="AS86" s="74">
        <f t="shared" si="49"/>
        <v>-2.5194572054195605</v>
      </c>
      <c r="AT86" s="74">
        <f t="shared" si="49"/>
        <v>-2.5430587113702732</v>
      </c>
      <c r="AU86" s="74">
        <f t="shared" si="61"/>
        <v>-2.4004259084213189</v>
      </c>
    </row>
    <row r="87" spans="1:47">
      <c r="A87" s="9" t="s">
        <v>81</v>
      </c>
      <c r="B87" s="8" t="s">
        <v>78</v>
      </c>
      <c r="C87" s="9">
        <v>52697.373</v>
      </c>
      <c r="D87" s="9">
        <v>3.8E-3</v>
      </c>
      <c r="E87">
        <f t="shared" si="50"/>
        <v>1182.5040778484138</v>
      </c>
      <c r="F87">
        <f t="shared" si="51"/>
        <v>1182.5</v>
      </c>
      <c r="G87">
        <f t="shared" si="46"/>
        <v>1.4620000001741573E-3</v>
      </c>
      <c r="K87">
        <f t="shared" si="47"/>
        <v>1.4620000001741573E-3</v>
      </c>
      <c r="Q87" s="2">
        <f t="shared" si="52"/>
        <v>37678.873</v>
      </c>
      <c r="S87" s="13">
        <v>1</v>
      </c>
      <c r="Z87">
        <f t="shared" si="53"/>
        <v>1182.5</v>
      </c>
      <c r="AA87" s="74">
        <f t="shared" si="54"/>
        <v>1.0793302319739798E-3</v>
      </c>
      <c r="AB87" s="74">
        <f t="shared" si="35"/>
        <v>2.3803052682001779E-3</v>
      </c>
      <c r="AC87" s="74">
        <f t="shared" si="36"/>
        <v>1.4620000001741573E-3</v>
      </c>
      <c r="AD87" s="74">
        <f t="shared" si="37"/>
        <v>3.8266976820017749E-4</v>
      </c>
      <c r="AE87" s="74">
        <f t="shared" si="38"/>
        <v>1.4643615149437758E-7</v>
      </c>
      <c r="AF87">
        <f t="shared" si="39"/>
        <v>1.4620000001741573E-3</v>
      </c>
      <c r="AG87" s="101"/>
      <c r="AH87">
        <f t="shared" si="55"/>
        <v>-9.1830526802602066E-4</v>
      </c>
      <c r="AI87">
        <f t="shared" si="56"/>
        <v>0.81508681051412868</v>
      </c>
      <c r="AJ87">
        <f t="shared" si="57"/>
        <v>-0.30818371353250229</v>
      </c>
      <c r="AK87">
        <f t="shared" si="58"/>
        <v>-0.10216853153506833</v>
      </c>
      <c r="AL87">
        <f t="shared" si="59"/>
        <v>-2.6368155340695463</v>
      </c>
      <c r="AM87">
        <f t="shared" si="60"/>
        <v>-3.8776557510134388</v>
      </c>
      <c r="AN87" s="74">
        <f t="shared" si="49"/>
        <v>-2.5229442123297567</v>
      </c>
      <c r="AO87" s="74">
        <f t="shared" si="49"/>
        <v>-2.5229406306730748</v>
      </c>
      <c r="AP87" s="74">
        <f t="shared" si="49"/>
        <v>-2.5229614412486807</v>
      </c>
      <c r="AQ87" s="74">
        <f t="shared" si="49"/>
        <v>-2.5228405208120179</v>
      </c>
      <c r="AR87" s="74">
        <f t="shared" si="49"/>
        <v>-2.5235429870456878</v>
      </c>
      <c r="AS87" s="74">
        <f t="shared" si="49"/>
        <v>-2.5194572054195605</v>
      </c>
      <c r="AT87" s="74">
        <f t="shared" si="49"/>
        <v>-2.5430587113702732</v>
      </c>
      <c r="AU87" s="74">
        <f t="shared" si="61"/>
        <v>-2.4004259084213189</v>
      </c>
    </row>
    <row r="88" spans="1:47">
      <c r="A88" s="9" t="s">
        <v>81</v>
      </c>
      <c r="B88" s="8" t="s">
        <v>78</v>
      </c>
      <c r="C88" s="9">
        <v>52697.373</v>
      </c>
      <c r="D88" s="9">
        <v>3.8E-3</v>
      </c>
      <c r="E88">
        <f t="shared" si="50"/>
        <v>1182.5040778484138</v>
      </c>
      <c r="F88">
        <f t="shared" si="51"/>
        <v>1182.5</v>
      </c>
      <c r="G88">
        <f t="shared" si="46"/>
        <v>1.4620000001741573E-3</v>
      </c>
      <c r="K88">
        <f t="shared" si="47"/>
        <v>1.4620000001741573E-3</v>
      </c>
      <c r="Q88" s="2">
        <f t="shared" si="52"/>
        <v>37678.873</v>
      </c>
      <c r="S88" s="13">
        <v>1</v>
      </c>
      <c r="Z88">
        <f t="shared" si="53"/>
        <v>1182.5</v>
      </c>
      <c r="AA88" s="74">
        <f t="shared" si="54"/>
        <v>1.0793302319739798E-3</v>
      </c>
      <c r="AB88" s="74">
        <f t="shared" si="35"/>
        <v>2.3803052682001779E-3</v>
      </c>
      <c r="AC88" s="74">
        <f t="shared" si="36"/>
        <v>1.4620000001741573E-3</v>
      </c>
      <c r="AD88" s="74">
        <f t="shared" si="37"/>
        <v>3.8266976820017749E-4</v>
      </c>
      <c r="AE88" s="74">
        <f t="shared" si="38"/>
        <v>1.4643615149437758E-7</v>
      </c>
      <c r="AF88">
        <f t="shared" si="39"/>
        <v>1.4620000001741573E-3</v>
      </c>
      <c r="AG88" s="101"/>
      <c r="AH88">
        <f t="shared" si="55"/>
        <v>-9.1830526802602066E-4</v>
      </c>
      <c r="AI88">
        <f t="shared" si="56"/>
        <v>0.81508681051412868</v>
      </c>
      <c r="AJ88">
        <f t="shared" si="57"/>
        <v>-0.30818371353250229</v>
      </c>
      <c r="AK88">
        <f t="shared" si="58"/>
        <v>-0.10216853153506833</v>
      </c>
      <c r="AL88">
        <f t="shared" si="59"/>
        <v>-2.6368155340695463</v>
      </c>
      <c r="AM88">
        <f t="shared" si="60"/>
        <v>-3.8776557510134388</v>
      </c>
      <c r="AN88" s="74">
        <f t="shared" si="49"/>
        <v>-2.5229442123297567</v>
      </c>
      <c r="AO88" s="74">
        <f t="shared" si="49"/>
        <v>-2.5229406306730748</v>
      </c>
      <c r="AP88" s="74">
        <f t="shared" si="49"/>
        <v>-2.5229614412486807</v>
      </c>
      <c r="AQ88" s="74">
        <f t="shared" si="49"/>
        <v>-2.5228405208120179</v>
      </c>
      <c r="AR88" s="74">
        <f t="shared" si="49"/>
        <v>-2.5235429870456878</v>
      </c>
      <c r="AS88" s="74">
        <f t="shared" si="49"/>
        <v>-2.5194572054195605</v>
      </c>
      <c r="AT88" s="74">
        <f t="shared" si="49"/>
        <v>-2.5430587113702732</v>
      </c>
      <c r="AU88" s="74">
        <f t="shared" si="61"/>
        <v>-2.4004259084213189</v>
      </c>
    </row>
    <row r="89" spans="1:47">
      <c r="A89" s="11" t="s">
        <v>83</v>
      </c>
      <c r="B89" s="8"/>
      <c r="C89" s="15">
        <v>52707.409399999997</v>
      </c>
      <c r="D89" s="15">
        <v>5.9999999999999995E-4</v>
      </c>
      <c r="E89">
        <f t="shared" si="50"/>
        <v>1210.4978656842566</v>
      </c>
      <c r="F89">
        <f t="shared" si="51"/>
        <v>1210.5</v>
      </c>
      <c r="G89">
        <f t="shared" si="46"/>
        <v>-7.6520000584423542E-4</v>
      </c>
      <c r="J89">
        <f>G89</f>
        <v>-7.6520000584423542E-4</v>
      </c>
      <c r="Q89" s="2">
        <f t="shared" si="52"/>
        <v>37688.909399999997</v>
      </c>
      <c r="S89" s="13">
        <v>1</v>
      </c>
      <c r="Z89">
        <f t="shared" si="53"/>
        <v>1210.5</v>
      </c>
      <c r="AA89" s="74">
        <f t="shared" si="54"/>
        <v>1.140581638262654E-3</v>
      </c>
      <c r="AB89" s="74">
        <f t="shared" si="35"/>
        <v>1.0329353589311077E-4</v>
      </c>
      <c r="AC89" s="74">
        <f t="shared" si="36"/>
        <v>-7.6520000584423542E-4</v>
      </c>
      <c r="AD89" s="74">
        <f t="shared" si="37"/>
        <v>-1.9057816441068894E-3</v>
      </c>
      <c r="AE89" s="74">
        <f t="shared" si="38"/>
        <v>3.6320036750147583E-6</v>
      </c>
      <c r="AF89">
        <f t="shared" si="39"/>
        <v>-7.6520000584423542E-4</v>
      </c>
      <c r="AG89" s="101"/>
      <c r="AH89">
        <f t="shared" si="55"/>
        <v>-8.6849354173734619E-4</v>
      </c>
      <c r="AI89">
        <f t="shared" si="56"/>
        <v>0.81608370606770775</v>
      </c>
      <c r="AJ89">
        <f t="shared" si="57"/>
        <v>-0.29896740186731635</v>
      </c>
      <c r="AK89">
        <f t="shared" si="58"/>
        <v>-0.10395236076242176</v>
      </c>
      <c r="AL89">
        <f t="shared" si="59"/>
        <v>-2.6271426884917348</v>
      </c>
      <c r="AM89">
        <f t="shared" si="60"/>
        <v>-3.8015250007562225</v>
      </c>
      <c r="AN89" s="74">
        <f t="shared" si="49"/>
        <v>-2.5113518696136636</v>
      </c>
      <c r="AO89" s="74">
        <f t="shared" si="49"/>
        <v>-2.5113484182005519</v>
      </c>
      <c r="AP89" s="74">
        <f t="shared" si="49"/>
        <v>-2.5113686402515385</v>
      </c>
      <c r="AQ89" s="74">
        <f t="shared" si="49"/>
        <v>-2.5112501537097973</v>
      </c>
      <c r="AR89" s="74">
        <f t="shared" si="49"/>
        <v>-2.5119442531506393</v>
      </c>
      <c r="AS89" s="74">
        <f t="shared" si="49"/>
        <v>-2.5078731672850618</v>
      </c>
      <c r="AT89" s="74">
        <f t="shared" si="49"/>
        <v>-2.5315825607156333</v>
      </c>
      <c r="AU89" s="74">
        <f t="shared" si="61"/>
        <v>-2.3868467500320998</v>
      </c>
    </row>
    <row r="90" spans="1:47">
      <c r="A90" s="11" t="s">
        <v>83</v>
      </c>
      <c r="B90" s="10" t="s">
        <v>78</v>
      </c>
      <c r="C90" s="15">
        <v>52716.373099999997</v>
      </c>
      <c r="D90" s="15">
        <v>8.9999999999999998E-4</v>
      </c>
      <c r="E90">
        <f t="shared" si="50"/>
        <v>1235.499650788898</v>
      </c>
      <c r="F90">
        <f t="shared" si="51"/>
        <v>1235.5</v>
      </c>
      <c r="G90">
        <f t="shared" si="46"/>
        <v>-1.2520000018412247E-4</v>
      </c>
      <c r="J90">
        <f>G90</f>
        <v>-1.2520000018412247E-4</v>
      </c>
      <c r="Q90" s="2">
        <f t="shared" si="52"/>
        <v>37697.873099999997</v>
      </c>
      <c r="S90" s="13">
        <v>1</v>
      </c>
      <c r="Z90">
        <f t="shared" si="53"/>
        <v>1235.5</v>
      </c>
      <c r="AA90" s="74">
        <f t="shared" si="54"/>
        <v>1.1953153079604113E-3</v>
      </c>
      <c r="AB90" s="74">
        <f t="shared" si="35"/>
        <v>6.9866787185546633E-4</v>
      </c>
      <c r="AC90" s="74">
        <f t="shared" si="36"/>
        <v>-1.2520000018412247E-4</v>
      </c>
      <c r="AD90" s="74">
        <f t="shared" si="37"/>
        <v>-1.3205153081445337E-3</v>
      </c>
      <c r="AE90" s="74">
        <f t="shared" si="38"/>
        <v>1.7437606790440528E-6</v>
      </c>
      <c r="AF90">
        <f t="shared" si="39"/>
        <v>-1.2520000018412247E-4</v>
      </c>
      <c r="AG90" s="101"/>
      <c r="AH90">
        <f t="shared" si="55"/>
        <v>-8.2386787203958881E-4</v>
      </c>
      <c r="AI90">
        <f t="shared" si="56"/>
        <v>0.81699046470035097</v>
      </c>
      <c r="AJ90">
        <f t="shared" si="57"/>
        <v>-0.29069558327809369</v>
      </c>
      <c r="AK90">
        <f t="shared" si="58"/>
        <v>-0.10554054420589538</v>
      </c>
      <c r="AL90">
        <f t="shared" si="59"/>
        <v>-2.6184860423847653</v>
      </c>
      <c r="AM90">
        <f t="shared" si="60"/>
        <v>-3.735727749557213</v>
      </c>
      <c r="AN90" s="74">
        <f t="shared" si="49"/>
        <v>-2.5009894802114232</v>
      </c>
      <c r="AO90" s="74">
        <f t="shared" si="49"/>
        <v>-2.5009861460007614</v>
      </c>
      <c r="AP90" s="74">
        <f t="shared" si="49"/>
        <v>-2.5010058312137295</v>
      </c>
      <c r="AQ90" s="74">
        <f t="shared" si="49"/>
        <v>-2.5008896053377296</v>
      </c>
      <c r="AR90" s="74">
        <f t="shared" si="49"/>
        <v>-2.5015756830625291</v>
      </c>
      <c r="AS90" s="74">
        <f t="shared" si="49"/>
        <v>-2.4975206897796687</v>
      </c>
      <c r="AT90" s="74">
        <f t="shared" si="49"/>
        <v>-2.5213134572378419</v>
      </c>
      <c r="AU90" s="74">
        <f t="shared" si="61"/>
        <v>-2.3747225014702966</v>
      </c>
    </row>
    <row r="91" spans="1:47">
      <c r="A91" s="11" t="s">
        <v>83</v>
      </c>
      <c r="B91" s="8"/>
      <c r="C91" s="15">
        <v>52721.393400000001</v>
      </c>
      <c r="D91" s="15">
        <v>2.9999999999999997E-4</v>
      </c>
      <c r="E91">
        <f t="shared" si="50"/>
        <v>1249.5024020814358</v>
      </c>
      <c r="F91">
        <f t="shared" si="51"/>
        <v>1249.5</v>
      </c>
      <c r="G91">
        <f t="shared" si="46"/>
        <v>8.6120000196387991E-4</v>
      </c>
      <c r="J91">
        <f>G91</f>
        <v>8.6120000196387991E-4</v>
      </c>
      <c r="Q91" s="2">
        <f t="shared" si="52"/>
        <v>37702.893400000001</v>
      </c>
      <c r="S91" s="13">
        <v>1</v>
      </c>
      <c r="Z91">
        <f t="shared" si="53"/>
        <v>1249.5</v>
      </c>
      <c r="AA91" s="74">
        <f t="shared" si="54"/>
        <v>1.2259832569999378E-3</v>
      </c>
      <c r="AB91" s="74">
        <f t="shared" si="35"/>
        <v>1.660016724963942E-3</v>
      </c>
      <c r="AC91" s="74">
        <f t="shared" si="36"/>
        <v>8.6120000196387991E-4</v>
      </c>
      <c r="AD91" s="74">
        <f t="shared" si="37"/>
        <v>-3.6478325503605784E-4</v>
      </c>
      <c r="AE91" s="74">
        <f t="shared" si="38"/>
        <v>1.3306682315470162E-7</v>
      </c>
      <c r="AF91">
        <f t="shared" si="39"/>
        <v>8.6120000196387991E-4</v>
      </c>
      <c r="AG91" s="101"/>
      <c r="AH91">
        <f t="shared" si="55"/>
        <v>-7.9881672300006199E-4</v>
      </c>
      <c r="AI91">
        <f t="shared" si="56"/>
        <v>0.81750514391768747</v>
      </c>
      <c r="AJ91">
        <f t="shared" si="57"/>
        <v>-0.28604571012697239</v>
      </c>
      <c r="AK91">
        <f t="shared" si="58"/>
        <v>-0.10642802255687209</v>
      </c>
      <c r="AL91">
        <f t="shared" si="59"/>
        <v>-2.6136298675872722</v>
      </c>
      <c r="AM91">
        <f t="shared" si="60"/>
        <v>-3.6997404538413261</v>
      </c>
      <c r="AN91" s="74">
        <f t="shared" ref="AN91:AT100" si="62">$AU91+$AB$7*SIN(AO91)</f>
        <v>-2.4951814848791107</v>
      </c>
      <c r="AO91" s="74">
        <f t="shared" si="62"/>
        <v>-2.4951782165577807</v>
      </c>
      <c r="AP91" s="74">
        <f t="shared" si="62"/>
        <v>-2.4951975969985596</v>
      </c>
      <c r="AQ91" s="74">
        <f t="shared" si="62"/>
        <v>-2.4950826710206031</v>
      </c>
      <c r="AR91" s="74">
        <f t="shared" si="62"/>
        <v>-2.4957640362734388</v>
      </c>
      <c r="AS91" s="74">
        <f t="shared" si="62"/>
        <v>-2.4917192663298451</v>
      </c>
      <c r="AT91" s="74">
        <f t="shared" si="62"/>
        <v>-2.5155533643659558</v>
      </c>
      <c r="AU91" s="74">
        <f t="shared" si="61"/>
        <v>-2.3679329222756866</v>
      </c>
    </row>
    <row r="92" spans="1:47">
      <c r="A92" s="9" t="s">
        <v>81</v>
      </c>
      <c r="B92" s="8" t="s">
        <v>78</v>
      </c>
      <c r="C92" s="9">
        <v>52721.394200000002</v>
      </c>
      <c r="D92" s="9">
        <v>2.0999999999999999E-3</v>
      </c>
      <c r="E92">
        <f t="shared" si="50"/>
        <v>1249.5046334622411</v>
      </c>
      <c r="F92">
        <f t="shared" si="51"/>
        <v>1249.5</v>
      </c>
      <c r="G92">
        <f t="shared" si="46"/>
        <v>1.6612000035820529E-3</v>
      </c>
      <c r="K92">
        <f t="shared" ref="K92:K110" si="63">G92</f>
        <v>1.6612000035820529E-3</v>
      </c>
      <c r="Q92" s="2">
        <f t="shared" si="52"/>
        <v>37702.894200000002</v>
      </c>
      <c r="S92" s="13">
        <v>1</v>
      </c>
      <c r="Z92">
        <f t="shared" si="53"/>
        <v>1249.5</v>
      </c>
      <c r="AA92" s="74">
        <f t="shared" si="54"/>
        <v>1.2259832569999378E-3</v>
      </c>
      <c r="AB92" s="74">
        <f t="shared" si="35"/>
        <v>2.460016726582115E-3</v>
      </c>
      <c r="AC92" s="74">
        <f t="shared" si="36"/>
        <v>1.6612000035820529E-3</v>
      </c>
      <c r="AD92" s="74">
        <f t="shared" si="37"/>
        <v>4.3521674658211513E-4</v>
      </c>
      <c r="AE92" s="74">
        <f t="shared" si="38"/>
        <v>1.8941361650552103E-7</v>
      </c>
      <c r="AF92">
        <f t="shared" si="39"/>
        <v>1.6612000035820529E-3</v>
      </c>
      <c r="AG92" s="101"/>
      <c r="AH92">
        <f t="shared" si="55"/>
        <v>-7.9881672300006199E-4</v>
      </c>
      <c r="AI92">
        <f t="shared" si="56"/>
        <v>0.81750514391768747</v>
      </c>
      <c r="AJ92">
        <f t="shared" si="57"/>
        <v>-0.28604571012697239</v>
      </c>
      <c r="AK92">
        <f t="shared" si="58"/>
        <v>-0.10642802255687209</v>
      </c>
      <c r="AL92">
        <f t="shared" si="59"/>
        <v>-2.6136298675872722</v>
      </c>
      <c r="AM92">
        <f t="shared" si="60"/>
        <v>-3.6997404538413261</v>
      </c>
      <c r="AN92" s="74">
        <f t="shared" si="62"/>
        <v>-2.4951814848791107</v>
      </c>
      <c r="AO92" s="74">
        <f t="shared" si="62"/>
        <v>-2.4951782165577807</v>
      </c>
      <c r="AP92" s="74">
        <f t="shared" si="62"/>
        <v>-2.4951975969985596</v>
      </c>
      <c r="AQ92" s="74">
        <f t="shared" si="62"/>
        <v>-2.4950826710206031</v>
      </c>
      <c r="AR92" s="74">
        <f t="shared" si="62"/>
        <v>-2.4957640362734388</v>
      </c>
      <c r="AS92" s="74">
        <f t="shared" si="62"/>
        <v>-2.4917192663298451</v>
      </c>
      <c r="AT92" s="74">
        <f t="shared" si="62"/>
        <v>-2.5155533643659558</v>
      </c>
      <c r="AU92" s="74">
        <f t="shared" si="61"/>
        <v>-2.3679329222756866</v>
      </c>
    </row>
    <row r="93" spans="1:47">
      <c r="A93" s="9" t="s">
        <v>81</v>
      </c>
      <c r="B93" s="8" t="s">
        <v>78</v>
      </c>
      <c r="C93" s="9">
        <v>52721.394200000002</v>
      </c>
      <c r="D93" s="9">
        <v>2.0999999999999999E-3</v>
      </c>
      <c r="E93">
        <f t="shared" si="50"/>
        <v>1249.5046334622411</v>
      </c>
      <c r="F93">
        <f t="shared" si="51"/>
        <v>1249.5</v>
      </c>
      <c r="G93">
        <f t="shared" si="46"/>
        <v>1.6612000035820529E-3</v>
      </c>
      <c r="K93">
        <f t="shared" si="63"/>
        <v>1.6612000035820529E-3</v>
      </c>
      <c r="Q93" s="2">
        <f t="shared" si="52"/>
        <v>37702.894200000002</v>
      </c>
      <c r="S93" s="13">
        <v>1</v>
      </c>
      <c r="Z93">
        <f t="shared" si="53"/>
        <v>1249.5</v>
      </c>
      <c r="AA93" s="74">
        <f t="shared" si="54"/>
        <v>1.2259832569999378E-3</v>
      </c>
      <c r="AB93" s="74">
        <f t="shared" si="35"/>
        <v>2.460016726582115E-3</v>
      </c>
      <c r="AC93" s="74">
        <f t="shared" si="36"/>
        <v>1.6612000035820529E-3</v>
      </c>
      <c r="AD93" s="74">
        <f t="shared" si="37"/>
        <v>4.3521674658211513E-4</v>
      </c>
      <c r="AE93" s="74">
        <f t="shared" si="38"/>
        <v>1.8941361650552103E-7</v>
      </c>
      <c r="AF93">
        <f t="shared" si="39"/>
        <v>1.6612000035820529E-3</v>
      </c>
      <c r="AG93" s="101"/>
      <c r="AH93">
        <f t="shared" si="55"/>
        <v>-7.9881672300006199E-4</v>
      </c>
      <c r="AI93">
        <f t="shared" si="56"/>
        <v>0.81750514391768747</v>
      </c>
      <c r="AJ93">
        <f t="shared" si="57"/>
        <v>-0.28604571012697239</v>
      </c>
      <c r="AK93">
        <f t="shared" si="58"/>
        <v>-0.10642802255687209</v>
      </c>
      <c r="AL93">
        <f t="shared" si="59"/>
        <v>-2.6136298675872722</v>
      </c>
      <c r="AM93">
        <f t="shared" si="60"/>
        <v>-3.6997404538413261</v>
      </c>
      <c r="AN93" s="74">
        <f t="shared" si="62"/>
        <v>-2.4951814848791107</v>
      </c>
      <c r="AO93" s="74">
        <f t="shared" si="62"/>
        <v>-2.4951782165577807</v>
      </c>
      <c r="AP93" s="74">
        <f t="shared" si="62"/>
        <v>-2.4951975969985596</v>
      </c>
      <c r="AQ93" s="74">
        <f t="shared" si="62"/>
        <v>-2.4950826710206031</v>
      </c>
      <c r="AR93" s="74">
        <f t="shared" si="62"/>
        <v>-2.4957640362734388</v>
      </c>
      <c r="AS93" s="74">
        <f t="shared" si="62"/>
        <v>-2.4917192663298451</v>
      </c>
      <c r="AT93" s="74">
        <f t="shared" si="62"/>
        <v>-2.5155533643659558</v>
      </c>
      <c r="AU93" s="74">
        <f t="shared" si="61"/>
        <v>-2.3679329222756866</v>
      </c>
    </row>
    <row r="94" spans="1:47">
      <c r="A94" s="9" t="s">
        <v>81</v>
      </c>
      <c r="B94" s="8" t="s">
        <v>78</v>
      </c>
      <c r="C94" s="9">
        <v>52721.3946</v>
      </c>
      <c r="D94" s="9">
        <v>2.0999999999999999E-3</v>
      </c>
      <c r="E94">
        <f t="shared" si="50"/>
        <v>1249.5057491526336</v>
      </c>
      <c r="F94">
        <f t="shared" si="51"/>
        <v>1249.5</v>
      </c>
      <c r="G94">
        <f t="shared" si="46"/>
        <v>2.0612000007531606E-3</v>
      </c>
      <c r="K94">
        <f t="shared" si="63"/>
        <v>2.0612000007531606E-3</v>
      </c>
      <c r="Q94" s="2">
        <f t="shared" si="52"/>
        <v>37702.8946</v>
      </c>
      <c r="S94" s="13">
        <v>1</v>
      </c>
      <c r="Z94">
        <f t="shared" si="53"/>
        <v>1249.5</v>
      </c>
      <c r="AA94" s="74">
        <f t="shared" si="54"/>
        <v>1.2259832569999378E-3</v>
      </c>
      <c r="AB94" s="74">
        <f t="shared" si="35"/>
        <v>2.8600167237532227E-3</v>
      </c>
      <c r="AC94" s="74">
        <f t="shared" si="36"/>
        <v>2.0612000007531606E-3</v>
      </c>
      <c r="AD94" s="74">
        <f t="shared" si="37"/>
        <v>8.3521674375322281E-4</v>
      </c>
      <c r="AE94" s="74">
        <f t="shared" si="38"/>
        <v>6.975870090457367E-7</v>
      </c>
      <c r="AF94">
        <f t="shared" si="39"/>
        <v>2.0612000007531606E-3</v>
      </c>
      <c r="AG94" s="101"/>
      <c r="AH94">
        <f t="shared" si="55"/>
        <v>-7.9881672300006199E-4</v>
      </c>
      <c r="AI94">
        <f t="shared" si="56"/>
        <v>0.81750514391768747</v>
      </c>
      <c r="AJ94">
        <f t="shared" si="57"/>
        <v>-0.28604571012697239</v>
      </c>
      <c r="AK94">
        <f t="shared" si="58"/>
        <v>-0.10642802255687209</v>
      </c>
      <c r="AL94">
        <f t="shared" si="59"/>
        <v>-2.6136298675872722</v>
      </c>
      <c r="AM94">
        <f t="shared" si="60"/>
        <v>-3.6997404538413261</v>
      </c>
      <c r="AN94" s="74">
        <f t="shared" si="62"/>
        <v>-2.4951814848791107</v>
      </c>
      <c r="AO94" s="74">
        <f t="shared" si="62"/>
        <v>-2.4951782165577807</v>
      </c>
      <c r="AP94" s="74">
        <f t="shared" si="62"/>
        <v>-2.4951975969985596</v>
      </c>
      <c r="AQ94" s="74">
        <f t="shared" si="62"/>
        <v>-2.4950826710206031</v>
      </c>
      <c r="AR94" s="74">
        <f t="shared" si="62"/>
        <v>-2.4957640362734388</v>
      </c>
      <c r="AS94" s="74">
        <f t="shared" si="62"/>
        <v>-2.4917192663298451</v>
      </c>
      <c r="AT94" s="74">
        <f t="shared" si="62"/>
        <v>-2.5155533643659558</v>
      </c>
      <c r="AU94" s="74">
        <f t="shared" si="61"/>
        <v>-2.3679329222756866</v>
      </c>
    </row>
    <row r="95" spans="1:47">
      <c r="A95" s="9" t="s">
        <v>81</v>
      </c>
      <c r="B95" s="8" t="s">
        <v>78</v>
      </c>
      <c r="C95" s="9">
        <v>52721.3946</v>
      </c>
      <c r="D95" s="9">
        <v>2.0999999999999999E-3</v>
      </c>
      <c r="E95">
        <f t="shared" si="50"/>
        <v>1249.5057491526336</v>
      </c>
      <c r="F95">
        <f t="shared" si="51"/>
        <v>1249.5</v>
      </c>
      <c r="G95">
        <f t="shared" si="46"/>
        <v>2.0612000007531606E-3</v>
      </c>
      <c r="K95">
        <f t="shared" si="63"/>
        <v>2.0612000007531606E-3</v>
      </c>
      <c r="Q95" s="2">
        <f t="shared" si="52"/>
        <v>37702.8946</v>
      </c>
      <c r="S95" s="13">
        <v>1</v>
      </c>
      <c r="Z95">
        <f t="shared" si="53"/>
        <v>1249.5</v>
      </c>
      <c r="AA95" s="74">
        <f t="shared" si="54"/>
        <v>1.2259832569999378E-3</v>
      </c>
      <c r="AB95" s="74">
        <f t="shared" si="35"/>
        <v>2.8600167237532227E-3</v>
      </c>
      <c r="AC95" s="74">
        <f t="shared" si="36"/>
        <v>2.0612000007531606E-3</v>
      </c>
      <c r="AD95" s="74">
        <f t="shared" si="37"/>
        <v>8.3521674375322281E-4</v>
      </c>
      <c r="AE95" s="74">
        <f t="shared" si="38"/>
        <v>6.975870090457367E-7</v>
      </c>
      <c r="AF95">
        <f t="shared" si="39"/>
        <v>2.0612000007531606E-3</v>
      </c>
      <c r="AG95" s="101"/>
      <c r="AH95">
        <f t="shared" si="55"/>
        <v>-7.9881672300006199E-4</v>
      </c>
      <c r="AI95">
        <f t="shared" si="56"/>
        <v>0.81750514391768747</v>
      </c>
      <c r="AJ95">
        <f t="shared" si="57"/>
        <v>-0.28604571012697239</v>
      </c>
      <c r="AK95">
        <f t="shared" si="58"/>
        <v>-0.10642802255687209</v>
      </c>
      <c r="AL95">
        <f t="shared" si="59"/>
        <v>-2.6136298675872722</v>
      </c>
      <c r="AM95">
        <f t="shared" si="60"/>
        <v>-3.6997404538413261</v>
      </c>
      <c r="AN95" s="74">
        <f t="shared" si="62"/>
        <v>-2.4951814848791107</v>
      </c>
      <c r="AO95" s="74">
        <f t="shared" si="62"/>
        <v>-2.4951782165577807</v>
      </c>
      <c r="AP95" s="74">
        <f t="shared" si="62"/>
        <v>-2.4951975969985596</v>
      </c>
      <c r="AQ95" s="74">
        <f t="shared" si="62"/>
        <v>-2.4950826710206031</v>
      </c>
      <c r="AR95" s="74">
        <f t="shared" si="62"/>
        <v>-2.4957640362734388</v>
      </c>
      <c r="AS95" s="74">
        <f t="shared" si="62"/>
        <v>-2.4917192663298451</v>
      </c>
      <c r="AT95" s="74">
        <f t="shared" si="62"/>
        <v>-2.5155533643659558</v>
      </c>
      <c r="AU95" s="74">
        <f t="shared" si="61"/>
        <v>-2.3679329222756866</v>
      </c>
    </row>
    <row r="96" spans="1:47">
      <c r="A96" s="9" t="s">
        <v>81</v>
      </c>
      <c r="B96" s="8" t="s">
        <v>79</v>
      </c>
      <c r="C96" s="9">
        <v>52722.289400000001</v>
      </c>
      <c r="D96" s="9">
        <v>1.6999999999999999E-3</v>
      </c>
      <c r="E96">
        <f t="shared" si="50"/>
        <v>1252.0015485782812</v>
      </c>
      <c r="F96">
        <f t="shared" si="51"/>
        <v>1252</v>
      </c>
      <c r="G96">
        <f t="shared" si="46"/>
        <v>5.5520000023534521E-4</v>
      </c>
      <c r="K96">
        <f t="shared" si="63"/>
        <v>5.5520000023534521E-4</v>
      </c>
      <c r="Q96" s="2">
        <f t="shared" si="52"/>
        <v>37703.789400000001</v>
      </c>
      <c r="S96" s="13">
        <v>1</v>
      </c>
      <c r="Z96">
        <f t="shared" si="53"/>
        <v>1252</v>
      </c>
      <c r="AA96" s="74">
        <f t="shared" si="54"/>
        <v>1.2314609013519724E-3</v>
      </c>
      <c r="AB96" s="74">
        <f t="shared" si="35"/>
        <v>1.3495387788833731E-3</v>
      </c>
      <c r="AC96" s="74">
        <f t="shared" si="36"/>
        <v>5.5520000023534521E-4</v>
      </c>
      <c r="AD96" s="74">
        <f t="shared" si="37"/>
        <v>-6.7626090111662721E-4</v>
      </c>
      <c r="AE96" s="74">
        <f t="shared" si="38"/>
        <v>4.5732880637907264E-7</v>
      </c>
      <c r="AF96">
        <f t="shared" si="39"/>
        <v>5.5520000023534521E-4</v>
      </c>
      <c r="AG96" s="101"/>
      <c r="AH96">
        <f t="shared" si="55"/>
        <v>-7.943387786480279E-4</v>
      </c>
      <c r="AI96">
        <f t="shared" si="56"/>
        <v>0.81759757290739055</v>
      </c>
      <c r="AJ96">
        <f t="shared" si="57"/>
        <v>-0.28521404429503527</v>
      </c>
      <c r="AK96">
        <f t="shared" si="58"/>
        <v>-0.10658635500192001</v>
      </c>
      <c r="AL96">
        <f t="shared" si="59"/>
        <v>-2.6127620483821881</v>
      </c>
      <c r="AM96">
        <f t="shared" si="60"/>
        <v>-3.6933773697318228</v>
      </c>
      <c r="AN96" s="74">
        <f t="shared" si="62"/>
        <v>-2.4941439571222097</v>
      </c>
      <c r="AO96" s="74">
        <f t="shared" si="62"/>
        <v>-2.4941407005806249</v>
      </c>
      <c r="AP96" s="74">
        <f t="shared" si="62"/>
        <v>-2.4941600263100874</v>
      </c>
      <c r="AQ96" s="74">
        <f t="shared" si="62"/>
        <v>-2.4940453349182627</v>
      </c>
      <c r="AR96" s="74">
        <f t="shared" si="62"/>
        <v>-2.4947258423444665</v>
      </c>
      <c r="AS96" s="74">
        <f t="shared" si="62"/>
        <v>-2.4906829888834436</v>
      </c>
      <c r="AT96" s="74">
        <f t="shared" si="62"/>
        <v>-2.5145240616242313</v>
      </c>
      <c r="AU96" s="74">
        <f t="shared" si="61"/>
        <v>-2.3667204974195064</v>
      </c>
    </row>
    <row r="97" spans="1:47">
      <c r="A97" s="9" t="s">
        <v>81</v>
      </c>
      <c r="B97" s="8" t="s">
        <v>79</v>
      </c>
      <c r="C97" s="9">
        <v>52722.289400000001</v>
      </c>
      <c r="D97" s="9">
        <v>1.6999999999999999E-3</v>
      </c>
      <c r="E97">
        <f t="shared" si="50"/>
        <v>1252.0015485782812</v>
      </c>
      <c r="F97">
        <f t="shared" si="51"/>
        <v>1252</v>
      </c>
      <c r="G97">
        <f t="shared" si="46"/>
        <v>5.5520000023534521E-4</v>
      </c>
      <c r="K97">
        <f t="shared" si="63"/>
        <v>5.5520000023534521E-4</v>
      </c>
      <c r="Q97" s="2">
        <f t="shared" si="52"/>
        <v>37703.789400000001</v>
      </c>
      <c r="S97" s="13">
        <v>1</v>
      </c>
      <c r="Z97">
        <f t="shared" si="53"/>
        <v>1252</v>
      </c>
      <c r="AA97" s="74">
        <f t="shared" si="54"/>
        <v>1.2314609013519724E-3</v>
      </c>
      <c r="AB97" s="74">
        <f t="shared" si="35"/>
        <v>1.3495387788833731E-3</v>
      </c>
      <c r="AC97" s="74">
        <f t="shared" si="36"/>
        <v>5.5520000023534521E-4</v>
      </c>
      <c r="AD97" s="74">
        <f t="shared" si="37"/>
        <v>-6.7626090111662721E-4</v>
      </c>
      <c r="AE97" s="74">
        <f t="shared" si="38"/>
        <v>4.5732880637907264E-7</v>
      </c>
      <c r="AF97">
        <f t="shared" si="39"/>
        <v>5.5520000023534521E-4</v>
      </c>
      <c r="AG97" s="101"/>
      <c r="AH97">
        <f t="shared" si="55"/>
        <v>-7.943387786480279E-4</v>
      </c>
      <c r="AI97">
        <f t="shared" si="56"/>
        <v>0.81759757290739055</v>
      </c>
      <c r="AJ97">
        <f t="shared" si="57"/>
        <v>-0.28521404429503527</v>
      </c>
      <c r="AK97">
        <f t="shared" si="58"/>
        <v>-0.10658635500192001</v>
      </c>
      <c r="AL97">
        <f t="shared" si="59"/>
        <v>-2.6127620483821881</v>
      </c>
      <c r="AM97">
        <f t="shared" si="60"/>
        <v>-3.6933773697318228</v>
      </c>
      <c r="AN97" s="74">
        <f t="shared" si="62"/>
        <v>-2.4941439571222097</v>
      </c>
      <c r="AO97" s="74">
        <f t="shared" si="62"/>
        <v>-2.4941407005806249</v>
      </c>
      <c r="AP97" s="74">
        <f t="shared" si="62"/>
        <v>-2.4941600263100874</v>
      </c>
      <c r="AQ97" s="74">
        <f t="shared" si="62"/>
        <v>-2.4940453349182627</v>
      </c>
      <c r="AR97" s="74">
        <f t="shared" si="62"/>
        <v>-2.4947258423444665</v>
      </c>
      <c r="AS97" s="74">
        <f t="shared" si="62"/>
        <v>-2.4906829888834436</v>
      </c>
      <c r="AT97" s="74">
        <f t="shared" si="62"/>
        <v>-2.5145240616242313</v>
      </c>
      <c r="AU97" s="74">
        <f t="shared" si="61"/>
        <v>-2.3667204974195064</v>
      </c>
    </row>
    <row r="98" spans="1:47">
      <c r="A98" s="9" t="s">
        <v>81</v>
      </c>
      <c r="B98" s="8" t="s">
        <v>79</v>
      </c>
      <c r="C98" s="9">
        <v>52722.29</v>
      </c>
      <c r="D98" s="9">
        <v>1.6000000000000001E-3</v>
      </c>
      <c r="E98">
        <f t="shared" si="50"/>
        <v>1252.0032221138802</v>
      </c>
      <c r="F98">
        <f t="shared" si="51"/>
        <v>1252</v>
      </c>
      <c r="G98">
        <f t="shared" si="46"/>
        <v>1.1551999996299855E-3</v>
      </c>
      <c r="K98">
        <f t="shared" si="63"/>
        <v>1.1551999996299855E-3</v>
      </c>
      <c r="Q98" s="2">
        <f t="shared" si="52"/>
        <v>37703.79</v>
      </c>
      <c r="S98" s="13">
        <v>1</v>
      </c>
      <c r="Z98">
        <f t="shared" si="53"/>
        <v>1252</v>
      </c>
      <c r="AA98" s="74">
        <f t="shared" si="54"/>
        <v>1.2314609013519724E-3</v>
      </c>
      <c r="AB98" s="74">
        <f t="shared" ref="AB98:AB161" si="64">IF(S98&lt;&gt;0,G98-AH98, -9999)</f>
        <v>1.9495387782780134E-3</v>
      </c>
      <c r="AC98" s="74">
        <f t="shared" ref="AC98:AC161" si="65">+G98-P98</f>
        <v>1.1551999996299855E-3</v>
      </c>
      <c r="AD98" s="74">
        <f t="shared" ref="AD98:AD161" si="66">IF(S98&lt;&gt;0,G98-AA98, -9999)</f>
        <v>-7.6260901721986879E-5</v>
      </c>
      <c r="AE98" s="74">
        <f t="shared" ref="AE98:AE161" si="67">+(G98-AA98)^2*S98</f>
        <v>5.8157251314505416E-9</v>
      </c>
      <c r="AF98">
        <f t="shared" ref="AF98:AF161" si="68">IF(S98&lt;&gt;0,G98-P98, -9999)</f>
        <v>1.1551999996299855E-3</v>
      </c>
      <c r="AG98" s="101"/>
      <c r="AH98">
        <f t="shared" si="55"/>
        <v>-7.943387786480279E-4</v>
      </c>
      <c r="AI98">
        <f t="shared" si="56"/>
        <v>0.81759757290739055</v>
      </c>
      <c r="AJ98">
        <f t="shared" si="57"/>
        <v>-0.28521404429503527</v>
      </c>
      <c r="AK98">
        <f t="shared" si="58"/>
        <v>-0.10658635500192001</v>
      </c>
      <c r="AL98">
        <f t="shared" si="59"/>
        <v>-2.6127620483821881</v>
      </c>
      <c r="AM98">
        <f t="shared" si="60"/>
        <v>-3.6933773697318228</v>
      </c>
      <c r="AN98" s="74">
        <f t="shared" si="62"/>
        <v>-2.4941439571222097</v>
      </c>
      <c r="AO98" s="74">
        <f t="shared" si="62"/>
        <v>-2.4941407005806249</v>
      </c>
      <c r="AP98" s="74">
        <f t="shared" si="62"/>
        <v>-2.4941600263100874</v>
      </c>
      <c r="AQ98" s="74">
        <f t="shared" si="62"/>
        <v>-2.4940453349182627</v>
      </c>
      <c r="AR98" s="74">
        <f t="shared" si="62"/>
        <v>-2.4947258423444665</v>
      </c>
      <c r="AS98" s="74">
        <f t="shared" si="62"/>
        <v>-2.4906829888834436</v>
      </c>
      <c r="AT98" s="74">
        <f t="shared" si="62"/>
        <v>-2.5145240616242313</v>
      </c>
      <c r="AU98" s="74">
        <f t="shared" si="61"/>
        <v>-2.3667204974195064</v>
      </c>
    </row>
    <row r="99" spans="1:47">
      <c r="A99" s="9" t="s">
        <v>81</v>
      </c>
      <c r="B99" s="8" t="s">
        <v>79</v>
      </c>
      <c r="C99" s="9">
        <v>52722.29</v>
      </c>
      <c r="D99" s="9">
        <v>1.6000000000000001E-3</v>
      </c>
      <c r="E99">
        <f t="shared" si="50"/>
        <v>1252.0032221138802</v>
      </c>
      <c r="F99">
        <f t="shared" si="51"/>
        <v>1252</v>
      </c>
      <c r="G99">
        <f t="shared" si="46"/>
        <v>1.1551999996299855E-3</v>
      </c>
      <c r="K99">
        <f t="shared" si="63"/>
        <v>1.1551999996299855E-3</v>
      </c>
      <c r="Q99" s="2">
        <f t="shared" si="52"/>
        <v>37703.79</v>
      </c>
      <c r="S99" s="13">
        <v>1</v>
      </c>
      <c r="Z99">
        <f t="shared" si="53"/>
        <v>1252</v>
      </c>
      <c r="AA99" s="74">
        <f t="shared" si="54"/>
        <v>1.2314609013519724E-3</v>
      </c>
      <c r="AB99" s="74">
        <f t="shared" si="64"/>
        <v>1.9495387782780134E-3</v>
      </c>
      <c r="AC99" s="74">
        <f t="shared" si="65"/>
        <v>1.1551999996299855E-3</v>
      </c>
      <c r="AD99" s="74">
        <f t="shared" si="66"/>
        <v>-7.6260901721986879E-5</v>
      </c>
      <c r="AE99" s="74">
        <f t="shared" si="67"/>
        <v>5.8157251314505416E-9</v>
      </c>
      <c r="AF99">
        <f t="shared" si="68"/>
        <v>1.1551999996299855E-3</v>
      </c>
      <c r="AG99" s="101"/>
      <c r="AH99">
        <f t="shared" si="55"/>
        <v>-7.943387786480279E-4</v>
      </c>
      <c r="AI99">
        <f t="shared" si="56"/>
        <v>0.81759757290739055</v>
      </c>
      <c r="AJ99">
        <f t="shared" si="57"/>
        <v>-0.28521404429503527</v>
      </c>
      <c r="AK99">
        <f t="shared" si="58"/>
        <v>-0.10658635500192001</v>
      </c>
      <c r="AL99">
        <f t="shared" si="59"/>
        <v>-2.6127620483821881</v>
      </c>
      <c r="AM99">
        <f t="shared" si="60"/>
        <v>-3.6933773697318228</v>
      </c>
      <c r="AN99" s="74">
        <f t="shared" si="62"/>
        <v>-2.4941439571222097</v>
      </c>
      <c r="AO99" s="74">
        <f t="shared" si="62"/>
        <v>-2.4941407005806249</v>
      </c>
      <c r="AP99" s="74">
        <f t="shared" si="62"/>
        <v>-2.4941600263100874</v>
      </c>
      <c r="AQ99" s="74">
        <f t="shared" si="62"/>
        <v>-2.4940453349182627</v>
      </c>
      <c r="AR99" s="74">
        <f t="shared" si="62"/>
        <v>-2.4947258423444665</v>
      </c>
      <c r="AS99" s="74">
        <f t="shared" si="62"/>
        <v>-2.4906829888834436</v>
      </c>
      <c r="AT99" s="74">
        <f t="shared" si="62"/>
        <v>-2.5145240616242313</v>
      </c>
      <c r="AU99" s="74">
        <f t="shared" si="61"/>
        <v>-2.3667204974195064</v>
      </c>
    </row>
    <row r="100" spans="1:47">
      <c r="A100" s="16" t="s">
        <v>281</v>
      </c>
      <c r="B100" s="16" t="s">
        <v>78</v>
      </c>
      <c r="C100" s="50">
        <v>52722.470300000001</v>
      </c>
      <c r="D100" s="50" t="s">
        <v>111</v>
      </c>
      <c r="E100">
        <f t="shared" si="50"/>
        <v>1252.5061195618498</v>
      </c>
      <c r="F100">
        <f t="shared" si="51"/>
        <v>1252.5</v>
      </c>
      <c r="G100">
        <f t="shared" ref="G100:G131" si="69">+C100-(C$7+F100*C$8)</f>
        <v>2.1940000005997717E-3</v>
      </c>
      <c r="K100">
        <f t="shared" si="63"/>
        <v>2.1940000005997717E-3</v>
      </c>
      <c r="Q100" s="2">
        <f t="shared" si="52"/>
        <v>37703.970300000001</v>
      </c>
      <c r="S100" s="13">
        <v>1</v>
      </c>
      <c r="Z100">
        <f t="shared" si="53"/>
        <v>1252.5</v>
      </c>
      <c r="AA100" s="74">
        <f t="shared" si="54"/>
        <v>1.2325564737684027E-3</v>
      </c>
      <c r="AB100" s="74">
        <f t="shared" si="64"/>
        <v>2.9874430268313694E-3</v>
      </c>
      <c r="AC100" s="74">
        <f t="shared" si="65"/>
        <v>2.1940000005997717E-3</v>
      </c>
      <c r="AD100" s="74">
        <f t="shared" si="66"/>
        <v>9.6144352683136909E-4</v>
      </c>
      <c r="AE100" s="74">
        <f t="shared" si="67"/>
        <v>9.2437365528594152E-7</v>
      </c>
      <c r="AF100">
        <f t="shared" si="68"/>
        <v>2.1940000005997717E-3</v>
      </c>
      <c r="AG100" s="101"/>
      <c r="AH100">
        <f t="shared" si="55"/>
        <v>-7.9344302623159774E-4</v>
      </c>
      <c r="AI100">
        <f t="shared" si="56"/>
        <v>0.81761607770342981</v>
      </c>
      <c r="AJ100">
        <f t="shared" si="57"/>
        <v>-0.28504766275341786</v>
      </c>
      <c r="AK100">
        <f t="shared" si="58"/>
        <v>-0.10661801615856807</v>
      </c>
      <c r="AL100">
        <f t="shared" si="59"/>
        <v>-2.6125884609844054</v>
      </c>
      <c r="AM100">
        <f t="shared" si="60"/>
        <v>-3.6921070272476659</v>
      </c>
      <c r="AN100" s="74">
        <f t="shared" si="62"/>
        <v>-2.4939364374895643</v>
      </c>
      <c r="AO100" s="74">
        <f t="shared" si="62"/>
        <v>-2.4939331833043479</v>
      </c>
      <c r="AP100" s="74">
        <f t="shared" si="62"/>
        <v>-2.4939524980814607</v>
      </c>
      <c r="AQ100" s="74">
        <f t="shared" si="62"/>
        <v>-2.4938378536948504</v>
      </c>
      <c r="AR100" s="74">
        <f t="shared" si="62"/>
        <v>-2.4945181889674943</v>
      </c>
      <c r="AS100" s="74">
        <f t="shared" si="62"/>
        <v>-2.490475722098064</v>
      </c>
      <c r="AT100" s="74">
        <f t="shared" si="62"/>
        <v>-2.5143181750124097</v>
      </c>
      <c r="AU100" s="74">
        <f t="shared" si="61"/>
        <v>-2.3664780124482707</v>
      </c>
    </row>
    <row r="101" spans="1:47">
      <c r="A101" s="9" t="s">
        <v>81</v>
      </c>
      <c r="B101" s="8" t="s">
        <v>79</v>
      </c>
      <c r="C101" s="9">
        <v>52723.365299999998</v>
      </c>
      <c r="D101" s="9">
        <v>4.3E-3</v>
      </c>
      <c r="E101">
        <f t="shared" si="50"/>
        <v>1255.0024768326837</v>
      </c>
      <c r="F101">
        <f t="shared" si="51"/>
        <v>1255</v>
      </c>
      <c r="G101">
        <f t="shared" si="69"/>
        <v>8.8799999502953142E-4</v>
      </c>
      <c r="K101">
        <f t="shared" si="63"/>
        <v>8.8799999502953142E-4</v>
      </c>
      <c r="Q101" s="2">
        <f t="shared" si="52"/>
        <v>37704.865299999998</v>
      </c>
      <c r="S101" s="13">
        <v>1</v>
      </c>
      <c r="Z101">
        <f t="shared" si="53"/>
        <v>1255</v>
      </c>
      <c r="AA101" s="74">
        <f t="shared" si="54"/>
        <v>1.2380345519682999E-3</v>
      </c>
      <c r="AB101" s="74">
        <f t="shared" si="64"/>
        <v>1.6769634430612319E-3</v>
      </c>
      <c r="AC101" s="74">
        <f t="shared" si="65"/>
        <v>8.8799999502953142E-4</v>
      </c>
      <c r="AD101" s="74">
        <f t="shared" si="66"/>
        <v>-3.5003455693876848E-4</v>
      </c>
      <c r="AE101" s="74">
        <f t="shared" si="67"/>
        <v>1.2252419105131995E-7</v>
      </c>
      <c r="AF101">
        <f t="shared" si="68"/>
        <v>8.8799999502953142E-4</v>
      </c>
      <c r="AG101" s="101"/>
      <c r="AH101">
        <f t="shared" si="55"/>
        <v>-7.8896344803170055E-4</v>
      </c>
      <c r="AI101">
        <f t="shared" si="56"/>
        <v>0.81770869670130975</v>
      </c>
      <c r="AJ101">
        <f t="shared" si="57"/>
        <v>-0.28421551322961341</v>
      </c>
      <c r="AK101">
        <f t="shared" si="58"/>
        <v>-0.10677629523229834</v>
      </c>
      <c r="AL101">
        <f t="shared" si="59"/>
        <v>-2.6117204060539776</v>
      </c>
      <c r="AM101">
        <f t="shared" si="60"/>
        <v>-3.6857666473272634</v>
      </c>
      <c r="AN101" s="74">
        <f t="shared" ref="AN101:AT110" si="70">$AU101+$AB$7*SIN(AO101)</f>
        <v>-2.4928987688316102</v>
      </c>
      <c r="AO101" s="74">
        <f t="shared" si="70"/>
        <v>-2.492895526430206</v>
      </c>
      <c r="AP101" s="74">
        <f t="shared" si="70"/>
        <v>-2.4929147863957422</v>
      </c>
      <c r="AQ101" s="74">
        <f t="shared" si="70"/>
        <v>-2.4928003774726797</v>
      </c>
      <c r="AR101" s="74">
        <f t="shared" si="70"/>
        <v>-2.4934798490444869</v>
      </c>
      <c r="AS101" s="74">
        <f t="shared" si="70"/>
        <v>-2.4894393315921959</v>
      </c>
      <c r="AT101" s="74">
        <f t="shared" si="70"/>
        <v>-2.5132886115175608</v>
      </c>
      <c r="AU101" s="74">
        <f t="shared" si="61"/>
        <v>-2.3652655875920896</v>
      </c>
    </row>
    <row r="102" spans="1:47">
      <c r="A102" s="9" t="s">
        <v>81</v>
      </c>
      <c r="B102" s="8" t="s">
        <v>79</v>
      </c>
      <c r="C102" s="9">
        <v>52723.365299999998</v>
      </c>
      <c r="D102" s="9">
        <v>4.3E-3</v>
      </c>
      <c r="E102">
        <f t="shared" si="50"/>
        <v>1255.0024768326837</v>
      </c>
      <c r="F102">
        <f t="shared" si="51"/>
        <v>1255</v>
      </c>
      <c r="G102">
        <f t="shared" si="69"/>
        <v>8.8799999502953142E-4</v>
      </c>
      <c r="K102">
        <f t="shared" si="63"/>
        <v>8.8799999502953142E-4</v>
      </c>
      <c r="Q102" s="2">
        <f t="shared" si="52"/>
        <v>37704.865299999998</v>
      </c>
      <c r="S102" s="13">
        <v>1</v>
      </c>
      <c r="Z102">
        <f t="shared" si="53"/>
        <v>1255</v>
      </c>
      <c r="AA102" s="74">
        <f t="shared" si="54"/>
        <v>1.2380345519682999E-3</v>
      </c>
      <c r="AB102" s="74">
        <f t="shared" si="64"/>
        <v>1.6769634430612319E-3</v>
      </c>
      <c r="AC102" s="74">
        <f t="shared" si="65"/>
        <v>8.8799999502953142E-4</v>
      </c>
      <c r="AD102" s="74">
        <f t="shared" si="66"/>
        <v>-3.5003455693876848E-4</v>
      </c>
      <c r="AE102" s="74">
        <f t="shared" si="67"/>
        <v>1.2252419105131995E-7</v>
      </c>
      <c r="AF102">
        <f t="shared" si="68"/>
        <v>8.8799999502953142E-4</v>
      </c>
      <c r="AG102" s="101"/>
      <c r="AH102">
        <f t="shared" si="55"/>
        <v>-7.8896344803170055E-4</v>
      </c>
      <c r="AI102">
        <f t="shared" si="56"/>
        <v>0.81770869670130975</v>
      </c>
      <c r="AJ102">
        <f t="shared" si="57"/>
        <v>-0.28421551322961341</v>
      </c>
      <c r="AK102">
        <f t="shared" si="58"/>
        <v>-0.10677629523229834</v>
      </c>
      <c r="AL102">
        <f t="shared" si="59"/>
        <v>-2.6117204060539776</v>
      </c>
      <c r="AM102">
        <f t="shared" si="60"/>
        <v>-3.6857666473272634</v>
      </c>
      <c r="AN102" s="74">
        <f t="shared" si="70"/>
        <v>-2.4928987688316102</v>
      </c>
      <c r="AO102" s="74">
        <f t="shared" si="70"/>
        <v>-2.492895526430206</v>
      </c>
      <c r="AP102" s="74">
        <f t="shared" si="70"/>
        <v>-2.4929147863957422</v>
      </c>
      <c r="AQ102" s="74">
        <f t="shared" si="70"/>
        <v>-2.4928003774726797</v>
      </c>
      <c r="AR102" s="74">
        <f t="shared" si="70"/>
        <v>-2.4934798490444869</v>
      </c>
      <c r="AS102" s="74">
        <f t="shared" si="70"/>
        <v>-2.4894393315921959</v>
      </c>
      <c r="AT102" s="74">
        <f t="shared" si="70"/>
        <v>-2.5132886115175608</v>
      </c>
      <c r="AU102" s="74">
        <f t="shared" si="61"/>
        <v>-2.3652655875920896</v>
      </c>
    </row>
    <row r="103" spans="1:47">
      <c r="A103" s="9" t="s">
        <v>81</v>
      </c>
      <c r="B103" s="8" t="s">
        <v>79</v>
      </c>
      <c r="C103" s="9">
        <v>52723.366099999999</v>
      </c>
      <c r="D103" s="9">
        <v>4.1000000000000003E-3</v>
      </c>
      <c r="E103">
        <f t="shared" si="50"/>
        <v>1255.004708213489</v>
      </c>
      <c r="F103">
        <f t="shared" si="51"/>
        <v>1255</v>
      </c>
      <c r="G103">
        <f t="shared" si="69"/>
        <v>1.6879999966477044E-3</v>
      </c>
      <c r="K103">
        <f t="shared" si="63"/>
        <v>1.6879999966477044E-3</v>
      </c>
      <c r="Q103" s="2">
        <f t="shared" si="52"/>
        <v>37704.866099999999</v>
      </c>
      <c r="S103" s="13">
        <v>1</v>
      </c>
      <c r="Z103">
        <f t="shared" si="53"/>
        <v>1255</v>
      </c>
      <c r="AA103" s="74">
        <f t="shared" si="54"/>
        <v>1.2380345519682999E-3</v>
      </c>
      <c r="AB103" s="74">
        <f t="shared" si="64"/>
        <v>2.4769634446794048E-3</v>
      </c>
      <c r="AC103" s="74">
        <f t="shared" si="65"/>
        <v>1.6879999966477044E-3</v>
      </c>
      <c r="AD103" s="74">
        <f t="shared" si="66"/>
        <v>4.499654446794045E-4</v>
      </c>
      <c r="AE103" s="74">
        <f t="shared" si="67"/>
        <v>2.0246890140553423E-7</v>
      </c>
      <c r="AF103">
        <f t="shared" si="68"/>
        <v>1.6879999966477044E-3</v>
      </c>
      <c r="AG103" s="101"/>
      <c r="AH103">
        <f t="shared" si="55"/>
        <v>-7.8896344803170055E-4</v>
      </c>
      <c r="AI103">
        <f t="shared" si="56"/>
        <v>0.81770869670130975</v>
      </c>
      <c r="AJ103">
        <f t="shared" si="57"/>
        <v>-0.28421551322961341</v>
      </c>
      <c r="AK103">
        <f t="shared" si="58"/>
        <v>-0.10677629523229834</v>
      </c>
      <c r="AL103">
        <f t="shared" si="59"/>
        <v>-2.6117204060539776</v>
      </c>
      <c r="AM103">
        <f t="shared" si="60"/>
        <v>-3.6857666473272634</v>
      </c>
      <c r="AN103" s="74">
        <f t="shared" si="70"/>
        <v>-2.4928987688316102</v>
      </c>
      <c r="AO103" s="74">
        <f t="shared" si="70"/>
        <v>-2.492895526430206</v>
      </c>
      <c r="AP103" s="74">
        <f t="shared" si="70"/>
        <v>-2.4929147863957422</v>
      </c>
      <c r="AQ103" s="74">
        <f t="shared" si="70"/>
        <v>-2.4928003774726797</v>
      </c>
      <c r="AR103" s="74">
        <f t="shared" si="70"/>
        <v>-2.4934798490444869</v>
      </c>
      <c r="AS103" s="74">
        <f t="shared" si="70"/>
        <v>-2.4894393315921959</v>
      </c>
      <c r="AT103" s="74">
        <f t="shared" si="70"/>
        <v>-2.5132886115175608</v>
      </c>
      <c r="AU103" s="74">
        <f t="shared" si="61"/>
        <v>-2.3652655875920896</v>
      </c>
    </row>
    <row r="104" spans="1:47">
      <c r="A104" s="9" t="s">
        <v>81</v>
      </c>
      <c r="B104" s="8" t="s">
        <v>79</v>
      </c>
      <c r="C104" s="9">
        <v>52723.366099999999</v>
      </c>
      <c r="D104" s="9">
        <v>4.1000000000000003E-3</v>
      </c>
      <c r="E104">
        <f t="shared" si="50"/>
        <v>1255.004708213489</v>
      </c>
      <c r="F104">
        <f t="shared" si="51"/>
        <v>1255</v>
      </c>
      <c r="G104">
        <f t="shared" si="69"/>
        <v>1.6879999966477044E-3</v>
      </c>
      <c r="K104">
        <f t="shared" si="63"/>
        <v>1.6879999966477044E-3</v>
      </c>
      <c r="Q104" s="2">
        <f t="shared" si="52"/>
        <v>37704.866099999999</v>
      </c>
      <c r="S104" s="13">
        <v>1</v>
      </c>
      <c r="Z104">
        <f t="shared" si="53"/>
        <v>1255</v>
      </c>
      <c r="AA104" s="74">
        <f t="shared" si="54"/>
        <v>1.2380345519682999E-3</v>
      </c>
      <c r="AB104" s="74">
        <f t="shared" si="64"/>
        <v>2.4769634446794048E-3</v>
      </c>
      <c r="AC104" s="74">
        <f t="shared" si="65"/>
        <v>1.6879999966477044E-3</v>
      </c>
      <c r="AD104" s="74">
        <f t="shared" si="66"/>
        <v>4.499654446794045E-4</v>
      </c>
      <c r="AE104" s="74">
        <f t="shared" si="67"/>
        <v>2.0246890140553423E-7</v>
      </c>
      <c r="AF104">
        <f t="shared" si="68"/>
        <v>1.6879999966477044E-3</v>
      </c>
      <c r="AG104" s="101"/>
      <c r="AH104">
        <f t="shared" si="55"/>
        <v>-7.8896344803170055E-4</v>
      </c>
      <c r="AI104">
        <f t="shared" si="56"/>
        <v>0.81770869670130975</v>
      </c>
      <c r="AJ104">
        <f t="shared" si="57"/>
        <v>-0.28421551322961341</v>
      </c>
      <c r="AK104">
        <f t="shared" si="58"/>
        <v>-0.10677629523229834</v>
      </c>
      <c r="AL104">
        <f t="shared" si="59"/>
        <v>-2.6117204060539776</v>
      </c>
      <c r="AM104">
        <f t="shared" si="60"/>
        <v>-3.6857666473272634</v>
      </c>
      <c r="AN104" s="74">
        <f t="shared" si="70"/>
        <v>-2.4928987688316102</v>
      </c>
      <c r="AO104" s="74">
        <f t="shared" si="70"/>
        <v>-2.492895526430206</v>
      </c>
      <c r="AP104" s="74">
        <f t="shared" si="70"/>
        <v>-2.4929147863957422</v>
      </c>
      <c r="AQ104" s="74">
        <f t="shared" si="70"/>
        <v>-2.4928003774726797</v>
      </c>
      <c r="AR104" s="74">
        <f t="shared" si="70"/>
        <v>-2.4934798490444869</v>
      </c>
      <c r="AS104" s="74">
        <f t="shared" si="70"/>
        <v>-2.4894393315921959</v>
      </c>
      <c r="AT104" s="74">
        <f t="shared" si="70"/>
        <v>-2.5132886115175608</v>
      </c>
      <c r="AU104" s="74">
        <f t="shared" si="61"/>
        <v>-2.3652655875920896</v>
      </c>
    </row>
    <row r="105" spans="1:47">
      <c r="A105" s="9" t="s">
        <v>81</v>
      </c>
      <c r="B105" s="8" t="s">
        <v>78</v>
      </c>
      <c r="C105" s="9">
        <v>52734.3</v>
      </c>
      <c r="D105" s="9">
        <v>2.2000000000000001E-3</v>
      </c>
      <c r="E105">
        <f t="shared" si="50"/>
        <v>1285.501826385195</v>
      </c>
      <c r="F105">
        <f t="shared" si="51"/>
        <v>1285.5</v>
      </c>
      <c r="G105">
        <f t="shared" si="69"/>
        <v>6.54800001939293E-4</v>
      </c>
      <c r="K105">
        <f t="shared" si="63"/>
        <v>6.54800001939293E-4</v>
      </c>
      <c r="Q105" s="2">
        <f t="shared" si="52"/>
        <v>37715.800000000003</v>
      </c>
      <c r="S105" s="13">
        <v>1</v>
      </c>
      <c r="Z105">
        <f t="shared" si="53"/>
        <v>1285.5</v>
      </c>
      <c r="AA105" s="74">
        <f t="shared" si="54"/>
        <v>1.3048947869141606E-3</v>
      </c>
      <c r="AB105" s="74">
        <f t="shared" si="64"/>
        <v>1.3890043950251325E-3</v>
      </c>
      <c r="AC105" s="74">
        <f t="shared" si="65"/>
        <v>6.54800001939293E-4</v>
      </c>
      <c r="AD105" s="74">
        <f t="shared" si="66"/>
        <v>-6.5009478497486759E-4</v>
      </c>
      <c r="AE105" s="74">
        <f t="shared" si="67"/>
        <v>4.2262322945151935E-7</v>
      </c>
      <c r="AF105">
        <f t="shared" si="68"/>
        <v>6.54800001939293E-4</v>
      </c>
      <c r="AG105" s="101"/>
      <c r="AH105">
        <f t="shared" si="55"/>
        <v>-7.3420439308583961E-4</v>
      </c>
      <c r="AI105">
        <f t="shared" si="56"/>
        <v>0.81885142217108653</v>
      </c>
      <c r="AJ105">
        <f t="shared" si="57"/>
        <v>-0.27403088728532171</v>
      </c>
      <c r="AK105">
        <f t="shared" si="58"/>
        <v>-0.10870367625996881</v>
      </c>
      <c r="AL105">
        <f t="shared" si="59"/>
        <v>-2.6011141789457364</v>
      </c>
      <c r="AM105">
        <f t="shared" si="60"/>
        <v>-3.6099035076250354</v>
      </c>
      <c r="AN105" s="74">
        <f t="shared" si="70"/>
        <v>-2.4802296784580151</v>
      </c>
      <c r="AO105" s="74">
        <f t="shared" si="70"/>
        <v>-2.4802265799768586</v>
      </c>
      <c r="AP105" s="74">
        <f t="shared" si="70"/>
        <v>-2.4802451650486197</v>
      </c>
      <c r="AQ105" s="74">
        <f t="shared" si="70"/>
        <v>-2.4801336854681542</v>
      </c>
      <c r="AR105" s="74">
        <f t="shared" si="70"/>
        <v>-2.480802232999475</v>
      </c>
      <c r="AS105" s="74">
        <f t="shared" si="70"/>
        <v>-2.4767876936364801</v>
      </c>
      <c r="AT105" s="74">
        <f t="shared" si="70"/>
        <v>-2.5007103360739875</v>
      </c>
      <c r="AU105" s="74">
        <f t="shared" si="61"/>
        <v>-2.3504740043466903</v>
      </c>
    </row>
    <row r="106" spans="1:47">
      <c r="A106" s="9" t="s">
        <v>81</v>
      </c>
      <c r="B106" s="8" t="s">
        <v>78</v>
      </c>
      <c r="C106" s="9">
        <v>52734.3</v>
      </c>
      <c r="D106" s="9">
        <v>2.2000000000000001E-3</v>
      </c>
      <c r="E106">
        <f t="shared" si="50"/>
        <v>1285.501826385195</v>
      </c>
      <c r="F106">
        <f t="shared" si="51"/>
        <v>1285.5</v>
      </c>
      <c r="G106">
        <f t="shared" si="69"/>
        <v>6.54800001939293E-4</v>
      </c>
      <c r="K106">
        <f t="shared" si="63"/>
        <v>6.54800001939293E-4</v>
      </c>
      <c r="Q106" s="2">
        <f t="shared" si="52"/>
        <v>37715.800000000003</v>
      </c>
      <c r="S106" s="13">
        <v>1</v>
      </c>
      <c r="Z106">
        <f t="shared" si="53"/>
        <v>1285.5</v>
      </c>
      <c r="AA106" s="74">
        <f t="shared" si="54"/>
        <v>1.3048947869141606E-3</v>
      </c>
      <c r="AB106" s="74">
        <f t="shared" si="64"/>
        <v>1.3890043950251325E-3</v>
      </c>
      <c r="AC106" s="74">
        <f t="shared" si="65"/>
        <v>6.54800001939293E-4</v>
      </c>
      <c r="AD106" s="74">
        <f t="shared" si="66"/>
        <v>-6.5009478497486759E-4</v>
      </c>
      <c r="AE106" s="74">
        <f t="shared" si="67"/>
        <v>4.2262322945151935E-7</v>
      </c>
      <c r="AF106">
        <f t="shared" si="68"/>
        <v>6.54800001939293E-4</v>
      </c>
      <c r="AG106" s="101"/>
      <c r="AH106">
        <f t="shared" si="55"/>
        <v>-7.3420439308583961E-4</v>
      </c>
      <c r="AI106">
        <f t="shared" si="56"/>
        <v>0.81885142217108653</v>
      </c>
      <c r="AJ106">
        <f t="shared" si="57"/>
        <v>-0.27403088728532171</v>
      </c>
      <c r="AK106">
        <f t="shared" si="58"/>
        <v>-0.10870367625996881</v>
      </c>
      <c r="AL106">
        <f t="shared" si="59"/>
        <v>-2.6011141789457364</v>
      </c>
      <c r="AM106">
        <f t="shared" si="60"/>
        <v>-3.6099035076250354</v>
      </c>
      <c r="AN106" s="74">
        <f t="shared" si="70"/>
        <v>-2.4802296784580151</v>
      </c>
      <c r="AO106" s="74">
        <f t="shared" si="70"/>
        <v>-2.4802265799768586</v>
      </c>
      <c r="AP106" s="74">
        <f t="shared" si="70"/>
        <v>-2.4802451650486197</v>
      </c>
      <c r="AQ106" s="74">
        <f t="shared" si="70"/>
        <v>-2.4801336854681542</v>
      </c>
      <c r="AR106" s="74">
        <f t="shared" si="70"/>
        <v>-2.480802232999475</v>
      </c>
      <c r="AS106" s="74">
        <f t="shared" si="70"/>
        <v>-2.4767876936364801</v>
      </c>
      <c r="AT106" s="74">
        <f t="shared" si="70"/>
        <v>-2.5007103360739875</v>
      </c>
      <c r="AU106" s="74">
        <f t="shared" si="61"/>
        <v>-2.3504740043466903</v>
      </c>
    </row>
    <row r="107" spans="1:47">
      <c r="A107" s="9" t="s">
        <v>81</v>
      </c>
      <c r="B107" s="8" t="s">
        <v>78</v>
      </c>
      <c r="C107" s="9">
        <v>52734.300600000002</v>
      </c>
      <c r="D107" s="9">
        <v>4.1999999999999997E-3</v>
      </c>
      <c r="E107">
        <f t="shared" si="50"/>
        <v>1285.5034999207937</v>
      </c>
      <c r="F107">
        <f t="shared" si="51"/>
        <v>1285.5</v>
      </c>
      <c r="G107">
        <f t="shared" si="69"/>
        <v>1.2548000013339333E-3</v>
      </c>
      <c r="K107">
        <f t="shared" si="63"/>
        <v>1.2548000013339333E-3</v>
      </c>
      <c r="Q107" s="2">
        <f t="shared" si="52"/>
        <v>37715.800600000002</v>
      </c>
      <c r="S107" s="13">
        <v>1</v>
      </c>
      <c r="Z107">
        <f t="shared" si="53"/>
        <v>1285.5</v>
      </c>
      <c r="AA107" s="74">
        <f t="shared" si="54"/>
        <v>1.3048947869141606E-3</v>
      </c>
      <c r="AB107" s="74">
        <f t="shared" si="64"/>
        <v>1.9890043944197728E-3</v>
      </c>
      <c r="AC107" s="74">
        <f t="shared" si="65"/>
        <v>1.2548000013339333E-3</v>
      </c>
      <c r="AD107" s="74">
        <f t="shared" si="66"/>
        <v>-5.0094785580227265E-5</v>
      </c>
      <c r="AE107" s="74">
        <f t="shared" si="67"/>
        <v>2.5094875423289456E-9</v>
      </c>
      <c r="AF107">
        <f t="shared" si="68"/>
        <v>1.2548000013339333E-3</v>
      </c>
      <c r="AG107" s="101"/>
      <c r="AH107">
        <f t="shared" si="55"/>
        <v>-7.3420439308583961E-4</v>
      </c>
      <c r="AI107">
        <f t="shared" si="56"/>
        <v>0.81885142217108653</v>
      </c>
      <c r="AJ107">
        <f t="shared" si="57"/>
        <v>-0.27403088728532171</v>
      </c>
      <c r="AK107">
        <f t="shared" si="58"/>
        <v>-0.10870367625996881</v>
      </c>
      <c r="AL107">
        <f t="shared" si="59"/>
        <v>-2.6011141789457364</v>
      </c>
      <c r="AM107">
        <f t="shared" si="60"/>
        <v>-3.6099035076250354</v>
      </c>
      <c r="AN107" s="74">
        <f t="shared" si="70"/>
        <v>-2.4802296784580151</v>
      </c>
      <c r="AO107" s="74">
        <f t="shared" si="70"/>
        <v>-2.4802265799768586</v>
      </c>
      <c r="AP107" s="74">
        <f t="shared" si="70"/>
        <v>-2.4802451650486197</v>
      </c>
      <c r="AQ107" s="74">
        <f t="shared" si="70"/>
        <v>-2.4801336854681542</v>
      </c>
      <c r="AR107" s="74">
        <f t="shared" si="70"/>
        <v>-2.480802232999475</v>
      </c>
      <c r="AS107" s="74">
        <f t="shared" si="70"/>
        <v>-2.4767876936364801</v>
      </c>
      <c r="AT107" s="74">
        <f t="shared" si="70"/>
        <v>-2.5007103360739875</v>
      </c>
      <c r="AU107" s="74">
        <f t="shared" si="61"/>
        <v>-2.3504740043466903</v>
      </c>
    </row>
    <row r="108" spans="1:47">
      <c r="A108" s="9" t="s">
        <v>81</v>
      </c>
      <c r="B108" s="8" t="s">
        <v>78</v>
      </c>
      <c r="C108" s="9">
        <v>52734.300600000002</v>
      </c>
      <c r="D108" s="9">
        <v>4.1999999999999997E-3</v>
      </c>
      <c r="E108">
        <f t="shared" si="50"/>
        <v>1285.5034999207937</v>
      </c>
      <c r="F108">
        <f t="shared" si="51"/>
        <v>1285.5</v>
      </c>
      <c r="G108">
        <f t="shared" si="69"/>
        <v>1.2548000013339333E-3</v>
      </c>
      <c r="K108">
        <f t="shared" si="63"/>
        <v>1.2548000013339333E-3</v>
      </c>
      <c r="Q108" s="2">
        <f t="shared" si="52"/>
        <v>37715.800600000002</v>
      </c>
      <c r="S108" s="13">
        <v>1</v>
      </c>
      <c r="Z108">
        <f t="shared" si="53"/>
        <v>1285.5</v>
      </c>
      <c r="AA108" s="74">
        <f t="shared" si="54"/>
        <v>1.3048947869141606E-3</v>
      </c>
      <c r="AB108" s="74">
        <f t="shared" si="64"/>
        <v>1.9890043944197728E-3</v>
      </c>
      <c r="AC108" s="74">
        <f t="shared" si="65"/>
        <v>1.2548000013339333E-3</v>
      </c>
      <c r="AD108" s="74">
        <f t="shared" si="66"/>
        <v>-5.0094785580227265E-5</v>
      </c>
      <c r="AE108" s="74">
        <f t="shared" si="67"/>
        <v>2.5094875423289456E-9</v>
      </c>
      <c r="AF108">
        <f t="shared" si="68"/>
        <v>1.2548000013339333E-3</v>
      </c>
      <c r="AG108" s="101"/>
      <c r="AH108">
        <f t="shared" si="55"/>
        <v>-7.3420439308583961E-4</v>
      </c>
      <c r="AI108">
        <f t="shared" si="56"/>
        <v>0.81885142217108653</v>
      </c>
      <c r="AJ108">
        <f t="shared" si="57"/>
        <v>-0.27403088728532171</v>
      </c>
      <c r="AK108">
        <f t="shared" si="58"/>
        <v>-0.10870367625996881</v>
      </c>
      <c r="AL108">
        <f t="shared" si="59"/>
        <v>-2.6011141789457364</v>
      </c>
      <c r="AM108">
        <f t="shared" si="60"/>
        <v>-3.6099035076250354</v>
      </c>
      <c r="AN108" s="74">
        <f t="shared" si="70"/>
        <v>-2.4802296784580151</v>
      </c>
      <c r="AO108" s="74">
        <f t="shared" si="70"/>
        <v>-2.4802265799768586</v>
      </c>
      <c r="AP108" s="74">
        <f t="shared" si="70"/>
        <v>-2.4802451650486197</v>
      </c>
      <c r="AQ108" s="74">
        <f t="shared" si="70"/>
        <v>-2.4801336854681542</v>
      </c>
      <c r="AR108" s="74">
        <f t="shared" si="70"/>
        <v>-2.480802232999475</v>
      </c>
      <c r="AS108" s="74">
        <f t="shared" si="70"/>
        <v>-2.4767876936364801</v>
      </c>
      <c r="AT108" s="74">
        <f t="shared" si="70"/>
        <v>-2.5007103360739875</v>
      </c>
      <c r="AU108" s="74">
        <f t="shared" si="61"/>
        <v>-2.3504740043466903</v>
      </c>
    </row>
    <row r="109" spans="1:47">
      <c r="A109" s="9" t="s">
        <v>81</v>
      </c>
      <c r="B109" s="8" t="s">
        <v>78</v>
      </c>
      <c r="C109" s="9">
        <v>52734.301099999997</v>
      </c>
      <c r="D109" s="9">
        <v>4.1999999999999997E-3</v>
      </c>
      <c r="E109">
        <f t="shared" si="50"/>
        <v>1285.5048945337794</v>
      </c>
      <c r="F109">
        <f t="shared" si="51"/>
        <v>1285.5</v>
      </c>
      <c r="G109">
        <f t="shared" si="69"/>
        <v>1.7547999959788285E-3</v>
      </c>
      <c r="K109">
        <f t="shared" si="63"/>
        <v>1.7547999959788285E-3</v>
      </c>
      <c r="Q109" s="2">
        <f t="shared" si="52"/>
        <v>37715.801099999997</v>
      </c>
      <c r="S109" s="13">
        <v>1</v>
      </c>
      <c r="Z109">
        <f t="shared" si="53"/>
        <v>1285.5</v>
      </c>
      <c r="AA109" s="74">
        <f t="shared" si="54"/>
        <v>1.3048947869141606E-3</v>
      </c>
      <c r="AB109" s="74">
        <f t="shared" si="64"/>
        <v>2.489004389064668E-3</v>
      </c>
      <c r="AC109" s="74">
        <f t="shared" si="65"/>
        <v>1.7547999959788285E-3</v>
      </c>
      <c r="AD109" s="74">
        <f t="shared" si="66"/>
        <v>4.4990520906466793E-4</v>
      </c>
      <c r="AE109" s="74">
        <f t="shared" si="67"/>
        <v>2.0241469714352255E-7</v>
      </c>
      <c r="AF109">
        <f t="shared" si="68"/>
        <v>1.7547999959788285E-3</v>
      </c>
      <c r="AG109" s="101"/>
      <c r="AH109">
        <f t="shared" si="55"/>
        <v>-7.3420439308583961E-4</v>
      </c>
      <c r="AI109">
        <f t="shared" si="56"/>
        <v>0.81885142217108653</v>
      </c>
      <c r="AJ109">
        <f t="shared" si="57"/>
        <v>-0.27403088728532171</v>
      </c>
      <c r="AK109">
        <f t="shared" si="58"/>
        <v>-0.10870367625996881</v>
      </c>
      <c r="AL109">
        <f t="shared" si="59"/>
        <v>-2.6011141789457364</v>
      </c>
      <c r="AM109">
        <f t="shared" si="60"/>
        <v>-3.6099035076250354</v>
      </c>
      <c r="AN109" s="74">
        <f t="shared" si="70"/>
        <v>-2.4802296784580151</v>
      </c>
      <c r="AO109" s="74">
        <f t="shared" si="70"/>
        <v>-2.4802265799768586</v>
      </c>
      <c r="AP109" s="74">
        <f t="shared" si="70"/>
        <v>-2.4802451650486197</v>
      </c>
      <c r="AQ109" s="74">
        <f t="shared" si="70"/>
        <v>-2.4801336854681542</v>
      </c>
      <c r="AR109" s="74">
        <f t="shared" si="70"/>
        <v>-2.480802232999475</v>
      </c>
      <c r="AS109" s="74">
        <f t="shared" si="70"/>
        <v>-2.4767876936364801</v>
      </c>
      <c r="AT109" s="74">
        <f t="shared" si="70"/>
        <v>-2.5007103360739875</v>
      </c>
      <c r="AU109" s="74">
        <f t="shared" si="61"/>
        <v>-2.3504740043466903</v>
      </c>
    </row>
    <row r="110" spans="1:47">
      <c r="A110" s="9" t="s">
        <v>81</v>
      </c>
      <c r="B110" s="8" t="s">
        <v>78</v>
      </c>
      <c r="C110" s="9">
        <v>52734.301099999997</v>
      </c>
      <c r="D110" s="9">
        <v>4.1999999999999997E-3</v>
      </c>
      <c r="E110">
        <f t="shared" si="50"/>
        <v>1285.5048945337794</v>
      </c>
      <c r="F110">
        <f t="shared" si="51"/>
        <v>1285.5</v>
      </c>
      <c r="G110">
        <f t="shared" si="69"/>
        <v>1.7547999959788285E-3</v>
      </c>
      <c r="K110">
        <f t="shared" si="63"/>
        <v>1.7547999959788285E-3</v>
      </c>
      <c r="Q110" s="2">
        <f t="shared" si="52"/>
        <v>37715.801099999997</v>
      </c>
      <c r="S110" s="13">
        <v>1</v>
      </c>
      <c r="Z110">
        <f t="shared" si="53"/>
        <v>1285.5</v>
      </c>
      <c r="AA110" s="74">
        <f t="shared" si="54"/>
        <v>1.3048947869141606E-3</v>
      </c>
      <c r="AB110" s="74">
        <f t="shared" si="64"/>
        <v>2.489004389064668E-3</v>
      </c>
      <c r="AC110" s="74">
        <f t="shared" si="65"/>
        <v>1.7547999959788285E-3</v>
      </c>
      <c r="AD110" s="74">
        <f t="shared" si="66"/>
        <v>4.4990520906466793E-4</v>
      </c>
      <c r="AE110" s="74">
        <f t="shared" si="67"/>
        <v>2.0241469714352255E-7</v>
      </c>
      <c r="AF110">
        <f t="shared" si="68"/>
        <v>1.7547999959788285E-3</v>
      </c>
      <c r="AG110" s="101"/>
      <c r="AH110">
        <f t="shared" si="55"/>
        <v>-7.3420439308583961E-4</v>
      </c>
      <c r="AI110">
        <f t="shared" si="56"/>
        <v>0.81885142217108653</v>
      </c>
      <c r="AJ110">
        <f t="shared" si="57"/>
        <v>-0.27403088728532171</v>
      </c>
      <c r="AK110">
        <f t="shared" si="58"/>
        <v>-0.10870367625996881</v>
      </c>
      <c r="AL110">
        <f t="shared" si="59"/>
        <v>-2.6011141789457364</v>
      </c>
      <c r="AM110">
        <f t="shared" si="60"/>
        <v>-3.6099035076250354</v>
      </c>
      <c r="AN110" s="74">
        <f t="shared" si="70"/>
        <v>-2.4802296784580151</v>
      </c>
      <c r="AO110" s="74">
        <f t="shared" si="70"/>
        <v>-2.4802265799768586</v>
      </c>
      <c r="AP110" s="74">
        <f t="shared" si="70"/>
        <v>-2.4802451650486197</v>
      </c>
      <c r="AQ110" s="74">
        <f t="shared" si="70"/>
        <v>-2.4801336854681542</v>
      </c>
      <c r="AR110" s="74">
        <f t="shared" si="70"/>
        <v>-2.480802232999475</v>
      </c>
      <c r="AS110" s="74">
        <f t="shared" si="70"/>
        <v>-2.4767876936364801</v>
      </c>
      <c r="AT110" s="74">
        <f t="shared" si="70"/>
        <v>-2.5007103360739875</v>
      </c>
      <c r="AU110" s="74">
        <f t="shared" si="61"/>
        <v>-2.3504740043466903</v>
      </c>
    </row>
    <row r="111" spans="1:47">
      <c r="A111" s="12" t="s">
        <v>84</v>
      </c>
      <c r="B111" s="13" t="s">
        <v>78</v>
      </c>
      <c r="C111" s="18">
        <v>52735.375200000002</v>
      </c>
      <c r="D111" s="18">
        <v>2.0999999999999999E-3</v>
      </c>
      <c r="E111">
        <f t="shared" si="50"/>
        <v>1288.5008021814056</v>
      </c>
      <c r="F111">
        <f t="shared" si="51"/>
        <v>1288.5</v>
      </c>
      <c r="G111">
        <f t="shared" si="69"/>
        <v>2.8759999986505136E-4</v>
      </c>
      <c r="J111">
        <f t="shared" ref="J111:J120" si="71">G111</f>
        <v>2.8759999986505136E-4</v>
      </c>
      <c r="Q111" s="2">
        <f t="shared" si="52"/>
        <v>37716.875200000002</v>
      </c>
      <c r="S111" s="13">
        <v>1</v>
      </c>
      <c r="Z111">
        <f t="shared" si="53"/>
        <v>1288.5</v>
      </c>
      <c r="AA111" s="74">
        <f t="shared" si="54"/>
        <v>1.311473825118492E-3</v>
      </c>
      <c r="AB111" s="74">
        <f t="shared" si="64"/>
        <v>1.0164075947465595E-3</v>
      </c>
      <c r="AC111" s="74">
        <f t="shared" si="65"/>
        <v>2.8759999986505136E-4</v>
      </c>
      <c r="AD111" s="74">
        <f t="shared" si="66"/>
        <v>-1.0238738252534407E-3</v>
      </c>
      <c r="AE111" s="74">
        <f t="shared" si="67"/>
        <v>1.0483176100391131E-6</v>
      </c>
      <c r="AF111">
        <f t="shared" si="68"/>
        <v>2.8759999986505136E-4</v>
      </c>
      <c r="AG111" s="101"/>
      <c r="AH111">
        <f t="shared" si="55"/>
        <v>-7.2880759488150814E-4</v>
      </c>
      <c r="AI111">
        <f t="shared" si="56"/>
        <v>0.81896509926935812</v>
      </c>
      <c r="AJ111">
        <f t="shared" si="57"/>
        <v>-0.27302589086507156</v>
      </c>
      <c r="AK111">
        <f t="shared" si="58"/>
        <v>-0.10889288865356013</v>
      </c>
      <c r="AL111">
        <f t="shared" si="59"/>
        <v>-2.6000693362757707</v>
      </c>
      <c r="AM111">
        <f t="shared" si="60"/>
        <v>-3.6025870006296361</v>
      </c>
      <c r="AN111" s="74">
        <f t="shared" ref="AN111:AT120" si="72">$AU111+$AB$7*SIN(AO111)</f>
        <v>-2.4789825787922797</v>
      </c>
      <c r="AO111" s="74">
        <f t="shared" si="72"/>
        <v>-2.4789794944716763</v>
      </c>
      <c r="AP111" s="74">
        <f t="shared" si="72"/>
        <v>-2.4789980125949538</v>
      </c>
      <c r="AQ111" s="74">
        <f t="shared" si="72"/>
        <v>-2.478886826589132</v>
      </c>
      <c r="AR111" s="74">
        <f t="shared" si="72"/>
        <v>-2.4795542617229041</v>
      </c>
      <c r="AS111" s="74">
        <f t="shared" si="72"/>
        <v>-2.4755424952736473</v>
      </c>
      <c r="AT111" s="74">
        <f t="shared" si="72"/>
        <v>-2.4994713609045887</v>
      </c>
      <c r="AU111" s="74">
        <f t="shared" si="61"/>
        <v>-2.3490190945192735</v>
      </c>
    </row>
    <row r="112" spans="1:47">
      <c r="A112" s="12" t="s">
        <v>84</v>
      </c>
      <c r="B112" s="14"/>
      <c r="C112" s="18">
        <v>52982.576500000003</v>
      </c>
      <c r="D112" s="18">
        <v>7.1999999999999998E-3</v>
      </c>
      <c r="E112">
        <f t="shared" si="50"/>
        <v>1978.0010956079825</v>
      </c>
      <c r="F112">
        <f t="shared" si="51"/>
        <v>1978</v>
      </c>
      <c r="G112">
        <f t="shared" si="69"/>
        <v>3.9280000055441633E-4</v>
      </c>
      <c r="J112">
        <f t="shared" si="71"/>
        <v>3.9280000055441633E-4</v>
      </c>
      <c r="Q112" s="2">
        <f t="shared" si="52"/>
        <v>37964.076500000003</v>
      </c>
      <c r="S112" s="13">
        <v>1</v>
      </c>
      <c r="Z112">
        <f t="shared" si="53"/>
        <v>1978</v>
      </c>
      <c r="AA112" s="74">
        <f t="shared" si="54"/>
        <v>2.8214949979800379E-3</v>
      </c>
      <c r="AB112" s="74">
        <f t="shared" si="64"/>
        <v>-1.5489371742562132E-4</v>
      </c>
      <c r="AC112" s="74">
        <f t="shared" si="65"/>
        <v>3.9280000055441633E-4</v>
      </c>
      <c r="AD112" s="74">
        <f t="shared" si="66"/>
        <v>-2.4286949974256216E-3</v>
      </c>
      <c r="AE112" s="74">
        <f t="shared" si="67"/>
        <v>5.89855939052024E-6</v>
      </c>
      <c r="AF112">
        <f t="shared" si="68"/>
        <v>3.9280000055441633E-4</v>
      </c>
      <c r="AG112" s="101"/>
      <c r="AH112">
        <f t="shared" si="55"/>
        <v>5.4769371798003765E-4</v>
      </c>
      <c r="AI112">
        <f t="shared" si="56"/>
        <v>0.85140954356141696</v>
      </c>
      <c r="AJ112">
        <f t="shared" si="57"/>
        <v>-2.7359148107398274E-2</v>
      </c>
      <c r="AK112">
        <f t="shared" si="58"/>
        <v>-0.15017380842624842</v>
      </c>
      <c r="AL112">
        <f t="shared" si="59"/>
        <v>-2.3508948698879366</v>
      </c>
      <c r="AM112">
        <f t="shared" si="60"/>
        <v>-2.3962345005653454</v>
      </c>
      <c r="AN112" s="74">
        <f t="shared" si="72"/>
        <v>-2.1870339462201551</v>
      </c>
      <c r="AO112" s="74">
        <f t="shared" si="72"/>
        <v>-2.1870333797081516</v>
      </c>
      <c r="AP112" s="74">
        <f t="shared" si="72"/>
        <v>-2.1870380193429129</v>
      </c>
      <c r="AQ112" s="74">
        <f t="shared" si="72"/>
        <v>-2.187000020646412</v>
      </c>
      <c r="AR112" s="74">
        <f t="shared" si="72"/>
        <v>-2.1873111706909047</v>
      </c>
      <c r="AS112" s="74">
        <f t="shared" si="72"/>
        <v>-2.1847592992289604</v>
      </c>
      <c r="AT112" s="74">
        <f t="shared" si="72"/>
        <v>-2.2054246599956002</v>
      </c>
      <c r="AU112" s="74">
        <f t="shared" si="61"/>
        <v>-2.0146323191847424</v>
      </c>
    </row>
    <row r="113" spans="1:47">
      <c r="A113" s="12" t="s">
        <v>84</v>
      </c>
      <c r="B113" s="13" t="s">
        <v>78</v>
      </c>
      <c r="C113" s="18">
        <v>52984.548799999997</v>
      </c>
      <c r="D113" s="18">
        <v>4.5999999999999999E-3</v>
      </c>
      <c r="E113">
        <f t="shared" si="50"/>
        <v>1983.5022860496229</v>
      </c>
      <c r="F113">
        <f t="shared" si="51"/>
        <v>1983.5</v>
      </c>
      <c r="G113">
        <f t="shared" si="69"/>
        <v>8.1959999806713313E-4</v>
      </c>
      <c r="J113">
        <f t="shared" si="71"/>
        <v>8.1959999806713313E-4</v>
      </c>
      <c r="Q113" s="2">
        <f t="shared" si="52"/>
        <v>37966.048799999997</v>
      </c>
      <c r="S113" s="13">
        <v>1</v>
      </c>
      <c r="Z113">
        <f t="shared" si="53"/>
        <v>1983.5</v>
      </c>
      <c r="AA113" s="74">
        <f t="shared" si="54"/>
        <v>2.8334034506540054E-3</v>
      </c>
      <c r="AB113" s="74">
        <f t="shared" si="64"/>
        <v>2.6155476741312827E-4</v>
      </c>
      <c r="AC113" s="74">
        <f t="shared" si="65"/>
        <v>8.1959999806713313E-4</v>
      </c>
      <c r="AD113" s="74">
        <f t="shared" si="66"/>
        <v>-2.0138034525868723E-3</v>
      </c>
      <c r="AE113" s="74">
        <f t="shared" si="67"/>
        <v>4.0554043456508069E-6</v>
      </c>
      <c r="AF113">
        <f t="shared" si="68"/>
        <v>8.1959999806713313E-4</v>
      </c>
      <c r="AG113" s="101"/>
      <c r="AH113">
        <f t="shared" si="55"/>
        <v>5.5804523065400486E-4</v>
      </c>
      <c r="AI113">
        <f t="shared" si="56"/>
        <v>0.85172092716348469</v>
      </c>
      <c r="AJ113">
        <f t="shared" si="57"/>
        <v>-2.5288499370343134E-2</v>
      </c>
      <c r="AK113">
        <f t="shared" si="58"/>
        <v>-0.15048127139485967</v>
      </c>
      <c r="AL113">
        <f t="shared" si="59"/>
        <v>-2.3488235029852462</v>
      </c>
      <c r="AM113">
        <f t="shared" si="60"/>
        <v>-2.389269268510986</v>
      </c>
      <c r="AN113" s="74">
        <f t="shared" si="72"/>
        <v>-2.1846564236614858</v>
      </c>
      <c r="AO113" s="74">
        <f t="shared" si="72"/>
        <v>-2.1846558682574773</v>
      </c>
      <c r="AP113" s="74">
        <f t="shared" si="72"/>
        <v>-2.1846604322536858</v>
      </c>
      <c r="AQ113" s="74">
        <f t="shared" si="72"/>
        <v>-2.1846229270359712</v>
      </c>
      <c r="AR113" s="74">
        <f t="shared" si="72"/>
        <v>-2.1849310717485992</v>
      </c>
      <c r="AS113" s="74">
        <f t="shared" si="72"/>
        <v>-2.1823953305023913</v>
      </c>
      <c r="AT113" s="74">
        <f t="shared" si="72"/>
        <v>-2.2029986189879835</v>
      </c>
      <c r="AU113" s="74">
        <f t="shared" si="61"/>
        <v>-2.0119649845011462</v>
      </c>
    </row>
    <row r="114" spans="1:47">
      <c r="A114" s="12" t="s">
        <v>84</v>
      </c>
      <c r="B114" s="13" t="s">
        <v>78</v>
      </c>
      <c r="C114" s="18">
        <v>53007.493600000002</v>
      </c>
      <c r="D114" s="18">
        <v>8.9999999999999998E-4</v>
      </c>
      <c r="E114">
        <f t="shared" si="50"/>
        <v>2047.5005187960421</v>
      </c>
      <c r="F114">
        <f t="shared" si="51"/>
        <v>2047.5</v>
      </c>
      <c r="G114">
        <f t="shared" si="69"/>
        <v>1.8600000475998968E-4</v>
      </c>
      <c r="J114">
        <f t="shared" si="71"/>
        <v>1.8600000475998968E-4</v>
      </c>
      <c r="Q114" s="2">
        <f t="shared" si="52"/>
        <v>37988.993600000002</v>
      </c>
      <c r="S114" s="13">
        <v>1</v>
      </c>
      <c r="Z114">
        <f t="shared" si="53"/>
        <v>2047.5</v>
      </c>
      <c r="AA114" s="74">
        <f t="shared" si="54"/>
        <v>2.9716518092980852E-3</v>
      </c>
      <c r="AB114" s="74">
        <f t="shared" si="64"/>
        <v>-4.9253230453809532E-4</v>
      </c>
      <c r="AC114" s="74">
        <f t="shared" si="65"/>
        <v>1.8600000475998968E-4</v>
      </c>
      <c r="AD114" s="74">
        <f t="shared" si="66"/>
        <v>-2.7856518045380955E-3</v>
      </c>
      <c r="AE114" s="74">
        <f t="shared" si="67"/>
        <v>7.7598559761263472E-6</v>
      </c>
      <c r="AF114">
        <f t="shared" si="68"/>
        <v>1.8600000475998968E-4</v>
      </c>
      <c r="AG114" s="101"/>
      <c r="AH114">
        <f t="shared" si="55"/>
        <v>6.78532309298085E-4</v>
      </c>
      <c r="AI114">
        <f t="shared" si="56"/>
        <v>0.85540809554807484</v>
      </c>
      <c r="AJ114">
        <f t="shared" si="57"/>
        <v>-1.0752233898023984E-3</v>
      </c>
      <c r="AK114">
        <f t="shared" si="58"/>
        <v>-0.15402752237452683</v>
      </c>
      <c r="AL114">
        <f t="shared" si="59"/>
        <v>-2.324607531068799</v>
      </c>
      <c r="AM114">
        <f t="shared" si="60"/>
        <v>-2.3103215799338241</v>
      </c>
      <c r="AN114" s="74">
        <f t="shared" si="72"/>
        <v>-2.1569260720784227</v>
      </c>
      <c r="AO114" s="74">
        <f t="shared" si="72"/>
        <v>-2.1569256351589399</v>
      </c>
      <c r="AP114" s="74">
        <f t="shared" si="72"/>
        <v>-2.1569293740683335</v>
      </c>
      <c r="AQ114" s="74">
        <f t="shared" si="72"/>
        <v>-2.1568973779191816</v>
      </c>
      <c r="AR114" s="74">
        <f t="shared" si="72"/>
        <v>-2.1571711388227466</v>
      </c>
      <c r="AS114" s="74">
        <f t="shared" si="72"/>
        <v>-2.1548251629002446</v>
      </c>
      <c r="AT114" s="74">
        <f t="shared" si="72"/>
        <v>-2.1746679597854843</v>
      </c>
      <c r="AU114" s="74">
        <f t="shared" si="61"/>
        <v>-1.9809269081829299</v>
      </c>
    </row>
    <row r="115" spans="1:47">
      <c r="A115" s="12" t="s">
        <v>84</v>
      </c>
      <c r="B115" s="13" t="s">
        <v>78</v>
      </c>
      <c r="C115" s="18">
        <v>53028.288</v>
      </c>
      <c r="D115" s="18">
        <v>1.2999999999999999E-3</v>
      </c>
      <c r="E115">
        <f t="shared" si="50"/>
        <v>2105.5007999500199</v>
      </c>
      <c r="F115">
        <f t="shared" si="51"/>
        <v>2105.5</v>
      </c>
      <c r="G115">
        <f t="shared" si="69"/>
        <v>2.8680000104941428E-4</v>
      </c>
      <c r="J115">
        <f t="shared" si="71"/>
        <v>2.8680000104941428E-4</v>
      </c>
      <c r="Q115" s="2">
        <f t="shared" si="52"/>
        <v>38009.788</v>
      </c>
      <c r="S115" s="13">
        <v>1</v>
      </c>
      <c r="Z115">
        <f t="shared" si="53"/>
        <v>2105.5</v>
      </c>
      <c r="AA115" s="74">
        <f t="shared" si="54"/>
        <v>3.0963785787689324E-3</v>
      </c>
      <c r="AB115" s="74">
        <f t="shared" si="64"/>
        <v>-5.0092899771951777E-4</v>
      </c>
      <c r="AC115" s="74">
        <f t="shared" si="65"/>
        <v>2.8680000104941428E-4</v>
      </c>
      <c r="AD115" s="74">
        <f t="shared" si="66"/>
        <v>-2.8095785777195181E-3</v>
      </c>
      <c r="AE115" s="74">
        <f t="shared" si="67"/>
        <v>7.8937317843804309E-6</v>
      </c>
      <c r="AF115">
        <f t="shared" si="68"/>
        <v>2.8680000104941428E-4</v>
      </c>
      <c r="AG115" s="101"/>
      <c r="AH115">
        <f t="shared" si="55"/>
        <v>7.8772899876893205E-4</v>
      </c>
      <c r="AI115">
        <f t="shared" si="56"/>
        <v>0.85885177678932167</v>
      </c>
      <c r="AJ115">
        <f t="shared" si="57"/>
        <v>2.1052749116677032E-2</v>
      </c>
      <c r="AK115">
        <f t="shared" si="58"/>
        <v>-0.1571892985108673</v>
      </c>
      <c r="AL115">
        <f t="shared" si="59"/>
        <v>-2.3024780028844645</v>
      </c>
      <c r="AM115">
        <f t="shared" si="60"/>
        <v>-2.2419428736110727</v>
      </c>
      <c r="AN115" s="74">
        <f t="shared" si="72"/>
        <v>-2.1316904197923119</v>
      </c>
      <c r="AO115" s="74">
        <f t="shared" si="72"/>
        <v>-2.131690073859724</v>
      </c>
      <c r="AP115" s="74">
        <f t="shared" si="72"/>
        <v>-2.1316931521203313</v>
      </c>
      <c r="AQ115" s="74">
        <f t="shared" si="72"/>
        <v>-2.1316657598708675</v>
      </c>
      <c r="AR115" s="74">
        <f t="shared" si="72"/>
        <v>-2.1319094709346569</v>
      </c>
      <c r="AS115" s="74">
        <f t="shared" si="72"/>
        <v>-2.1297378207274158</v>
      </c>
      <c r="AT115" s="74">
        <f t="shared" si="72"/>
        <v>-2.1488321633417136</v>
      </c>
      <c r="AU115" s="74">
        <f t="shared" si="61"/>
        <v>-1.9527986515195463</v>
      </c>
    </row>
    <row r="116" spans="1:47">
      <c r="A116" s="12" t="s">
        <v>84</v>
      </c>
      <c r="B116" s="14"/>
      <c r="C116" s="18">
        <v>53055.356200000002</v>
      </c>
      <c r="D116" s="18">
        <v>8.9999999999999998E-4</v>
      </c>
      <c r="E116">
        <f t="shared" si="50"/>
        <v>2181.0001271887127</v>
      </c>
      <c r="F116">
        <f t="shared" si="51"/>
        <v>2181</v>
      </c>
      <c r="G116">
        <f t="shared" si="69"/>
        <v>4.5600005250889808E-5</v>
      </c>
      <c r="J116">
        <f t="shared" si="71"/>
        <v>4.5600005250889808E-5</v>
      </c>
      <c r="Q116" s="2">
        <f t="shared" si="52"/>
        <v>38036.856200000002</v>
      </c>
      <c r="S116" s="13">
        <v>1</v>
      </c>
      <c r="Z116">
        <f t="shared" si="53"/>
        <v>2181</v>
      </c>
      <c r="AA116" s="74">
        <f t="shared" si="54"/>
        <v>3.257832794450995E-3</v>
      </c>
      <c r="AB116" s="74">
        <f t="shared" si="64"/>
        <v>-8.8417366920010476E-4</v>
      </c>
      <c r="AC116" s="74">
        <f t="shared" si="65"/>
        <v>4.5600005250889808E-5</v>
      </c>
      <c r="AD116" s="74">
        <f t="shared" si="66"/>
        <v>-3.2122327892001052E-3</v>
      </c>
      <c r="AE116" s="74">
        <f t="shared" si="67"/>
        <v>1.0318439492012287E-5</v>
      </c>
      <c r="AF116">
        <f t="shared" si="68"/>
        <v>4.5600005250889808E-5</v>
      </c>
      <c r="AG116" s="101"/>
      <c r="AH116">
        <f t="shared" si="55"/>
        <v>9.2977367445099457E-4</v>
      </c>
      <c r="AI116">
        <f t="shared" si="56"/>
        <v>0.86348157627781419</v>
      </c>
      <c r="AJ116">
        <f t="shared" si="57"/>
        <v>5.0111461868337627E-2</v>
      </c>
      <c r="AK116">
        <f t="shared" si="58"/>
        <v>-0.16122659974793166</v>
      </c>
      <c r="AL116">
        <f t="shared" si="59"/>
        <v>-2.2733998488965952</v>
      </c>
      <c r="AM116">
        <f t="shared" si="60"/>
        <v>-2.1570859191944938</v>
      </c>
      <c r="AN116" s="74">
        <f t="shared" si="72"/>
        <v>-2.0986860760984025</v>
      </c>
      <c r="AO116" s="74">
        <f t="shared" si="72"/>
        <v>-2.0986858271807303</v>
      </c>
      <c r="AP116" s="74">
        <f t="shared" si="72"/>
        <v>-2.098688166305819</v>
      </c>
      <c r="AQ116" s="74">
        <f t="shared" si="72"/>
        <v>-2.0986661847474535</v>
      </c>
      <c r="AR116" s="74">
        <f t="shared" si="72"/>
        <v>-2.0988727202834543</v>
      </c>
      <c r="AS116" s="74">
        <f t="shared" si="72"/>
        <v>-2.0969292471680667</v>
      </c>
      <c r="AT116" s="74">
        <f t="shared" si="72"/>
        <v>-2.114968482477332</v>
      </c>
      <c r="AU116" s="74">
        <f t="shared" si="61"/>
        <v>-1.9161834208629012</v>
      </c>
    </row>
    <row r="117" spans="1:47">
      <c r="A117" s="12" t="s">
        <v>84</v>
      </c>
      <c r="B117" s="13" t="s">
        <v>78</v>
      </c>
      <c r="C117" s="18">
        <v>53055.534800000001</v>
      </c>
      <c r="D117" s="18">
        <v>1.1000000000000001E-3</v>
      </c>
      <c r="E117">
        <f t="shared" si="50"/>
        <v>2181.4982829524788</v>
      </c>
      <c r="F117">
        <f t="shared" si="51"/>
        <v>2181.5</v>
      </c>
      <c r="G117">
        <f t="shared" si="69"/>
        <v>-6.1560000176541507E-4</v>
      </c>
      <c r="J117">
        <f t="shared" si="71"/>
        <v>-6.1560000176541507E-4</v>
      </c>
      <c r="Q117" s="2">
        <f t="shared" si="52"/>
        <v>38037.034800000001</v>
      </c>
      <c r="S117" s="13">
        <v>1</v>
      </c>
      <c r="Z117">
        <f t="shared" si="53"/>
        <v>2181.5</v>
      </c>
      <c r="AA117" s="74">
        <f t="shared" si="54"/>
        <v>3.2588983344916328E-3</v>
      </c>
      <c r="AB117" s="74">
        <f t="shared" si="64"/>
        <v>-1.5463137162570475E-3</v>
      </c>
      <c r="AC117" s="74">
        <f t="shared" si="65"/>
        <v>-6.1560000176541507E-4</v>
      </c>
      <c r="AD117" s="74">
        <f t="shared" si="66"/>
        <v>-3.8744983362570479E-3</v>
      </c>
      <c r="AE117" s="74">
        <f t="shared" si="67"/>
        <v>1.5011737357658632E-5</v>
      </c>
      <c r="AF117">
        <f t="shared" si="68"/>
        <v>-6.1560000176541507E-4</v>
      </c>
      <c r="AG117" s="101"/>
      <c r="AH117">
        <f t="shared" si="55"/>
        <v>9.3071371449163242E-4</v>
      </c>
      <c r="AI117">
        <f t="shared" si="56"/>
        <v>0.86351279553614457</v>
      </c>
      <c r="AJ117">
        <f t="shared" si="57"/>
        <v>5.0304837702775641E-2</v>
      </c>
      <c r="AK117">
        <f t="shared" si="58"/>
        <v>-0.16125302942739322</v>
      </c>
      <c r="AL117">
        <f t="shared" si="59"/>
        <v>-2.2732062288635242</v>
      </c>
      <c r="AM117">
        <f t="shared" si="60"/>
        <v>-2.1565387645267098</v>
      </c>
      <c r="AN117" s="74">
        <f t="shared" si="72"/>
        <v>-2.0984669092468384</v>
      </c>
      <c r="AO117" s="74">
        <f t="shared" si="72"/>
        <v>-2.0984666608963418</v>
      </c>
      <c r="AP117" s="74">
        <f t="shared" si="72"/>
        <v>-2.09846899556918</v>
      </c>
      <c r="AQ117" s="74">
        <f t="shared" si="72"/>
        <v>-2.0984470476002519</v>
      </c>
      <c r="AR117" s="74">
        <f t="shared" si="72"/>
        <v>-2.0986533450983513</v>
      </c>
      <c r="AS117" s="74">
        <f t="shared" si="72"/>
        <v>-2.0967113824158785</v>
      </c>
      <c r="AT117" s="74">
        <f t="shared" si="72"/>
        <v>-2.1147433353486935</v>
      </c>
      <c r="AU117" s="74">
        <f t="shared" si="61"/>
        <v>-1.9159409358916655</v>
      </c>
    </row>
    <row r="118" spans="1:47">
      <c r="A118" s="12" t="s">
        <v>84</v>
      </c>
      <c r="B118" s="14"/>
      <c r="C118" s="18">
        <v>53070.414100000002</v>
      </c>
      <c r="D118" s="18">
        <v>5.9999999999999995E-4</v>
      </c>
      <c r="E118">
        <f t="shared" si="50"/>
        <v>2223.0000133882913</v>
      </c>
      <c r="F118">
        <f t="shared" si="51"/>
        <v>2223</v>
      </c>
      <c r="G118">
        <f t="shared" si="69"/>
        <v>4.8000001697801054E-6</v>
      </c>
      <c r="J118">
        <f t="shared" si="71"/>
        <v>4.8000001697801054E-6</v>
      </c>
      <c r="Q118" s="2">
        <f t="shared" si="52"/>
        <v>38051.914100000002</v>
      </c>
      <c r="S118" s="13">
        <v>1</v>
      </c>
      <c r="Z118">
        <f t="shared" si="53"/>
        <v>2223</v>
      </c>
      <c r="AA118" s="74">
        <f t="shared" si="54"/>
        <v>3.3471573367133082E-3</v>
      </c>
      <c r="AB118" s="74">
        <f t="shared" si="64"/>
        <v>-1.0038956565435275E-3</v>
      </c>
      <c r="AC118" s="74">
        <f t="shared" si="65"/>
        <v>4.8000001697801054E-6</v>
      </c>
      <c r="AD118" s="74">
        <f t="shared" si="66"/>
        <v>-3.3423573365435281E-3</v>
      </c>
      <c r="AE118" s="74">
        <f t="shared" si="67"/>
        <v>1.1171352565146347E-5</v>
      </c>
      <c r="AF118">
        <f t="shared" si="68"/>
        <v>4.8000001697801054E-6</v>
      </c>
      <c r="AG118" s="101"/>
      <c r="AH118">
        <f t="shared" si="55"/>
        <v>1.0086956567133076E-3</v>
      </c>
      <c r="AI118">
        <f t="shared" si="56"/>
        <v>0.86612975583710439</v>
      </c>
      <c r="AJ118">
        <f t="shared" si="57"/>
        <v>6.6396835211638486E-2</v>
      </c>
      <c r="AK118">
        <f t="shared" si="58"/>
        <v>-0.1634321088698201</v>
      </c>
      <c r="AL118">
        <f t="shared" si="59"/>
        <v>-2.2570865897083627</v>
      </c>
      <c r="AM118">
        <f t="shared" si="60"/>
        <v>-2.1117725944018142</v>
      </c>
      <c r="AN118" s="74">
        <f t="shared" si="72"/>
        <v>-2.0802482565483804</v>
      </c>
      <c r="AO118" s="74">
        <f t="shared" si="72"/>
        <v>-2.0802480520535158</v>
      </c>
      <c r="AP118" s="74">
        <f t="shared" si="72"/>
        <v>-2.0802500368240877</v>
      </c>
      <c r="AQ118" s="74">
        <f t="shared" si="72"/>
        <v>-2.0802307728921701</v>
      </c>
      <c r="AR118" s="74">
        <f t="shared" si="72"/>
        <v>-2.0804177181204113</v>
      </c>
      <c r="AS118" s="74">
        <f t="shared" si="72"/>
        <v>-2.0786008728576153</v>
      </c>
      <c r="AT118" s="74">
        <f t="shared" si="72"/>
        <v>-2.0960152787686774</v>
      </c>
      <c r="AU118" s="74">
        <f t="shared" si="61"/>
        <v>-1.8958146832790721</v>
      </c>
    </row>
    <row r="119" spans="1:47">
      <c r="A119" s="12" t="s">
        <v>84</v>
      </c>
      <c r="B119" s="13" t="s">
        <v>78</v>
      </c>
      <c r="C119" s="18">
        <v>53081.349900000001</v>
      </c>
      <c r="D119" s="18">
        <v>5.9999999999999995E-4</v>
      </c>
      <c r="E119">
        <f t="shared" si="50"/>
        <v>2253.5024310893868</v>
      </c>
      <c r="F119">
        <f t="shared" si="51"/>
        <v>2253.5</v>
      </c>
      <c r="G119">
        <f t="shared" si="69"/>
        <v>8.7160000111907721E-4</v>
      </c>
      <c r="J119">
        <f t="shared" si="71"/>
        <v>8.7160000111907721E-4</v>
      </c>
      <c r="Q119" s="2">
        <f t="shared" si="52"/>
        <v>38062.849900000001</v>
      </c>
      <c r="S119" s="13">
        <v>1</v>
      </c>
      <c r="Z119">
        <f t="shared" si="53"/>
        <v>2253.5</v>
      </c>
      <c r="AA119" s="74">
        <f t="shared" si="54"/>
        <v>3.4117855541301615E-3</v>
      </c>
      <c r="AB119" s="74">
        <f t="shared" si="64"/>
        <v>-1.9434653301108403E-4</v>
      </c>
      <c r="AC119" s="74">
        <f t="shared" si="65"/>
        <v>8.7160000111907721E-4</v>
      </c>
      <c r="AD119" s="74">
        <f t="shared" si="66"/>
        <v>-2.5401855530110843E-3</v>
      </c>
      <c r="AE119" s="74">
        <f t="shared" si="67"/>
        <v>6.4525426437262285E-6</v>
      </c>
      <c r="AF119">
        <f t="shared" si="68"/>
        <v>8.7160000111907721E-4</v>
      </c>
      <c r="AG119" s="101"/>
      <c r="AH119">
        <f t="shared" si="55"/>
        <v>1.0659465341301612E-3</v>
      </c>
      <c r="AI119">
        <f t="shared" si="56"/>
        <v>0.86808563748297374</v>
      </c>
      <c r="AJ119">
        <f t="shared" si="57"/>
        <v>7.8275301975026482E-2</v>
      </c>
      <c r="AK119">
        <f t="shared" si="58"/>
        <v>-0.16501484007081485</v>
      </c>
      <c r="AL119">
        <f t="shared" si="59"/>
        <v>-2.245176851875208</v>
      </c>
      <c r="AM119">
        <f t="shared" si="60"/>
        <v>-2.0796648759798773</v>
      </c>
      <c r="AN119" s="74">
        <f t="shared" si="72"/>
        <v>-2.066823215061401</v>
      </c>
      <c r="AO119" s="74">
        <f t="shared" si="72"/>
        <v>-2.0668230389295359</v>
      </c>
      <c r="AP119" s="74">
        <f t="shared" si="72"/>
        <v>-2.0668247906707586</v>
      </c>
      <c r="AQ119" s="74">
        <f t="shared" si="72"/>
        <v>-2.066807368259783</v>
      </c>
      <c r="AR119" s="74">
        <f t="shared" si="72"/>
        <v>-2.0669806225641736</v>
      </c>
      <c r="AS119" s="74">
        <f t="shared" si="72"/>
        <v>-2.0652552489527705</v>
      </c>
      <c r="AT119" s="74">
        <f t="shared" si="72"/>
        <v>-2.0821996169517725</v>
      </c>
      <c r="AU119" s="74">
        <f t="shared" si="61"/>
        <v>-1.8810231000336719</v>
      </c>
    </row>
    <row r="120" spans="1:47">
      <c r="A120" s="12" t="s">
        <v>84</v>
      </c>
      <c r="B120" s="13" t="s">
        <v>78</v>
      </c>
      <c r="C120" s="18">
        <v>53082.426299999999</v>
      </c>
      <c r="D120" s="18">
        <v>1E-3</v>
      </c>
      <c r="E120">
        <f t="shared" si="50"/>
        <v>2256.504753956795</v>
      </c>
      <c r="F120">
        <f t="shared" si="51"/>
        <v>2256.5</v>
      </c>
      <c r="G120">
        <f t="shared" si="69"/>
        <v>1.7043999978341162E-3</v>
      </c>
      <c r="J120">
        <f t="shared" si="71"/>
        <v>1.7043999978341162E-3</v>
      </c>
      <c r="Q120" s="2">
        <f t="shared" si="52"/>
        <v>38063.926299999999</v>
      </c>
      <c r="S120" s="13">
        <v>1</v>
      </c>
      <c r="Z120">
        <f t="shared" si="53"/>
        <v>2256.5</v>
      </c>
      <c r="AA120" s="74">
        <f t="shared" si="54"/>
        <v>3.4181311590848048E-3</v>
      </c>
      <c r="AB120" s="74">
        <f t="shared" si="64"/>
        <v>6.3282545874931181E-4</v>
      </c>
      <c r="AC120" s="74">
        <f t="shared" si="65"/>
        <v>1.7043999978341162E-3</v>
      </c>
      <c r="AD120" s="74">
        <f t="shared" si="66"/>
        <v>-1.7137311612506886E-3</v>
      </c>
      <c r="AE120" s="74">
        <f t="shared" si="67"/>
        <v>2.9368744930416337E-6</v>
      </c>
      <c r="AF120">
        <f t="shared" si="68"/>
        <v>1.7043999978341162E-3</v>
      </c>
      <c r="AG120" s="101"/>
      <c r="AH120">
        <f t="shared" si="55"/>
        <v>1.0715745390848044E-3</v>
      </c>
      <c r="AI120">
        <f t="shared" si="56"/>
        <v>0.86827951545852278</v>
      </c>
      <c r="AJ120">
        <f t="shared" si="57"/>
        <v>7.944600592278496E-2</v>
      </c>
      <c r="AK120">
        <f t="shared" si="58"/>
        <v>-0.16516964138130372</v>
      </c>
      <c r="AL120">
        <f t="shared" si="59"/>
        <v>-2.2440024904853901</v>
      </c>
      <c r="AM120">
        <f t="shared" si="60"/>
        <v>-2.0765419484284542</v>
      </c>
      <c r="AN120" s="74">
        <f t="shared" si="72"/>
        <v>-2.0655010788105588</v>
      </c>
      <c r="AO120" s="74">
        <f t="shared" si="72"/>
        <v>-2.0655009053004973</v>
      </c>
      <c r="AP120" s="74">
        <f t="shared" si="72"/>
        <v>-2.0655026351942123</v>
      </c>
      <c r="AQ120" s="74">
        <f t="shared" si="72"/>
        <v>-2.0654853879217514</v>
      </c>
      <c r="AR120" s="74">
        <f t="shared" si="72"/>
        <v>-2.0656573208920062</v>
      </c>
      <c r="AS120" s="74">
        <f t="shared" si="72"/>
        <v>-2.0639409144389029</v>
      </c>
      <c r="AT120" s="74">
        <f t="shared" si="72"/>
        <v>-2.0808383252009239</v>
      </c>
      <c r="AU120" s="74">
        <f t="shared" si="61"/>
        <v>-1.879568190206256</v>
      </c>
    </row>
    <row r="121" spans="1:47">
      <c r="A121" s="16" t="s">
        <v>281</v>
      </c>
      <c r="B121" s="16" t="s">
        <v>78</v>
      </c>
      <c r="C121" s="50">
        <v>53088.341200000003</v>
      </c>
      <c r="D121" s="50" t="s">
        <v>111</v>
      </c>
      <c r="E121">
        <f t="shared" si="50"/>
        <v>2273.0027468297744</v>
      </c>
      <c r="F121">
        <f t="shared" si="51"/>
        <v>2273</v>
      </c>
      <c r="G121">
        <f t="shared" si="69"/>
        <v>9.8480000451672822E-4</v>
      </c>
      <c r="K121">
        <f t="shared" ref="K121:K153" si="73">G121</f>
        <v>9.8480000451672822E-4</v>
      </c>
      <c r="Q121" s="2">
        <f t="shared" si="52"/>
        <v>38069.841200000003</v>
      </c>
      <c r="S121" s="13">
        <v>1</v>
      </c>
      <c r="Z121">
        <f t="shared" si="53"/>
        <v>2273</v>
      </c>
      <c r="AA121" s="74">
        <f t="shared" si="54"/>
        <v>3.4529949819513939E-3</v>
      </c>
      <c r="AB121" s="74">
        <f t="shared" si="64"/>
        <v>-1.1771729743466526E-4</v>
      </c>
      <c r="AC121" s="74">
        <f t="shared" si="65"/>
        <v>9.8480000451672822E-4</v>
      </c>
      <c r="AD121" s="74">
        <f t="shared" si="66"/>
        <v>-2.4681949774346657E-3</v>
      </c>
      <c r="AE121" s="74">
        <f t="shared" si="67"/>
        <v>6.0919864466337099E-6</v>
      </c>
      <c r="AF121">
        <f t="shared" si="68"/>
        <v>9.8480000451672822E-4</v>
      </c>
      <c r="AG121" s="101"/>
      <c r="AH121">
        <f t="shared" si="55"/>
        <v>1.1025173019513935E-3</v>
      </c>
      <c r="AI121">
        <f t="shared" si="56"/>
        <v>0.86935064579841503</v>
      </c>
      <c r="AJ121">
        <f t="shared" si="57"/>
        <v>8.5892246751247209E-2</v>
      </c>
      <c r="AK121">
        <f t="shared" si="58"/>
        <v>-0.16601819999198525</v>
      </c>
      <c r="AL121">
        <f t="shared" si="59"/>
        <v>-2.2375340971967734</v>
      </c>
      <c r="AM121">
        <f t="shared" si="60"/>
        <v>-2.0594763623010932</v>
      </c>
      <c r="AN121" s="74">
        <f t="shared" ref="AN121:AT130" si="74">$AU121+$AB$7*SIN(AO121)</f>
        <v>-2.0582240372379452</v>
      </c>
      <c r="AO121" s="74">
        <f t="shared" si="74"/>
        <v>-2.0582238776294206</v>
      </c>
      <c r="AP121" s="74">
        <f t="shared" si="74"/>
        <v>-2.0582254907279758</v>
      </c>
      <c r="AQ121" s="74">
        <f t="shared" si="74"/>
        <v>-2.0582091875699211</v>
      </c>
      <c r="AR121" s="74">
        <f t="shared" si="74"/>
        <v>-2.0583739361844273</v>
      </c>
      <c r="AS121" s="74">
        <f t="shared" si="74"/>
        <v>-2.0567067358805851</v>
      </c>
      <c r="AT121" s="74">
        <f t="shared" si="74"/>
        <v>-2.0733435998200118</v>
      </c>
      <c r="AU121" s="74">
        <f t="shared" si="61"/>
        <v>-1.8715661861554658</v>
      </c>
    </row>
    <row r="122" spans="1:47">
      <c r="A122" s="16" t="s">
        <v>281</v>
      </c>
      <c r="B122" s="16" t="s">
        <v>78</v>
      </c>
      <c r="C122" s="50">
        <v>53096.410499999998</v>
      </c>
      <c r="D122" s="50" t="s">
        <v>111</v>
      </c>
      <c r="E122">
        <f t="shared" si="50"/>
        <v>2295.5098481991604</v>
      </c>
      <c r="F122">
        <f t="shared" si="51"/>
        <v>2295.5</v>
      </c>
      <c r="G122">
        <f t="shared" si="69"/>
        <v>3.5308000005898066E-3</v>
      </c>
      <c r="K122">
        <f t="shared" si="73"/>
        <v>3.5308000005898066E-3</v>
      </c>
      <c r="Q122" s="2">
        <f t="shared" si="52"/>
        <v>38077.910499999998</v>
      </c>
      <c r="S122" s="13">
        <v>1</v>
      </c>
      <c r="Z122">
        <f t="shared" si="53"/>
        <v>2295.5</v>
      </c>
      <c r="AA122" s="74">
        <f t="shared" si="54"/>
        <v>3.5004334973949476E-3</v>
      </c>
      <c r="AB122" s="74">
        <f t="shared" si="64"/>
        <v>2.3861208831948591E-3</v>
      </c>
      <c r="AC122" s="74">
        <f t="shared" si="65"/>
        <v>3.5308000005898066E-3</v>
      </c>
      <c r="AD122" s="74">
        <f t="shared" si="66"/>
        <v>3.0366503194859031E-5</v>
      </c>
      <c r="AE122" s="74">
        <f t="shared" si="67"/>
        <v>9.2212451628338372E-10</v>
      </c>
      <c r="AF122">
        <f t="shared" si="68"/>
        <v>3.5308000005898066E-3</v>
      </c>
      <c r="AG122" s="101"/>
      <c r="AH122">
        <f t="shared" si="55"/>
        <v>1.1446791173949475E-3</v>
      </c>
      <c r="AI122">
        <f t="shared" si="56"/>
        <v>0.87082439903127029</v>
      </c>
      <c r="AJ122">
        <f t="shared" si="57"/>
        <v>9.4702459301879705E-2</v>
      </c>
      <c r="AK122">
        <f t="shared" si="58"/>
        <v>-0.16716746273194885</v>
      </c>
      <c r="AL122">
        <f t="shared" si="59"/>
        <v>-2.2286877164152186</v>
      </c>
      <c r="AM122">
        <f t="shared" si="60"/>
        <v>-2.0365016002444238</v>
      </c>
      <c r="AN122" s="74">
        <f t="shared" si="74"/>
        <v>-2.0482862722919246</v>
      </c>
      <c r="AO122" s="74">
        <f t="shared" si="74"/>
        <v>-2.048286130271034</v>
      </c>
      <c r="AP122" s="74">
        <f t="shared" si="74"/>
        <v>-2.0482875931148827</v>
      </c>
      <c r="AQ122" s="74">
        <f t="shared" si="74"/>
        <v>-2.0482725253297769</v>
      </c>
      <c r="AR122" s="74">
        <f t="shared" si="74"/>
        <v>-2.0484277075883774</v>
      </c>
      <c r="AS122" s="74">
        <f t="shared" si="74"/>
        <v>-2.0468272589489707</v>
      </c>
      <c r="AT122" s="74">
        <f t="shared" si="74"/>
        <v>-2.0631026918064177</v>
      </c>
      <c r="AU122" s="74">
        <f t="shared" si="61"/>
        <v>-1.8606543624498428</v>
      </c>
    </row>
    <row r="123" spans="1:47">
      <c r="A123" s="16" t="s">
        <v>94</v>
      </c>
      <c r="B123" s="16" t="s">
        <v>79</v>
      </c>
      <c r="C123" s="50">
        <v>53329.448199999999</v>
      </c>
      <c r="D123" s="50" t="s">
        <v>111</v>
      </c>
      <c r="E123">
        <f t="shared" si="50"/>
        <v>2945.5046602388006</v>
      </c>
      <c r="F123">
        <f t="shared" si="51"/>
        <v>2945.5</v>
      </c>
      <c r="G123">
        <f t="shared" si="69"/>
        <v>1.6707999966456555E-3</v>
      </c>
      <c r="K123">
        <f t="shared" si="73"/>
        <v>1.6707999966456555E-3</v>
      </c>
      <c r="Q123" s="2">
        <f t="shared" si="52"/>
        <v>38310.948199999999</v>
      </c>
      <c r="S123" s="13">
        <v>1</v>
      </c>
      <c r="Z123">
        <f t="shared" si="53"/>
        <v>2945.5</v>
      </c>
      <c r="AA123" s="74">
        <f t="shared" si="54"/>
        <v>4.8007003436711122E-3</v>
      </c>
      <c r="AB123" s="74">
        <f t="shared" si="64"/>
        <v>-6.5667796702545715E-4</v>
      </c>
      <c r="AC123" s="74">
        <f t="shared" si="65"/>
        <v>1.6707999966456555E-3</v>
      </c>
      <c r="AD123" s="74">
        <f t="shared" si="66"/>
        <v>-3.1299003470254567E-3</v>
      </c>
      <c r="AE123" s="74">
        <f t="shared" si="67"/>
        <v>9.796276182310075E-6</v>
      </c>
      <c r="AF123">
        <f t="shared" si="68"/>
        <v>1.6707999966456555E-3</v>
      </c>
      <c r="AG123" s="101"/>
      <c r="AH123">
        <f t="shared" si="55"/>
        <v>2.3274779636711126E-3</v>
      </c>
      <c r="AI123">
        <f t="shared" si="56"/>
        <v>0.92011223953838672</v>
      </c>
      <c r="AJ123">
        <f t="shared" si="57"/>
        <v>0.35689538448003721</v>
      </c>
      <c r="AK123">
        <f t="shared" si="58"/>
        <v>-0.19557413481924929</v>
      </c>
      <c r="AL123">
        <f t="shared" si="59"/>
        <v>-1.958590018671041</v>
      </c>
      <c r="AM123">
        <f t="shared" si="60"/>
        <v>-1.4886884972001997</v>
      </c>
      <c r="AN123" s="74">
        <f t="shared" si="74"/>
        <v>-1.7531811149115741</v>
      </c>
      <c r="AO123" s="74">
        <f t="shared" si="74"/>
        <v>-1.7531811146142382</v>
      </c>
      <c r="AP123" s="74">
        <f t="shared" si="74"/>
        <v>-1.7531811223740161</v>
      </c>
      <c r="AQ123" s="74">
        <f t="shared" si="74"/>
        <v>-1.7531809198616426</v>
      </c>
      <c r="AR123" s="74">
        <f t="shared" si="74"/>
        <v>-1.7531862048964943</v>
      </c>
      <c r="AS123" s="74">
        <f t="shared" si="74"/>
        <v>-1.7530482298974761</v>
      </c>
      <c r="AT123" s="74">
        <f t="shared" si="74"/>
        <v>-1.7566171071228893</v>
      </c>
      <c r="AU123" s="74">
        <f t="shared" si="61"/>
        <v>-1.5454238998429606</v>
      </c>
    </row>
    <row r="124" spans="1:47">
      <c r="A124" s="16" t="s">
        <v>94</v>
      </c>
      <c r="B124" s="16" t="s">
        <v>79</v>
      </c>
      <c r="C124" s="50">
        <v>53329.627099999998</v>
      </c>
      <c r="D124" s="50" t="s">
        <v>111</v>
      </c>
      <c r="E124">
        <f t="shared" si="50"/>
        <v>2946.0036527703664</v>
      </c>
      <c r="F124">
        <f t="shared" si="51"/>
        <v>2946</v>
      </c>
      <c r="G124">
        <f t="shared" si="69"/>
        <v>1.3095999966026284E-3</v>
      </c>
      <c r="K124">
        <f t="shared" si="73"/>
        <v>1.3095999966026284E-3</v>
      </c>
      <c r="Q124" s="2">
        <f t="shared" si="52"/>
        <v>38311.127099999998</v>
      </c>
      <c r="S124" s="13">
        <v>1</v>
      </c>
      <c r="Z124">
        <f t="shared" si="53"/>
        <v>2946</v>
      </c>
      <c r="AA124" s="74">
        <f t="shared" si="54"/>
        <v>4.8016336040310774E-3</v>
      </c>
      <c r="AB124" s="74">
        <f t="shared" si="64"/>
        <v>-1.0187468874284489E-3</v>
      </c>
      <c r="AC124" s="74">
        <f t="shared" si="65"/>
        <v>1.3095999966026284E-3</v>
      </c>
      <c r="AD124" s="74">
        <f t="shared" si="66"/>
        <v>-3.492033607428449E-3</v>
      </c>
      <c r="AE124" s="74">
        <f t="shared" si="67"/>
        <v>1.2194298715409747E-5</v>
      </c>
      <c r="AF124">
        <f t="shared" si="68"/>
        <v>1.3095999966026284E-3</v>
      </c>
      <c r="AG124" s="101"/>
      <c r="AH124">
        <f t="shared" si="55"/>
        <v>2.3283468840310773E-3</v>
      </c>
      <c r="AI124">
        <f t="shared" si="56"/>
        <v>0.92015523881376493</v>
      </c>
      <c r="AJ124">
        <f t="shared" si="57"/>
        <v>0.35710074926504676</v>
      </c>
      <c r="AK124">
        <f t="shared" si="58"/>
        <v>-0.19559169356847211</v>
      </c>
      <c r="AL124">
        <f t="shared" si="59"/>
        <v>-1.958370166771491</v>
      </c>
      <c r="AM124">
        <f t="shared" si="60"/>
        <v>-1.4883350119263108</v>
      </c>
      <c r="AN124" s="74">
        <f t="shared" si="74"/>
        <v>-1.7529475730314521</v>
      </c>
      <c r="AO124" s="74">
        <f t="shared" si="74"/>
        <v>-1.7529475727368933</v>
      </c>
      <c r="AP124" s="74">
        <f t="shared" si="74"/>
        <v>-1.7529475804339414</v>
      </c>
      <c r="AQ124" s="74">
        <f t="shared" si="74"/>
        <v>-1.7529473793039811</v>
      </c>
      <c r="AR124" s="74">
        <f t="shared" si="74"/>
        <v>-1.7529526349169271</v>
      </c>
      <c r="AS124" s="74">
        <f t="shared" si="74"/>
        <v>-1.7528152542024487</v>
      </c>
      <c r="AT124" s="74">
        <f t="shared" si="74"/>
        <v>-1.7563733163119069</v>
      </c>
      <c r="AU124" s="74">
        <f t="shared" si="61"/>
        <v>-1.5451814148717244</v>
      </c>
    </row>
    <row r="125" spans="1:47">
      <c r="A125" s="16" t="s">
        <v>281</v>
      </c>
      <c r="B125" s="16" t="s">
        <v>79</v>
      </c>
      <c r="C125" s="50">
        <v>53387.529799999997</v>
      </c>
      <c r="D125" s="50" t="s">
        <v>111</v>
      </c>
      <c r="E125">
        <f t="shared" si="50"/>
        <v>3107.5073691350863</v>
      </c>
      <c r="F125">
        <f t="shared" si="51"/>
        <v>3107.5</v>
      </c>
      <c r="G125">
        <f t="shared" si="69"/>
        <v>2.6419999994686805E-3</v>
      </c>
      <c r="K125">
        <f t="shared" si="73"/>
        <v>2.6419999994686805E-3</v>
      </c>
      <c r="Q125" s="2">
        <f t="shared" si="52"/>
        <v>38369.029799999997</v>
      </c>
      <c r="S125" s="13">
        <v>1</v>
      </c>
      <c r="Z125">
        <f t="shared" si="53"/>
        <v>3107.5</v>
      </c>
      <c r="AA125" s="74">
        <f t="shared" si="54"/>
        <v>5.0961334611700874E-3</v>
      </c>
      <c r="AB125" s="74">
        <f t="shared" si="64"/>
        <v>3.7842038298592767E-5</v>
      </c>
      <c r="AC125" s="74">
        <f t="shared" si="65"/>
        <v>2.6419999994686805E-3</v>
      </c>
      <c r="AD125" s="74">
        <f t="shared" si="66"/>
        <v>-2.454133461701407E-3</v>
      </c>
      <c r="AE125" s="74">
        <f t="shared" si="67"/>
        <v>6.0227710478425308E-6</v>
      </c>
      <c r="AF125">
        <f t="shared" si="68"/>
        <v>2.6419999994686805E-3</v>
      </c>
      <c r="AG125" s="101"/>
      <c r="AH125">
        <f t="shared" si="55"/>
        <v>2.6041579611700877E-3</v>
      </c>
      <c r="AI125">
        <f t="shared" si="56"/>
        <v>0.93445548770599307</v>
      </c>
      <c r="AJ125">
        <f t="shared" si="57"/>
        <v>0.42347368842317096</v>
      </c>
      <c r="AK125">
        <f t="shared" si="58"/>
        <v>-0.20083628504334267</v>
      </c>
      <c r="AL125">
        <f t="shared" si="59"/>
        <v>-1.8862559276190849</v>
      </c>
      <c r="AM125">
        <f t="shared" si="60"/>
        <v>-1.3782654694491756</v>
      </c>
      <c r="AN125" s="74">
        <f t="shared" si="74"/>
        <v>-1.6769312023759675</v>
      </c>
      <c r="AO125" s="74">
        <f t="shared" si="74"/>
        <v>-1.6769312023756879</v>
      </c>
      <c r="AP125" s="74">
        <f t="shared" si="74"/>
        <v>-1.6769312023881737</v>
      </c>
      <c r="AQ125" s="74">
        <f t="shared" si="74"/>
        <v>-1.6769312018302833</v>
      </c>
      <c r="AR125" s="74">
        <f t="shared" si="74"/>
        <v>-1.6769312267582319</v>
      </c>
      <c r="AS125" s="74">
        <f t="shared" si="74"/>
        <v>-1.6769301129087453</v>
      </c>
      <c r="AT125" s="74">
        <f t="shared" si="74"/>
        <v>-1.6769798714156159</v>
      </c>
      <c r="AU125" s="74">
        <f t="shared" si="61"/>
        <v>-1.4668587691624762</v>
      </c>
    </row>
    <row r="126" spans="1:47">
      <c r="A126" s="16" t="s">
        <v>281</v>
      </c>
      <c r="B126" s="16" t="s">
        <v>79</v>
      </c>
      <c r="C126" s="50">
        <v>53407.432500000003</v>
      </c>
      <c r="D126" s="50" t="s">
        <v>111</v>
      </c>
      <c r="E126">
        <f t="shared" si="50"/>
        <v>3163.0204974640442</v>
      </c>
      <c r="F126">
        <f t="shared" si="51"/>
        <v>3163</v>
      </c>
      <c r="G126">
        <f t="shared" si="69"/>
        <v>7.3488000052748248E-3</v>
      </c>
      <c r="K126">
        <f t="shared" si="73"/>
        <v>7.3488000052748248E-3</v>
      </c>
      <c r="Q126" s="2">
        <f t="shared" si="52"/>
        <v>38388.932500000003</v>
      </c>
      <c r="S126" s="13">
        <v>1</v>
      </c>
      <c r="Z126">
        <f t="shared" si="53"/>
        <v>3163</v>
      </c>
      <c r="AA126" s="74">
        <f t="shared" si="54"/>
        <v>5.1939336887439416E-3</v>
      </c>
      <c r="AB126" s="74">
        <f t="shared" si="64"/>
        <v>4.6523007965308828E-3</v>
      </c>
      <c r="AC126" s="74">
        <f t="shared" si="65"/>
        <v>7.3488000052748248E-3</v>
      </c>
      <c r="AD126" s="74">
        <f t="shared" si="66"/>
        <v>2.1548663165308832E-3</v>
      </c>
      <c r="AE126" s="74">
        <f t="shared" si="67"/>
        <v>4.6434488421193768E-6</v>
      </c>
      <c r="AF126">
        <f t="shared" si="68"/>
        <v>7.3488000052748248E-3</v>
      </c>
      <c r="AG126" s="101"/>
      <c r="AH126">
        <f t="shared" si="55"/>
        <v>2.6964992087439416E-3</v>
      </c>
      <c r="AI126">
        <f t="shared" si="56"/>
        <v>0.93955837757907812</v>
      </c>
      <c r="AJ126">
        <f t="shared" si="57"/>
        <v>0.44626094008569034</v>
      </c>
      <c r="AK126">
        <f t="shared" si="58"/>
        <v>-0.20243049859395376</v>
      </c>
      <c r="AL126">
        <f t="shared" si="59"/>
        <v>-1.8609495163457015</v>
      </c>
      <c r="AM126">
        <f t="shared" si="60"/>
        <v>-1.3422030212927678</v>
      </c>
      <c r="AN126" s="74">
        <f t="shared" si="74"/>
        <v>-1.6505329063582392</v>
      </c>
      <c r="AO126" s="74">
        <f t="shared" si="74"/>
        <v>-1.6505329063597853</v>
      </c>
      <c r="AP126" s="74">
        <f t="shared" si="74"/>
        <v>-1.6505329062679073</v>
      </c>
      <c r="AQ126" s="74">
        <f t="shared" si="74"/>
        <v>-1.6505329117279375</v>
      </c>
      <c r="AR126" s="74">
        <f t="shared" si="74"/>
        <v>-1.650532587254729</v>
      </c>
      <c r="AS126" s="74">
        <f t="shared" si="74"/>
        <v>-1.6505518674368624</v>
      </c>
      <c r="AT126" s="74">
        <f t="shared" si="74"/>
        <v>-1.6493980494855542</v>
      </c>
      <c r="AU126" s="74">
        <f t="shared" si="61"/>
        <v>-1.4399429373552732</v>
      </c>
    </row>
    <row r="127" spans="1:47">
      <c r="A127" s="16" t="s">
        <v>362</v>
      </c>
      <c r="B127" s="16" t="s">
        <v>79</v>
      </c>
      <c r="C127" s="50">
        <v>53408.501400000001</v>
      </c>
      <c r="D127" s="50" t="s">
        <v>111</v>
      </c>
      <c r="E127">
        <f t="shared" si="50"/>
        <v>3166.0019011364466</v>
      </c>
      <c r="F127">
        <f t="shared" si="51"/>
        <v>3166</v>
      </c>
      <c r="G127">
        <f t="shared" si="69"/>
        <v>6.8160000228090212E-4</v>
      </c>
      <c r="K127">
        <f t="shared" si="73"/>
        <v>6.8160000228090212E-4</v>
      </c>
      <c r="Q127" s="2">
        <f t="shared" si="52"/>
        <v>38390.001400000001</v>
      </c>
      <c r="S127" s="13">
        <v>1</v>
      </c>
      <c r="Z127">
        <f t="shared" si="53"/>
        <v>3166</v>
      </c>
      <c r="AA127" s="74">
        <f t="shared" si="54"/>
        <v>5.1991674062738247E-3</v>
      </c>
      <c r="AB127" s="74">
        <f t="shared" si="64"/>
        <v>-2.0198518839929227E-3</v>
      </c>
      <c r="AC127" s="74">
        <f t="shared" si="65"/>
        <v>6.8160000228090212E-4</v>
      </c>
      <c r="AD127" s="74">
        <f t="shared" si="66"/>
        <v>-4.5175674039929226E-3</v>
      </c>
      <c r="AE127" s="74">
        <f t="shared" si="67"/>
        <v>2.0408415249619353E-5</v>
      </c>
      <c r="AF127">
        <f t="shared" si="68"/>
        <v>6.8160000228090212E-4</v>
      </c>
      <c r="AG127" s="101"/>
      <c r="AH127">
        <f t="shared" si="55"/>
        <v>2.7014518862738248E-3</v>
      </c>
      <c r="AI127">
        <f t="shared" si="56"/>
        <v>0.9398369389123935</v>
      </c>
      <c r="AJ127">
        <f t="shared" si="57"/>
        <v>0.4474917262340436</v>
      </c>
      <c r="AK127">
        <f t="shared" si="58"/>
        <v>-0.20251346266961845</v>
      </c>
      <c r="AL127">
        <f t="shared" si="59"/>
        <v>-1.8595737146742453</v>
      </c>
      <c r="AM127">
        <f t="shared" si="60"/>
        <v>-1.3402776383518451</v>
      </c>
      <c r="AN127" s="74">
        <f t="shared" si="74"/>
        <v>-1.6491018616538402</v>
      </c>
      <c r="AO127" s="74">
        <f t="shared" si="74"/>
        <v>-1.6491018616553315</v>
      </c>
      <c r="AP127" s="74">
        <f t="shared" si="74"/>
        <v>-1.6491018615651014</v>
      </c>
      <c r="AQ127" s="74">
        <f t="shared" si="74"/>
        <v>-1.649101867024976</v>
      </c>
      <c r="AR127" s="74">
        <f t="shared" si="74"/>
        <v>-1.6491015366438251</v>
      </c>
      <c r="AS127" s="74">
        <f t="shared" si="74"/>
        <v>-1.6491215257537502</v>
      </c>
      <c r="AT127" s="74">
        <f t="shared" si="74"/>
        <v>-1.6479028127857365</v>
      </c>
      <c r="AU127" s="74">
        <f t="shared" si="61"/>
        <v>-1.4384880275278569</v>
      </c>
    </row>
    <row r="128" spans="1:47">
      <c r="A128" s="16" t="s">
        <v>281</v>
      </c>
      <c r="B128" s="16" t="s">
        <v>79</v>
      </c>
      <c r="C128" s="50">
        <v>53409.398200000003</v>
      </c>
      <c r="D128" s="50" t="s">
        <v>111</v>
      </c>
      <c r="E128">
        <f t="shared" si="50"/>
        <v>3168.5032790140972</v>
      </c>
      <c r="F128">
        <f t="shared" si="51"/>
        <v>3168.5</v>
      </c>
      <c r="G128">
        <f t="shared" si="69"/>
        <v>1.1756000021705404E-3</v>
      </c>
      <c r="K128">
        <f t="shared" si="73"/>
        <v>1.1756000021705404E-3</v>
      </c>
      <c r="Q128" s="2">
        <f t="shared" si="52"/>
        <v>38390.898200000003</v>
      </c>
      <c r="S128" s="13">
        <v>1</v>
      </c>
      <c r="Z128">
        <f t="shared" si="53"/>
        <v>3168.5</v>
      </c>
      <c r="AA128" s="74">
        <f t="shared" si="54"/>
        <v>5.2035246322748446E-3</v>
      </c>
      <c r="AB128" s="74">
        <f t="shared" si="64"/>
        <v>-1.5299760101043034E-3</v>
      </c>
      <c r="AC128" s="74">
        <f t="shared" si="65"/>
        <v>1.1756000021705404E-3</v>
      </c>
      <c r="AD128" s="74">
        <f t="shared" si="66"/>
        <v>-4.0279246301043042E-3</v>
      </c>
      <c r="AE128" s="74">
        <f t="shared" si="67"/>
        <v>1.6224176825800895E-5</v>
      </c>
      <c r="AF128">
        <f t="shared" si="68"/>
        <v>1.1756000021705404E-3</v>
      </c>
      <c r="AG128" s="101"/>
      <c r="AH128">
        <f t="shared" si="55"/>
        <v>2.7055760122748438E-3</v>
      </c>
      <c r="AI128">
        <f t="shared" si="56"/>
        <v>0.94006928666899403</v>
      </c>
      <c r="AJ128">
        <f t="shared" si="57"/>
        <v>0.44851729164370086</v>
      </c>
      <c r="AK128">
        <f t="shared" si="58"/>
        <v>-0.20258234395303754</v>
      </c>
      <c r="AL128">
        <f t="shared" si="59"/>
        <v>-1.8584265898345242</v>
      </c>
      <c r="AM128">
        <f t="shared" si="60"/>
        <v>-1.338674992266639</v>
      </c>
      <c r="AN128" s="74">
        <f t="shared" si="74"/>
        <v>-1.6479090002027539</v>
      </c>
      <c r="AO128" s="74">
        <f t="shared" si="74"/>
        <v>-1.6479090002041956</v>
      </c>
      <c r="AP128" s="74">
        <f t="shared" si="74"/>
        <v>-1.6479090001156045</v>
      </c>
      <c r="AQ128" s="74">
        <f t="shared" si="74"/>
        <v>-1.6479090055590619</v>
      </c>
      <c r="AR128" s="74">
        <f t="shared" si="74"/>
        <v>-1.6479086710863295</v>
      </c>
      <c r="AS128" s="74">
        <f t="shared" si="74"/>
        <v>-1.6479292200444557</v>
      </c>
      <c r="AT128" s="74">
        <f t="shared" si="74"/>
        <v>-1.6466564435812381</v>
      </c>
      <c r="AU128" s="74">
        <f t="shared" si="61"/>
        <v>-1.4372756026716766</v>
      </c>
    </row>
    <row r="129" spans="1:47">
      <c r="A129" s="16" t="s">
        <v>362</v>
      </c>
      <c r="B129" s="16" t="s">
        <v>79</v>
      </c>
      <c r="C129" s="50">
        <v>53410.473599999998</v>
      </c>
      <c r="D129" s="50" t="s">
        <v>111</v>
      </c>
      <c r="E129">
        <f t="shared" si="50"/>
        <v>3171.5028126554939</v>
      </c>
      <c r="F129">
        <f t="shared" si="51"/>
        <v>3171.5</v>
      </c>
      <c r="G129">
        <f t="shared" si="69"/>
        <v>1.0083999950438738E-3</v>
      </c>
      <c r="K129">
        <f t="shared" si="73"/>
        <v>1.0083999950438738E-3</v>
      </c>
      <c r="Q129" s="2">
        <f t="shared" si="52"/>
        <v>38391.973599999998</v>
      </c>
      <c r="S129" s="13">
        <v>1</v>
      </c>
      <c r="Z129">
        <f t="shared" si="53"/>
        <v>3171.5</v>
      </c>
      <c r="AA129" s="74">
        <f t="shared" si="54"/>
        <v>5.2087482453733579E-3</v>
      </c>
      <c r="AB129" s="74">
        <f t="shared" si="64"/>
        <v>-1.7021212303294838E-3</v>
      </c>
      <c r="AC129" s="74">
        <f t="shared" si="65"/>
        <v>1.0083999950438738E-3</v>
      </c>
      <c r="AD129" s="74">
        <f t="shared" si="66"/>
        <v>-4.2003482503294842E-3</v>
      </c>
      <c r="AE129" s="74">
        <f t="shared" si="67"/>
        <v>1.7642925424045959E-5</v>
      </c>
      <c r="AF129">
        <f t="shared" si="68"/>
        <v>1.0083999950438738E-3</v>
      </c>
      <c r="AG129" s="101"/>
      <c r="AH129">
        <f t="shared" si="55"/>
        <v>2.7105212253733576E-3</v>
      </c>
      <c r="AI129">
        <f t="shared" si="56"/>
        <v>0.94034835985531628</v>
      </c>
      <c r="AJ129">
        <f t="shared" si="57"/>
        <v>0.44974785997201366</v>
      </c>
      <c r="AK129">
        <f t="shared" si="58"/>
        <v>-0.20266469428570721</v>
      </c>
      <c r="AL129">
        <f t="shared" si="59"/>
        <v>-1.8570492909729737</v>
      </c>
      <c r="AM129">
        <f t="shared" si="60"/>
        <v>-1.3367540187164897</v>
      </c>
      <c r="AN129" s="74">
        <f t="shared" si="74"/>
        <v>-1.646477177056453</v>
      </c>
      <c r="AO129" s="74">
        <f t="shared" si="74"/>
        <v>-1.6464771770578321</v>
      </c>
      <c r="AP129" s="74">
        <f t="shared" si="74"/>
        <v>-1.6464771769714881</v>
      </c>
      <c r="AQ129" s="74">
        <f t="shared" si="74"/>
        <v>-1.6464771823770503</v>
      </c>
      <c r="AR129" s="74">
        <f t="shared" si="74"/>
        <v>-1.6464768439611859</v>
      </c>
      <c r="AS129" s="74">
        <f t="shared" si="74"/>
        <v>-1.6464980276146164</v>
      </c>
      <c r="AT129" s="74">
        <f t="shared" si="74"/>
        <v>-1.645160394264906</v>
      </c>
      <c r="AU129" s="74">
        <f t="shared" si="61"/>
        <v>-1.4358206928442603</v>
      </c>
    </row>
    <row r="130" spans="1:47">
      <c r="A130" s="16" t="s">
        <v>376</v>
      </c>
      <c r="B130" s="16" t="s">
        <v>79</v>
      </c>
      <c r="C130" s="50">
        <v>53422.663500000002</v>
      </c>
      <c r="D130" s="50" t="s">
        <v>111</v>
      </c>
      <c r="E130">
        <f t="shared" si="50"/>
        <v>3205.503198684386</v>
      </c>
      <c r="F130">
        <f t="shared" si="51"/>
        <v>3205.5</v>
      </c>
      <c r="G130">
        <f t="shared" si="69"/>
        <v>1.1468000011518598E-3</v>
      </c>
      <c r="K130">
        <f t="shared" si="73"/>
        <v>1.1468000011518598E-3</v>
      </c>
      <c r="Q130" s="2">
        <f t="shared" si="52"/>
        <v>38404.163500000002</v>
      </c>
      <c r="S130" s="13">
        <v>1</v>
      </c>
      <c r="Z130">
        <f t="shared" si="53"/>
        <v>3205.5</v>
      </c>
      <c r="AA130" s="74">
        <f t="shared" si="54"/>
        <v>5.2675593635845477E-3</v>
      </c>
      <c r="AB130" s="74">
        <f t="shared" si="64"/>
        <v>-1.6194777824326875E-3</v>
      </c>
      <c r="AC130" s="74">
        <f t="shared" si="65"/>
        <v>1.1468000011518598E-3</v>
      </c>
      <c r="AD130" s="74">
        <f t="shared" si="66"/>
        <v>-4.1207593624326879E-3</v>
      </c>
      <c r="AE130" s="74">
        <f t="shared" si="67"/>
        <v>1.6980657723076652E-5</v>
      </c>
      <c r="AF130">
        <f t="shared" si="68"/>
        <v>1.1468000011518598E-3</v>
      </c>
      <c r="AG130" s="101"/>
      <c r="AH130">
        <f t="shared" si="55"/>
        <v>2.7662777835845472E-3</v>
      </c>
      <c r="AI130">
        <f t="shared" si="56"/>
        <v>0.94353066230680949</v>
      </c>
      <c r="AJ130">
        <f t="shared" si="57"/>
        <v>0.46368500308301036</v>
      </c>
      <c r="AK130">
        <f t="shared" si="58"/>
        <v>-0.20357433625671589</v>
      </c>
      <c r="AL130">
        <f t="shared" si="59"/>
        <v>-1.8413824686304088</v>
      </c>
      <c r="AM130">
        <f t="shared" si="60"/>
        <v>-1.3151487904116512</v>
      </c>
      <c r="AN130" s="74">
        <f t="shared" si="74"/>
        <v>-1.6302200286581916</v>
      </c>
      <c r="AO130" s="74">
        <f t="shared" si="74"/>
        <v>-1.6302200286588246</v>
      </c>
      <c r="AP130" s="74">
        <f t="shared" si="74"/>
        <v>-1.6302200286083661</v>
      </c>
      <c r="AQ130" s="74">
        <f t="shared" si="74"/>
        <v>-1.6302200326300684</v>
      </c>
      <c r="AR130" s="74">
        <f t="shared" si="74"/>
        <v>-1.6302197120863899</v>
      </c>
      <c r="AS130" s="74">
        <f t="shared" si="74"/>
        <v>-1.6302452551201514</v>
      </c>
      <c r="AT130" s="74">
        <f t="shared" si="74"/>
        <v>-1.6281742210650831</v>
      </c>
      <c r="AU130" s="74">
        <f t="shared" si="61"/>
        <v>-1.419331714800208</v>
      </c>
    </row>
    <row r="131" spans="1:47">
      <c r="A131" s="16" t="s">
        <v>376</v>
      </c>
      <c r="B131" s="16" t="s">
        <v>79</v>
      </c>
      <c r="C131" s="50">
        <v>53443.636500000001</v>
      </c>
      <c r="D131" s="50" t="s">
        <v>105</v>
      </c>
      <c r="E131">
        <f t="shared" si="50"/>
        <v>3264.0016356021297</v>
      </c>
      <c r="F131">
        <f t="shared" si="51"/>
        <v>3264</v>
      </c>
      <c r="G131">
        <f t="shared" si="69"/>
        <v>5.8639999770093709E-4</v>
      </c>
      <c r="K131">
        <f t="shared" si="73"/>
        <v>5.8639999770093709E-4</v>
      </c>
      <c r="Q131" s="2">
        <f t="shared" si="52"/>
        <v>38425.136500000001</v>
      </c>
      <c r="S131" s="13">
        <v>1</v>
      </c>
      <c r="Z131">
        <f t="shared" si="53"/>
        <v>3264</v>
      </c>
      <c r="AA131" s="74">
        <f t="shared" si="54"/>
        <v>5.3670282831010351E-3</v>
      </c>
      <c r="AB131" s="74">
        <f t="shared" si="64"/>
        <v>-2.2745239654000976E-3</v>
      </c>
      <c r="AC131" s="74">
        <f t="shared" si="65"/>
        <v>5.8639999770093709E-4</v>
      </c>
      <c r="AD131" s="74">
        <f t="shared" si="66"/>
        <v>-4.780628285400098E-3</v>
      </c>
      <c r="AE131" s="74">
        <f t="shared" si="67"/>
        <v>2.2854406803167482E-5</v>
      </c>
      <c r="AF131">
        <f t="shared" si="68"/>
        <v>5.8639999770093709E-4</v>
      </c>
      <c r="AG131" s="101"/>
      <c r="AH131">
        <f t="shared" si="55"/>
        <v>2.8609239631010347E-3</v>
      </c>
      <c r="AI131">
        <f t="shared" si="56"/>
        <v>0.94908944286988794</v>
      </c>
      <c r="AJ131">
        <f t="shared" si="57"/>
        <v>0.48761548258543758</v>
      </c>
      <c r="AK131">
        <f t="shared" si="58"/>
        <v>-0.2050351473639864</v>
      </c>
      <c r="AL131">
        <f t="shared" si="59"/>
        <v>-1.8141758672276727</v>
      </c>
      <c r="AM131">
        <f t="shared" si="60"/>
        <v>-1.2786674133404974</v>
      </c>
      <c r="AN131" s="74">
        <f t="shared" ref="AN131:AT140" si="75">$AU131+$AB$7*SIN(AO131)</f>
        <v>-1.6021185537595255</v>
      </c>
      <c r="AO131" s="74">
        <f t="shared" si="75"/>
        <v>-1.6021185537595655</v>
      </c>
      <c r="AP131" s="74">
        <f t="shared" si="75"/>
        <v>-1.6021185537535281</v>
      </c>
      <c r="AQ131" s="74">
        <f t="shared" si="75"/>
        <v>-1.6021185546660546</v>
      </c>
      <c r="AR131" s="74">
        <f t="shared" si="75"/>
        <v>-1.6021184167403957</v>
      </c>
      <c r="AS131" s="74">
        <f t="shared" si="75"/>
        <v>-1.6021392569072195</v>
      </c>
      <c r="AT131" s="74">
        <f t="shared" si="75"/>
        <v>-1.5988152010774686</v>
      </c>
      <c r="AU131" s="74">
        <f t="shared" si="61"/>
        <v>-1.3909609731655883</v>
      </c>
    </row>
    <row r="132" spans="1:47">
      <c r="A132" s="16" t="s">
        <v>94</v>
      </c>
      <c r="B132" s="16" t="s">
        <v>79</v>
      </c>
      <c r="C132" s="50">
        <v>53451.346400000002</v>
      </c>
      <c r="D132" s="50" t="s">
        <v>105</v>
      </c>
      <c r="E132">
        <f t="shared" si="50"/>
        <v>3285.5062891467942</v>
      </c>
      <c r="F132">
        <f t="shared" si="51"/>
        <v>3285.5</v>
      </c>
      <c r="G132">
        <f t="shared" ref="G132:G153" si="76">+C132-(C$7+F132*C$8)</f>
        <v>2.2548000051756389E-3</v>
      </c>
      <c r="K132">
        <f t="shared" si="73"/>
        <v>2.2548000051756389E-3</v>
      </c>
      <c r="Q132" s="2">
        <f t="shared" si="52"/>
        <v>38432.846400000002</v>
      </c>
      <c r="S132" s="13">
        <v>1</v>
      </c>
      <c r="Z132">
        <f t="shared" si="53"/>
        <v>3285.5</v>
      </c>
      <c r="AA132" s="74">
        <f t="shared" si="54"/>
        <v>5.4030214114591567E-3</v>
      </c>
      <c r="AB132" s="74">
        <f t="shared" si="64"/>
        <v>-6.4048222628351748E-4</v>
      </c>
      <c r="AC132" s="74">
        <f t="shared" si="65"/>
        <v>2.2548000051756389E-3</v>
      </c>
      <c r="AD132" s="74">
        <f t="shared" si="66"/>
        <v>-3.1482214062835178E-3</v>
      </c>
      <c r="AE132" s="74">
        <f t="shared" si="67"/>
        <v>9.9112980229817697E-6</v>
      </c>
      <c r="AF132">
        <f t="shared" si="68"/>
        <v>2.2548000051756389E-3</v>
      </c>
      <c r="AG132" s="101"/>
      <c r="AH132">
        <f t="shared" si="55"/>
        <v>2.8952822314591564E-3</v>
      </c>
      <c r="AI132">
        <f t="shared" si="56"/>
        <v>0.95115872942174684</v>
      </c>
      <c r="AJ132">
        <f t="shared" si="57"/>
        <v>0.49639091019598203</v>
      </c>
      <c r="AK132">
        <f t="shared" si="58"/>
        <v>-0.20553789618990431</v>
      </c>
      <c r="AL132">
        <f t="shared" si="59"/>
        <v>-1.8040959603093896</v>
      </c>
      <c r="AM132">
        <f t="shared" si="60"/>
        <v>-1.2654721090052352</v>
      </c>
      <c r="AN132" s="74">
        <f t="shared" si="75"/>
        <v>-1.5917489523360802</v>
      </c>
      <c r="AO132" s="74">
        <f t="shared" si="75"/>
        <v>-1.5917489523360859</v>
      </c>
      <c r="AP132" s="74">
        <f t="shared" si="75"/>
        <v>-1.5917489523347641</v>
      </c>
      <c r="AQ132" s="74">
        <f t="shared" si="75"/>
        <v>-1.5917489526333939</v>
      </c>
      <c r="AR132" s="74">
        <f t="shared" si="75"/>
        <v>-1.5917488851639208</v>
      </c>
      <c r="AS132" s="74">
        <f t="shared" si="75"/>
        <v>-1.5917641230392126</v>
      </c>
      <c r="AT132" s="74">
        <f t="shared" si="75"/>
        <v>-1.5879830480046775</v>
      </c>
      <c r="AU132" s="74">
        <f t="shared" si="61"/>
        <v>-1.3805341194024376</v>
      </c>
    </row>
    <row r="133" spans="1:47">
      <c r="A133" s="16" t="s">
        <v>94</v>
      </c>
      <c r="B133" s="16" t="s">
        <v>79</v>
      </c>
      <c r="C133" s="50">
        <v>53465.328099999999</v>
      </c>
      <c r="D133" s="50" t="s">
        <v>105</v>
      </c>
      <c r="E133">
        <f t="shared" si="50"/>
        <v>3324.5044103241507</v>
      </c>
      <c r="F133">
        <f t="shared" si="51"/>
        <v>3324.5</v>
      </c>
      <c r="G133">
        <f t="shared" si="76"/>
        <v>1.5811999983270653E-3</v>
      </c>
      <c r="K133">
        <f t="shared" si="73"/>
        <v>1.5811999983270653E-3</v>
      </c>
      <c r="Q133" s="2">
        <f t="shared" si="52"/>
        <v>38446.828099999999</v>
      </c>
      <c r="S133" s="13">
        <v>1</v>
      </c>
      <c r="Z133">
        <f t="shared" si="53"/>
        <v>3324.5</v>
      </c>
      <c r="AA133" s="74">
        <f t="shared" si="54"/>
        <v>5.4675133388457434E-3</v>
      </c>
      <c r="AB133" s="74">
        <f t="shared" si="64"/>
        <v>-1.3757973605186785E-3</v>
      </c>
      <c r="AC133" s="74">
        <f t="shared" si="65"/>
        <v>1.5811999983270653E-3</v>
      </c>
      <c r="AD133" s="74">
        <f t="shared" si="66"/>
        <v>-3.8863133405186781E-3</v>
      </c>
      <c r="AE133" s="74">
        <f t="shared" si="67"/>
        <v>1.5103431380693447E-5</v>
      </c>
      <c r="AF133">
        <f t="shared" si="68"/>
        <v>1.5811999983270653E-3</v>
      </c>
      <c r="AG133" s="101"/>
      <c r="AH133">
        <f t="shared" si="55"/>
        <v>2.9569973588457438E-3</v>
      </c>
      <c r="AI133">
        <f t="shared" si="56"/>
        <v>0.9549481271138428</v>
      </c>
      <c r="AJ133">
        <f t="shared" si="57"/>
        <v>0.51227670145090287</v>
      </c>
      <c r="AK133">
        <f t="shared" si="58"/>
        <v>-0.20640161150368849</v>
      </c>
      <c r="AL133">
        <f t="shared" si="59"/>
        <v>-1.7856986435171867</v>
      </c>
      <c r="AM133">
        <f t="shared" si="60"/>
        <v>-1.2418172291026952</v>
      </c>
      <c r="AN133" s="74">
        <f t="shared" si="75"/>
        <v>-1.572881036967535</v>
      </c>
      <c r="AO133" s="74">
        <f t="shared" si="75"/>
        <v>-1.572881036967535</v>
      </c>
      <c r="AP133" s="74">
        <f t="shared" si="75"/>
        <v>-1.572881036967535</v>
      </c>
      <c r="AQ133" s="74">
        <f t="shared" si="75"/>
        <v>-1.5728810369674939</v>
      </c>
      <c r="AR133" s="74">
        <f t="shared" si="75"/>
        <v>-1.5728810370607373</v>
      </c>
      <c r="AS133" s="74">
        <f t="shared" si="75"/>
        <v>-1.5728808253343503</v>
      </c>
      <c r="AT133" s="74">
        <f t="shared" si="75"/>
        <v>-1.5682764974731978</v>
      </c>
      <c r="AU133" s="74">
        <f t="shared" si="61"/>
        <v>-1.3616202916460249</v>
      </c>
    </row>
    <row r="134" spans="1:47">
      <c r="A134" s="16" t="s">
        <v>376</v>
      </c>
      <c r="B134" s="16" t="s">
        <v>79</v>
      </c>
      <c r="C134" s="50">
        <v>53684.921600000001</v>
      </c>
      <c r="D134" s="50" t="s">
        <v>105</v>
      </c>
      <c r="E134">
        <f t="shared" si="50"/>
        <v>3937.0003101619368</v>
      </c>
      <c r="F134">
        <f t="shared" si="51"/>
        <v>3937</v>
      </c>
      <c r="G134">
        <f t="shared" si="76"/>
        <v>1.112000027205795E-4</v>
      </c>
      <c r="K134">
        <f t="shared" si="73"/>
        <v>1.112000027205795E-4</v>
      </c>
      <c r="Q134" s="2">
        <f t="shared" si="52"/>
        <v>38666.421600000001</v>
      </c>
      <c r="S134" s="13">
        <v>1</v>
      </c>
      <c r="Z134">
        <f t="shared" si="53"/>
        <v>3937</v>
      </c>
      <c r="AA134" s="74">
        <f t="shared" si="54"/>
        <v>6.3205436743553065E-3</v>
      </c>
      <c r="AB134" s="74">
        <f t="shared" si="64"/>
        <v>-3.6871411916347269E-3</v>
      </c>
      <c r="AC134" s="74">
        <f t="shared" si="65"/>
        <v>1.112000027205795E-4</v>
      </c>
      <c r="AD134" s="74">
        <f t="shared" si="66"/>
        <v>-6.209343671634727E-3</v>
      </c>
      <c r="AE134" s="74">
        <f t="shared" si="67"/>
        <v>3.8555948832470234E-5</v>
      </c>
      <c r="AF134">
        <f t="shared" si="68"/>
        <v>1.112000027205795E-4</v>
      </c>
      <c r="AG134" s="101"/>
      <c r="AH134">
        <f t="shared" si="55"/>
        <v>3.7983411943553064E-3</v>
      </c>
      <c r="AI134">
        <f t="shared" si="56"/>
        <v>1.0200149490327417</v>
      </c>
      <c r="AJ134">
        <f t="shared" si="57"/>
        <v>0.74970657878255687</v>
      </c>
      <c r="AK134">
        <f t="shared" si="58"/>
        <v>-0.21031095619840345</v>
      </c>
      <c r="AL134">
        <f t="shared" si="59"/>
        <v>-1.4759137281742951</v>
      </c>
      <c r="AM134">
        <f t="shared" si="60"/>
        <v>-0.90934993981257173</v>
      </c>
      <c r="AN134" s="74">
        <f t="shared" si="75"/>
        <v>-1.266106739828496</v>
      </c>
      <c r="AO134" s="74">
        <f t="shared" si="75"/>
        <v>-1.2661067233142393</v>
      </c>
      <c r="AP134" s="74">
        <f t="shared" si="75"/>
        <v>-1.266106462745652</v>
      </c>
      <c r="AQ134" s="74">
        <f t="shared" si="75"/>
        <v>-1.266102351418217</v>
      </c>
      <c r="AR134" s="74">
        <f t="shared" si="75"/>
        <v>-1.266037488803518</v>
      </c>
      <c r="AS134" s="74">
        <f t="shared" si="75"/>
        <v>-1.2650159437905744</v>
      </c>
      <c r="AT134" s="74">
        <f t="shared" si="75"/>
        <v>-1.2493417691578461</v>
      </c>
      <c r="AU134" s="74">
        <f t="shared" si="61"/>
        <v>-1.0645762018818474</v>
      </c>
    </row>
    <row r="135" spans="1:47">
      <c r="A135" s="16" t="s">
        <v>376</v>
      </c>
      <c r="B135" s="16" t="s">
        <v>79</v>
      </c>
      <c r="C135" s="50">
        <v>53700.875800000002</v>
      </c>
      <c r="D135" s="50" t="s">
        <v>105</v>
      </c>
      <c r="E135">
        <f t="shared" si="50"/>
        <v>3981.5001796261604</v>
      </c>
      <c r="F135">
        <f t="shared" si="51"/>
        <v>3981.5</v>
      </c>
      <c r="G135">
        <f t="shared" si="76"/>
        <v>6.4400002884212881E-5</v>
      </c>
      <c r="K135">
        <f t="shared" si="73"/>
        <v>6.4400002884212881E-5</v>
      </c>
      <c r="Q135" s="2">
        <f t="shared" si="52"/>
        <v>38682.375800000002</v>
      </c>
      <c r="S135" s="13">
        <v>1</v>
      </c>
      <c r="Z135">
        <f t="shared" si="53"/>
        <v>3981.5</v>
      </c>
      <c r="AA135" s="74">
        <f t="shared" si="54"/>
        <v>6.3688258879239703E-3</v>
      </c>
      <c r="AB135" s="74">
        <f t="shared" si="64"/>
        <v>-3.7837132650397577E-3</v>
      </c>
      <c r="AC135" s="74">
        <f t="shared" si="65"/>
        <v>6.4400002884212881E-5</v>
      </c>
      <c r="AD135" s="74">
        <f t="shared" si="66"/>
        <v>-6.3044258850397574E-3</v>
      </c>
      <c r="AE135" s="74">
        <f t="shared" si="67"/>
        <v>3.974578573995933E-5</v>
      </c>
      <c r="AF135">
        <f t="shared" si="68"/>
        <v>6.4400002884212881E-5</v>
      </c>
      <c r="AG135" s="101"/>
      <c r="AH135">
        <f t="shared" si="55"/>
        <v>3.8481132679239706E-3</v>
      </c>
      <c r="AI135">
        <f t="shared" si="56"/>
        <v>1.0250907906767353</v>
      </c>
      <c r="AJ135">
        <f t="shared" si="57"/>
        <v>0.76547786765614445</v>
      </c>
      <c r="AK135">
        <f t="shared" si="58"/>
        <v>-0.20976593790481396</v>
      </c>
      <c r="AL135">
        <f t="shared" si="59"/>
        <v>-1.4517486540683278</v>
      </c>
      <c r="AM135">
        <f t="shared" si="60"/>
        <v>-0.8875149873066045</v>
      </c>
      <c r="AN135" s="74">
        <f t="shared" si="75"/>
        <v>-1.2430079998432972</v>
      </c>
      <c r="AO135" s="74">
        <f t="shared" si="75"/>
        <v>-1.2430079754450971</v>
      </c>
      <c r="AP135" s="74">
        <f t="shared" si="75"/>
        <v>-1.243007616730142</v>
      </c>
      <c r="AQ135" s="74">
        <f t="shared" si="75"/>
        <v>-1.2430023427610737</v>
      </c>
      <c r="AR135" s="74">
        <f t="shared" si="75"/>
        <v>-1.2429248122222905</v>
      </c>
      <c r="AS135" s="74">
        <f t="shared" si="75"/>
        <v>-1.2417870986909678</v>
      </c>
      <c r="AT135" s="74">
        <f t="shared" si="75"/>
        <v>-1.2255070811260853</v>
      </c>
      <c r="AU135" s="74">
        <f t="shared" si="61"/>
        <v>-1.0429950394418381</v>
      </c>
    </row>
    <row r="136" spans="1:47">
      <c r="A136" s="16" t="s">
        <v>87</v>
      </c>
      <c r="B136" s="16" t="s">
        <v>79</v>
      </c>
      <c r="C136" s="50">
        <v>53704.819799999997</v>
      </c>
      <c r="D136" s="50" t="s">
        <v>111</v>
      </c>
      <c r="E136">
        <f t="shared" si="50"/>
        <v>3992.5008869738626</v>
      </c>
      <c r="F136">
        <f t="shared" si="51"/>
        <v>3992.5</v>
      </c>
      <c r="G136">
        <f t="shared" si="76"/>
        <v>3.1799999851500615E-4</v>
      </c>
      <c r="K136">
        <f t="shared" si="73"/>
        <v>3.1799999851500615E-4</v>
      </c>
      <c r="Q136" s="2">
        <f t="shared" si="52"/>
        <v>38686.319799999997</v>
      </c>
      <c r="S136" s="13">
        <v>1</v>
      </c>
      <c r="Z136">
        <f t="shared" si="53"/>
        <v>3992.5</v>
      </c>
      <c r="AA136" s="74">
        <f t="shared" si="54"/>
        <v>6.3804334840899934E-3</v>
      </c>
      <c r="AB136" s="74">
        <f t="shared" si="64"/>
        <v>-3.542137985574987E-3</v>
      </c>
      <c r="AC136" s="74">
        <f t="shared" si="65"/>
        <v>3.1799999851500615E-4</v>
      </c>
      <c r="AD136" s="74">
        <f t="shared" si="66"/>
        <v>-6.0624334855749872E-3</v>
      </c>
      <c r="AE136" s="74">
        <f t="shared" si="67"/>
        <v>3.675309976702089E-5</v>
      </c>
      <c r="AF136">
        <f t="shared" si="68"/>
        <v>3.1799999851500615E-4</v>
      </c>
      <c r="AG136" s="101"/>
      <c r="AH136">
        <f t="shared" si="55"/>
        <v>3.8601379840899931E-3</v>
      </c>
      <c r="AI136">
        <f t="shared" si="56"/>
        <v>1.0263511244613195</v>
      </c>
      <c r="AJ136">
        <f t="shared" si="57"/>
        <v>0.76933153633385765</v>
      </c>
      <c r="AK136">
        <f t="shared" si="58"/>
        <v>-0.20961134206310036</v>
      </c>
      <c r="AL136">
        <f t="shared" si="59"/>
        <v>-1.4457381711425314</v>
      </c>
      <c r="AM136">
        <f t="shared" si="60"/>
        <v>-0.88215684376802639</v>
      </c>
      <c r="AN136" s="74">
        <f t="shared" si="75"/>
        <v>-1.2372804923550693</v>
      </c>
      <c r="AO136" s="74">
        <f t="shared" si="75"/>
        <v>-1.2372804656033654</v>
      </c>
      <c r="AP136" s="74">
        <f t="shared" si="75"/>
        <v>-1.2372800787945808</v>
      </c>
      <c r="AQ136" s="74">
        <f t="shared" si="75"/>
        <v>-1.2372744858893601</v>
      </c>
      <c r="AR136" s="74">
        <f t="shared" si="75"/>
        <v>-1.2371936276257318</v>
      </c>
      <c r="AS136" s="74">
        <f t="shared" si="75"/>
        <v>-1.2360267367397821</v>
      </c>
      <c r="AT136" s="74">
        <f t="shared" si="75"/>
        <v>-1.2196022163523976</v>
      </c>
      <c r="AU136" s="74">
        <f t="shared" si="61"/>
        <v>-1.0376603700746445</v>
      </c>
    </row>
    <row r="137" spans="1:47">
      <c r="A137" s="16" t="s">
        <v>94</v>
      </c>
      <c r="B137" s="16" t="s">
        <v>78</v>
      </c>
      <c r="C137" s="50">
        <v>53715.397400000002</v>
      </c>
      <c r="D137" s="50" t="s">
        <v>111</v>
      </c>
      <c r="E137">
        <f t="shared" si="50"/>
        <v>4022.0042039214345</v>
      </c>
      <c r="F137">
        <f t="shared" si="51"/>
        <v>4022</v>
      </c>
      <c r="G137">
        <f t="shared" si="76"/>
        <v>1.5072000023792498E-3</v>
      </c>
      <c r="K137">
        <f t="shared" si="73"/>
        <v>1.5072000023792498E-3</v>
      </c>
      <c r="Q137" s="2">
        <f t="shared" si="52"/>
        <v>38696.897400000002</v>
      </c>
      <c r="S137" s="13">
        <v>1</v>
      </c>
      <c r="Z137">
        <f t="shared" si="53"/>
        <v>4022</v>
      </c>
      <c r="AA137" s="74">
        <f t="shared" si="54"/>
        <v>6.4109117400340298E-3</v>
      </c>
      <c r="AB137" s="74">
        <f t="shared" si="64"/>
        <v>-2.38463045765478E-3</v>
      </c>
      <c r="AC137" s="74">
        <f t="shared" si="65"/>
        <v>1.5072000023792498E-3</v>
      </c>
      <c r="AD137" s="74">
        <f t="shared" si="66"/>
        <v>-4.90371173765478E-3</v>
      </c>
      <c r="AE137" s="74">
        <f t="shared" si="67"/>
        <v>2.404638880601326E-5</v>
      </c>
      <c r="AF137">
        <f t="shared" si="68"/>
        <v>1.5072000023792498E-3</v>
      </c>
      <c r="AG137" s="101"/>
      <c r="AH137">
        <f t="shared" si="55"/>
        <v>3.8918304600340297E-3</v>
      </c>
      <c r="AI137">
        <f t="shared" si="56"/>
        <v>1.0297415843999906</v>
      </c>
      <c r="AJ137">
        <f t="shared" si="57"/>
        <v>0.77957459637833137</v>
      </c>
      <c r="AK137">
        <f t="shared" si="58"/>
        <v>-0.20915720078268463</v>
      </c>
      <c r="AL137">
        <f t="shared" si="59"/>
        <v>-1.4295460004622644</v>
      </c>
      <c r="AM137">
        <f t="shared" si="60"/>
        <v>-0.86786215972690017</v>
      </c>
      <c r="AN137" s="74">
        <f t="shared" si="75"/>
        <v>-1.2218855518240108</v>
      </c>
      <c r="AO137" s="74">
        <f t="shared" si="75"/>
        <v>-1.2218855178489703</v>
      </c>
      <c r="AP137" s="74">
        <f t="shared" si="75"/>
        <v>-1.2218850474424765</v>
      </c>
      <c r="AQ137" s="74">
        <f t="shared" si="75"/>
        <v>-1.2218785344216712</v>
      </c>
      <c r="AR137" s="74">
        <f t="shared" si="75"/>
        <v>-1.2217883702656782</v>
      </c>
      <c r="AS137" s="74">
        <f t="shared" si="75"/>
        <v>-1.2205424539785796</v>
      </c>
      <c r="AT137" s="74">
        <f t="shared" si="75"/>
        <v>-1.2037409252395044</v>
      </c>
      <c r="AU137" s="74">
        <f t="shared" si="61"/>
        <v>-1.023353756771717</v>
      </c>
    </row>
    <row r="138" spans="1:47">
      <c r="A138" s="16" t="s">
        <v>94</v>
      </c>
      <c r="B138" s="16" t="s">
        <v>78</v>
      </c>
      <c r="C138" s="50">
        <v>53715.575900000003</v>
      </c>
      <c r="D138" s="50" t="s">
        <v>111</v>
      </c>
      <c r="E138">
        <f t="shared" si="50"/>
        <v>4022.5020807626074</v>
      </c>
      <c r="F138">
        <f t="shared" si="51"/>
        <v>4022.5</v>
      </c>
      <c r="G138">
        <f t="shared" si="76"/>
        <v>7.46000005165115E-4</v>
      </c>
      <c r="K138">
        <f t="shared" si="73"/>
        <v>7.46000005165115E-4</v>
      </c>
      <c r="Q138" s="2">
        <f t="shared" si="52"/>
        <v>38697.075900000003</v>
      </c>
      <c r="S138" s="13">
        <v>1</v>
      </c>
      <c r="Z138">
        <f t="shared" si="53"/>
        <v>4022.5</v>
      </c>
      <c r="AA138" s="74">
        <f t="shared" si="54"/>
        <v>6.4114200803769561E-3</v>
      </c>
      <c r="AB138" s="74">
        <f t="shared" si="64"/>
        <v>-3.1463605752118404E-3</v>
      </c>
      <c r="AC138" s="74">
        <f t="shared" si="65"/>
        <v>7.46000005165115E-4</v>
      </c>
      <c r="AD138" s="74">
        <f t="shared" si="66"/>
        <v>-5.6654200752118411E-3</v>
      </c>
      <c r="AE138" s="74">
        <f t="shared" si="67"/>
        <v>3.2096984628613343E-5</v>
      </c>
      <c r="AF138">
        <f t="shared" si="68"/>
        <v>7.46000005165115E-4</v>
      </c>
      <c r="AG138" s="101"/>
      <c r="AH138">
        <f t="shared" si="55"/>
        <v>3.8923605803769554E-3</v>
      </c>
      <c r="AI138">
        <f t="shared" si="56"/>
        <v>1.029799177895395</v>
      </c>
      <c r="AJ138">
        <f t="shared" si="57"/>
        <v>0.77974703065769124</v>
      </c>
      <c r="AK138">
        <f t="shared" si="58"/>
        <v>-0.20914900305435027</v>
      </c>
      <c r="AL138">
        <f t="shared" si="59"/>
        <v>-1.4292706352177997</v>
      </c>
      <c r="AM138">
        <f t="shared" si="60"/>
        <v>-0.86762080549403264</v>
      </c>
      <c r="AN138" s="74">
        <f t="shared" si="75"/>
        <v>-1.2216241827294558</v>
      </c>
      <c r="AO138" s="74">
        <f t="shared" si="75"/>
        <v>-1.2216241486197705</v>
      </c>
      <c r="AP138" s="74">
        <f t="shared" si="75"/>
        <v>-1.2216236766880773</v>
      </c>
      <c r="AQ138" s="74">
        <f t="shared" si="75"/>
        <v>-1.2216171472410919</v>
      </c>
      <c r="AR138" s="74">
        <f t="shared" si="75"/>
        <v>-1.2215268205928087</v>
      </c>
      <c r="AS138" s="74">
        <f t="shared" si="75"/>
        <v>-1.2202795559133435</v>
      </c>
      <c r="AT138" s="74">
        <f t="shared" si="75"/>
        <v>-1.2034717706955729</v>
      </c>
      <c r="AU138" s="74">
        <f t="shared" si="61"/>
        <v>-1.0231112718004809</v>
      </c>
    </row>
    <row r="139" spans="1:47">
      <c r="A139" s="16" t="s">
        <v>376</v>
      </c>
      <c r="B139" s="16" t="s">
        <v>79</v>
      </c>
      <c r="C139" s="50">
        <v>53728.841</v>
      </c>
      <c r="D139" s="50" t="s">
        <v>111</v>
      </c>
      <c r="E139">
        <f t="shared" si="50"/>
        <v>4059.5014425876898</v>
      </c>
      <c r="F139">
        <f t="shared" si="51"/>
        <v>4059.5</v>
      </c>
      <c r="G139">
        <f t="shared" si="76"/>
        <v>5.1720000192290172E-4</v>
      </c>
      <c r="K139">
        <f t="shared" si="73"/>
        <v>5.1720000192290172E-4</v>
      </c>
      <c r="Q139" s="2">
        <f t="shared" si="52"/>
        <v>38710.341</v>
      </c>
      <c r="S139" s="13">
        <v>1</v>
      </c>
      <c r="Z139">
        <f t="shared" si="53"/>
        <v>4059.5</v>
      </c>
      <c r="AA139" s="74">
        <f t="shared" si="54"/>
        <v>6.4482652887575612E-3</v>
      </c>
      <c r="AB139" s="74">
        <f t="shared" si="64"/>
        <v>-3.4137285068346589E-3</v>
      </c>
      <c r="AC139" s="74">
        <f t="shared" si="65"/>
        <v>5.1720000192290172E-4</v>
      </c>
      <c r="AD139" s="74">
        <f t="shared" si="66"/>
        <v>-5.9310652868346594E-3</v>
      </c>
      <c r="AE139" s="74">
        <f t="shared" si="67"/>
        <v>3.5177535436695102E-5</v>
      </c>
      <c r="AF139">
        <f t="shared" si="68"/>
        <v>5.1720000192290172E-4</v>
      </c>
      <c r="AG139" s="101"/>
      <c r="AH139">
        <f t="shared" si="55"/>
        <v>3.9309285087575606E-3</v>
      </c>
      <c r="AI139">
        <f t="shared" si="56"/>
        <v>1.0340724091653333</v>
      </c>
      <c r="AJ139">
        <f t="shared" si="57"/>
        <v>0.79239452603943106</v>
      </c>
      <c r="AK139">
        <f t="shared" si="58"/>
        <v>-0.20849548536009149</v>
      </c>
      <c r="AL139">
        <f t="shared" si="59"/>
        <v>-1.4088078623171925</v>
      </c>
      <c r="AM139">
        <f t="shared" si="60"/>
        <v>-0.84984475765664214</v>
      </c>
      <c r="AN139" s="74">
        <f t="shared" si="75"/>
        <v>-1.2022422329203488</v>
      </c>
      <c r="AO139" s="74">
        <f t="shared" si="75"/>
        <v>-1.2022421875947831</v>
      </c>
      <c r="AP139" s="74">
        <f t="shared" si="75"/>
        <v>-1.2022415920716749</v>
      </c>
      <c r="AQ139" s="74">
        <f t="shared" si="75"/>
        <v>-1.2022337677036832</v>
      </c>
      <c r="AR139" s="74">
        <f t="shared" si="75"/>
        <v>-1.2021309808125553</v>
      </c>
      <c r="AS139" s="74">
        <f t="shared" si="75"/>
        <v>-1.2007832236158706</v>
      </c>
      <c r="AT139" s="74">
        <f t="shared" si="75"/>
        <v>-1.1835250122292424</v>
      </c>
      <c r="AU139" s="74">
        <f t="shared" si="61"/>
        <v>-1.0051673839290123</v>
      </c>
    </row>
    <row r="140" spans="1:47">
      <c r="A140" s="16" t="s">
        <v>362</v>
      </c>
      <c r="B140" s="16" t="s">
        <v>79</v>
      </c>
      <c r="C140" s="50">
        <v>53745.510900000001</v>
      </c>
      <c r="D140" s="50" t="s">
        <v>111</v>
      </c>
      <c r="E140">
        <f t="shared" si="50"/>
        <v>4105.9975611007894</v>
      </c>
      <c r="F140">
        <f t="shared" si="51"/>
        <v>4106</v>
      </c>
      <c r="G140">
        <f t="shared" si="76"/>
        <v>-8.744000006117858E-4</v>
      </c>
      <c r="K140">
        <f t="shared" si="73"/>
        <v>-8.744000006117858E-4</v>
      </c>
      <c r="Q140" s="2">
        <f t="shared" si="52"/>
        <v>38727.010900000001</v>
      </c>
      <c r="S140" s="13">
        <v>1</v>
      </c>
      <c r="Z140">
        <f t="shared" si="53"/>
        <v>4106</v>
      </c>
      <c r="AA140" s="74">
        <f t="shared" si="54"/>
        <v>6.4923761915570543E-3</v>
      </c>
      <c r="AB140" s="74">
        <f t="shared" si="64"/>
        <v>-4.8519150721688404E-3</v>
      </c>
      <c r="AC140" s="74">
        <f t="shared" si="65"/>
        <v>-8.744000006117858E-4</v>
      </c>
      <c r="AD140" s="74">
        <f t="shared" si="66"/>
        <v>-7.3667761921688401E-3</v>
      </c>
      <c r="AE140" s="74">
        <f t="shared" si="67"/>
        <v>5.4269391465505633E-5</v>
      </c>
      <c r="AF140">
        <f t="shared" si="68"/>
        <v>-8.744000006117858E-4</v>
      </c>
      <c r="AG140" s="101"/>
      <c r="AH140">
        <f t="shared" si="55"/>
        <v>3.9775150715570546E-3</v>
      </c>
      <c r="AI140">
        <f t="shared" si="56"/>
        <v>1.0394725199645576</v>
      </c>
      <c r="AJ140">
        <f t="shared" si="57"/>
        <v>0.80796061307294476</v>
      </c>
      <c r="AK140">
        <f t="shared" si="58"/>
        <v>-0.20754087946599248</v>
      </c>
      <c r="AL140">
        <f t="shared" si="59"/>
        <v>-1.3828495181910923</v>
      </c>
      <c r="AM140">
        <f t="shared" si="60"/>
        <v>-0.82773420287676791</v>
      </c>
      <c r="AN140" s="74">
        <f t="shared" si="75"/>
        <v>-1.1777696869381915</v>
      </c>
      <c r="AO140" s="74">
        <f t="shared" si="75"/>
        <v>-1.1777696235551955</v>
      </c>
      <c r="AP140" s="74">
        <f t="shared" si="75"/>
        <v>-1.1777688401803992</v>
      </c>
      <c r="AQ140" s="74">
        <f t="shared" si="75"/>
        <v>-1.177759158272524</v>
      </c>
      <c r="AR140" s="74">
        <f t="shared" si="75"/>
        <v>-1.1776395160228812</v>
      </c>
      <c r="AS140" s="74">
        <f t="shared" si="75"/>
        <v>-1.1761638984580438</v>
      </c>
      <c r="AT140" s="74">
        <f t="shared" si="75"/>
        <v>-1.158375432346368</v>
      </c>
      <c r="AU140" s="74">
        <f t="shared" si="61"/>
        <v>-0.98261628160405801</v>
      </c>
    </row>
    <row r="141" spans="1:47">
      <c r="A141" s="16" t="s">
        <v>362</v>
      </c>
      <c r="B141" s="16" t="s">
        <v>79</v>
      </c>
      <c r="C141" s="50">
        <v>53752.505499999999</v>
      </c>
      <c r="D141" s="50" t="s">
        <v>111</v>
      </c>
      <c r="E141">
        <f t="shared" si="50"/>
        <v>4125.5070812869708</v>
      </c>
      <c r="F141">
        <f t="shared" si="51"/>
        <v>4125.5</v>
      </c>
      <c r="G141">
        <f t="shared" si="76"/>
        <v>2.538799999456387E-3</v>
      </c>
      <c r="K141">
        <f t="shared" si="73"/>
        <v>2.538799999456387E-3</v>
      </c>
      <c r="Q141" s="2">
        <f t="shared" si="52"/>
        <v>38734.005499999999</v>
      </c>
      <c r="S141" s="13">
        <v>1</v>
      </c>
      <c r="Z141">
        <f t="shared" si="53"/>
        <v>4125.5</v>
      </c>
      <c r="AA141" s="74">
        <f t="shared" si="54"/>
        <v>6.5101329405588713E-3</v>
      </c>
      <c r="AB141" s="74">
        <f t="shared" si="64"/>
        <v>-1.4576129611024845E-3</v>
      </c>
      <c r="AC141" s="74">
        <f t="shared" si="65"/>
        <v>2.538799999456387E-3</v>
      </c>
      <c r="AD141" s="74">
        <f t="shared" si="66"/>
        <v>-3.9713329411024843E-3</v>
      </c>
      <c r="AE141" s="74">
        <f t="shared" si="67"/>
        <v>1.5771485329085709E-5</v>
      </c>
      <c r="AF141">
        <f t="shared" si="68"/>
        <v>2.538799999456387E-3</v>
      </c>
      <c r="AG141" s="101"/>
      <c r="AH141">
        <f t="shared" si="55"/>
        <v>3.9964129605588716E-3</v>
      </c>
      <c r="AI141">
        <f t="shared" si="56"/>
        <v>1.0417460986488087</v>
      </c>
      <c r="AJ141">
        <f t="shared" si="57"/>
        <v>0.81437376394353667</v>
      </c>
      <c r="AK141">
        <f t="shared" si="58"/>
        <v>-0.20709553285736018</v>
      </c>
      <c r="AL141">
        <f t="shared" si="59"/>
        <v>-1.3718830143781668</v>
      </c>
      <c r="AM141">
        <f t="shared" si="60"/>
        <v>-0.81853579073398608</v>
      </c>
      <c r="AN141" s="74">
        <f t="shared" ref="AN141:AT150" si="77">$AU141+$AB$7*SIN(AO141)</f>
        <v>-1.1674690045754024</v>
      </c>
      <c r="AO141" s="74">
        <f t="shared" si="77"/>
        <v>-1.1674689321107015</v>
      </c>
      <c r="AP141" s="74">
        <f t="shared" si="77"/>
        <v>-1.1674680581583319</v>
      </c>
      <c r="AQ141" s="74">
        <f t="shared" si="77"/>
        <v>-1.167457518095075</v>
      </c>
      <c r="AR141" s="74">
        <f t="shared" si="77"/>
        <v>-1.1673304230441301</v>
      </c>
      <c r="AS141" s="74">
        <f t="shared" si="77"/>
        <v>-1.1658008430122182</v>
      </c>
      <c r="AT141" s="74">
        <f t="shared" si="77"/>
        <v>-1.1478021568640966</v>
      </c>
      <c r="AU141" s="74">
        <f t="shared" si="61"/>
        <v>-0.97315936772585188</v>
      </c>
    </row>
    <row r="142" spans="1:47">
      <c r="A142" s="16" t="s">
        <v>362</v>
      </c>
      <c r="B142" s="16" t="s">
        <v>78</v>
      </c>
      <c r="C142" s="50">
        <v>53760.391000000003</v>
      </c>
      <c r="D142" s="50" t="s">
        <v>111</v>
      </c>
      <c r="E142">
        <f t="shared" si="50"/>
        <v>4147.5015229174069</v>
      </c>
      <c r="F142">
        <f t="shared" si="51"/>
        <v>4147.5</v>
      </c>
      <c r="G142">
        <f t="shared" si="76"/>
        <v>5.4600000294158235E-4</v>
      </c>
      <c r="K142">
        <f t="shared" si="73"/>
        <v>5.4600000294158235E-4</v>
      </c>
      <c r="Q142" s="2">
        <f t="shared" si="52"/>
        <v>38741.891000000003</v>
      </c>
      <c r="S142" s="13">
        <v>1</v>
      </c>
      <c r="Z142">
        <f t="shared" si="53"/>
        <v>4147.5</v>
      </c>
      <c r="AA142" s="74">
        <f t="shared" si="54"/>
        <v>6.5296318039561622E-3</v>
      </c>
      <c r="AB142" s="74">
        <f t="shared" si="64"/>
        <v>-3.4712723010145797E-3</v>
      </c>
      <c r="AC142" s="74">
        <f t="shared" si="65"/>
        <v>5.4600000294158235E-4</v>
      </c>
      <c r="AD142" s="74">
        <f t="shared" si="66"/>
        <v>-5.9836318010145799E-3</v>
      </c>
      <c r="AE142" s="74">
        <f t="shared" si="67"/>
        <v>3.5803849530112987E-5</v>
      </c>
      <c r="AF142">
        <f t="shared" si="68"/>
        <v>5.4600000294158235E-4</v>
      </c>
      <c r="AG142" s="101"/>
      <c r="AH142">
        <f t="shared" si="55"/>
        <v>4.017272303956162E-3</v>
      </c>
      <c r="AI142">
        <f t="shared" si="56"/>
        <v>1.0443170321480761</v>
      </c>
      <c r="AJ142">
        <f t="shared" si="57"/>
        <v>0.82152437725337257</v>
      </c>
      <c r="AK142">
        <f t="shared" si="58"/>
        <v>-0.20656063793340781</v>
      </c>
      <c r="AL142">
        <f t="shared" si="59"/>
        <v>-1.3594528824077139</v>
      </c>
      <c r="AM142">
        <f t="shared" si="60"/>
        <v>-0.80820902721760779</v>
      </c>
      <c r="AN142" s="74">
        <f t="shared" si="77"/>
        <v>-1.155820671454443</v>
      </c>
      <c r="AO142" s="74">
        <f t="shared" si="77"/>
        <v>-1.1558205875475775</v>
      </c>
      <c r="AP142" s="74">
        <f t="shared" si="77"/>
        <v>-1.1558196024222185</v>
      </c>
      <c r="AQ142" s="74">
        <f t="shared" si="77"/>
        <v>-1.1558080365254024</v>
      </c>
      <c r="AR142" s="74">
        <f t="shared" si="77"/>
        <v>-1.1556722694326886</v>
      </c>
      <c r="AS142" s="74">
        <f t="shared" si="77"/>
        <v>-1.1540816728640935</v>
      </c>
      <c r="AT142" s="74">
        <f t="shared" si="77"/>
        <v>-1.1358545877056698</v>
      </c>
      <c r="AU142" s="74">
        <f t="shared" si="61"/>
        <v>-0.96249002899146507</v>
      </c>
    </row>
    <row r="143" spans="1:47">
      <c r="A143" s="16" t="s">
        <v>362</v>
      </c>
      <c r="B143" s="16" t="s">
        <v>78</v>
      </c>
      <c r="C143" s="50">
        <v>53760.570800000001</v>
      </c>
      <c r="D143" s="50" t="s">
        <v>111</v>
      </c>
      <c r="E143">
        <f t="shared" si="50"/>
        <v>4148.0030257523704</v>
      </c>
      <c r="F143">
        <f t="shared" si="51"/>
        <v>4148</v>
      </c>
      <c r="G143">
        <f t="shared" si="76"/>
        <v>1.0848000019905157E-3</v>
      </c>
      <c r="K143">
        <f t="shared" si="73"/>
        <v>1.0848000019905157E-3</v>
      </c>
      <c r="Q143" s="2">
        <f t="shared" si="52"/>
        <v>38742.070800000001</v>
      </c>
      <c r="S143" s="13">
        <v>1</v>
      </c>
      <c r="Z143">
        <f t="shared" si="53"/>
        <v>4148</v>
      </c>
      <c r="AA143" s="74">
        <f t="shared" si="54"/>
        <v>6.5300683253840513E-3</v>
      </c>
      <c r="AB143" s="74">
        <f t="shared" si="64"/>
        <v>-2.9329406433935357E-3</v>
      </c>
      <c r="AC143" s="74">
        <f t="shared" si="65"/>
        <v>1.0848000019905157E-3</v>
      </c>
      <c r="AD143" s="74">
        <f t="shared" si="66"/>
        <v>-5.4452683233935355E-3</v>
      </c>
      <c r="AE143" s="74">
        <f t="shared" si="67"/>
        <v>2.9650947113753045E-5</v>
      </c>
      <c r="AF143">
        <f t="shared" si="68"/>
        <v>1.0848000019905157E-3</v>
      </c>
      <c r="AG143" s="101"/>
      <c r="AH143">
        <f t="shared" si="55"/>
        <v>4.0177406453840514E-3</v>
      </c>
      <c r="AI143">
        <f t="shared" si="56"/>
        <v>1.044375531597217</v>
      </c>
      <c r="AJ143">
        <f t="shared" si="57"/>
        <v>0.82168582639206533</v>
      </c>
      <c r="AK143">
        <f t="shared" si="58"/>
        <v>-0.20654807836756653</v>
      </c>
      <c r="AL143">
        <f t="shared" si="59"/>
        <v>-1.3591696666514663</v>
      </c>
      <c r="AM143">
        <f t="shared" si="60"/>
        <v>-0.80797494760267208</v>
      </c>
      <c r="AN143" s="74">
        <f t="shared" si="77"/>
        <v>-1.1555556027891802</v>
      </c>
      <c r="AO143" s="74">
        <f t="shared" si="77"/>
        <v>-1.1555555186067639</v>
      </c>
      <c r="AP143" s="74">
        <f t="shared" si="77"/>
        <v>-1.1555545308405175</v>
      </c>
      <c r="AQ143" s="74">
        <f t="shared" si="77"/>
        <v>-1.1555429409113691</v>
      </c>
      <c r="AR143" s="74">
        <f t="shared" si="77"/>
        <v>-1.1554069735366221</v>
      </c>
      <c r="AS143" s="74">
        <f t="shared" si="77"/>
        <v>-1.1538149891960392</v>
      </c>
      <c r="AT143" s="74">
        <f t="shared" si="77"/>
        <v>-1.1355828221327078</v>
      </c>
      <c r="AU143" s="74">
        <f t="shared" si="61"/>
        <v>-0.96224754402022894</v>
      </c>
    </row>
    <row r="144" spans="1:47">
      <c r="A144" s="16" t="s">
        <v>185</v>
      </c>
      <c r="B144" s="16" t="s">
        <v>78</v>
      </c>
      <c r="C144" s="50">
        <v>53791.402779999997</v>
      </c>
      <c r="D144" s="50" t="s">
        <v>111</v>
      </c>
      <c r="E144">
        <f t="shared" si="50"/>
        <v>4234.0003860288707</v>
      </c>
      <c r="F144">
        <f t="shared" si="51"/>
        <v>4234</v>
      </c>
      <c r="G144">
        <f t="shared" si="76"/>
        <v>1.3839999883202836E-4</v>
      </c>
      <c r="K144">
        <f t="shared" si="73"/>
        <v>1.3839999883202836E-4</v>
      </c>
      <c r="Q144" s="2">
        <f t="shared" si="52"/>
        <v>38772.902779999997</v>
      </c>
      <c r="S144" s="13">
        <v>1</v>
      </c>
      <c r="Z144">
        <f t="shared" si="53"/>
        <v>4234</v>
      </c>
      <c r="AA144" s="74">
        <f t="shared" si="54"/>
        <v>6.6006779707002833E-3</v>
      </c>
      <c r="AB144" s="74">
        <f t="shared" si="64"/>
        <v>-3.956018451868255E-3</v>
      </c>
      <c r="AC144" s="74">
        <f t="shared" si="65"/>
        <v>1.3839999883202836E-4</v>
      </c>
      <c r="AD144" s="74">
        <f t="shared" si="66"/>
        <v>-6.4622779718682549E-3</v>
      </c>
      <c r="AE144" s="74">
        <f t="shared" si="67"/>
        <v>4.1761036585693685E-5</v>
      </c>
      <c r="AF144">
        <f t="shared" si="68"/>
        <v>1.3839999883202836E-4</v>
      </c>
      <c r="AG144" s="101"/>
      <c r="AH144">
        <f t="shared" si="55"/>
        <v>4.0944184507002834E-3</v>
      </c>
      <c r="AI144">
        <f t="shared" si="56"/>
        <v>1.0544774481017243</v>
      </c>
      <c r="AJ144">
        <f t="shared" si="57"/>
        <v>0.84871494261756475</v>
      </c>
      <c r="AK144">
        <f t="shared" si="58"/>
        <v>-0.20411639848428137</v>
      </c>
      <c r="AL144">
        <f t="shared" si="59"/>
        <v>-1.3099816787538545</v>
      </c>
      <c r="AM144">
        <f t="shared" si="60"/>
        <v>-0.76810955639134237</v>
      </c>
      <c r="AN144" s="74">
        <f t="shared" si="77"/>
        <v>-1.1097422824179144</v>
      </c>
      <c r="AO144" s="74">
        <f t="shared" si="77"/>
        <v>-1.1097421392399569</v>
      </c>
      <c r="AP144" s="74">
        <f t="shared" si="77"/>
        <v>-1.1097406158864642</v>
      </c>
      <c r="AQ144" s="74">
        <f t="shared" si="77"/>
        <v>-1.1097244083326545</v>
      </c>
      <c r="AR144" s="74">
        <f t="shared" si="77"/>
        <v>-1.109552002554788</v>
      </c>
      <c r="AS144" s="74">
        <f t="shared" si="77"/>
        <v>-1.1077217453167563</v>
      </c>
      <c r="AT144" s="74">
        <f t="shared" si="77"/>
        <v>-1.0886889900188748</v>
      </c>
      <c r="AU144" s="74">
        <f t="shared" si="61"/>
        <v>-0.92054012896762627</v>
      </c>
    </row>
    <row r="145" spans="1:47">
      <c r="A145" s="16" t="s">
        <v>185</v>
      </c>
      <c r="B145" s="16" t="s">
        <v>78</v>
      </c>
      <c r="C145" s="50">
        <v>53791.402779999997</v>
      </c>
      <c r="D145" s="50" t="s">
        <v>111</v>
      </c>
      <c r="E145">
        <f t="shared" si="50"/>
        <v>4234.0003860288707</v>
      </c>
      <c r="F145">
        <f t="shared" si="51"/>
        <v>4234</v>
      </c>
      <c r="G145">
        <f t="shared" si="76"/>
        <v>1.3839999883202836E-4</v>
      </c>
      <c r="K145">
        <f t="shared" si="73"/>
        <v>1.3839999883202836E-4</v>
      </c>
      <c r="Q145" s="2">
        <f t="shared" si="52"/>
        <v>38772.902779999997</v>
      </c>
      <c r="S145" s="13">
        <v>1</v>
      </c>
      <c r="Z145">
        <f t="shared" si="53"/>
        <v>4234</v>
      </c>
      <c r="AA145" s="74">
        <f t="shared" si="54"/>
        <v>6.6006779707002833E-3</v>
      </c>
      <c r="AB145" s="74">
        <f t="shared" si="64"/>
        <v>-3.956018451868255E-3</v>
      </c>
      <c r="AC145" s="74">
        <f t="shared" si="65"/>
        <v>1.3839999883202836E-4</v>
      </c>
      <c r="AD145" s="74">
        <f t="shared" si="66"/>
        <v>-6.4622779718682549E-3</v>
      </c>
      <c r="AE145" s="74">
        <f t="shared" si="67"/>
        <v>4.1761036585693685E-5</v>
      </c>
      <c r="AF145">
        <f t="shared" si="68"/>
        <v>1.3839999883202836E-4</v>
      </c>
      <c r="AG145" s="101"/>
      <c r="AH145">
        <f t="shared" si="55"/>
        <v>4.0944184507002834E-3</v>
      </c>
      <c r="AI145">
        <f t="shared" si="56"/>
        <v>1.0544774481017243</v>
      </c>
      <c r="AJ145">
        <f t="shared" si="57"/>
        <v>0.84871494261756475</v>
      </c>
      <c r="AK145">
        <f t="shared" si="58"/>
        <v>-0.20411639848428137</v>
      </c>
      <c r="AL145">
        <f t="shared" si="59"/>
        <v>-1.3099816787538545</v>
      </c>
      <c r="AM145">
        <f t="shared" si="60"/>
        <v>-0.76810955639134237</v>
      </c>
      <c r="AN145" s="74">
        <f t="shared" si="77"/>
        <v>-1.1097422824179144</v>
      </c>
      <c r="AO145" s="74">
        <f t="shared" si="77"/>
        <v>-1.1097421392399569</v>
      </c>
      <c r="AP145" s="74">
        <f t="shared" si="77"/>
        <v>-1.1097406158864642</v>
      </c>
      <c r="AQ145" s="74">
        <f t="shared" si="77"/>
        <v>-1.1097244083326545</v>
      </c>
      <c r="AR145" s="74">
        <f t="shared" si="77"/>
        <v>-1.109552002554788</v>
      </c>
      <c r="AS145" s="74">
        <f t="shared" si="77"/>
        <v>-1.1077217453167563</v>
      </c>
      <c r="AT145" s="74">
        <f t="shared" si="77"/>
        <v>-1.0886889900188748</v>
      </c>
      <c r="AU145" s="74">
        <f t="shared" si="61"/>
        <v>-0.92054012896762627</v>
      </c>
    </row>
    <row r="146" spans="1:47">
      <c r="A146" t="s">
        <v>61</v>
      </c>
      <c r="C146" s="18">
        <f>+C129</f>
        <v>53410.473599999998</v>
      </c>
      <c r="D146" s="18" t="s">
        <v>63</v>
      </c>
      <c r="E146">
        <f t="shared" si="50"/>
        <v>3171.5028126554939</v>
      </c>
      <c r="F146">
        <f t="shared" si="51"/>
        <v>3171.5</v>
      </c>
      <c r="G146">
        <f t="shared" si="76"/>
        <v>1.0083999950438738E-3</v>
      </c>
      <c r="K146">
        <f t="shared" si="73"/>
        <v>1.0083999950438738E-3</v>
      </c>
      <c r="Q146" s="2">
        <f t="shared" si="52"/>
        <v>38391.973599999998</v>
      </c>
      <c r="S146" s="13">
        <v>1</v>
      </c>
      <c r="Z146">
        <f t="shared" si="53"/>
        <v>3171.5</v>
      </c>
      <c r="AA146" s="74">
        <f t="shared" si="54"/>
        <v>5.2087482453733579E-3</v>
      </c>
      <c r="AB146" s="74">
        <f t="shared" si="64"/>
        <v>-1.7021212303294838E-3</v>
      </c>
      <c r="AC146" s="74">
        <f t="shared" si="65"/>
        <v>1.0083999950438738E-3</v>
      </c>
      <c r="AD146" s="74">
        <f t="shared" si="66"/>
        <v>-4.2003482503294842E-3</v>
      </c>
      <c r="AE146" s="74">
        <f t="shared" si="67"/>
        <v>1.7642925424045959E-5</v>
      </c>
      <c r="AF146">
        <f t="shared" si="68"/>
        <v>1.0083999950438738E-3</v>
      </c>
      <c r="AG146" s="101"/>
      <c r="AH146">
        <f t="shared" si="55"/>
        <v>2.7105212253733576E-3</v>
      </c>
      <c r="AI146">
        <f t="shared" si="56"/>
        <v>0.94034835985531628</v>
      </c>
      <c r="AJ146">
        <f t="shared" si="57"/>
        <v>0.44974785997201366</v>
      </c>
      <c r="AK146">
        <f t="shared" si="58"/>
        <v>-0.20266469428570721</v>
      </c>
      <c r="AL146">
        <f t="shared" si="59"/>
        <v>-1.8570492909729737</v>
      </c>
      <c r="AM146">
        <f t="shared" si="60"/>
        <v>-1.3367540187164897</v>
      </c>
      <c r="AN146" s="74">
        <f t="shared" si="77"/>
        <v>-1.646477177056453</v>
      </c>
      <c r="AO146" s="74">
        <f t="shared" si="77"/>
        <v>-1.6464771770578321</v>
      </c>
      <c r="AP146" s="74">
        <f t="shared" si="77"/>
        <v>-1.6464771769714881</v>
      </c>
      <c r="AQ146" s="74">
        <f t="shared" si="77"/>
        <v>-1.6464771823770503</v>
      </c>
      <c r="AR146" s="74">
        <f t="shared" si="77"/>
        <v>-1.6464768439611859</v>
      </c>
      <c r="AS146" s="74">
        <f t="shared" si="77"/>
        <v>-1.6464980276146164</v>
      </c>
      <c r="AT146" s="74">
        <f t="shared" si="77"/>
        <v>-1.645160394264906</v>
      </c>
      <c r="AU146" s="74">
        <f t="shared" si="61"/>
        <v>-1.4358206928442603</v>
      </c>
    </row>
    <row r="147" spans="1:47">
      <c r="A147" s="16" t="s">
        <v>185</v>
      </c>
      <c r="B147" s="16" t="s">
        <v>78</v>
      </c>
      <c r="C147" s="50">
        <v>53791.403469999997</v>
      </c>
      <c r="D147" s="50" t="s">
        <v>111</v>
      </c>
      <c r="E147">
        <f t="shared" si="50"/>
        <v>4234.002310594813</v>
      </c>
      <c r="F147">
        <f t="shared" si="51"/>
        <v>4234</v>
      </c>
      <c r="G147">
        <f t="shared" si="76"/>
        <v>8.2839999959105626E-4</v>
      </c>
      <c r="K147">
        <f t="shared" si="73"/>
        <v>8.2839999959105626E-4</v>
      </c>
      <c r="Q147" s="2">
        <f t="shared" si="52"/>
        <v>38772.903469999997</v>
      </c>
      <c r="S147" s="13">
        <v>1</v>
      </c>
      <c r="Z147">
        <f t="shared" si="53"/>
        <v>4234</v>
      </c>
      <c r="AA147" s="74">
        <f t="shared" si="54"/>
        <v>6.6006779707002833E-3</v>
      </c>
      <c r="AB147" s="74">
        <f t="shared" si="64"/>
        <v>-3.2660184511092271E-3</v>
      </c>
      <c r="AC147" s="74">
        <f t="shared" si="65"/>
        <v>8.2839999959105626E-4</v>
      </c>
      <c r="AD147" s="74">
        <f t="shared" si="66"/>
        <v>-5.772277971109227E-3</v>
      </c>
      <c r="AE147" s="74">
        <f t="shared" si="67"/>
        <v>3.3319192975752854E-5</v>
      </c>
      <c r="AF147">
        <f t="shared" si="68"/>
        <v>8.2839999959105626E-4</v>
      </c>
      <c r="AG147" s="101"/>
      <c r="AH147">
        <f t="shared" si="55"/>
        <v>4.0944184507002834E-3</v>
      </c>
      <c r="AI147">
        <f t="shared" si="56"/>
        <v>1.0544774481017243</v>
      </c>
      <c r="AJ147">
        <f t="shared" si="57"/>
        <v>0.84871494261756475</v>
      </c>
      <c r="AK147">
        <f t="shared" si="58"/>
        <v>-0.20411639848428137</v>
      </c>
      <c r="AL147">
        <f t="shared" si="59"/>
        <v>-1.3099816787538545</v>
      </c>
      <c r="AM147">
        <f t="shared" si="60"/>
        <v>-0.76810955639134237</v>
      </c>
      <c r="AN147" s="74">
        <f t="shared" si="77"/>
        <v>-1.1097422824179144</v>
      </c>
      <c r="AO147" s="74">
        <f t="shared" si="77"/>
        <v>-1.1097421392399569</v>
      </c>
      <c r="AP147" s="74">
        <f t="shared" si="77"/>
        <v>-1.1097406158864642</v>
      </c>
      <c r="AQ147" s="74">
        <f t="shared" si="77"/>
        <v>-1.1097244083326545</v>
      </c>
      <c r="AR147" s="74">
        <f t="shared" si="77"/>
        <v>-1.109552002554788</v>
      </c>
      <c r="AS147" s="74">
        <f t="shared" si="77"/>
        <v>-1.1077217453167563</v>
      </c>
      <c r="AT147" s="74">
        <f t="shared" si="77"/>
        <v>-1.0886889900188748</v>
      </c>
      <c r="AU147" s="74">
        <f t="shared" si="61"/>
        <v>-0.92054012896762627</v>
      </c>
    </row>
    <row r="148" spans="1:47">
      <c r="A148" s="16" t="s">
        <v>185</v>
      </c>
      <c r="B148" s="16" t="s">
        <v>78</v>
      </c>
      <c r="C148" s="50">
        <v>53791.404159999998</v>
      </c>
      <c r="D148" s="50" t="s">
        <v>111</v>
      </c>
      <c r="E148">
        <f t="shared" si="50"/>
        <v>4234.0042351607563</v>
      </c>
      <c r="F148">
        <f t="shared" si="51"/>
        <v>4234</v>
      </c>
      <c r="G148">
        <f t="shared" si="76"/>
        <v>1.5184000003500842E-3</v>
      </c>
      <c r="K148">
        <f t="shared" si="73"/>
        <v>1.5184000003500842E-3</v>
      </c>
      <c r="Q148" s="2">
        <f t="shared" si="52"/>
        <v>38772.904159999998</v>
      </c>
      <c r="S148" s="13">
        <v>1</v>
      </c>
      <c r="Z148">
        <f t="shared" si="53"/>
        <v>4234</v>
      </c>
      <c r="AA148" s="74">
        <f t="shared" si="54"/>
        <v>6.6006779707002833E-3</v>
      </c>
      <c r="AB148" s="74">
        <f t="shared" si="64"/>
        <v>-2.5760184503501992E-3</v>
      </c>
      <c r="AC148" s="74">
        <f t="shared" si="65"/>
        <v>1.5184000003500842E-3</v>
      </c>
      <c r="AD148" s="74">
        <f t="shared" si="66"/>
        <v>-5.0822779703501991E-3</v>
      </c>
      <c r="AE148" s="74">
        <f t="shared" si="67"/>
        <v>2.5829549367906939E-5</v>
      </c>
      <c r="AF148">
        <f t="shared" si="68"/>
        <v>1.5184000003500842E-3</v>
      </c>
      <c r="AG148" s="101"/>
      <c r="AH148">
        <f t="shared" si="55"/>
        <v>4.0944184507002834E-3</v>
      </c>
      <c r="AI148">
        <f t="shared" si="56"/>
        <v>1.0544774481017243</v>
      </c>
      <c r="AJ148">
        <f t="shared" si="57"/>
        <v>0.84871494261756475</v>
      </c>
      <c r="AK148">
        <f t="shared" si="58"/>
        <v>-0.20411639848428137</v>
      </c>
      <c r="AL148">
        <f t="shared" si="59"/>
        <v>-1.3099816787538545</v>
      </c>
      <c r="AM148">
        <f t="shared" si="60"/>
        <v>-0.76810955639134237</v>
      </c>
      <c r="AN148" s="74">
        <f t="shared" si="77"/>
        <v>-1.1097422824179144</v>
      </c>
      <c r="AO148" s="74">
        <f t="shared" si="77"/>
        <v>-1.1097421392399569</v>
      </c>
      <c r="AP148" s="74">
        <f t="shared" si="77"/>
        <v>-1.1097406158864642</v>
      </c>
      <c r="AQ148" s="74">
        <f t="shared" si="77"/>
        <v>-1.1097244083326545</v>
      </c>
      <c r="AR148" s="74">
        <f t="shared" si="77"/>
        <v>-1.109552002554788</v>
      </c>
      <c r="AS148" s="74">
        <f t="shared" si="77"/>
        <v>-1.1077217453167563</v>
      </c>
      <c r="AT148" s="74">
        <f t="shared" si="77"/>
        <v>-1.0886889900188748</v>
      </c>
      <c r="AU148" s="74">
        <f t="shared" si="61"/>
        <v>-0.92054012896762627</v>
      </c>
    </row>
    <row r="149" spans="1:47">
      <c r="A149" s="16" t="s">
        <v>447</v>
      </c>
      <c r="B149" s="16" t="s">
        <v>78</v>
      </c>
      <c r="C149" s="50">
        <v>54092.384100000003</v>
      </c>
      <c r="D149" s="50" t="s">
        <v>111</v>
      </c>
      <c r="E149">
        <f t="shared" ref="E149:E212" si="78">+(C149-C$7)/C$8</f>
        <v>5073.5053095706253</v>
      </c>
      <c r="F149">
        <f t="shared" ref="F149:F212" si="79">ROUND(2*E149,0)/2</f>
        <v>5073.5</v>
      </c>
      <c r="G149">
        <f t="shared" si="76"/>
        <v>1.9036000012420118E-3</v>
      </c>
      <c r="K149">
        <f t="shared" si="73"/>
        <v>1.9036000012420118E-3</v>
      </c>
      <c r="Q149" s="2">
        <f t="shared" ref="Q149:Q212" si="80">+C149-15018.5</f>
        <v>39073.884100000003</v>
      </c>
      <c r="S149" s="13">
        <v>1</v>
      </c>
      <c r="Z149">
        <f t="shared" ref="Z149:Z212" si="81">F149</f>
        <v>5073.5</v>
      </c>
      <c r="AA149" s="74">
        <f t="shared" ref="AA149:AA212" si="82">AB$3+AB$4*Z149+AB$5*Z149^2+AH149</f>
        <v>6.7509845522529376E-3</v>
      </c>
      <c r="AB149" s="74">
        <f t="shared" si="64"/>
        <v>-2.4625167310109259E-3</v>
      </c>
      <c r="AC149" s="74">
        <f t="shared" si="65"/>
        <v>1.9036000012420118E-3</v>
      </c>
      <c r="AD149" s="74">
        <f t="shared" si="66"/>
        <v>-4.8473845510109258E-3</v>
      </c>
      <c r="AE149" s="74">
        <f t="shared" si="67"/>
        <v>2.3497136985379395E-5</v>
      </c>
      <c r="AF149">
        <f t="shared" si="68"/>
        <v>1.9036000012420118E-3</v>
      </c>
      <c r="AG149" s="101"/>
      <c r="AH149">
        <f t="shared" ref="AH149:AH212" si="83">$AB$6*($AB$11/AI149*AJ149+$AB$12)</f>
        <v>4.3661167322529377E-3</v>
      </c>
      <c r="AI149">
        <f t="shared" ref="AI149:AI212" si="84">1+$AB$7*COS(AL149)</f>
        <v>1.1503768686008118</v>
      </c>
      <c r="AJ149">
        <f t="shared" ref="AJ149:AJ212" si="85">SIN(AL149+RADIANS($AB$9))</f>
        <v>0.99966214795225417</v>
      </c>
      <c r="AK149">
        <f t="shared" ref="AK149:AK212" si="86">$AB$7*SIN(AL149)</f>
        <v>-0.14838495163487495</v>
      </c>
      <c r="AL149">
        <f t="shared" ref="AL149:AL212" si="87">2*ATAN(AM149)</f>
        <v>-0.77873102149092999</v>
      </c>
      <c r="AM149">
        <f t="shared" ref="AM149:AM212" si="88">SQRT((1+$AB$7)/(1-$AB$7))*TAN(AN149/2)</f>
        <v>-0.41031341198727517</v>
      </c>
      <c r="AN149" s="74">
        <f t="shared" si="77"/>
        <v>-0.63948423172593882</v>
      </c>
      <c r="AO149" s="74">
        <f t="shared" si="77"/>
        <v>-0.63948161168722195</v>
      </c>
      <c r="AP149" s="74">
        <f t="shared" si="77"/>
        <v>-0.63946615587932221</v>
      </c>
      <c r="AQ149" s="74">
        <f t="shared" si="77"/>
        <v>-0.63937498450645114</v>
      </c>
      <c r="AR149" s="74">
        <f t="shared" si="77"/>
        <v>-0.63883730464659538</v>
      </c>
      <c r="AS149" s="74">
        <f t="shared" si="77"/>
        <v>-0.6356707090678132</v>
      </c>
      <c r="AT149" s="74">
        <f t="shared" si="77"/>
        <v>-0.61716850692293435</v>
      </c>
      <c r="AU149" s="74">
        <f t="shared" ref="AU149:AU212" si="89">RADIANS($AB$9)+$AB$18*(F149-AB$15)</f>
        <v>-0.51340786226227619</v>
      </c>
    </row>
    <row r="150" spans="1:47">
      <c r="A150" s="16" t="s">
        <v>447</v>
      </c>
      <c r="B150" s="16" t="s">
        <v>78</v>
      </c>
      <c r="C150" s="50">
        <v>54092.562299999998</v>
      </c>
      <c r="D150" s="50" t="s">
        <v>111</v>
      </c>
      <c r="E150">
        <f t="shared" si="78"/>
        <v>5074.0023496439781</v>
      </c>
      <c r="F150">
        <f t="shared" si="79"/>
        <v>5074</v>
      </c>
      <c r="G150">
        <f t="shared" si="76"/>
        <v>8.4239999705459923E-4</v>
      </c>
      <c r="K150">
        <f t="shared" si="73"/>
        <v>8.4239999705459923E-4</v>
      </c>
      <c r="Q150" s="2">
        <f t="shared" si="80"/>
        <v>39074.062299999998</v>
      </c>
      <c r="S150" s="13">
        <v>1</v>
      </c>
      <c r="Z150">
        <f t="shared" si="81"/>
        <v>5074</v>
      </c>
      <c r="AA150" s="74">
        <f t="shared" si="82"/>
        <v>6.7507481444698484E-3</v>
      </c>
      <c r="AB150" s="74">
        <f t="shared" si="64"/>
        <v>-3.5235862274152485E-3</v>
      </c>
      <c r="AC150" s="74">
        <f t="shared" si="65"/>
        <v>8.4239999705459923E-4</v>
      </c>
      <c r="AD150" s="74">
        <f t="shared" si="66"/>
        <v>-5.9083481474152492E-3</v>
      </c>
      <c r="AE150" s="74">
        <f t="shared" si="67"/>
        <v>3.4908577831065208E-5</v>
      </c>
      <c r="AF150">
        <f t="shared" si="68"/>
        <v>8.4239999705459923E-4</v>
      </c>
      <c r="AG150" s="101"/>
      <c r="AH150">
        <f t="shared" si="83"/>
        <v>4.3659862244698477E-3</v>
      </c>
      <c r="AI150">
        <f t="shared" si="84"/>
        <v>1.1504278536544326</v>
      </c>
      <c r="AJ150">
        <f t="shared" si="85"/>
        <v>0.99967102136401353</v>
      </c>
      <c r="AK150">
        <f t="shared" si="86"/>
        <v>-0.14833326439740555</v>
      </c>
      <c r="AL150">
        <f t="shared" si="87"/>
        <v>-0.77838736174667333</v>
      </c>
      <c r="AM150">
        <f t="shared" si="88"/>
        <v>-0.4101126674881943</v>
      </c>
      <c r="AN150" s="74">
        <f t="shared" si="77"/>
        <v>-0.63919224412968512</v>
      </c>
      <c r="AO150" s="74">
        <f t="shared" si="77"/>
        <v>-0.63918962195503504</v>
      </c>
      <c r="AP150" s="74">
        <f t="shared" si="77"/>
        <v>-0.63917415690489299</v>
      </c>
      <c r="AQ150" s="74">
        <f t="shared" si="77"/>
        <v>-0.63908295081555944</v>
      </c>
      <c r="AR150" s="74">
        <f t="shared" si="77"/>
        <v>-0.63854518292111251</v>
      </c>
      <c r="AS150" s="74">
        <f t="shared" si="77"/>
        <v>-0.63537875329496663</v>
      </c>
      <c r="AT150" s="74">
        <f t="shared" si="77"/>
        <v>-0.61688139572043621</v>
      </c>
      <c r="AU150" s="74">
        <f t="shared" si="89"/>
        <v>-0.51316537729104006</v>
      </c>
    </row>
    <row r="151" spans="1:47">
      <c r="A151" s="16" t="s">
        <v>455</v>
      </c>
      <c r="B151" s="16" t="s">
        <v>78</v>
      </c>
      <c r="C151" s="50">
        <v>54150.284299999999</v>
      </c>
      <c r="D151" s="50" t="s">
        <v>111</v>
      </c>
      <c r="E151">
        <f t="shared" si="78"/>
        <v>5235.0020528703362</v>
      </c>
      <c r="F151">
        <f t="shared" si="79"/>
        <v>5235</v>
      </c>
      <c r="G151">
        <f t="shared" si="76"/>
        <v>7.3600000177975744E-4</v>
      </c>
      <c r="K151">
        <f t="shared" si="73"/>
        <v>7.3600000177975744E-4</v>
      </c>
      <c r="Q151" s="2">
        <f t="shared" si="80"/>
        <v>39131.784299999999</v>
      </c>
      <c r="S151" s="13">
        <v>1</v>
      </c>
      <c r="Z151">
        <f t="shared" si="81"/>
        <v>5235</v>
      </c>
      <c r="AA151" s="74">
        <f t="shared" si="82"/>
        <v>6.6527044347890222E-3</v>
      </c>
      <c r="AB151" s="74">
        <f t="shared" si="64"/>
        <v>-3.5681224330092647E-3</v>
      </c>
      <c r="AC151" s="74">
        <f t="shared" si="65"/>
        <v>7.3600000177975744E-4</v>
      </c>
      <c r="AD151" s="74">
        <f t="shared" si="66"/>
        <v>-5.9167044330092648E-3</v>
      </c>
      <c r="AE151" s="74">
        <f t="shared" si="67"/>
        <v>3.5007391347591484E-5</v>
      </c>
      <c r="AF151">
        <f t="shared" si="68"/>
        <v>7.3600000177975744E-4</v>
      </c>
      <c r="AG151" s="101"/>
      <c r="AH151">
        <f t="shared" si="83"/>
        <v>4.3041224347890221E-3</v>
      </c>
      <c r="AI151">
        <f t="shared" si="84"/>
        <v>1.1660903671220788</v>
      </c>
      <c r="AJ151">
        <f t="shared" si="85"/>
        <v>0.99625681907258412</v>
      </c>
      <c r="AK151">
        <f t="shared" si="86"/>
        <v>-0.13055759813631329</v>
      </c>
      <c r="AL151">
        <f t="shared" si="87"/>
        <v>-0.66618520372927126</v>
      </c>
      <c r="AM151">
        <f t="shared" si="88"/>
        <v>-0.34598397884467147</v>
      </c>
      <c r="AN151" s="74">
        <f t="shared" ref="AN151:AT160" si="90">$AU151+$AB$7*SIN(AO151)</f>
        <v>-0.54451943061836561</v>
      </c>
      <c r="AO151" s="74">
        <f t="shared" si="90"/>
        <v>-0.54451618725023843</v>
      </c>
      <c r="AP151" s="74">
        <f t="shared" si="90"/>
        <v>-0.54449823925057128</v>
      </c>
      <c r="AQ151" s="74">
        <f t="shared" si="90"/>
        <v>-0.54439892297103398</v>
      </c>
      <c r="AR151" s="74">
        <f t="shared" si="90"/>
        <v>-0.54384945856331024</v>
      </c>
      <c r="AS151" s="74">
        <f t="shared" si="90"/>
        <v>-0.54081285114935029</v>
      </c>
      <c r="AT151" s="74">
        <f t="shared" si="90"/>
        <v>-0.52412921150400227</v>
      </c>
      <c r="AU151" s="74">
        <f t="shared" si="89"/>
        <v>-0.4350852165530279</v>
      </c>
    </row>
    <row r="152" spans="1:47">
      <c r="A152" s="52" t="s">
        <v>712</v>
      </c>
      <c r="B152" s="118" t="s">
        <v>79</v>
      </c>
      <c r="C152" s="119">
        <v>54159.605900000002</v>
      </c>
      <c r="D152">
        <v>2.0000000000000001E-4</v>
      </c>
      <c r="E152">
        <f t="shared" si="78"/>
        <v>5261.002101960722</v>
      </c>
      <c r="F152">
        <f t="shared" si="79"/>
        <v>5261</v>
      </c>
      <c r="G152">
        <f t="shared" si="76"/>
        <v>7.536000048276037E-4</v>
      </c>
      <c r="K152">
        <f t="shared" si="73"/>
        <v>7.536000048276037E-4</v>
      </c>
      <c r="O152">
        <f ca="1">+C$11+C$12*$F152</f>
        <v>-1.9875283230271577E-3</v>
      </c>
      <c r="Q152" s="2">
        <f t="shared" si="80"/>
        <v>39141.105900000002</v>
      </c>
      <c r="S152" s="13">
        <v>1</v>
      </c>
      <c r="Z152">
        <f t="shared" si="81"/>
        <v>5261</v>
      </c>
      <c r="AA152" s="74">
        <f t="shared" si="82"/>
        <v>6.6327391242978952E-3</v>
      </c>
      <c r="AB152" s="74">
        <f t="shared" si="64"/>
        <v>-3.536788799470292E-3</v>
      </c>
      <c r="AC152" s="74">
        <f t="shared" si="65"/>
        <v>7.536000048276037E-4</v>
      </c>
      <c r="AD152" s="74">
        <f t="shared" si="66"/>
        <v>-5.8791391194702915E-3</v>
      </c>
      <c r="AE152" s="74">
        <f t="shared" si="67"/>
        <v>3.4564276786085916E-5</v>
      </c>
      <c r="AF152">
        <f t="shared" si="68"/>
        <v>7.536000048276037E-4</v>
      </c>
      <c r="AG152" s="101"/>
      <c r="AH152">
        <f t="shared" si="83"/>
        <v>4.2903888042978957E-3</v>
      </c>
      <c r="AI152">
        <f t="shared" si="84"/>
        <v>1.1684641909232205</v>
      </c>
      <c r="AJ152">
        <f t="shared" si="85"/>
        <v>0.99449787288494718</v>
      </c>
      <c r="AK152">
        <f t="shared" si="86"/>
        <v>-0.12747985275507143</v>
      </c>
      <c r="AL152">
        <f t="shared" si="87"/>
        <v>-0.64778665863690132</v>
      </c>
      <c r="AM152">
        <f t="shared" si="88"/>
        <v>-0.33571589977194299</v>
      </c>
      <c r="AN152" s="74">
        <f t="shared" si="90"/>
        <v>-0.52911330805422552</v>
      </c>
      <c r="AO152" s="74">
        <f t="shared" si="90"/>
        <v>-0.52910998287083488</v>
      </c>
      <c r="AP152" s="74">
        <f t="shared" si="90"/>
        <v>-0.52909175006120368</v>
      </c>
      <c r="AQ152" s="74">
        <f t="shared" si="90"/>
        <v>-0.52899177847440026</v>
      </c>
      <c r="AR152" s="74">
        <f t="shared" si="90"/>
        <v>-0.52844373205726924</v>
      </c>
      <c r="AS152" s="74">
        <f t="shared" si="90"/>
        <v>-0.52544243545087044</v>
      </c>
      <c r="AT152" s="74">
        <f t="shared" si="90"/>
        <v>-0.50909731861297236</v>
      </c>
      <c r="AU152" s="74">
        <f t="shared" si="89"/>
        <v>-0.42247599804875247</v>
      </c>
    </row>
    <row r="153" spans="1:47">
      <c r="A153" s="52" t="s">
        <v>712</v>
      </c>
      <c r="B153" s="118" t="s">
        <v>78</v>
      </c>
      <c r="C153" s="119">
        <v>54159.787499999999</v>
      </c>
      <c r="D153">
        <v>8.0000000000000004E-4</v>
      </c>
      <c r="E153">
        <f t="shared" si="78"/>
        <v>5261.5086254024827</v>
      </c>
      <c r="F153">
        <f t="shared" si="79"/>
        <v>5261.5</v>
      </c>
      <c r="G153">
        <f t="shared" si="76"/>
        <v>3.0924000020604581E-3</v>
      </c>
      <c r="K153">
        <f t="shared" si="73"/>
        <v>3.0924000020604581E-3</v>
      </c>
      <c r="O153">
        <f ca="1">+C$11+C$12*$F153</f>
        <v>-1.9884963868759351E-3</v>
      </c>
      <c r="Q153" s="2">
        <f t="shared" si="80"/>
        <v>39141.287499999999</v>
      </c>
      <c r="S153" s="13">
        <v>1</v>
      </c>
      <c r="Z153">
        <f t="shared" si="81"/>
        <v>5261.5</v>
      </c>
      <c r="AA153" s="74">
        <f t="shared" si="82"/>
        <v>6.6323438422882797E-3</v>
      </c>
      <c r="AB153" s="74">
        <f t="shared" si="64"/>
        <v>-1.1977144202278212E-3</v>
      </c>
      <c r="AC153" s="74">
        <f t="shared" si="65"/>
        <v>3.0924000020604581E-3</v>
      </c>
      <c r="AD153" s="74">
        <f t="shared" si="66"/>
        <v>-3.5399438402278216E-3</v>
      </c>
      <c r="AE153" s="74">
        <f t="shared" si="67"/>
        <v>1.2531202391966897E-5</v>
      </c>
      <c r="AF153">
        <f t="shared" si="68"/>
        <v>3.0924000020604581E-3</v>
      </c>
      <c r="AG153" s="101"/>
      <c r="AH153">
        <f t="shared" si="83"/>
        <v>4.2901144222882793E-3</v>
      </c>
      <c r="AI153">
        <f t="shared" si="84"/>
        <v>1.1685093782233709</v>
      </c>
      <c r="AJ153">
        <f t="shared" si="85"/>
        <v>0.99446066894204355</v>
      </c>
      <c r="AK153">
        <f t="shared" si="86"/>
        <v>-0.12742011588694693</v>
      </c>
      <c r="AL153">
        <f t="shared" si="87"/>
        <v>-0.64743210936082585</v>
      </c>
      <c r="AM153">
        <f t="shared" si="88"/>
        <v>-0.33551865710312828</v>
      </c>
      <c r="AN153" s="74">
        <f t="shared" si="90"/>
        <v>-0.528816730484157</v>
      </c>
      <c r="AO153" s="74">
        <f t="shared" si="90"/>
        <v>-0.52881340379444075</v>
      </c>
      <c r="AP153" s="74">
        <f t="shared" si="90"/>
        <v>-0.52879516588716069</v>
      </c>
      <c r="AQ153" s="74">
        <f t="shared" si="90"/>
        <v>-0.52869518368168655</v>
      </c>
      <c r="AR153" s="74">
        <f t="shared" si="90"/>
        <v>-0.52814717397613486</v>
      </c>
      <c r="AS153" s="74">
        <f t="shared" si="90"/>
        <v>-0.52514659538583253</v>
      </c>
      <c r="AT153" s="74">
        <f t="shared" si="90"/>
        <v>-0.50880810754283334</v>
      </c>
      <c r="AU153" s="74">
        <f t="shared" si="89"/>
        <v>-0.42223351307751633</v>
      </c>
    </row>
    <row r="154" spans="1:47">
      <c r="A154" s="52" t="s">
        <v>742</v>
      </c>
      <c r="B154" s="118" t="s">
        <v>78</v>
      </c>
      <c r="C154" s="119">
        <v>54405.398999999998</v>
      </c>
      <c r="D154">
        <v>4.0000000000000002E-4</v>
      </c>
      <c r="E154">
        <f t="shared" si="78"/>
        <v>5946.5746073327582</v>
      </c>
      <c r="F154">
        <f t="shared" si="79"/>
        <v>5946.5</v>
      </c>
      <c r="O154">
        <f ca="1">+C$11+C$12*$F154</f>
        <v>-3.3147438597001932E-3</v>
      </c>
      <c r="Q154" s="2">
        <f t="shared" si="80"/>
        <v>39386.898999999998</v>
      </c>
      <c r="S154" s="13"/>
      <c r="U154" s="52">
        <f>+C154-(C$7+F154*C$8)</f>
        <v>2.6748399999632966E-2</v>
      </c>
      <c r="Z154">
        <f t="shared" si="81"/>
        <v>5946.5</v>
      </c>
      <c r="AA154" s="74">
        <f t="shared" si="82"/>
        <v>5.692381800427514E-3</v>
      </c>
      <c r="AB154" s="74">
        <f t="shared" si="64"/>
        <v>-9999</v>
      </c>
      <c r="AC154" s="74">
        <f t="shared" si="65"/>
        <v>0</v>
      </c>
      <c r="AD154" s="74">
        <f t="shared" si="66"/>
        <v>-9999</v>
      </c>
      <c r="AE154" s="74">
        <f t="shared" si="67"/>
        <v>0</v>
      </c>
      <c r="AF154">
        <f t="shared" si="68"/>
        <v>-9999</v>
      </c>
      <c r="AG154" s="101"/>
      <c r="AH154">
        <f t="shared" si="83"/>
        <v>3.5533507804275141E-3</v>
      </c>
      <c r="AI154">
        <f t="shared" si="84"/>
        <v>1.2091561663635815</v>
      </c>
      <c r="AJ154">
        <f t="shared" si="85"/>
        <v>0.81881599443232878</v>
      </c>
      <c r="AK154">
        <f t="shared" si="86"/>
        <v>-2.9748858027827042E-2</v>
      </c>
      <c r="AL154">
        <f t="shared" si="87"/>
        <v>-0.14128510230876357</v>
      </c>
      <c r="AM154">
        <f t="shared" si="88"/>
        <v>-7.0760297021606619E-2</v>
      </c>
      <c r="AN154" s="74">
        <f t="shared" si="90"/>
        <v>-0.1140764534468813</v>
      </c>
      <c r="AO154" s="74">
        <f t="shared" si="90"/>
        <v>-0.11407482638779509</v>
      </c>
      <c r="AP154" s="74">
        <f t="shared" si="90"/>
        <v>-0.11406707436070654</v>
      </c>
      <c r="AQ154" s="74">
        <f t="shared" si="90"/>
        <v>-0.11403014037921716</v>
      </c>
      <c r="AR154" s="74">
        <f t="shared" si="90"/>
        <v>-0.11385417319678005</v>
      </c>
      <c r="AS154" s="74">
        <f t="shared" si="90"/>
        <v>-0.113015848815665</v>
      </c>
      <c r="AT154" s="74">
        <f t="shared" si="90"/>
        <v>-0.10902307637112946</v>
      </c>
      <c r="AU154" s="74">
        <f t="shared" si="89"/>
        <v>-9.0029102484110002E-2</v>
      </c>
    </row>
    <row r="155" spans="1:47">
      <c r="A155" s="16" t="s">
        <v>459</v>
      </c>
      <c r="B155" s="16" t="s">
        <v>78</v>
      </c>
      <c r="C155" s="50">
        <v>54454.308599999997</v>
      </c>
      <c r="D155" s="50" t="s">
        <v>111</v>
      </c>
      <c r="E155">
        <f t="shared" si="78"/>
        <v>6082.9945353484109</v>
      </c>
      <c r="F155">
        <f t="shared" si="79"/>
        <v>6083</v>
      </c>
      <c r="G155">
        <f t="shared" ref="G155:G171" si="91">+C155-(C$7+F155*C$8)</f>
        <v>-1.9592000026023015E-3</v>
      </c>
      <c r="K155">
        <f t="shared" ref="K155:K171" si="92">G155</f>
        <v>-1.9592000026023015E-3</v>
      </c>
      <c r="Q155" s="2">
        <f t="shared" si="80"/>
        <v>39435.808599999997</v>
      </c>
      <c r="S155" s="13">
        <v>1</v>
      </c>
      <c r="Z155">
        <f t="shared" si="81"/>
        <v>6083</v>
      </c>
      <c r="AA155" s="74">
        <f t="shared" si="82"/>
        <v>5.4146487618691305E-3</v>
      </c>
      <c r="AB155" s="74">
        <f t="shared" si="64"/>
        <v>-5.2842798844714312E-3</v>
      </c>
      <c r="AC155" s="74">
        <f t="shared" si="65"/>
        <v>-1.9592000026023015E-3</v>
      </c>
      <c r="AD155" s="74">
        <f t="shared" si="66"/>
        <v>-7.373848764471432E-3</v>
      </c>
      <c r="AE155" s="74">
        <f t="shared" si="67"/>
        <v>5.4373645601296865E-5</v>
      </c>
      <c r="AF155">
        <f t="shared" si="68"/>
        <v>-1.9592000026023015E-3</v>
      </c>
      <c r="AG155" s="101"/>
      <c r="AH155">
        <f t="shared" si="83"/>
        <v>3.3250798818691301E-3</v>
      </c>
      <c r="AI155">
        <f t="shared" si="84"/>
        <v>1.211113165168314</v>
      </c>
      <c r="AJ155">
        <f t="shared" si="85"/>
        <v>0.75489819961451998</v>
      </c>
      <c r="AK155">
        <f t="shared" si="86"/>
        <v>-7.907463214344072E-3</v>
      </c>
      <c r="AL155">
        <f t="shared" si="87"/>
        <v>-3.7438538612814945E-2</v>
      </c>
      <c r="AM155">
        <f t="shared" si="88"/>
        <v>-1.8721456092480483E-2</v>
      </c>
      <c r="AN155" s="74">
        <f t="shared" si="90"/>
        <v>-3.0212334234341054E-2</v>
      </c>
      <c r="AO155" s="74">
        <f t="shared" si="90"/>
        <v>-3.0211887854032778E-2</v>
      </c>
      <c r="AP155" s="74">
        <f t="shared" si="90"/>
        <v>-3.0209773958623364E-2</v>
      </c>
      <c r="AQ155" s="74">
        <f t="shared" si="90"/>
        <v>-3.0199763317695576E-2</v>
      </c>
      <c r="AR155" s="74">
        <f t="shared" si="90"/>
        <v>-3.0152356599054686E-2</v>
      </c>
      <c r="AS155" s="74">
        <f t="shared" si="90"/>
        <v>-2.9927856710286315E-2</v>
      </c>
      <c r="AT155" s="74">
        <f t="shared" si="90"/>
        <v>-2.8864732343301135E-2</v>
      </c>
      <c r="AU155" s="74">
        <f t="shared" si="89"/>
        <v>-2.383070533666487E-2</v>
      </c>
    </row>
    <row r="156" spans="1:47">
      <c r="A156" s="16" t="s">
        <v>459</v>
      </c>
      <c r="B156" s="16" t="s">
        <v>78</v>
      </c>
      <c r="C156" s="50">
        <v>54454.489699999998</v>
      </c>
      <c r="D156" s="50" t="s">
        <v>111</v>
      </c>
      <c r="E156">
        <f t="shared" si="78"/>
        <v>6083.4996641771859</v>
      </c>
      <c r="F156">
        <f t="shared" si="79"/>
        <v>6083.5</v>
      </c>
      <c r="G156">
        <f t="shared" si="91"/>
        <v>-1.2040000001434237E-4</v>
      </c>
      <c r="K156">
        <f t="shared" si="92"/>
        <v>-1.2040000001434237E-4</v>
      </c>
      <c r="Q156" s="2">
        <f t="shared" si="80"/>
        <v>39435.989699999998</v>
      </c>
      <c r="S156" s="13">
        <v>1</v>
      </c>
      <c r="Z156">
        <f t="shared" si="81"/>
        <v>6083.5</v>
      </c>
      <c r="AA156" s="74">
        <f t="shared" si="82"/>
        <v>5.4135813749237142E-3</v>
      </c>
      <c r="AB156" s="74">
        <f t="shared" si="64"/>
        <v>-3.4445991549380563E-3</v>
      </c>
      <c r="AC156" s="74">
        <f t="shared" si="65"/>
        <v>-1.2040000001434237E-4</v>
      </c>
      <c r="AD156" s="74">
        <f t="shared" si="66"/>
        <v>-5.5339813749380566E-3</v>
      </c>
      <c r="AE156" s="74">
        <f t="shared" si="67"/>
        <v>3.0624949858161306E-5</v>
      </c>
      <c r="AF156">
        <f t="shared" si="68"/>
        <v>-1.2040000001434237E-4</v>
      </c>
      <c r="AG156" s="101"/>
      <c r="AH156">
        <f t="shared" si="83"/>
        <v>3.324199154923714E-3</v>
      </c>
      <c r="AI156">
        <f t="shared" si="84"/>
        <v>1.211116161711304</v>
      </c>
      <c r="AJ156">
        <f t="shared" si="85"/>
        <v>0.75464834261194114</v>
      </c>
      <c r="AK156">
        <f t="shared" si="86"/>
        <v>-7.8270522009594098E-3</v>
      </c>
      <c r="AL156">
        <f t="shared" si="87"/>
        <v>-3.7057650752623982E-2</v>
      </c>
      <c r="AM156">
        <f t="shared" si="88"/>
        <v>-1.8530946090075003E-2</v>
      </c>
      <c r="AN156" s="74">
        <f t="shared" si="90"/>
        <v>-2.9904938828288936E-2</v>
      </c>
      <c r="AO156" s="74">
        <f t="shared" si="90"/>
        <v>-2.9904496965935865E-2</v>
      </c>
      <c r="AP156" s="74">
        <f t="shared" si="90"/>
        <v>-2.9902404485263663E-2</v>
      </c>
      <c r="AQ156" s="74">
        <f t="shared" si="90"/>
        <v>-2.9892495348295363E-2</v>
      </c>
      <c r="AR156" s="74">
        <f t="shared" si="90"/>
        <v>-2.9845569747805681E-2</v>
      </c>
      <c r="AS156" s="74">
        <f t="shared" si="90"/>
        <v>-2.9623350279154484E-2</v>
      </c>
      <c r="AT156" s="74">
        <f t="shared" si="90"/>
        <v>-2.857103410297053E-2</v>
      </c>
      <c r="AU156" s="74">
        <f t="shared" si="89"/>
        <v>-2.3588220365428736E-2</v>
      </c>
    </row>
    <row r="157" spans="1:47">
      <c r="A157" s="16" t="s">
        <v>459</v>
      </c>
      <c r="B157" s="16" t="s">
        <v>78</v>
      </c>
      <c r="C157" s="50">
        <v>54505.398999999998</v>
      </c>
      <c r="D157" s="50" t="s">
        <v>111</v>
      </c>
      <c r="E157">
        <f t="shared" si="78"/>
        <v>6225.4972074269226</v>
      </c>
      <c r="F157">
        <f t="shared" si="79"/>
        <v>6225.5</v>
      </c>
      <c r="G157">
        <f t="shared" si="91"/>
        <v>-1.0012000057031401E-3</v>
      </c>
      <c r="K157">
        <f t="shared" si="92"/>
        <v>-1.0012000057031401E-3</v>
      </c>
      <c r="Q157" s="2">
        <f t="shared" si="80"/>
        <v>39486.898999999998</v>
      </c>
      <c r="S157" s="13">
        <v>1</v>
      </c>
      <c r="Z157">
        <f t="shared" si="81"/>
        <v>6225.5</v>
      </c>
      <c r="AA157" s="74">
        <f t="shared" si="82"/>
        <v>5.0964354194178371E-3</v>
      </c>
      <c r="AB157" s="74">
        <f t="shared" si="64"/>
        <v>-4.0628834451209763E-3</v>
      </c>
      <c r="AC157" s="74">
        <f t="shared" si="65"/>
        <v>-1.0012000057031401E-3</v>
      </c>
      <c r="AD157" s="74">
        <f t="shared" si="66"/>
        <v>-6.0976354251209772E-3</v>
      </c>
      <c r="AE157" s="74">
        <f t="shared" si="67"/>
        <v>3.7181157777690281E-5</v>
      </c>
      <c r="AF157">
        <f t="shared" si="68"/>
        <v>-1.0012000057031401E-3</v>
      </c>
      <c r="AG157" s="101"/>
      <c r="AH157">
        <f t="shared" si="83"/>
        <v>3.0616834394178367E-3</v>
      </c>
      <c r="AI157">
        <f t="shared" si="84"/>
        <v>1.2107271921697818</v>
      </c>
      <c r="AJ157">
        <f t="shared" si="85"/>
        <v>0.67939920165297463</v>
      </c>
      <c r="AK157">
        <f t="shared" si="86"/>
        <v>1.5011560948480194E-2</v>
      </c>
      <c r="AL157">
        <f t="shared" si="87"/>
        <v>7.1116806360375026E-2</v>
      </c>
      <c r="AM157">
        <f t="shared" si="88"/>
        <v>3.5573397445828818E-2</v>
      </c>
      <c r="AN157" s="74">
        <f t="shared" si="90"/>
        <v>5.7396285763754384E-2</v>
      </c>
      <c r="AO157" s="74">
        <f t="shared" si="90"/>
        <v>5.7395443601191004E-2</v>
      </c>
      <c r="AP157" s="74">
        <f t="shared" si="90"/>
        <v>5.73914506697056E-2</v>
      </c>
      <c r="AQ157" s="74">
        <f t="shared" si="90"/>
        <v>5.7372519061911945E-2</v>
      </c>
      <c r="AR157" s="74">
        <f t="shared" si="90"/>
        <v>5.7282759280982379E-2</v>
      </c>
      <c r="AS157" s="74">
        <f t="shared" si="90"/>
        <v>5.6857190594605971E-2</v>
      </c>
      <c r="AT157" s="74">
        <f t="shared" si="90"/>
        <v>5.4839625148163117E-2</v>
      </c>
      <c r="AU157" s="74">
        <f t="shared" si="89"/>
        <v>4.5277511465613429E-2</v>
      </c>
    </row>
    <row r="158" spans="1:47">
      <c r="A158" s="16" t="s">
        <v>459</v>
      </c>
      <c r="B158" s="16" t="s">
        <v>78</v>
      </c>
      <c r="C158" s="50">
        <v>54507.369599999998</v>
      </c>
      <c r="D158" s="50" t="s">
        <v>111</v>
      </c>
      <c r="E158">
        <f t="shared" si="78"/>
        <v>6230.9936561843797</v>
      </c>
      <c r="F158">
        <f t="shared" si="79"/>
        <v>6231</v>
      </c>
      <c r="G158">
        <f t="shared" si="91"/>
        <v>-2.2744000016245991E-3</v>
      </c>
      <c r="K158">
        <f t="shared" si="92"/>
        <v>-2.2744000016245991E-3</v>
      </c>
      <c r="Q158" s="2">
        <f t="shared" si="80"/>
        <v>39488.869599999998</v>
      </c>
      <c r="S158" s="13">
        <v>1</v>
      </c>
      <c r="Z158">
        <f t="shared" si="81"/>
        <v>6231</v>
      </c>
      <c r="AA158" s="74">
        <f t="shared" si="82"/>
        <v>5.0836079042764562E-3</v>
      </c>
      <c r="AB158" s="74">
        <f t="shared" si="64"/>
        <v>-5.3254367859010554E-3</v>
      </c>
      <c r="AC158" s="74">
        <f t="shared" si="65"/>
        <v>-2.2744000016245991E-3</v>
      </c>
      <c r="AD158" s="74">
        <f t="shared" si="66"/>
        <v>-7.3580079059010553E-3</v>
      </c>
      <c r="AE158" s="74">
        <f t="shared" si="67"/>
        <v>5.4140280343302432E-5</v>
      </c>
      <c r="AF158">
        <f t="shared" si="68"/>
        <v>-2.2744000016245991E-3</v>
      </c>
      <c r="AG158" s="101"/>
      <c r="AH158">
        <f t="shared" si="83"/>
        <v>3.0510367842764563E-3</v>
      </c>
      <c r="AI158">
        <f t="shared" si="84"/>
        <v>1.2106624939727677</v>
      </c>
      <c r="AJ158">
        <f t="shared" si="85"/>
        <v>0.67632106476467346</v>
      </c>
      <c r="AK158">
        <f t="shared" si="86"/>
        <v>1.58937130666051E-2</v>
      </c>
      <c r="AL158">
        <f t="shared" si="87"/>
        <v>7.5303671195794203E-2</v>
      </c>
      <c r="AM158">
        <f t="shared" si="88"/>
        <v>3.7669638202689877E-2</v>
      </c>
      <c r="AN158" s="74">
        <f t="shared" si="90"/>
        <v>6.0776464326420344E-2</v>
      </c>
      <c r="AO158" s="74">
        <f t="shared" si="90"/>
        <v>6.0775573603343028E-2</v>
      </c>
      <c r="AP158" s="74">
        <f t="shared" si="90"/>
        <v>6.0771349588245482E-2</v>
      </c>
      <c r="AQ158" s="74">
        <f t="shared" si="90"/>
        <v>6.0751318345277153E-2</v>
      </c>
      <c r="AR158" s="74">
        <f t="shared" si="90"/>
        <v>6.065632595474206E-2</v>
      </c>
      <c r="AS158" s="74">
        <f t="shared" si="90"/>
        <v>6.0205859395598381E-2</v>
      </c>
      <c r="AT158" s="74">
        <f t="shared" si="90"/>
        <v>5.8069851978167317E-2</v>
      </c>
      <c r="AU158" s="74">
        <f t="shared" si="89"/>
        <v>4.7944846149210019E-2</v>
      </c>
    </row>
    <row r="159" spans="1:47">
      <c r="A159" s="16" t="s">
        <v>459</v>
      </c>
      <c r="B159" s="16" t="s">
        <v>78</v>
      </c>
      <c r="C159" s="50">
        <v>54509.343699999998</v>
      </c>
      <c r="D159" s="50" t="s">
        <v>111</v>
      </c>
      <c r="E159">
        <f t="shared" si="78"/>
        <v>6236.4998672328366</v>
      </c>
      <c r="F159">
        <f t="shared" si="79"/>
        <v>6236.5</v>
      </c>
      <c r="G159">
        <f t="shared" si="91"/>
        <v>-4.7599998652003706E-5</v>
      </c>
      <c r="K159">
        <f t="shared" si="92"/>
        <v>-4.7599998652003706E-5</v>
      </c>
      <c r="Q159" s="2">
        <f t="shared" si="80"/>
        <v>39490.843699999998</v>
      </c>
      <c r="S159" s="13">
        <v>1</v>
      </c>
      <c r="Z159">
        <f t="shared" si="81"/>
        <v>6236.5</v>
      </c>
      <c r="AA159" s="74">
        <f t="shared" si="82"/>
        <v>5.0707412770659519E-3</v>
      </c>
      <c r="AB159" s="74">
        <f t="shared" si="64"/>
        <v>-3.0879558557179564E-3</v>
      </c>
      <c r="AC159" s="74">
        <f t="shared" si="65"/>
        <v>-4.7599998652003706E-5</v>
      </c>
      <c r="AD159" s="74">
        <f t="shared" si="66"/>
        <v>-5.1183412757179556E-3</v>
      </c>
      <c r="AE159" s="74">
        <f t="shared" si="67"/>
        <v>2.6197417414718109E-5</v>
      </c>
      <c r="AF159">
        <f t="shared" si="68"/>
        <v>-4.7599998652003706E-5</v>
      </c>
      <c r="AG159" s="101"/>
      <c r="AH159">
        <f t="shared" si="83"/>
        <v>3.0403558570659527E-3</v>
      </c>
      <c r="AI159">
        <f t="shared" si="84"/>
        <v>1.2105941106211398</v>
      </c>
      <c r="AJ159">
        <f t="shared" si="85"/>
        <v>0.673231412342569</v>
      </c>
      <c r="AK159">
        <f t="shared" si="86"/>
        <v>1.677548966680751E-2</v>
      </c>
      <c r="AL159">
        <f t="shared" si="87"/>
        <v>7.9490075884777064E-2</v>
      </c>
      <c r="AM159">
        <f t="shared" si="88"/>
        <v>3.9765979163301574E-2</v>
      </c>
      <c r="AN159" s="74">
        <f t="shared" si="90"/>
        <v>6.41564571670621E-2</v>
      </c>
      <c r="AO159" s="74">
        <f t="shared" si="90"/>
        <v>6.4155518062725694E-2</v>
      </c>
      <c r="AP159" s="74">
        <f t="shared" si="90"/>
        <v>6.4151063670976213E-2</v>
      </c>
      <c r="AQ159" s="74">
        <f t="shared" si="90"/>
        <v>6.4129935465316659E-2</v>
      </c>
      <c r="AR159" s="74">
        <f t="shared" si="90"/>
        <v>6.4029719911557911E-2</v>
      </c>
      <c r="AS159" s="74">
        <f t="shared" si="90"/>
        <v>6.3554385070965919E-2</v>
      </c>
      <c r="AT159" s="74">
        <f t="shared" si="90"/>
        <v>6.1300006772095322E-2</v>
      </c>
      <c r="AU159" s="74">
        <f t="shared" si="89"/>
        <v>5.0612180832806608E-2</v>
      </c>
    </row>
    <row r="160" spans="1:47">
      <c r="A160" s="16" t="s">
        <v>459</v>
      </c>
      <c r="B160" s="16" t="s">
        <v>78</v>
      </c>
      <c r="C160" s="50">
        <v>54509.520299999996</v>
      </c>
      <c r="D160" s="50" t="s">
        <v>111</v>
      </c>
      <c r="E160">
        <f t="shared" si="78"/>
        <v>6236.9924445446004</v>
      </c>
      <c r="F160">
        <f t="shared" si="79"/>
        <v>6237</v>
      </c>
      <c r="G160">
        <f t="shared" si="91"/>
        <v>-2.7088000060757622E-3</v>
      </c>
      <c r="K160">
        <f t="shared" si="92"/>
        <v>-2.7088000060757622E-3</v>
      </c>
      <c r="Q160" s="2">
        <f t="shared" si="80"/>
        <v>39491.020299999996</v>
      </c>
      <c r="S160" s="13">
        <v>1</v>
      </c>
      <c r="Z160">
        <f t="shared" si="81"/>
        <v>6237</v>
      </c>
      <c r="AA160" s="74">
        <f t="shared" si="82"/>
        <v>5.0695696497795768E-3</v>
      </c>
      <c r="AB160" s="74">
        <f t="shared" si="64"/>
        <v>-5.7481831758553394E-3</v>
      </c>
      <c r="AC160" s="74">
        <f t="shared" si="65"/>
        <v>-2.7088000060757622E-3</v>
      </c>
      <c r="AD160" s="74">
        <f t="shared" si="66"/>
        <v>-7.778369655855339E-3</v>
      </c>
      <c r="AE160" s="74">
        <f t="shared" si="67"/>
        <v>6.0503034503131106E-5</v>
      </c>
      <c r="AF160">
        <f t="shared" si="68"/>
        <v>-2.7088000060757622E-3</v>
      </c>
      <c r="AG160" s="101"/>
      <c r="AH160">
        <f t="shared" si="83"/>
        <v>3.0393831697795777E-3</v>
      </c>
      <c r="AI160">
        <f t="shared" si="84"/>
        <v>1.2105877113156847</v>
      </c>
      <c r="AJ160">
        <f t="shared" si="85"/>
        <v>0.67294996648695005</v>
      </c>
      <c r="AK160">
        <f t="shared" si="86"/>
        <v>1.6855631838998377E-2</v>
      </c>
      <c r="AL160">
        <f t="shared" si="87"/>
        <v>7.9870634432413878E-2</v>
      </c>
      <c r="AM160">
        <f t="shared" si="88"/>
        <v>3.9956560776396532E-2</v>
      </c>
      <c r="AN160" s="74">
        <f t="shared" si="90"/>
        <v>6.4463719678721693E-2</v>
      </c>
      <c r="AO160" s="74">
        <f t="shared" si="90"/>
        <v>6.4462776185309961E-2</v>
      </c>
      <c r="AP160" s="74">
        <f t="shared" si="90"/>
        <v>6.4458300886603703E-2</v>
      </c>
      <c r="AQ160" s="74">
        <f t="shared" si="90"/>
        <v>6.4437073094603919E-2</v>
      </c>
      <c r="AR160" s="74">
        <f t="shared" si="90"/>
        <v>6.4336383194106575E-2</v>
      </c>
      <c r="AS160" s="74">
        <f t="shared" si="90"/>
        <v>6.38587891243272E-2</v>
      </c>
      <c r="AT160" s="74">
        <f t="shared" si="90"/>
        <v>6.1593653497476239E-2</v>
      </c>
      <c r="AU160" s="74">
        <f t="shared" si="89"/>
        <v>5.0854665804042742E-2</v>
      </c>
    </row>
    <row r="161" spans="1:48">
      <c r="A161" s="16" t="s">
        <v>459</v>
      </c>
      <c r="B161" s="16" t="s">
        <v>78</v>
      </c>
      <c r="C161" s="50">
        <v>54515.437400000003</v>
      </c>
      <c r="D161" s="50" t="s">
        <v>111</v>
      </c>
      <c r="E161">
        <f t="shared" si="78"/>
        <v>6253.4965737147886</v>
      </c>
      <c r="F161">
        <f t="shared" si="79"/>
        <v>6253.5</v>
      </c>
      <c r="G161">
        <f t="shared" si="91"/>
        <v>-1.2283999967621639E-3</v>
      </c>
      <c r="K161">
        <f t="shared" si="92"/>
        <v>-1.2283999967621639E-3</v>
      </c>
      <c r="Q161" s="2">
        <f t="shared" si="80"/>
        <v>39496.937400000003</v>
      </c>
      <c r="S161" s="13">
        <v>1</v>
      </c>
      <c r="Z161">
        <f t="shared" si="81"/>
        <v>6253.5</v>
      </c>
      <c r="AA161" s="74">
        <f t="shared" si="82"/>
        <v>5.0307261484427591E-3</v>
      </c>
      <c r="AB161" s="74">
        <f t="shared" si="64"/>
        <v>-4.2355271252049239E-3</v>
      </c>
      <c r="AC161" s="74">
        <f t="shared" si="65"/>
        <v>-1.2283999967621639E-3</v>
      </c>
      <c r="AD161" s="74">
        <f t="shared" si="66"/>
        <v>-6.259126145204923E-3</v>
      </c>
      <c r="AE161" s="74">
        <f t="shared" si="67"/>
        <v>3.9176660101587837E-5</v>
      </c>
      <c r="AF161">
        <f t="shared" si="68"/>
        <v>-1.2283999967621639E-3</v>
      </c>
      <c r="AG161" s="101"/>
      <c r="AH161">
        <f t="shared" si="83"/>
        <v>3.0071271284427595E-3</v>
      </c>
      <c r="AI161">
        <f t="shared" si="84"/>
        <v>1.210359476788627</v>
      </c>
      <c r="AJ161">
        <f t="shared" si="85"/>
        <v>0.66360960063735452</v>
      </c>
      <c r="AK161">
        <f t="shared" si="86"/>
        <v>1.9498384730153827E-2</v>
      </c>
      <c r="AL161">
        <f t="shared" si="87"/>
        <v>9.2426690135271022E-2</v>
      </c>
      <c r="AM161">
        <f t="shared" si="88"/>
        <v>4.6246272064919436E-2</v>
      </c>
      <c r="AN161" s="74">
        <f t="shared" ref="AN161:AT170" si="93">$AU161+$AB$7*SIN(AO161)</f>
        <v>7.4602423308111093E-2</v>
      </c>
      <c r="AO161" s="74">
        <f t="shared" si="93"/>
        <v>7.4601335897677812E-2</v>
      </c>
      <c r="AP161" s="74">
        <f t="shared" si="93"/>
        <v>7.4596174310278582E-2</v>
      </c>
      <c r="AQ161" s="74">
        <f t="shared" si="93"/>
        <v>7.4571673943041344E-2</v>
      </c>
      <c r="AR161" s="74">
        <f t="shared" si="93"/>
        <v>7.4455379324238707E-2</v>
      </c>
      <c r="AS161" s="74">
        <f t="shared" si="93"/>
        <v>7.390338343787943E-2</v>
      </c>
      <c r="AT161" s="74">
        <f t="shared" si="93"/>
        <v>7.12836231970497E-2</v>
      </c>
      <c r="AU161" s="74">
        <f t="shared" si="89"/>
        <v>5.8856669854832955E-2</v>
      </c>
    </row>
    <row r="162" spans="1:48">
      <c r="A162" s="16" t="s">
        <v>459</v>
      </c>
      <c r="B162" s="16" t="s">
        <v>78</v>
      </c>
      <c r="C162" s="50">
        <v>54516.333299999998</v>
      </c>
      <c r="D162" s="50" t="s">
        <v>111</v>
      </c>
      <c r="E162">
        <f t="shared" si="78"/>
        <v>6255.9954412890211</v>
      </c>
      <c r="F162">
        <f t="shared" si="79"/>
        <v>6256</v>
      </c>
      <c r="G162">
        <f t="shared" si="91"/>
        <v>-1.6344000032404438E-3</v>
      </c>
      <c r="K162">
        <f t="shared" si="92"/>
        <v>-1.6344000032404438E-3</v>
      </c>
      <c r="Q162" s="2">
        <f t="shared" si="80"/>
        <v>39497.833299999998</v>
      </c>
      <c r="S162" s="13">
        <v>1</v>
      </c>
      <c r="Z162">
        <f t="shared" si="81"/>
        <v>6256</v>
      </c>
      <c r="AA162" s="74">
        <f t="shared" si="82"/>
        <v>5.0248104722343759E-3</v>
      </c>
      <c r="AB162" s="74">
        <f t="shared" ref="AB162:AB225" si="94">IF(S162&lt;&gt;0,G162-AH162, -9999)</f>
        <v>-4.6366133554748201E-3</v>
      </c>
      <c r="AC162" s="74">
        <f t="shared" ref="AC162:AC225" si="95">+G162-P162</f>
        <v>-1.6344000032404438E-3</v>
      </c>
      <c r="AD162" s="74">
        <f t="shared" ref="AD162:AD225" si="96">IF(S162&lt;&gt;0,G162-AA162, -9999)</f>
        <v>-6.6592104754748197E-3</v>
      </c>
      <c r="AE162" s="74">
        <f t="shared" ref="AE162:AE225" si="97">+(G162-AA162)^2*S162</f>
        <v>4.4345084156673576E-5</v>
      </c>
      <c r="AF162">
        <f t="shared" ref="AF162:AF225" si="98">IF(S162&lt;&gt;0,G162-P162, -9999)</f>
        <v>-1.6344000032404438E-3</v>
      </c>
      <c r="AG162" s="101"/>
      <c r="AH162">
        <f t="shared" si="83"/>
        <v>3.0022133522343763E-3</v>
      </c>
      <c r="AI162">
        <f t="shared" si="84"/>
        <v>1.2103220102512371</v>
      </c>
      <c r="AJ162">
        <f t="shared" si="85"/>
        <v>0.66218554973622124</v>
      </c>
      <c r="AK162">
        <f t="shared" si="86"/>
        <v>1.9898454355767467E-2</v>
      </c>
      <c r="AL162">
        <f t="shared" si="87"/>
        <v>9.4328696842626236E-2</v>
      </c>
      <c r="AM162">
        <f t="shared" si="88"/>
        <v>4.7199351550385973E-2</v>
      </c>
      <c r="AN162" s="74">
        <f t="shared" si="93"/>
        <v>7.613841856089737E-2</v>
      </c>
      <c r="AO162" s="74">
        <f t="shared" si="93"/>
        <v>7.6137309509849344E-2</v>
      </c>
      <c r="AP162" s="74">
        <f t="shared" si="93"/>
        <v>7.6132044590841233E-2</v>
      </c>
      <c r="AQ162" s="74">
        <f t="shared" si="93"/>
        <v>7.6107050844859608E-2</v>
      </c>
      <c r="AR162" s="74">
        <f t="shared" si="93"/>
        <v>7.5988400602111553E-2</v>
      </c>
      <c r="AS162" s="74">
        <f t="shared" si="93"/>
        <v>7.5425159085563645E-2</v>
      </c>
      <c r="AT162" s="74">
        <f t="shared" si="93"/>
        <v>7.2751733674970537E-2</v>
      </c>
      <c r="AU162" s="74">
        <f t="shared" si="89"/>
        <v>6.0069094711013182E-2</v>
      </c>
    </row>
    <row r="163" spans="1:48">
      <c r="A163" s="16" t="s">
        <v>459</v>
      </c>
      <c r="B163" s="16" t="s">
        <v>78</v>
      </c>
      <c r="C163" s="50">
        <v>54516.512799999997</v>
      </c>
      <c r="D163" s="50" t="s">
        <v>111</v>
      </c>
      <c r="E163">
        <f t="shared" si="78"/>
        <v>6256.4961073561853</v>
      </c>
      <c r="F163">
        <f t="shared" si="79"/>
        <v>6256.5</v>
      </c>
      <c r="G163">
        <f t="shared" si="91"/>
        <v>-1.3956000038888305E-3</v>
      </c>
      <c r="K163">
        <f t="shared" si="92"/>
        <v>-1.3956000038888305E-3</v>
      </c>
      <c r="Q163" s="2">
        <f t="shared" si="80"/>
        <v>39498.012799999997</v>
      </c>
      <c r="S163" s="13">
        <v>1</v>
      </c>
      <c r="Z163">
        <f t="shared" si="81"/>
        <v>6256.5</v>
      </c>
      <c r="AA163" s="74">
        <f t="shared" si="82"/>
        <v>5.0236263850058551E-3</v>
      </c>
      <c r="AB163" s="74">
        <f t="shared" si="94"/>
        <v>-4.3968297688946863E-3</v>
      </c>
      <c r="AC163" s="74">
        <f t="shared" si="95"/>
        <v>-1.3956000038888305E-3</v>
      </c>
      <c r="AD163" s="74">
        <f t="shared" si="96"/>
        <v>-6.4192263888946857E-3</v>
      </c>
      <c r="AE163" s="74">
        <f t="shared" si="97"/>
        <v>4.1206467431881909E-5</v>
      </c>
      <c r="AF163">
        <f t="shared" si="98"/>
        <v>-1.3956000038888305E-3</v>
      </c>
      <c r="AG163" s="101"/>
      <c r="AH163">
        <f t="shared" si="83"/>
        <v>3.0012297650058558E-3</v>
      </c>
      <c r="AI163">
        <f t="shared" si="84"/>
        <v>1.2103144259189433</v>
      </c>
      <c r="AJ163">
        <f t="shared" si="85"/>
        <v>0.66190046256655932</v>
      </c>
      <c r="AK163">
        <f t="shared" si="86"/>
        <v>1.99784567035412E-2</v>
      </c>
      <c r="AL163">
        <f t="shared" si="87"/>
        <v>9.4709083989006057E-2</v>
      </c>
      <c r="AM163">
        <f t="shared" si="88"/>
        <v>4.7389970546271344E-2</v>
      </c>
      <c r="AN163" s="74">
        <f t="shared" si="93"/>
        <v>7.6445611880533421E-2</v>
      </c>
      <c r="AO163" s="74">
        <f t="shared" si="93"/>
        <v>7.6444498506848438E-2</v>
      </c>
      <c r="AP163" s="74">
        <f t="shared" si="93"/>
        <v>7.6439212943191975E-2</v>
      </c>
      <c r="AQ163" s="74">
        <f t="shared" si="93"/>
        <v>7.6414120603533683E-2</v>
      </c>
      <c r="AR163" s="74">
        <f t="shared" si="93"/>
        <v>7.6294999526596324E-2</v>
      </c>
      <c r="AS163" s="74">
        <f t="shared" si="93"/>
        <v>7.5729509795881611E-2</v>
      </c>
      <c r="AT163" s="74">
        <f t="shared" si="93"/>
        <v>7.3045353545403841E-2</v>
      </c>
      <c r="AU163" s="74">
        <f t="shared" si="89"/>
        <v>6.0311579682249317E-2</v>
      </c>
    </row>
    <row r="164" spans="1:48">
      <c r="A164" s="16" t="s">
        <v>459</v>
      </c>
      <c r="B164" s="16" t="s">
        <v>78</v>
      </c>
      <c r="C164" s="50">
        <v>54520.456599999998</v>
      </c>
      <c r="D164" s="50" t="s">
        <v>111</v>
      </c>
      <c r="E164">
        <f t="shared" si="78"/>
        <v>6267.4962568587016</v>
      </c>
      <c r="F164">
        <f t="shared" si="79"/>
        <v>6267.5</v>
      </c>
      <c r="G164">
        <f t="shared" si="91"/>
        <v>-1.3420000032056123E-3</v>
      </c>
      <c r="K164">
        <f t="shared" si="92"/>
        <v>-1.3420000032056123E-3</v>
      </c>
      <c r="Q164" s="2">
        <f t="shared" si="80"/>
        <v>39501.956599999998</v>
      </c>
      <c r="S164" s="13">
        <v>1</v>
      </c>
      <c r="Z164">
        <f t="shared" si="81"/>
        <v>6267.5</v>
      </c>
      <c r="AA164" s="74">
        <f t="shared" si="82"/>
        <v>4.9974964721953789E-3</v>
      </c>
      <c r="AB164" s="74">
        <f t="shared" si="94"/>
        <v>-4.3215209754009914E-3</v>
      </c>
      <c r="AC164" s="74">
        <f t="shared" si="95"/>
        <v>-1.3420000032056123E-3</v>
      </c>
      <c r="AD164" s="74">
        <f t="shared" si="96"/>
        <v>-6.3394964754009912E-3</v>
      </c>
      <c r="AE164" s="74">
        <f t="shared" si="97"/>
        <v>4.018921556162159E-5</v>
      </c>
      <c r="AF164">
        <f t="shared" si="98"/>
        <v>-1.3420000032056123E-3</v>
      </c>
      <c r="AG164" s="101"/>
      <c r="AH164">
        <f t="shared" si="83"/>
        <v>2.9795209721953791E-3</v>
      </c>
      <c r="AI164">
        <f t="shared" si="84"/>
        <v>1.2101399004752222</v>
      </c>
      <c r="AJ164">
        <f t="shared" si="85"/>
        <v>0.65560532527388737</v>
      </c>
      <c r="AK164">
        <f t="shared" si="86"/>
        <v>2.1737495488986847E-2</v>
      </c>
      <c r="AL164">
        <f t="shared" si="87"/>
        <v>0.10307635915919675</v>
      </c>
      <c r="AM164">
        <f t="shared" si="88"/>
        <v>5.15838597427246E-2</v>
      </c>
      <c r="AN164" s="74">
        <f t="shared" si="93"/>
        <v>8.3203363434786015E-2</v>
      </c>
      <c r="AO164" s="74">
        <f t="shared" si="93"/>
        <v>8.3202155442259451E-2</v>
      </c>
      <c r="AP164" s="74">
        <f t="shared" si="93"/>
        <v>8.3196417590114757E-2</v>
      </c>
      <c r="AQ164" s="74">
        <f t="shared" si="93"/>
        <v>8.3169163363597753E-2</v>
      </c>
      <c r="AR164" s="74">
        <f t="shared" si="93"/>
        <v>8.3039709345855944E-2</v>
      </c>
      <c r="AS164" s="74">
        <f t="shared" si="93"/>
        <v>8.2424838671626366E-2</v>
      </c>
      <c r="AT164" s="74">
        <f t="shared" si="93"/>
        <v>7.9504795941215387E-2</v>
      </c>
      <c r="AU164" s="74">
        <f t="shared" si="89"/>
        <v>6.5646249049442496E-2</v>
      </c>
    </row>
    <row r="165" spans="1:48">
      <c r="A165" s="16" t="s">
        <v>459</v>
      </c>
      <c r="B165" s="16" t="s">
        <v>78</v>
      </c>
      <c r="C165" s="50">
        <v>54531.391499999998</v>
      </c>
      <c r="D165" s="50" t="s">
        <v>111</v>
      </c>
      <c r="E165">
        <f t="shared" si="78"/>
        <v>6297.9961642563985</v>
      </c>
      <c r="F165">
        <f t="shared" si="79"/>
        <v>6298</v>
      </c>
      <c r="G165">
        <f t="shared" si="91"/>
        <v>-1.3752000013482757E-3</v>
      </c>
      <c r="K165">
        <f t="shared" si="92"/>
        <v>-1.3752000013482757E-3</v>
      </c>
      <c r="Q165" s="2">
        <f t="shared" si="80"/>
        <v>39512.891499999998</v>
      </c>
      <c r="S165" s="13">
        <v>1</v>
      </c>
      <c r="Z165">
        <f t="shared" si="81"/>
        <v>6298</v>
      </c>
      <c r="AA165" s="74">
        <f t="shared" si="82"/>
        <v>4.9242537331802699E-3</v>
      </c>
      <c r="AB165" s="74">
        <f t="shared" si="94"/>
        <v>-4.2938380545285461E-3</v>
      </c>
      <c r="AC165" s="74">
        <f t="shared" si="95"/>
        <v>-1.3752000013482757E-3</v>
      </c>
      <c r="AD165" s="74">
        <f t="shared" si="96"/>
        <v>-6.2994537345285456E-3</v>
      </c>
      <c r="AE165" s="74">
        <f t="shared" si="97"/>
        <v>3.9683117353465642E-5</v>
      </c>
      <c r="AF165">
        <f t="shared" si="98"/>
        <v>-1.3752000013482757E-3</v>
      </c>
      <c r="AG165" s="101"/>
      <c r="AH165">
        <f t="shared" si="83"/>
        <v>2.91863805318027E-3</v>
      </c>
      <c r="AI165">
        <f t="shared" si="84"/>
        <v>1.2095794473632417</v>
      </c>
      <c r="AJ165">
        <f t="shared" si="85"/>
        <v>0.63792253568675594</v>
      </c>
      <c r="AK165">
        <f t="shared" si="86"/>
        <v>2.6603603605304432E-2</v>
      </c>
      <c r="AL165">
        <f t="shared" si="87"/>
        <v>0.12626275804260462</v>
      </c>
      <c r="AM165">
        <f t="shared" si="88"/>
        <v>6.321538447923146E-2</v>
      </c>
      <c r="AN165" s="74">
        <f t="shared" si="93"/>
        <v>0.1019352034256876</v>
      </c>
      <c r="AO165" s="74">
        <f t="shared" si="93"/>
        <v>0.10193373836322792</v>
      </c>
      <c r="AP165" s="74">
        <f t="shared" si="93"/>
        <v>0.1019267673417983</v>
      </c>
      <c r="AQ165" s="74">
        <f t="shared" si="93"/>
        <v>0.10189359808017155</v>
      </c>
      <c r="AR165" s="74">
        <f t="shared" si="93"/>
        <v>0.10173577484152974</v>
      </c>
      <c r="AS165" s="74">
        <f t="shared" si="93"/>
        <v>0.10098486811820134</v>
      </c>
      <c r="AT165" s="74">
        <f t="shared" si="93"/>
        <v>9.7412906315806694E-2</v>
      </c>
      <c r="AU165" s="74">
        <f t="shared" si="89"/>
        <v>8.0437832294842249E-2</v>
      </c>
    </row>
    <row r="166" spans="1:48">
      <c r="A166" s="16" t="s">
        <v>493</v>
      </c>
      <c r="B166" s="16" t="s">
        <v>78</v>
      </c>
      <c r="C166" s="50">
        <v>54809.602099999996</v>
      </c>
      <c r="D166" s="50" t="s">
        <v>111</v>
      </c>
      <c r="E166">
        <f t="shared" si="78"/>
        <v>7073.9884035139694</v>
      </c>
      <c r="F166">
        <f t="shared" si="79"/>
        <v>7074</v>
      </c>
      <c r="G166">
        <f t="shared" si="91"/>
        <v>-4.157600000326056E-3</v>
      </c>
      <c r="K166">
        <f t="shared" si="92"/>
        <v>-4.157600000326056E-3</v>
      </c>
      <c r="Q166" s="2">
        <f t="shared" si="80"/>
        <v>39791.102099999996</v>
      </c>
      <c r="S166" s="13">
        <v>1</v>
      </c>
      <c r="Z166">
        <f t="shared" si="81"/>
        <v>7074</v>
      </c>
      <c r="AA166" s="74">
        <f t="shared" si="82"/>
        <v>2.762993346594707E-3</v>
      </c>
      <c r="AB166" s="74">
        <f t="shared" si="94"/>
        <v>-5.2795114269207633E-3</v>
      </c>
      <c r="AC166" s="74">
        <f t="shared" si="95"/>
        <v>-4.157600000326056E-3</v>
      </c>
      <c r="AD166" s="74">
        <f t="shared" si="96"/>
        <v>-6.920593346920763E-3</v>
      </c>
      <c r="AE166" s="74">
        <f t="shared" si="97"/>
        <v>4.7894612273443926E-5</v>
      </c>
      <c r="AF166">
        <f t="shared" si="98"/>
        <v>-4.157600000326056E-3</v>
      </c>
      <c r="AG166" s="101"/>
      <c r="AH166">
        <f t="shared" si="83"/>
        <v>1.121911426594707E-3</v>
      </c>
      <c r="AI166">
        <f t="shared" si="84"/>
        <v>1.1619001208976927</v>
      </c>
      <c r="AJ166">
        <f t="shared" si="85"/>
        <v>0.1201141422358586</v>
      </c>
      <c r="AK166">
        <f t="shared" si="86"/>
        <v>0.13571900137851922</v>
      </c>
      <c r="AL166">
        <f t="shared" si="87"/>
        <v>0.69765548988049664</v>
      </c>
      <c r="AM166">
        <f t="shared" si="88"/>
        <v>0.36370060930763731</v>
      </c>
      <c r="AN166" s="74">
        <f t="shared" si="93"/>
        <v>0.57094536850373678</v>
      </c>
      <c r="AO166" s="74">
        <f t="shared" si="93"/>
        <v>0.57094228036781358</v>
      </c>
      <c r="AP166" s="74">
        <f t="shared" si="93"/>
        <v>0.57092490732882484</v>
      </c>
      <c r="AQ166" s="74">
        <f t="shared" si="93"/>
        <v>0.57082717480174183</v>
      </c>
      <c r="AR166" s="74">
        <f t="shared" si="93"/>
        <v>0.57027749191525123</v>
      </c>
      <c r="AS166" s="74">
        <f t="shared" si="93"/>
        <v>0.56718947580827372</v>
      </c>
      <c r="AT166" s="74">
        <f t="shared" si="93"/>
        <v>0.54995244325161086</v>
      </c>
      <c r="AU166" s="74">
        <f t="shared" si="89"/>
        <v>0.45677450765321237</v>
      </c>
    </row>
    <row r="167" spans="1:48">
      <c r="A167" s="16" t="s">
        <v>497</v>
      </c>
      <c r="B167" s="16" t="s">
        <v>79</v>
      </c>
      <c r="C167" s="50">
        <v>54843.302900000002</v>
      </c>
      <c r="D167" s="50" t="s">
        <v>111</v>
      </c>
      <c r="E167">
        <f t="shared" si="78"/>
        <v>7167.9875511265209</v>
      </c>
      <c r="F167">
        <f t="shared" si="79"/>
        <v>7168</v>
      </c>
      <c r="G167">
        <f t="shared" si="91"/>
        <v>-4.4631999990087934E-3</v>
      </c>
      <c r="K167">
        <f t="shared" si="92"/>
        <v>-4.4631999990087934E-3</v>
      </c>
      <c r="Q167" s="2">
        <f t="shared" si="80"/>
        <v>39824.802900000002</v>
      </c>
      <c r="S167" s="13">
        <v>1</v>
      </c>
      <c r="Z167">
        <f t="shared" si="81"/>
        <v>7168</v>
      </c>
      <c r="AA167" s="74">
        <f t="shared" si="82"/>
        <v>2.4763815442537616E-3</v>
      </c>
      <c r="AB167" s="74">
        <f t="shared" si="94"/>
        <v>-5.3491994632625548E-3</v>
      </c>
      <c r="AC167" s="74">
        <f t="shared" si="95"/>
        <v>-4.4631999990087934E-3</v>
      </c>
      <c r="AD167" s="74">
        <f t="shared" si="96"/>
        <v>-6.939581543262555E-3</v>
      </c>
      <c r="AE167" s="74">
        <f t="shared" si="97"/>
        <v>4.8157791995590306E-5</v>
      </c>
      <c r="AF167">
        <f t="shared" si="98"/>
        <v>-4.4631999990087934E-3</v>
      </c>
      <c r="AG167" s="101"/>
      <c r="AH167">
        <f t="shared" si="83"/>
        <v>8.8599946425376157E-4</v>
      </c>
      <c r="AI167">
        <f t="shared" si="84"/>
        <v>1.1526858273224625</v>
      </c>
      <c r="AJ167">
        <f t="shared" si="85"/>
        <v>5.4987491667903468E-2</v>
      </c>
      <c r="AK167">
        <f t="shared" si="86"/>
        <v>0.14600799504385076</v>
      </c>
      <c r="AL167">
        <f t="shared" si="87"/>
        <v>0.763045106426532</v>
      </c>
      <c r="AM167">
        <f t="shared" si="88"/>
        <v>0.40117924401077892</v>
      </c>
      <c r="AN167" s="74">
        <f t="shared" si="93"/>
        <v>0.62616992453930131</v>
      </c>
      <c r="AO167" s="74">
        <f t="shared" si="93"/>
        <v>0.62616720804178061</v>
      </c>
      <c r="AP167" s="74">
        <f t="shared" si="93"/>
        <v>0.6261513389473482</v>
      </c>
      <c r="AQ167" s="74">
        <f t="shared" si="93"/>
        <v>0.62605863933324057</v>
      </c>
      <c r="AR167" s="74">
        <f t="shared" si="93"/>
        <v>0.62551725688182891</v>
      </c>
      <c r="AS167" s="74">
        <f t="shared" si="93"/>
        <v>0.62235969945866287</v>
      </c>
      <c r="AT167" s="74">
        <f t="shared" si="93"/>
        <v>0.60408326996182626</v>
      </c>
      <c r="AU167" s="74">
        <f t="shared" si="89"/>
        <v>0.50236168224559208</v>
      </c>
    </row>
    <row r="168" spans="1:48">
      <c r="A168" s="16" t="s">
        <v>497</v>
      </c>
      <c r="B168" s="16" t="s">
        <v>78</v>
      </c>
      <c r="C168" s="50">
        <v>54843.480900000002</v>
      </c>
      <c r="D168" s="50" t="s">
        <v>111</v>
      </c>
      <c r="E168">
        <f t="shared" si="78"/>
        <v>7168.4840333546881</v>
      </c>
      <c r="F168">
        <f t="shared" si="79"/>
        <v>7168.5</v>
      </c>
      <c r="G168">
        <f t="shared" si="91"/>
        <v>-5.724399998143781E-3</v>
      </c>
      <c r="K168">
        <f t="shared" si="92"/>
        <v>-5.724399998143781E-3</v>
      </c>
      <c r="Q168" s="2">
        <f t="shared" si="80"/>
        <v>39824.980900000002</v>
      </c>
      <c r="S168" s="13">
        <v>1</v>
      </c>
      <c r="Z168">
        <f t="shared" si="81"/>
        <v>7168.5</v>
      </c>
      <c r="AA168" s="74">
        <f t="shared" si="82"/>
        <v>2.4748504709714036E-3</v>
      </c>
      <c r="AB168" s="74">
        <f t="shared" si="94"/>
        <v>-6.6091418491151851E-3</v>
      </c>
      <c r="AC168" s="74">
        <f t="shared" si="95"/>
        <v>-5.724399998143781E-3</v>
      </c>
      <c r="AD168" s="74">
        <f t="shared" si="96"/>
        <v>-8.1992504691151841E-3</v>
      </c>
      <c r="AE168" s="74">
        <f t="shared" si="97"/>
        <v>6.7227708255285568E-5</v>
      </c>
      <c r="AF168">
        <f t="shared" si="98"/>
        <v>-5.724399998143781E-3</v>
      </c>
      <c r="AG168" s="101"/>
      <c r="AH168">
        <f t="shared" si="83"/>
        <v>8.8474185097140367E-4</v>
      </c>
      <c r="AI168">
        <f t="shared" si="84"/>
        <v>1.1526354439746549</v>
      </c>
      <c r="AJ168">
        <f t="shared" si="85"/>
        <v>5.4643000091983709E-2</v>
      </c>
      <c r="AK168">
        <f t="shared" si="86"/>
        <v>0.14606066453542507</v>
      </c>
      <c r="AL168">
        <f t="shared" si="87"/>
        <v>0.76339011672226476</v>
      </c>
      <c r="AM168">
        <f t="shared" si="88"/>
        <v>0.40137952682537831</v>
      </c>
      <c r="AN168" s="74">
        <f t="shared" si="93"/>
        <v>0.62646248531456639</v>
      </c>
      <c r="AO168" s="74">
        <f t="shared" si="93"/>
        <v>0.62645977091449589</v>
      </c>
      <c r="AP168" s="74">
        <f t="shared" si="93"/>
        <v>0.62644391071616068</v>
      </c>
      <c r="AQ168" s="74">
        <f t="shared" si="93"/>
        <v>0.62635124345737336</v>
      </c>
      <c r="AR168" s="74">
        <f t="shared" si="93"/>
        <v>0.6258099354640857</v>
      </c>
      <c r="AS168" s="74">
        <f t="shared" si="93"/>
        <v>0.62265214711983174</v>
      </c>
      <c r="AT168" s="74">
        <f t="shared" si="93"/>
        <v>0.60437065032148263</v>
      </c>
      <c r="AU168" s="74">
        <f t="shared" si="89"/>
        <v>0.50260416721682821</v>
      </c>
    </row>
    <row r="169" spans="1:48">
      <c r="A169" s="16" t="s">
        <v>497</v>
      </c>
      <c r="B169" s="16" t="s">
        <v>78</v>
      </c>
      <c r="C169" s="50">
        <v>54856.387699999999</v>
      </c>
      <c r="D169" s="50" t="s">
        <v>111</v>
      </c>
      <c r="E169">
        <f t="shared" si="78"/>
        <v>7204.4840155036327</v>
      </c>
      <c r="F169">
        <f t="shared" si="79"/>
        <v>7204.5</v>
      </c>
      <c r="G169">
        <f t="shared" si="91"/>
        <v>-5.7308000032207929E-3</v>
      </c>
      <c r="K169">
        <f t="shared" si="92"/>
        <v>-5.7308000032207929E-3</v>
      </c>
      <c r="Q169" s="2">
        <f t="shared" si="80"/>
        <v>39837.887699999999</v>
      </c>
      <c r="S169" s="13">
        <v>1</v>
      </c>
      <c r="Z169">
        <f t="shared" si="81"/>
        <v>7204.5</v>
      </c>
      <c r="AA169" s="74">
        <f t="shared" si="82"/>
        <v>2.3644617714855352E-3</v>
      </c>
      <c r="AB169" s="74">
        <f t="shared" si="94"/>
        <v>-6.5249473947063281E-3</v>
      </c>
      <c r="AC169" s="74">
        <f t="shared" si="95"/>
        <v>-5.7308000032207929E-3</v>
      </c>
      <c r="AD169" s="74">
        <f t="shared" si="96"/>
        <v>-8.095261774706328E-3</v>
      </c>
      <c r="AE169" s="74">
        <f t="shared" si="97"/>
        <v>6.5533263201021454E-5</v>
      </c>
      <c r="AF169">
        <f t="shared" si="98"/>
        <v>-5.7308000032207929E-3</v>
      </c>
      <c r="AG169" s="101"/>
      <c r="AH169">
        <f t="shared" si="83"/>
        <v>7.9414739148553522E-4</v>
      </c>
      <c r="AI169">
        <f t="shared" si="84"/>
        <v>1.1489724097337122</v>
      </c>
      <c r="AJ169">
        <f t="shared" si="85"/>
        <v>2.9904722753262662E-2</v>
      </c>
      <c r="AK169">
        <f t="shared" si="86"/>
        <v>0.14979491853865057</v>
      </c>
      <c r="AL169">
        <f t="shared" si="87"/>
        <v>0.78815116430875343</v>
      </c>
      <c r="AM169">
        <f t="shared" si="88"/>
        <v>0.41582715400255699</v>
      </c>
      <c r="AN169" s="74">
        <f t="shared" si="93"/>
        <v>0.64749303594017849</v>
      </c>
      <c r="AO169" s="74">
        <f t="shared" si="93"/>
        <v>0.64749047480342603</v>
      </c>
      <c r="AP169" s="74">
        <f t="shared" si="93"/>
        <v>0.64747527544122419</v>
      </c>
      <c r="AQ169" s="74">
        <f t="shared" si="93"/>
        <v>0.6473850766632836</v>
      </c>
      <c r="AR169" s="74">
        <f t="shared" si="93"/>
        <v>0.646849929409822</v>
      </c>
      <c r="AS169" s="74">
        <f t="shared" si="93"/>
        <v>0.64367934573852947</v>
      </c>
      <c r="AT169" s="74">
        <f t="shared" si="93"/>
        <v>0.62504614710852591</v>
      </c>
      <c r="AU169" s="74">
        <f t="shared" si="89"/>
        <v>0.52006308514582478</v>
      </c>
    </row>
    <row r="170" spans="1:48">
      <c r="A170" s="16" t="s">
        <v>96</v>
      </c>
      <c r="B170" s="16" t="s">
        <v>79</v>
      </c>
      <c r="C170" s="50">
        <v>54884.708700000003</v>
      </c>
      <c r="D170" s="50" t="s">
        <v>111</v>
      </c>
      <c r="E170">
        <f t="shared" si="78"/>
        <v>7283.477685076311</v>
      </c>
      <c r="F170">
        <f t="shared" si="79"/>
        <v>7283.5</v>
      </c>
      <c r="G170">
        <f t="shared" si="91"/>
        <v>-8.0003999973996542E-3</v>
      </c>
      <c r="K170">
        <f t="shared" si="92"/>
        <v>-8.0003999973996542E-3</v>
      </c>
      <c r="Q170" s="2">
        <f t="shared" si="80"/>
        <v>39866.208700000003</v>
      </c>
      <c r="S170" s="13">
        <v>1</v>
      </c>
      <c r="Z170">
        <f t="shared" si="81"/>
        <v>7283.5</v>
      </c>
      <c r="AA170" s="74">
        <f t="shared" si="82"/>
        <v>2.1213550353436986E-3</v>
      </c>
      <c r="AB170" s="74">
        <f t="shared" si="94"/>
        <v>-8.5956048127433515E-3</v>
      </c>
      <c r="AC170" s="74">
        <f t="shared" si="95"/>
        <v>-8.0003999973996542E-3</v>
      </c>
      <c r="AD170" s="74">
        <f t="shared" si="96"/>
        <v>-1.0121755032743353E-2</v>
      </c>
      <c r="AE170" s="74">
        <f t="shared" si="97"/>
        <v>1.0244992494286539E-4</v>
      </c>
      <c r="AF170">
        <f t="shared" si="98"/>
        <v>-8.0003999973996542E-3</v>
      </c>
      <c r="AG170" s="101"/>
      <c r="AH170">
        <f t="shared" si="83"/>
        <v>5.9520481534369805E-4</v>
      </c>
      <c r="AI170">
        <f t="shared" si="84"/>
        <v>1.1407054258277827</v>
      </c>
      <c r="AJ170">
        <f t="shared" si="85"/>
        <v>-2.3865457477752171E-2</v>
      </c>
      <c r="AK170">
        <f t="shared" si="86"/>
        <v>0.15758578496962333</v>
      </c>
      <c r="AL170">
        <f t="shared" si="87"/>
        <v>0.84192806964513656</v>
      </c>
      <c r="AM170">
        <f t="shared" si="88"/>
        <v>0.44772933408620619</v>
      </c>
      <c r="AN170" s="74">
        <f t="shared" si="93"/>
        <v>0.69340496805210394</v>
      </c>
      <c r="AO170" s="74">
        <f t="shared" si="93"/>
        <v>0.69340275239500071</v>
      </c>
      <c r="AP170" s="74">
        <f t="shared" si="93"/>
        <v>0.69338911563120997</v>
      </c>
      <c r="AQ170" s="74">
        <f t="shared" si="93"/>
        <v>0.69330518848021916</v>
      </c>
      <c r="AR170" s="74">
        <f t="shared" si="93"/>
        <v>0.69278878952426293</v>
      </c>
      <c r="AS170" s="74">
        <f t="shared" si="93"/>
        <v>0.68961626918671548</v>
      </c>
      <c r="AT170" s="74">
        <f t="shared" si="93"/>
        <v>0.6703038635967653</v>
      </c>
      <c r="AU170" s="74">
        <f t="shared" si="89"/>
        <v>0.55837571060112268</v>
      </c>
    </row>
    <row r="171" spans="1:48">
      <c r="A171" s="16" t="s">
        <v>512</v>
      </c>
      <c r="B171" s="16" t="s">
        <v>78</v>
      </c>
      <c r="C171" s="50">
        <v>54910.3465</v>
      </c>
      <c r="D171" s="50" t="s">
        <v>111</v>
      </c>
      <c r="E171">
        <f t="shared" si="78"/>
        <v>7354.9873034432439</v>
      </c>
      <c r="F171">
        <f t="shared" si="79"/>
        <v>7355</v>
      </c>
      <c r="G171">
        <f t="shared" si="91"/>
        <v>-4.5519999985117465E-3</v>
      </c>
      <c r="K171">
        <f t="shared" si="92"/>
        <v>-4.5519999985117465E-3</v>
      </c>
      <c r="Q171" s="2">
        <f t="shared" si="80"/>
        <v>39891.8465</v>
      </c>
      <c r="S171" s="13">
        <v>1</v>
      </c>
      <c r="Z171">
        <f t="shared" si="81"/>
        <v>7355</v>
      </c>
      <c r="AA171" s="74">
        <f t="shared" si="82"/>
        <v>1.9006432652609432E-3</v>
      </c>
      <c r="AB171" s="74">
        <f t="shared" si="94"/>
        <v>-4.9673252637726893E-3</v>
      </c>
      <c r="AC171" s="74">
        <f t="shared" si="95"/>
        <v>-4.5519999985117465E-3</v>
      </c>
      <c r="AD171" s="74">
        <f t="shared" si="96"/>
        <v>-6.4526432637726895E-3</v>
      </c>
      <c r="AE171" s="74">
        <f t="shared" si="97"/>
        <v>4.1636605089511068E-5</v>
      </c>
      <c r="AF171">
        <f t="shared" si="98"/>
        <v>-4.5519999985117465E-3</v>
      </c>
      <c r="AG171" s="101"/>
      <c r="AH171">
        <f t="shared" si="83"/>
        <v>4.1532526526094307E-4</v>
      </c>
      <c r="AI171">
        <f t="shared" si="84"/>
        <v>1.1329832223282079</v>
      </c>
      <c r="AJ171">
        <f t="shared" si="85"/>
        <v>-7.1799363682848991E-2</v>
      </c>
      <c r="AK171">
        <f t="shared" si="86"/>
        <v>0.16415468028989136</v>
      </c>
      <c r="AL171">
        <f t="shared" si="87"/>
        <v>0.88992154274810931</v>
      </c>
      <c r="AM171">
        <f t="shared" si="88"/>
        <v>0.47685501215828979</v>
      </c>
      <c r="AN171" s="74">
        <f t="shared" ref="AN171:AT180" si="99">$AU171+$AB$7*SIN(AO171)</f>
        <v>0.73466773243641059</v>
      </c>
      <c r="AO171" s="74">
        <f t="shared" si="99"/>
        <v>0.7346658290338689</v>
      </c>
      <c r="AP171" s="74">
        <f t="shared" si="99"/>
        <v>0.73465368752862958</v>
      </c>
      <c r="AQ171" s="74">
        <f t="shared" si="99"/>
        <v>0.73457624191130844</v>
      </c>
      <c r="AR171" s="74">
        <f t="shared" si="99"/>
        <v>0.73408237589924252</v>
      </c>
      <c r="AS171" s="74">
        <f t="shared" si="99"/>
        <v>0.73093817892616342</v>
      </c>
      <c r="AT171" s="74">
        <f t="shared" si="99"/>
        <v>0.71112361356050802</v>
      </c>
      <c r="AU171" s="74">
        <f t="shared" si="89"/>
        <v>0.59305106148787967</v>
      </c>
    </row>
    <row r="172" spans="1:48">
      <c r="A172" s="52" t="s">
        <v>739</v>
      </c>
      <c r="B172" s="118" t="s">
        <v>79</v>
      </c>
      <c r="C172" s="119">
        <v>54910.3586</v>
      </c>
      <c r="D172">
        <v>1E-4</v>
      </c>
      <c r="E172">
        <f t="shared" si="78"/>
        <v>7355.021053077855</v>
      </c>
      <c r="F172">
        <f t="shared" si="79"/>
        <v>7355</v>
      </c>
      <c r="O172">
        <f ca="1">+C$11+C$12*$F172</f>
        <v>-6.0417797217045266E-3</v>
      </c>
      <c r="Q172" s="2">
        <f t="shared" si="80"/>
        <v>39891.8586</v>
      </c>
      <c r="S172" s="13"/>
      <c r="U172" s="52">
        <f>+C172-(C$7+F172*C$8)</f>
        <v>7.5480000014067627E-3</v>
      </c>
      <c r="Z172">
        <f t="shared" si="81"/>
        <v>7355</v>
      </c>
      <c r="AA172" s="74">
        <f t="shared" si="82"/>
        <v>1.9006432652609432E-3</v>
      </c>
      <c r="AB172" s="74">
        <f t="shared" si="94"/>
        <v>-9999</v>
      </c>
      <c r="AC172" s="74">
        <f t="shared" si="95"/>
        <v>0</v>
      </c>
      <c r="AD172" s="74">
        <f t="shared" si="96"/>
        <v>-9999</v>
      </c>
      <c r="AE172" s="74">
        <f t="shared" si="97"/>
        <v>0</v>
      </c>
      <c r="AF172">
        <f t="shared" si="98"/>
        <v>-9999</v>
      </c>
      <c r="AG172" s="101"/>
      <c r="AH172">
        <f t="shared" si="83"/>
        <v>4.1532526526094307E-4</v>
      </c>
      <c r="AI172">
        <f t="shared" si="84"/>
        <v>1.1329832223282079</v>
      </c>
      <c r="AJ172">
        <f t="shared" si="85"/>
        <v>-7.1799363682848991E-2</v>
      </c>
      <c r="AK172">
        <f t="shared" si="86"/>
        <v>0.16415468028989136</v>
      </c>
      <c r="AL172">
        <f t="shared" si="87"/>
        <v>0.88992154274810931</v>
      </c>
      <c r="AM172">
        <f t="shared" si="88"/>
        <v>0.47685501215828979</v>
      </c>
      <c r="AN172" s="74">
        <f t="shared" si="99"/>
        <v>0.73466773243641059</v>
      </c>
      <c r="AO172" s="74">
        <f t="shared" si="99"/>
        <v>0.7346658290338689</v>
      </c>
      <c r="AP172" s="74">
        <f t="shared" si="99"/>
        <v>0.73465368752862958</v>
      </c>
      <c r="AQ172" s="74">
        <f t="shared" si="99"/>
        <v>0.73457624191130844</v>
      </c>
      <c r="AR172" s="74">
        <f t="shared" si="99"/>
        <v>0.73408237589924252</v>
      </c>
      <c r="AS172" s="74">
        <f t="shared" si="99"/>
        <v>0.73093817892616342</v>
      </c>
      <c r="AT172" s="74">
        <f t="shared" si="99"/>
        <v>0.71112361356050802</v>
      </c>
      <c r="AU172" s="74">
        <f t="shared" si="89"/>
        <v>0.59305106148787967</v>
      </c>
      <c r="AV172" s="74"/>
    </row>
    <row r="173" spans="1:48">
      <c r="A173" s="16" t="s">
        <v>512</v>
      </c>
      <c r="B173" s="16" t="s">
        <v>78</v>
      </c>
      <c r="C173" s="50">
        <v>54910.369599999998</v>
      </c>
      <c r="D173" s="50" t="s">
        <v>111</v>
      </c>
      <c r="E173">
        <f t="shared" si="78"/>
        <v>7355.0517345638618</v>
      </c>
      <c r="F173">
        <f t="shared" si="79"/>
        <v>7355</v>
      </c>
      <c r="Q173" s="2">
        <f t="shared" si="80"/>
        <v>39891.869599999998</v>
      </c>
      <c r="S173" s="13"/>
      <c r="U173" s="52">
        <f>+C173-(C$7+F173*C$8)</f>
        <v>1.8548000000009779E-2</v>
      </c>
      <c r="Z173">
        <f t="shared" si="81"/>
        <v>7355</v>
      </c>
      <c r="AA173" s="74">
        <f t="shared" si="82"/>
        <v>1.9006432652609432E-3</v>
      </c>
      <c r="AB173" s="74">
        <f t="shared" si="94"/>
        <v>-9999</v>
      </c>
      <c r="AC173" s="74">
        <f t="shared" si="95"/>
        <v>0</v>
      </c>
      <c r="AD173" s="74">
        <f t="shared" si="96"/>
        <v>-9999</v>
      </c>
      <c r="AE173" s="74">
        <f t="shared" si="97"/>
        <v>0</v>
      </c>
      <c r="AF173">
        <f t="shared" si="98"/>
        <v>-9999</v>
      </c>
      <c r="AG173" s="101"/>
      <c r="AH173">
        <f t="shared" si="83"/>
        <v>4.1532526526094307E-4</v>
      </c>
      <c r="AI173">
        <f t="shared" si="84"/>
        <v>1.1329832223282079</v>
      </c>
      <c r="AJ173">
        <f t="shared" si="85"/>
        <v>-7.1799363682848991E-2</v>
      </c>
      <c r="AK173">
        <f t="shared" si="86"/>
        <v>0.16415468028989136</v>
      </c>
      <c r="AL173">
        <f t="shared" si="87"/>
        <v>0.88992154274810931</v>
      </c>
      <c r="AM173">
        <f t="shared" si="88"/>
        <v>0.47685501215828979</v>
      </c>
      <c r="AN173" s="74">
        <f t="shared" si="99"/>
        <v>0.73466773243641059</v>
      </c>
      <c r="AO173" s="74">
        <f t="shared" si="99"/>
        <v>0.7346658290338689</v>
      </c>
      <c r="AP173" s="74">
        <f t="shared" si="99"/>
        <v>0.73465368752862958</v>
      </c>
      <c r="AQ173" s="74">
        <f t="shared" si="99"/>
        <v>0.73457624191130844</v>
      </c>
      <c r="AR173" s="74">
        <f t="shared" si="99"/>
        <v>0.73408237589924252</v>
      </c>
      <c r="AS173" s="74">
        <f t="shared" si="99"/>
        <v>0.73093817892616342</v>
      </c>
      <c r="AT173" s="74">
        <f t="shared" si="99"/>
        <v>0.71112361356050802</v>
      </c>
      <c r="AU173" s="74">
        <f t="shared" si="89"/>
        <v>0.59305106148787967</v>
      </c>
    </row>
    <row r="174" spans="1:48">
      <c r="A174" s="16" t="s">
        <v>519</v>
      </c>
      <c r="B174" s="16" t="s">
        <v>78</v>
      </c>
      <c r="C174" s="50">
        <v>55201.283799999997</v>
      </c>
      <c r="D174" s="50" t="s">
        <v>111</v>
      </c>
      <c r="E174">
        <f t="shared" si="78"/>
        <v>8166.4771852469967</v>
      </c>
      <c r="F174">
        <f t="shared" si="79"/>
        <v>8166.5</v>
      </c>
      <c r="G174">
        <f t="shared" ref="G174:G205" si="100">+C174-(C$7+F174*C$8)</f>
        <v>-8.1796000013127923E-3</v>
      </c>
      <c r="K174">
        <f t="shared" ref="K174:K205" si="101">G174</f>
        <v>-8.1796000013127923E-3</v>
      </c>
      <c r="Q174" s="2">
        <f t="shared" si="80"/>
        <v>40182.783799999997</v>
      </c>
      <c r="S174" s="13">
        <v>1</v>
      </c>
      <c r="Z174">
        <f t="shared" si="81"/>
        <v>8166.5</v>
      </c>
      <c r="AA174" s="74">
        <f t="shared" si="82"/>
        <v>-5.5135620752269957E-4</v>
      </c>
      <c r="AB174" s="74">
        <f t="shared" si="94"/>
        <v>-6.6636815737900921E-3</v>
      </c>
      <c r="AC174" s="74">
        <f t="shared" si="95"/>
        <v>-8.1796000013127923E-3</v>
      </c>
      <c r="AD174" s="74">
        <f t="shared" si="96"/>
        <v>-7.6282437937900925E-3</v>
      </c>
      <c r="AE174" s="74">
        <f t="shared" si="97"/>
        <v>5.8190103377497064E-5</v>
      </c>
      <c r="AF174">
        <f t="shared" si="98"/>
        <v>-8.1796000013127923E-3</v>
      </c>
      <c r="AG174" s="101"/>
      <c r="AH174">
        <f t="shared" si="83"/>
        <v>-1.5159184275227E-3</v>
      </c>
      <c r="AI174">
        <f t="shared" si="84"/>
        <v>1.0385153150040833</v>
      </c>
      <c r="AJ174">
        <f t="shared" si="85"/>
        <v>-0.53912621697010465</v>
      </c>
      <c r="AK174">
        <f t="shared" si="86"/>
        <v>0.20772064652317607</v>
      </c>
      <c r="AL174">
        <f t="shared" si="87"/>
        <v>1.3874596407536655</v>
      </c>
      <c r="AM174">
        <f t="shared" si="88"/>
        <v>0.8316259952056676</v>
      </c>
      <c r="AN174" s="74">
        <f t="shared" si="99"/>
        <v>1.1821066425118862</v>
      </c>
      <c r="AO174" s="74">
        <f t="shared" si="99"/>
        <v>1.1821065826778696</v>
      </c>
      <c r="AP174" s="74">
        <f t="shared" si="99"/>
        <v>1.1821058353416178</v>
      </c>
      <c r="AQ174" s="74">
        <f t="shared" si="99"/>
        <v>1.1820965011095381</v>
      </c>
      <c r="AR174" s="74">
        <f t="shared" si="99"/>
        <v>1.181979934439785</v>
      </c>
      <c r="AS174" s="74">
        <f t="shared" si="99"/>
        <v>1.1805270231158003</v>
      </c>
      <c r="AT174" s="74">
        <f t="shared" si="99"/>
        <v>1.1628293733007908</v>
      </c>
      <c r="AU174" s="74">
        <f t="shared" si="89"/>
        <v>0.98660416980401022</v>
      </c>
    </row>
    <row r="175" spans="1:48">
      <c r="A175" s="16" t="s">
        <v>519</v>
      </c>
      <c r="B175" s="16" t="s">
        <v>78</v>
      </c>
      <c r="C175" s="50">
        <v>55244.307399999998</v>
      </c>
      <c r="D175" s="50" t="s">
        <v>111</v>
      </c>
      <c r="E175">
        <f t="shared" si="78"/>
        <v>8286.47972902111</v>
      </c>
      <c r="F175">
        <f t="shared" si="79"/>
        <v>8286.5</v>
      </c>
      <c r="G175">
        <f t="shared" si="100"/>
        <v>-7.2676000054343604E-3</v>
      </c>
      <c r="K175">
        <f t="shared" si="101"/>
        <v>-7.2676000054343604E-3</v>
      </c>
      <c r="O175">
        <f t="shared" ref="O175:O206" ca="1" si="102">+C$11+C$12*$F175</f>
        <v>-7.8452826719757635E-3</v>
      </c>
      <c r="Q175" s="2">
        <f t="shared" si="80"/>
        <v>40225.807399999998</v>
      </c>
      <c r="S175" s="13">
        <v>1</v>
      </c>
      <c r="Z175">
        <f t="shared" si="81"/>
        <v>8286.5</v>
      </c>
      <c r="AA175" s="74">
        <f t="shared" si="82"/>
        <v>-8.9295835212588196E-4</v>
      </c>
      <c r="AB175" s="74">
        <f t="shared" si="94"/>
        <v>-5.4960282333084785E-3</v>
      </c>
      <c r="AC175" s="74">
        <f t="shared" si="95"/>
        <v>-7.2676000054343604E-3</v>
      </c>
      <c r="AD175" s="74">
        <f t="shared" si="96"/>
        <v>-6.3746416533084788E-3</v>
      </c>
      <c r="AE175" s="74">
        <f t="shared" si="97"/>
        <v>4.0636056208095458E-5</v>
      </c>
      <c r="AF175">
        <f t="shared" si="98"/>
        <v>-7.2676000054343604E-3</v>
      </c>
      <c r="AG175" s="101"/>
      <c r="AH175">
        <f t="shared" si="83"/>
        <v>-1.7715717721258823E-3</v>
      </c>
      <c r="AI175">
        <f t="shared" si="84"/>
        <v>1.0246647234049737</v>
      </c>
      <c r="AJ175">
        <f t="shared" si="85"/>
        <v>-0.59375638320652246</v>
      </c>
      <c r="AK175">
        <f t="shared" si="86"/>
        <v>0.20981646241709959</v>
      </c>
      <c r="AL175">
        <f t="shared" si="87"/>
        <v>1.453779564444875</v>
      </c>
      <c r="AM175">
        <f t="shared" si="88"/>
        <v>0.88933193725176107</v>
      </c>
      <c r="AN175" s="74">
        <f t="shared" si="99"/>
        <v>1.2449448864613066</v>
      </c>
      <c r="AO175" s="74">
        <f t="shared" si="99"/>
        <v>1.2449448628207682</v>
      </c>
      <c r="AP175" s="74">
        <f t="shared" si="99"/>
        <v>1.2449445132536272</v>
      </c>
      <c r="AQ175" s="74">
        <f t="shared" si="99"/>
        <v>1.2449393443278625</v>
      </c>
      <c r="AR175" s="74">
        <f t="shared" si="99"/>
        <v>1.2448629224759673</v>
      </c>
      <c r="AS175" s="74">
        <f t="shared" si="99"/>
        <v>1.2437350453596641</v>
      </c>
      <c r="AT175" s="74">
        <f t="shared" si="99"/>
        <v>1.2275044120690468</v>
      </c>
      <c r="AU175" s="74">
        <f t="shared" si="89"/>
        <v>1.0448005629006654</v>
      </c>
      <c r="AV175" s="74"/>
    </row>
    <row r="176" spans="1:48">
      <c r="A176" s="16" t="s">
        <v>527</v>
      </c>
      <c r="B176" s="16" t="s">
        <v>78</v>
      </c>
      <c r="C176" s="50">
        <v>55249.325299999997</v>
      </c>
      <c r="D176" s="50" t="s">
        <v>111</v>
      </c>
      <c r="E176">
        <f t="shared" si="78"/>
        <v>8300.4757861712333</v>
      </c>
      <c r="F176">
        <f t="shared" si="79"/>
        <v>8300.5</v>
      </c>
      <c r="G176">
        <f t="shared" si="100"/>
        <v>-8.6812000008649193E-3</v>
      </c>
      <c r="K176">
        <f t="shared" si="101"/>
        <v>-8.6812000008649193E-3</v>
      </c>
      <c r="O176">
        <f t="shared" ca="1" si="102"/>
        <v>-7.872388459741515E-3</v>
      </c>
      <c r="Q176" s="2">
        <f t="shared" si="80"/>
        <v>40230.825299999997</v>
      </c>
      <c r="S176" s="13">
        <v>1</v>
      </c>
      <c r="Z176">
        <f t="shared" si="81"/>
        <v>8300.5</v>
      </c>
      <c r="AA176" s="74">
        <f t="shared" si="82"/>
        <v>-9.3230639462532627E-4</v>
      </c>
      <c r="AB176" s="74">
        <f t="shared" si="94"/>
        <v>-6.8804576262395927E-3</v>
      </c>
      <c r="AC176" s="74">
        <f t="shared" si="95"/>
        <v>-8.6812000008649193E-3</v>
      </c>
      <c r="AD176" s="74">
        <f t="shared" si="96"/>
        <v>-7.748893606239593E-3</v>
      </c>
      <c r="AE176" s="74">
        <f t="shared" si="97"/>
        <v>6.0045352120820842E-5</v>
      </c>
      <c r="AF176">
        <f t="shared" si="98"/>
        <v>-8.6812000008649193E-3</v>
      </c>
      <c r="AG176" s="101"/>
      <c r="AH176">
        <f t="shared" si="83"/>
        <v>-1.8007423746253266E-3</v>
      </c>
      <c r="AI176">
        <f t="shared" si="84"/>
        <v>1.0230647923985949</v>
      </c>
      <c r="AJ176">
        <f t="shared" si="85"/>
        <v>-0.59987211413588892</v>
      </c>
      <c r="AK176">
        <f t="shared" si="86"/>
        <v>0.20999836150189299</v>
      </c>
      <c r="AL176">
        <f t="shared" si="87"/>
        <v>1.4614016071621785</v>
      </c>
      <c r="AM176">
        <f t="shared" si="88"/>
        <v>0.89618038278547596</v>
      </c>
      <c r="AN176" s="74">
        <f t="shared" si="99"/>
        <v>1.2522212489850346</v>
      </c>
      <c r="AO176" s="74">
        <f t="shared" si="99"/>
        <v>1.2522212280259295</v>
      </c>
      <c r="AP176" s="74">
        <f t="shared" si="99"/>
        <v>1.2522209112792551</v>
      </c>
      <c r="AQ176" s="74">
        <f t="shared" si="99"/>
        <v>1.2522161244489858</v>
      </c>
      <c r="AR176" s="74">
        <f t="shared" si="99"/>
        <v>1.2521437919913276</v>
      </c>
      <c r="AS176" s="74">
        <f t="shared" si="99"/>
        <v>1.2510527202678168</v>
      </c>
      <c r="AT176" s="74">
        <f t="shared" si="99"/>
        <v>1.2350099373969912</v>
      </c>
      <c r="AU176" s="74">
        <f t="shared" si="89"/>
        <v>1.0515901420952751</v>
      </c>
    </row>
    <row r="177" spans="1:48">
      <c r="A177" s="16" t="s">
        <v>97</v>
      </c>
      <c r="B177" s="16" t="s">
        <v>79</v>
      </c>
      <c r="C177" s="50">
        <v>55259.720999999998</v>
      </c>
      <c r="D177" s="50" t="s">
        <v>111</v>
      </c>
      <c r="E177">
        <f t="shared" si="78"/>
        <v>8329.4717429092252</v>
      </c>
      <c r="F177">
        <f t="shared" si="79"/>
        <v>8329.5</v>
      </c>
      <c r="G177">
        <f t="shared" si="100"/>
        <v>-1.0130800001206808E-2</v>
      </c>
      <c r="K177">
        <f t="shared" si="101"/>
        <v>-1.0130800001206808E-2</v>
      </c>
      <c r="O177">
        <f t="shared" ca="1" si="102"/>
        <v>-7.9285361629705692E-3</v>
      </c>
      <c r="Q177" s="2">
        <f t="shared" si="80"/>
        <v>40241.220999999998</v>
      </c>
      <c r="S177" s="13">
        <v>1</v>
      </c>
      <c r="Z177">
        <f t="shared" si="81"/>
        <v>8329.5</v>
      </c>
      <c r="AA177" s="74">
        <f t="shared" si="82"/>
        <v>-1.0134642840261864E-3</v>
      </c>
      <c r="AB177" s="74">
        <f t="shared" si="94"/>
        <v>-8.2700813371806205E-3</v>
      </c>
      <c r="AC177" s="74">
        <f t="shared" si="95"/>
        <v>-1.0130800001206808E-2</v>
      </c>
      <c r="AD177" s="74">
        <f t="shared" si="96"/>
        <v>-9.1173357171806212E-3</v>
      </c>
      <c r="AE177" s="74">
        <f t="shared" si="97"/>
        <v>8.3125810579777468E-5</v>
      </c>
      <c r="AF177">
        <f t="shared" si="98"/>
        <v>-1.0130800001206808E-2</v>
      </c>
      <c r="AG177" s="101"/>
      <c r="AH177">
        <f t="shared" si="83"/>
        <v>-1.860718664026187E-3</v>
      </c>
      <c r="AI177">
        <f t="shared" si="84"/>
        <v>1.0197623788936616</v>
      </c>
      <c r="AJ177">
        <f t="shared" si="85"/>
        <v>-0.61236944304353458</v>
      </c>
      <c r="AK177">
        <f t="shared" si="86"/>
        <v>0.21033483986808599</v>
      </c>
      <c r="AL177">
        <f t="shared" si="87"/>
        <v>1.4771145965109795</v>
      </c>
      <c r="AM177">
        <f t="shared" si="88"/>
        <v>0.9104474827856549</v>
      </c>
      <c r="AN177" s="74">
        <f t="shared" si="99"/>
        <v>1.2672576147741534</v>
      </c>
      <c r="AO177" s="74">
        <f t="shared" si="99"/>
        <v>1.26725759859151</v>
      </c>
      <c r="AP177" s="74">
        <f t="shared" si="99"/>
        <v>1.26725734231722</v>
      </c>
      <c r="AQ177" s="74">
        <f t="shared" si="99"/>
        <v>1.2672532838913328</v>
      </c>
      <c r="AR177" s="74">
        <f t="shared" si="99"/>
        <v>1.267189020618835</v>
      </c>
      <c r="AS177" s="74">
        <f t="shared" si="99"/>
        <v>1.2661731928663125</v>
      </c>
      <c r="AT177" s="74">
        <f t="shared" si="99"/>
        <v>1.2505301625385672</v>
      </c>
      <c r="AU177" s="74">
        <f t="shared" si="89"/>
        <v>1.0656542704269667</v>
      </c>
      <c r="AV177" s="74"/>
    </row>
    <row r="178" spans="1:48">
      <c r="A178" s="52" t="s">
        <v>719</v>
      </c>
      <c r="B178" s="118" t="s">
        <v>79</v>
      </c>
      <c r="C178" s="119">
        <v>55282.129399999998</v>
      </c>
      <c r="D178">
        <v>4.0000000000000002E-4</v>
      </c>
      <c r="E178">
        <f t="shared" si="78"/>
        <v>8391.9738348287265</v>
      </c>
      <c r="F178">
        <f t="shared" si="79"/>
        <v>8392</v>
      </c>
      <c r="G178">
        <f t="shared" si="100"/>
        <v>-9.3808000019635074E-3</v>
      </c>
      <c r="K178">
        <f t="shared" si="101"/>
        <v>-9.3808000019635074E-3</v>
      </c>
      <c r="O178">
        <f t="shared" ca="1" si="102"/>
        <v>-8.0495441440676749E-3</v>
      </c>
      <c r="Q178" s="2">
        <f t="shared" si="80"/>
        <v>40263.629399999998</v>
      </c>
      <c r="S178" s="13">
        <v>1</v>
      </c>
      <c r="Z178">
        <f t="shared" si="81"/>
        <v>8392</v>
      </c>
      <c r="AA178" s="74">
        <f t="shared" si="82"/>
        <v>-1.1867392165672308E-3</v>
      </c>
      <c r="AB178" s="74">
        <f t="shared" si="94"/>
        <v>-7.3929139053962763E-3</v>
      </c>
      <c r="AC178" s="74">
        <f t="shared" si="95"/>
        <v>-9.3808000019635074E-3</v>
      </c>
      <c r="AD178" s="74">
        <f t="shared" si="96"/>
        <v>-8.1940607853962771E-3</v>
      </c>
      <c r="AE178" s="74">
        <f t="shared" si="97"/>
        <v>6.7142632154769058E-5</v>
      </c>
      <c r="AF178">
        <f t="shared" si="98"/>
        <v>-9.3808000019635074E-3</v>
      </c>
      <c r="AG178" s="101"/>
      <c r="AH178">
        <f t="shared" si="83"/>
        <v>-1.9878860965672315E-3</v>
      </c>
      <c r="AI178">
        <f t="shared" si="84"/>
        <v>1.0127019096500103</v>
      </c>
      <c r="AJ178">
        <f t="shared" si="85"/>
        <v>-0.6385214157337592</v>
      </c>
      <c r="AK178">
        <f t="shared" si="86"/>
        <v>0.21087901264258846</v>
      </c>
      <c r="AL178">
        <f t="shared" si="87"/>
        <v>1.5106358496707972</v>
      </c>
      <c r="AM178">
        <f t="shared" si="88"/>
        <v>0.94157921291202751</v>
      </c>
      <c r="AN178" s="74">
        <f t="shared" si="99"/>
        <v>1.2994990169232317</v>
      </c>
      <c r="AO178" s="74">
        <f t="shared" si="99"/>
        <v>1.2994990080830249</v>
      </c>
      <c r="AP178" s="74">
        <f t="shared" si="99"/>
        <v>1.299498851934572</v>
      </c>
      <c r="AQ178" s="74">
        <f t="shared" si="99"/>
        <v>1.2994960938303382</v>
      </c>
      <c r="AR178" s="74">
        <f t="shared" si="99"/>
        <v>1.2994473809864198</v>
      </c>
      <c r="AS178" s="74">
        <f t="shared" si="99"/>
        <v>1.2985884299262374</v>
      </c>
      <c r="AT178" s="74">
        <f t="shared" si="99"/>
        <v>1.2838542269859041</v>
      </c>
      <c r="AU178" s="74">
        <f t="shared" si="89"/>
        <v>1.0959648918314746</v>
      </c>
    </row>
    <row r="179" spans="1:48">
      <c r="A179" s="52" t="s">
        <v>719</v>
      </c>
      <c r="B179" s="118" t="s">
        <v>78</v>
      </c>
      <c r="C179" s="119">
        <v>55284.102299999999</v>
      </c>
      <c r="D179">
        <v>4.0000000000000002E-4</v>
      </c>
      <c r="E179">
        <f t="shared" si="78"/>
        <v>8397.4766988059855</v>
      </c>
      <c r="F179">
        <f t="shared" si="79"/>
        <v>8397.5</v>
      </c>
      <c r="G179">
        <f t="shared" si="100"/>
        <v>-8.3539999977801926E-3</v>
      </c>
      <c r="K179">
        <f t="shared" si="101"/>
        <v>-8.3539999977801926E-3</v>
      </c>
      <c r="O179">
        <f t="shared" ca="1" si="102"/>
        <v>-8.06019284640422E-3</v>
      </c>
      <c r="Q179" s="2">
        <f t="shared" si="80"/>
        <v>40265.602299999999</v>
      </c>
      <c r="S179" s="13">
        <v>1</v>
      </c>
      <c r="Z179">
        <f t="shared" si="81"/>
        <v>8397.5</v>
      </c>
      <c r="AA179" s="74">
        <f t="shared" si="82"/>
        <v>-1.2018785169727224E-3</v>
      </c>
      <c r="AB179" s="74">
        <f t="shared" si="94"/>
        <v>-6.3550619808074704E-3</v>
      </c>
      <c r="AC179" s="74">
        <f t="shared" si="95"/>
        <v>-8.3539999977801926E-3</v>
      </c>
      <c r="AD179" s="74">
        <f t="shared" si="96"/>
        <v>-7.1521214808074702E-3</v>
      </c>
      <c r="AE179" s="74">
        <f t="shared" si="97"/>
        <v>5.1152841676227644E-5</v>
      </c>
      <c r="AF179">
        <f t="shared" si="98"/>
        <v>-8.3539999977801926E-3</v>
      </c>
      <c r="AG179" s="101"/>
      <c r="AH179">
        <f t="shared" si="83"/>
        <v>-1.9989380169727223E-3</v>
      </c>
      <c r="AI179">
        <f t="shared" si="84"/>
        <v>1.0120844758057668</v>
      </c>
      <c r="AJ179">
        <f t="shared" si="85"/>
        <v>-0.6407718086764459</v>
      </c>
      <c r="AK179">
        <f t="shared" si="86"/>
        <v>0.21091529561975789</v>
      </c>
      <c r="AL179">
        <f t="shared" si="87"/>
        <v>1.5135635013300981</v>
      </c>
      <c r="AM179">
        <f t="shared" si="88"/>
        <v>0.94434463846091632</v>
      </c>
      <c r="AN179" s="74">
        <f t="shared" si="99"/>
        <v>1.3023255605973423</v>
      </c>
      <c r="AO179" s="74">
        <f t="shared" si="99"/>
        <v>1.3023255522438171</v>
      </c>
      <c r="AP179" s="74">
        <f t="shared" si="99"/>
        <v>1.3023254031764548</v>
      </c>
      <c r="AQ179" s="74">
        <f t="shared" si="99"/>
        <v>1.3023227431060471</v>
      </c>
      <c r="AR179" s="74">
        <f t="shared" si="99"/>
        <v>1.3022752791278283</v>
      </c>
      <c r="AS179" s="74">
        <f t="shared" si="99"/>
        <v>1.3014297452862815</v>
      </c>
      <c r="AT179" s="74">
        <f t="shared" si="99"/>
        <v>1.2867785207024884</v>
      </c>
      <c r="AU179" s="74">
        <f t="shared" si="89"/>
        <v>1.0986322265150714</v>
      </c>
    </row>
    <row r="180" spans="1:48">
      <c r="A180" s="16" t="s">
        <v>100</v>
      </c>
      <c r="B180" s="16" t="s">
        <v>79</v>
      </c>
      <c r="C180" s="50">
        <v>55544.924200000001</v>
      </c>
      <c r="D180" s="50" t="s">
        <v>111</v>
      </c>
      <c r="E180">
        <f t="shared" si="78"/>
        <v>9124.9679239009929</v>
      </c>
      <c r="F180">
        <f t="shared" si="79"/>
        <v>9125</v>
      </c>
      <c r="G180">
        <f t="shared" si="100"/>
        <v>-1.1500000000523869E-2</v>
      </c>
      <c r="K180">
        <f t="shared" si="101"/>
        <v>-1.1500000000523869E-2</v>
      </c>
      <c r="O180">
        <f t="shared" ca="1" si="102"/>
        <v>-9.4687257463745098E-3</v>
      </c>
      <c r="Q180" s="2">
        <f t="shared" si="80"/>
        <v>40526.424200000001</v>
      </c>
      <c r="S180" s="13">
        <v>1</v>
      </c>
      <c r="Z180">
        <f t="shared" si="81"/>
        <v>9125</v>
      </c>
      <c r="AA180" s="74">
        <f t="shared" si="82"/>
        <v>-3.032014278042245E-3</v>
      </c>
      <c r="AB180" s="74">
        <f t="shared" si="94"/>
        <v>-8.2542357224816235E-3</v>
      </c>
      <c r="AC180" s="74">
        <f t="shared" si="95"/>
        <v>-1.1500000000523869E-2</v>
      </c>
      <c r="AD180" s="74">
        <f t="shared" si="96"/>
        <v>-8.4679857224816239E-3</v>
      </c>
      <c r="AE180" s="74">
        <f t="shared" si="97"/>
        <v>7.1706782196152624E-5</v>
      </c>
      <c r="AF180">
        <f t="shared" si="98"/>
        <v>-1.1500000000523869E-2</v>
      </c>
      <c r="AG180" s="101"/>
      <c r="AH180">
        <f t="shared" si="83"/>
        <v>-3.2457642780422454E-3</v>
      </c>
      <c r="AI180">
        <f t="shared" si="84"/>
        <v>0.93736545822516248</v>
      </c>
      <c r="AJ180">
        <f t="shared" si="85"/>
        <v>-0.86927802569672585</v>
      </c>
      <c r="AK180">
        <f t="shared" si="86"/>
        <v>0.20176275835378082</v>
      </c>
      <c r="AL180">
        <f t="shared" si="87"/>
        <v>1.8718002556900699</v>
      </c>
      <c r="AM180">
        <f t="shared" si="88"/>
        <v>1.3575138861268901</v>
      </c>
      <c r="AN180" s="74">
        <f t="shared" si="99"/>
        <v>1.661834213008456</v>
      </c>
      <c r="AO180" s="74">
        <f t="shared" si="99"/>
        <v>1.6618342130101229</v>
      </c>
      <c r="AP180" s="74">
        <f t="shared" si="99"/>
        <v>1.6618342129233266</v>
      </c>
      <c r="AQ180" s="74">
        <f t="shared" si="99"/>
        <v>1.6618342174425071</v>
      </c>
      <c r="AR180" s="74">
        <f t="shared" si="99"/>
        <v>1.6618339821444341</v>
      </c>
      <c r="AS180" s="74">
        <f t="shared" si="99"/>
        <v>1.6618462324938785</v>
      </c>
      <c r="AT180" s="74">
        <f t="shared" si="99"/>
        <v>1.6612062409094988</v>
      </c>
      <c r="AU180" s="74">
        <f t="shared" si="89"/>
        <v>1.4514478596635432</v>
      </c>
    </row>
    <row r="181" spans="1:48">
      <c r="A181" s="16" t="s">
        <v>527</v>
      </c>
      <c r="B181" s="16" t="s">
        <v>78</v>
      </c>
      <c r="C181" s="50">
        <v>55578.266300000003</v>
      </c>
      <c r="D181" s="50" t="s">
        <v>111</v>
      </c>
      <c r="E181">
        <f t="shared" si="78"/>
        <v>9217.9665761469951</v>
      </c>
      <c r="F181">
        <f t="shared" si="79"/>
        <v>9218</v>
      </c>
      <c r="G181">
        <f t="shared" si="100"/>
        <v>-1.1983199998212513E-2</v>
      </c>
      <c r="K181">
        <f t="shared" si="101"/>
        <v>-1.1983199998212513E-2</v>
      </c>
      <c r="O181">
        <f t="shared" ca="1" si="102"/>
        <v>-9.6487856222469987E-3</v>
      </c>
      <c r="Q181" s="2">
        <f t="shared" si="80"/>
        <v>40559.766300000003</v>
      </c>
      <c r="S181" s="13">
        <v>1</v>
      </c>
      <c r="Z181">
        <f t="shared" si="81"/>
        <v>9218</v>
      </c>
      <c r="AA181" s="74">
        <f t="shared" si="82"/>
        <v>-3.239633783045055E-3</v>
      </c>
      <c r="AB181" s="74">
        <f t="shared" si="94"/>
        <v>-8.6104881351674566E-3</v>
      </c>
      <c r="AC181" s="74">
        <f t="shared" si="95"/>
        <v>-1.1983199998212513E-2</v>
      </c>
      <c r="AD181" s="74">
        <f t="shared" si="96"/>
        <v>-8.743566215167458E-3</v>
      </c>
      <c r="AE181" s="74">
        <f t="shared" si="97"/>
        <v>7.6449950159017789E-5</v>
      </c>
      <c r="AF181">
        <f t="shared" si="98"/>
        <v>-1.1983199998212513E-2</v>
      </c>
      <c r="AG181" s="101"/>
      <c r="AH181">
        <f t="shared" si="83"/>
        <v>-3.3727118630450556E-3</v>
      </c>
      <c r="AI181">
        <f t="shared" si="84"/>
        <v>0.92893801158516232</v>
      </c>
      <c r="AJ181">
        <f t="shared" si="85"/>
        <v>-0.88929252188165087</v>
      </c>
      <c r="AK181">
        <f t="shared" si="86"/>
        <v>0.19895097457514374</v>
      </c>
      <c r="AL181">
        <f t="shared" si="87"/>
        <v>1.9138562361653522</v>
      </c>
      <c r="AM181">
        <f t="shared" si="88"/>
        <v>1.4190591094686418</v>
      </c>
      <c r="AN181" s="74">
        <f t="shared" ref="AN181:AT190" si="103">$AU181+$AB$7*SIN(AO181)</f>
        <v>1.7058865079437855</v>
      </c>
      <c r="AO181" s="74">
        <f t="shared" si="103"/>
        <v>1.7058865079179113</v>
      </c>
      <c r="AP181" s="74">
        <f t="shared" si="103"/>
        <v>1.7058865088272865</v>
      </c>
      <c r="AQ181" s="74">
        <f t="shared" si="103"/>
        <v>1.7058864768662116</v>
      </c>
      <c r="AR181" s="74">
        <f t="shared" si="103"/>
        <v>1.7058876001717111</v>
      </c>
      <c r="AS181" s="74">
        <f t="shared" si="103"/>
        <v>1.7058481148497049</v>
      </c>
      <c r="AT181" s="74">
        <f t="shared" si="103"/>
        <v>1.7072292466615413</v>
      </c>
      <c r="AU181" s="74">
        <f t="shared" si="89"/>
        <v>1.4965500643134508</v>
      </c>
    </row>
    <row r="182" spans="1:48">
      <c r="A182" s="16" t="s">
        <v>527</v>
      </c>
      <c r="B182" s="16" t="s">
        <v>78</v>
      </c>
      <c r="C182" s="50">
        <v>55578.266300000003</v>
      </c>
      <c r="D182" s="50" t="s">
        <v>111</v>
      </c>
      <c r="E182">
        <f t="shared" si="78"/>
        <v>9217.9665761469951</v>
      </c>
      <c r="F182">
        <f t="shared" si="79"/>
        <v>9218</v>
      </c>
      <c r="G182">
        <f t="shared" si="100"/>
        <v>-1.1983199998212513E-2</v>
      </c>
      <c r="K182">
        <f t="shared" si="101"/>
        <v>-1.1983199998212513E-2</v>
      </c>
      <c r="O182">
        <f t="shared" ca="1" si="102"/>
        <v>-9.6487856222469987E-3</v>
      </c>
      <c r="Q182" s="2">
        <f t="shared" si="80"/>
        <v>40559.766300000003</v>
      </c>
      <c r="S182" s="13">
        <v>1</v>
      </c>
      <c r="Z182">
        <f t="shared" si="81"/>
        <v>9218</v>
      </c>
      <c r="AA182" s="74">
        <f t="shared" si="82"/>
        <v>-3.239633783045055E-3</v>
      </c>
      <c r="AB182" s="74">
        <f t="shared" si="94"/>
        <v>-8.6104881351674566E-3</v>
      </c>
      <c r="AC182" s="74">
        <f t="shared" si="95"/>
        <v>-1.1983199998212513E-2</v>
      </c>
      <c r="AD182" s="74">
        <f t="shared" si="96"/>
        <v>-8.743566215167458E-3</v>
      </c>
      <c r="AE182" s="74">
        <f t="shared" si="97"/>
        <v>7.6449950159017789E-5</v>
      </c>
      <c r="AF182">
        <f t="shared" si="98"/>
        <v>-1.1983199998212513E-2</v>
      </c>
      <c r="AG182" s="101"/>
      <c r="AH182">
        <f t="shared" si="83"/>
        <v>-3.3727118630450556E-3</v>
      </c>
      <c r="AI182">
        <f t="shared" si="84"/>
        <v>0.92893801158516232</v>
      </c>
      <c r="AJ182">
        <f t="shared" si="85"/>
        <v>-0.88929252188165087</v>
      </c>
      <c r="AK182">
        <f t="shared" si="86"/>
        <v>0.19895097457514374</v>
      </c>
      <c r="AL182">
        <f t="shared" si="87"/>
        <v>1.9138562361653522</v>
      </c>
      <c r="AM182">
        <f t="shared" si="88"/>
        <v>1.4190591094686418</v>
      </c>
      <c r="AN182" s="74">
        <f t="shared" si="103"/>
        <v>1.7058865079437855</v>
      </c>
      <c r="AO182" s="74">
        <f t="shared" si="103"/>
        <v>1.7058865079179113</v>
      </c>
      <c r="AP182" s="74">
        <f t="shared" si="103"/>
        <v>1.7058865088272865</v>
      </c>
      <c r="AQ182" s="74">
        <f t="shared" si="103"/>
        <v>1.7058864768662116</v>
      </c>
      <c r="AR182" s="74">
        <f t="shared" si="103"/>
        <v>1.7058876001717111</v>
      </c>
      <c r="AS182" s="74">
        <f t="shared" si="103"/>
        <v>1.7058481148497049</v>
      </c>
      <c r="AT182" s="74">
        <f t="shared" si="103"/>
        <v>1.7072292466615413</v>
      </c>
      <c r="AU182" s="74">
        <f t="shared" si="89"/>
        <v>1.4965500643134508</v>
      </c>
    </row>
    <row r="183" spans="1:48">
      <c r="A183" s="52" t="s">
        <v>728</v>
      </c>
      <c r="B183" s="118" t="s">
        <v>79</v>
      </c>
      <c r="C183" s="119">
        <v>55578.267</v>
      </c>
      <c r="D183">
        <v>2.9999999999999997E-4</v>
      </c>
      <c r="E183">
        <f t="shared" si="78"/>
        <v>9217.9685286051863</v>
      </c>
      <c r="F183">
        <f t="shared" si="79"/>
        <v>9218</v>
      </c>
      <c r="G183">
        <f t="shared" si="100"/>
        <v>-1.1283200001344085E-2</v>
      </c>
      <c r="K183">
        <f t="shared" si="101"/>
        <v>-1.1283200001344085E-2</v>
      </c>
      <c r="O183">
        <f t="shared" ca="1" si="102"/>
        <v>-9.6487856222469987E-3</v>
      </c>
      <c r="Q183" s="2">
        <f t="shared" si="80"/>
        <v>40559.767</v>
      </c>
      <c r="S183" s="13">
        <v>1</v>
      </c>
      <c r="Z183">
        <f t="shared" si="81"/>
        <v>9218</v>
      </c>
      <c r="AA183" s="74">
        <f t="shared" si="82"/>
        <v>-3.239633783045055E-3</v>
      </c>
      <c r="AB183" s="74">
        <f t="shared" si="94"/>
        <v>-7.9104881382990287E-3</v>
      </c>
      <c r="AC183" s="74">
        <f t="shared" si="95"/>
        <v>-1.1283200001344085E-2</v>
      </c>
      <c r="AD183" s="74">
        <f t="shared" si="96"/>
        <v>-8.0435662182990302E-3</v>
      </c>
      <c r="AE183" s="74">
        <f t="shared" si="97"/>
        <v>6.4698957508161365E-5</v>
      </c>
      <c r="AF183">
        <f t="shared" si="98"/>
        <v>-1.1283200001344085E-2</v>
      </c>
      <c r="AG183" s="101"/>
      <c r="AH183">
        <f t="shared" si="83"/>
        <v>-3.3727118630450556E-3</v>
      </c>
      <c r="AI183">
        <f t="shared" si="84"/>
        <v>0.92893801158516232</v>
      </c>
      <c r="AJ183">
        <f t="shared" si="85"/>
        <v>-0.88929252188165087</v>
      </c>
      <c r="AK183">
        <f t="shared" si="86"/>
        <v>0.19895097457514374</v>
      </c>
      <c r="AL183">
        <f t="shared" si="87"/>
        <v>1.9138562361653522</v>
      </c>
      <c r="AM183">
        <f t="shared" si="88"/>
        <v>1.4190591094686418</v>
      </c>
      <c r="AN183" s="74">
        <f t="shared" si="103"/>
        <v>1.7058865079437855</v>
      </c>
      <c r="AO183" s="74">
        <f t="shared" si="103"/>
        <v>1.7058865079179113</v>
      </c>
      <c r="AP183" s="74">
        <f t="shared" si="103"/>
        <v>1.7058865088272865</v>
      </c>
      <c r="AQ183" s="74">
        <f t="shared" si="103"/>
        <v>1.7058864768662116</v>
      </c>
      <c r="AR183" s="74">
        <f t="shared" si="103"/>
        <v>1.7058876001717111</v>
      </c>
      <c r="AS183" s="74">
        <f t="shared" si="103"/>
        <v>1.7058481148497049</v>
      </c>
      <c r="AT183" s="74">
        <f t="shared" si="103"/>
        <v>1.7072292466615413</v>
      </c>
      <c r="AU183" s="74">
        <f t="shared" si="89"/>
        <v>1.4965500643134508</v>
      </c>
    </row>
    <row r="184" spans="1:48">
      <c r="A184" s="16" t="s">
        <v>542</v>
      </c>
      <c r="B184" s="16" t="s">
        <v>78</v>
      </c>
      <c r="C184" s="50">
        <v>55578.267599999999</v>
      </c>
      <c r="D184" s="50" t="s">
        <v>111</v>
      </c>
      <c r="E184">
        <f t="shared" si="78"/>
        <v>9217.9702021407847</v>
      </c>
      <c r="F184">
        <f t="shared" si="79"/>
        <v>9218</v>
      </c>
      <c r="G184">
        <f t="shared" si="100"/>
        <v>-1.0683200001949444E-2</v>
      </c>
      <c r="K184">
        <f t="shared" si="101"/>
        <v>-1.0683200001949444E-2</v>
      </c>
      <c r="O184">
        <f t="shared" ca="1" si="102"/>
        <v>-9.6487856222469987E-3</v>
      </c>
      <c r="Q184" s="2">
        <f t="shared" si="80"/>
        <v>40559.767599999999</v>
      </c>
      <c r="S184" s="13">
        <v>1</v>
      </c>
      <c r="Z184">
        <f t="shared" si="81"/>
        <v>9218</v>
      </c>
      <c r="AA184" s="74">
        <f t="shared" si="82"/>
        <v>-3.239633783045055E-3</v>
      </c>
      <c r="AB184" s="74">
        <f t="shared" si="94"/>
        <v>-7.3104881389043884E-3</v>
      </c>
      <c r="AC184" s="74">
        <f t="shared" si="95"/>
        <v>-1.0683200001949444E-2</v>
      </c>
      <c r="AD184" s="74">
        <f t="shared" si="96"/>
        <v>-7.4435662189043898E-3</v>
      </c>
      <c r="AE184" s="74">
        <f t="shared" si="97"/>
        <v>5.5406678055214594E-5</v>
      </c>
      <c r="AF184">
        <f t="shared" si="98"/>
        <v>-1.0683200001949444E-2</v>
      </c>
      <c r="AG184" s="101"/>
      <c r="AH184">
        <f t="shared" si="83"/>
        <v>-3.3727118630450556E-3</v>
      </c>
      <c r="AI184">
        <f t="shared" si="84"/>
        <v>0.92893801158516232</v>
      </c>
      <c r="AJ184">
        <f t="shared" si="85"/>
        <v>-0.88929252188165087</v>
      </c>
      <c r="AK184">
        <f t="shared" si="86"/>
        <v>0.19895097457514374</v>
      </c>
      <c r="AL184">
        <f t="shared" si="87"/>
        <v>1.9138562361653522</v>
      </c>
      <c r="AM184">
        <f t="shared" si="88"/>
        <v>1.4190591094686418</v>
      </c>
      <c r="AN184" s="74">
        <f t="shared" si="103"/>
        <v>1.7058865079437855</v>
      </c>
      <c r="AO184" s="74">
        <f t="shared" si="103"/>
        <v>1.7058865079179113</v>
      </c>
      <c r="AP184" s="74">
        <f t="shared" si="103"/>
        <v>1.7058865088272865</v>
      </c>
      <c r="AQ184" s="74">
        <f t="shared" si="103"/>
        <v>1.7058864768662116</v>
      </c>
      <c r="AR184" s="74">
        <f t="shared" si="103"/>
        <v>1.7058876001717111</v>
      </c>
      <c r="AS184" s="74">
        <f t="shared" si="103"/>
        <v>1.7058481148497049</v>
      </c>
      <c r="AT184" s="74">
        <f t="shared" si="103"/>
        <v>1.7072292466615413</v>
      </c>
      <c r="AU184" s="74">
        <f t="shared" si="89"/>
        <v>1.4965500643134508</v>
      </c>
      <c r="AV184" s="74"/>
    </row>
    <row r="185" spans="1:48">
      <c r="A185" s="106" t="s">
        <v>595</v>
      </c>
      <c r="B185" s="106"/>
      <c r="C185" s="26">
        <v>55578.267599999999</v>
      </c>
      <c r="D185" s="26">
        <v>8.9999999999999998E-4</v>
      </c>
      <c r="E185">
        <f t="shared" si="78"/>
        <v>9217.9702021407847</v>
      </c>
      <c r="F185">
        <f t="shared" si="79"/>
        <v>9218</v>
      </c>
      <c r="G185">
        <f t="shared" si="100"/>
        <v>-1.0683200001949444E-2</v>
      </c>
      <c r="K185">
        <f t="shared" si="101"/>
        <v>-1.0683200001949444E-2</v>
      </c>
      <c r="O185">
        <f t="shared" ca="1" si="102"/>
        <v>-9.6487856222469987E-3</v>
      </c>
      <c r="Q185" s="2">
        <f t="shared" si="80"/>
        <v>40559.767599999999</v>
      </c>
      <c r="S185" s="13">
        <v>1</v>
      </c>
      <c r="Z185">
        <f t="shared" si="81"/>
        <v>9218</v>
      </c>
      <c r="AA185" s="74">
        <f t="shared" si="82"/>
        <v>-3.239633783045055E-3</v>
      </c>
      <c r="AB185" s="74">
        <f t="shared" si="94"/>
        <v>-7.3104881389043884E-3</v>
      </c>
      <c r="AC185" s="74">
        <f t="shared" si="95"/>
        <v>-1.0683200001949444E-2</v>
      </c>
      <c r="AD185" s="74">
        <f t="shared" si="96"/>
        <v>-7.4435662189043898E-3</v>
      </c>
      <c r="AE185" s="74">
        <f t="shared" si="97"/>
        <v>5.5406678055214594E-5</v>
      </c>
      <c r="AF185">
        <f t="shared" si="98"/>
        <v>-1.0683200001949444E-2</v>
      </c>
      <c r="AG185" s="101"/>
      <c r="AH185">
        <f t="shared" si="83"/>
        <v>-3.3727118630450556E-3</v>
      </c>
      <c r="AI185">
        <f t="shared" si="84"/>
        <v>0.92893801158516232</v>
      </c>
      <c r="AJ185">
        <f t="shared" si="85"/>
        <v>-0.88929252188165087</v>
      </c>
      <c r="AK185">
        <f t="shared" si="86"/>
        <v>0.19895097457514374</v>
      </c>
      <c r="AL185">
        <f t="shared" si="87"/>
        <v>1.9138562361653522</v>
      </c>
      <c r="AM185">
        <f t="shared" si="88"/>
        <v>1.4190591094686418</v>
      </c>
      <c r="AN185" s="74">
        <f t="shared" si="103"/>
        <v>1.7058865079437855</v>
      </c>
      <c r="AO185" s="74">
        <f t="shared" si="103"/>
        <v>1.7058865079179113</v>
      </c>
      <c r="AP185" s="74">
        <f t="shared" si="103"/>
        <v>1.7058865088272865</v>
      </c>
      <c r="AQ185" s="74">
        <f t="shared" si="103"/>
        <v>1.7058864768662116</v>
      </c>
      <c r="AR185" s="74">
        <f t="shared" si="103"/>
        <v>1.7058876001717111</v>
      </c>
      <c r="AS185" s="74">
        <f t="shared" si="103"/>
        <v>1.7058481148497049</v>
      </c>
      <c r="AT185" s="74">
        <f t="shared" si="103"/>
        <v>1.7072292466615413</v>
      </c>
      <c r="AU185" s="74">
        <f t="shared" si="89"/>
        <v>1.4965500643134508</v>
      </c>
    </row>
    <row r="186" spans="1:48">
      <c r="A186" s="16" t="s">
        <v>542</v>
      </c>
      <c r="B186" s="16" t="s">
        <v>78</v>
      </c>
      <c r="C186" s="50">
        <v>55578.447800000002</v>
      </c>
      <c r="D186" s="50" t="s">
        <v>111</v>
      </c>
      <c r="E186">
        <f t="shared" si="78"/>
        <v>9218.4728206661621</v>
      </c>
      <c r="F186">
        <f t="shared" si="79"/>
        <v>9218.5</v>
      </c>
      <c r="G186">
        <f t="shared" si="100"/>
        <v>-9.7443999984534457E-3</v>
      </c>
      <c r="K186">
        <f t="shared" si="101"/>
        <v>-9.7443999984534457E-3</v>
      </c>
      <c r="O186">
        <f t="shared" ca="1" si="102"/>
        <v>-9.6497536860957762E-3</v>
      </c>
      <c r="Q186" s="2">
        <f t="shared" si="80"/>
        <v>40559.947800000002</v>
      </c>
      <c r="S186" s="13">
        <v>1</v>
      </c>
      <c r="Z186">
        <f t="shared" si="81"/>
        <v>9218.5</v>
      </c>
      <c r="AA186" s="74">
        <f t="shared" si="82"/>
        <v>-3.2407332834157032E-3</v>
      </c>
      <c r="AB186" s="74">
        <f t="shared" si="94"/>
        <v>-6.3710260950377426E-3</v>
      </c>
      <c r="AC186" s="74">
        <f t="shared" si="95"/>
        <v>-9.7443999984534457E-3</v>
      </c>
      <c r="AD186" s="74">
        <f t="shared" si="96"/>
        <v>-6.5036667150377425E-3</v>
      </c>
      <c r="AE186" s="74">
        <f t="shared" si="97"/>
        <v>4.229768074028982E-5</v>
      </c>
      <c r="AF186">
        <f t="shared" si="98"/>
        <v>-9.7443999984534457E-3</v>
      </c>
      <c r="AG186" s="101"/>
      <c r="AH186">
        <f t="shared" si="83"/>
        <v>-3.3733739034157032E-3</v>
      </c>
      <c r="AI186">
        <f t="shared" si="84"/>
        <v>0.92889343470942387</v>
      </c>
      <c r="AJ186">
        <f t="shared" si="85"/>
        <v>-0.88939497481461116</v>
      </c>
      <c r="AK186">
        <f t="shared" si="86"/>
        <v>0.19893504682294433</v>
      </c>
      <c r="AL186">
        <f t="shared" si="87"/>
        <v>1.914080304733508</v>
      </c>
      <c r="AM186">
        <f t="shared" si="88"/>
        <v>1.4193968041014542</v>
      </c>
      <c r="AN186" s="74">
        <f t="shared" si="103"/>
        <v>1.7061222788052683</v>
      </c>
      <c r="AO186" s="74">
        <f t="shared" si="103"/>
        <v>1.7061222787789627</v>
      </c>
      <c r="AP186" s="74">
        <f t="shared" si="103"/>
        <v>1.7061222797019009</v>
      </c>
      <c r="AQ186" s="74">
        <f t="shared" si="103"/>
        <v>1.7061222473203117</v>
      </c>
      <c r="AR186" s="74">
        <f t="shared" si="103"/>
        <v>1.706123383434444</v>
      </c>
      <c r="AS186" s="74">
        <f t="shared" si="103"/>
        <v>1.7060835169869113</v>
      </c>
      <c r="AT186" s="74">
        <f t="shared" si="103"/>
        <v>1.7074755254082241</v>
      </c>
      <c r="AU186" s="74">
        <f t="shared" si="89"/>
        <v>1.496792549284687</v>
      </c>
    </row>
    <row r="187" spans="1:48">
      <c r="A187" s="106" t="s">
        <v>595</v>
      </c>
      <c r="B187" s="106"/>
      <c r="C187" s="26">
        <v>55578.447800000002</v>
      </c>
      <c r="D187" s="26">
        <v>2.9999999999999997E-4</v>
      </c>
      <c r="E187">
        <f t="shared" si="78"/>
        <v>9218.4728206661621</v>
      </c>
      <c r="F187">
        <f t="shared" si="79"/>
        <v>9218.5</v>
      </c>
      <c r="G187">
        <f t="shared" si="100"/>
        <v>-9.7443999984534457E-3</v>
      </c>
      <c r="K187">
        <f t="shared" si="101"/>
        <v>-9.7443999984534457E-3</v>
      </c>
      <c r="O187">
        <f t="shared" ca="1" si="102"/>
        <v>-9.6497536860957762E-3</v>
      </c>
      <c r="Q187" s="2">
        <f t="shared" si="80"/>
        <v>40559.947800000002</v>
      </c>
      <c r="S187" s="13">
        <v>1</v>
      </c>
      <c r="Z187">
        <f t="shared" si="81"/>
        <v>9218.5</v>
      </c>
      <c r="AA187" s="74">
        <f t="shared" si="82"/>
        <v>-3.2407332834157032E-3</v>
      </c>
      <c r="AB187" s="74">
        <f t="shared" si="94"/>
        <v>-6.3710260950377426E-3</v>
      </c>
      <c r="AC187" s="74">
        <f t="shared" si="95"/>
        <v>-9.7443999984534457E-3</v>
      </c>
      <c r="AD187" s="74">
        <f t="shared" si="96"/>
        <v>-6.5036667150377425E-3</v>
      </c>
      <c r="AE187" s="74">
        <f t="shared" si="97"/>
        <v>4.229768074028982E-5</v>
      </c>
      <c r="AF187">
        <f t="shared" si="98"/>
        <v>-9.7443999984534457E-3</v>
      </c>
      <c r="AG187" s="101"/>
      <c r="AH187">
        <f t="shared" si="83"/>
        <v>-3.3733739034157032E-3</v>
      </c>
      <c r="AI187">
        <f t="shared" si="84"/>
        <v>0.92889343470942387</v>
      </c>
      <c r="AJ187">
        <f t="shared" si="85"/>
        <v>-0.88939497481461116</v>
      </c>
      <c r="AK187">
        <f t="shared" si="86"/>
        <v>0.19893504682294433</v>
      </c>
      <c r="AL187">
        <f t="shared" si="87"/>
        <v>1.914080304733508</v>
      </c>
      <c r="AM187">
        <f t="shared" si="88"/>
        <v>1.4193968041014542</v>
      </c>
      <c r="AN187" s="74">
        <f t="shared" si="103"/>
        <v>1.7061222788052683</v>
      </c>
      <c r="AO187" s="74">
        <f t="shared" si="103"/>
        <v>1.7061222787789627</v>
      </c>
      <c r="AP187" s="74">
        <f t="shared" si="103"/>
        <v>1.7061222797019009</v>
      </c>
      <c r="AQ187" s="74">
        <f t="shared" si="103"/>
        <v>1.7061222473203117</v>
      </c>
      <c r="AR187" s="74">
        <f t="shared" si="103"/>
        <v>1.706123383434444</v>
      </c>
      <c r="AS187" s="74">
        <f t="shared" si="103"/>
        <v>1.7060835169869113</v>
      </c>
      <c r="AT187" s="74">
        <f t="shared" si="103"/>
        <v>1.7074755254082241</v>
      </c>
      <c r="AU187" s="74">
        <f t="shared" si="89"/>
        <v>1.496792549284687</v>
      </c>
    </row>
    <row r="188" spans="1:48">
      <c r="A188" s="16" t="s">
        <v>542</v>
      </c>
      <c r="B188" s="16" t="s">
        <v>78</v>
      </c>
      <c r="C188" s="50">
        <v>55578.625399999997</v>
      </c>
      <c r="D188" s="50" t="s">
        <v>111</v>
      </c>
      <c r="E188">
        <f t="shared" si="78"/>
        <v>9218.9681872039164</v>
      </c>
      <c r="F188">
        <f t="shared" si="79"/>
        <v>9219</v>
      </c>
      <c r="G188">
        <f t="shared" si="100"/>
        <v>-1.1405600002035499E-2</v>
      </c>
      <c r="K188">
        <f t="shared" si="101"/>
        <v>-1.1405600002035499E-2</v>
      </c>
      <c r="O188">
        <f t="shared" ca="1" si="102"/>
        <v>-9.6507217499445536E-3</v>
      </c>
      <c r="Q188" s="2">
        <f t="shared" si="80"/>
        <v>40560.125399999997</v>
      </c>
      <c r="S188" s="13">
        <v>1</v>
      </c>
      <c r="Z188">
        <f t="shared" si="81"/>
        <v>9219</v>
      </c>
      <c r="AA188" s="74">
        <f t="shared" si="82"/>
        <v>-3.2418326045138349E-3</v>
      </c>
      <c r="AB188" s="74">
        <f t="shared" si="94"/>
        <v>-8.0315642775216634E-3</v>
      </c>
      <c r="AC188" s="74">
        <f t="shared" si="95"/>
        <v>-1.1405600002035499E-2</v>
      </c>
      <c r="AD188" s="74">
        <f t="shared" si="96"/>
        <v>-8.1637673975216637E-3</v>
      </c>
      <c r="AE188" s="74">
        <f t="shared" si="97"/>
        <v>6.6647098120837641E-5</v>
      </c>
      <c r="AF188">
        <f t="shared" si="98"/>
        <v>-1.1405600002035499E-2</v>
      </c>
      <c r="AG188" s="101"/>
      <c r="AH188">
        <f t="shared" si="83"/>
        <v>-3.3740357245138353E-3</v>
      </c>
      <c r="AI188">
        <f t="shared" si="84"/>
        <v>0.92884886568103664</v>
      </c>
      <c r="AJ188">
        <f t="shared" si="85"/>
        <v>-0.88949737326845568</v>
      </c>
      <c r="AK188">
        <f t="shared" si="86"/>
        <v>0.19891911061281883</v>
      </c>
      <c r="AL188">
        <f t="shared" si="87"/>
        <v>1.9143043517988347</v>
      </c>
      <c r="AM188">
        <f t="shared" si="88"/>
        <v>1.4197345737300324</v>
      </c>
      <c r="AN188" s="74">
        <f t="shared" si="103"/>
        <v>1.7063580383535575</v>
      </c>
      <c r="AO188" s="74">
        <f t="shared" si="103"/>
        <v>1.7063580383268153</v>
      </c>
      <c r="AP188" s="74">
        <f t="shared" si="103"/>
        <v>1.7063580392634496</v>
      </c>
      <c r="AQ188" s="74">
        <f t="shared" si="103"/>
        <v>1.7063580064581301</v>
      </c>
      <c r="AR188" s="74">
        <f t="shared" si="103"/>
        <v>1.7063591554494175</v>
      </c>
      <c r="AS188" s="74">
        <f t="shared" si="103"/>
        <v>1.706318906787174</v>
      </c>
      <c r="AT188" s="74">
        <f t="shared" si="103"/>
        <v>1.7077217917669667</v>
      </c>
      <c r="AU188" s="74">
        <f t="shared" si="89"/>
        <v>1.4970350342559229</v>
      </c>
    </row>
    <row r="189" spans="1:48">
      <c r="A189" s="106" t="s">
        <v>595</v>
      </c>
      <c r="B189" s="106"/>
      <c r="C189" s="26">
        <v>55578.625399999997</v>
      </c>
      <c r="D189" s="26">
        <v>3.0000000000000001E-3</v>
      </c>
      <c r="E189">
        <f t="shared" si="78"/>
        <v>9218.9681872039164</v>
      </c>
      <c r="F189">
        <f t="shared" si="79"/>
        <v>9219</v>
      </c>
      <c r="G189">
        <f t="shared" si="100"/>
        <v>-1.1405600002035499E-2</v>
      </c>
      <c r="K189">
        <f t="shared" si="101"/>
        <v>-1.1405600002035499E-2</v>
      </c>
      <c r="O189">
        <f t="shared" ca="1" si="102"/>
        <v>-9.6507217499445536E-3</v>
      </c>
      <c r="Q189" s="2">
        <f t="shared" si="80"/>
        <v>40560.125399999997</v>
      </c>
      <c r="S189" s="13">
        <v>0.2</v>
      </c>
      <c r="Z189">
        <f t="shared" si="81"/>
        <v>9219</v>
      </c>
      <c r="AA189" s="74">
        <f t="shared" si="82"/>
        <v>-3.2418326045138349E-3</v>
      </c>
      <c r="AB189" s="74">
        <f t="shared" si="94"/>
        <v>-8.0315642775216634E-3</v>
      </c>
      <c r="AC189" s="74">
        <f t="shared" si="95"/>
        <v>-1.1405600002035499E-2</v>
      </c>
      <c r="AD189" s="74">
        <f t="shared" si="96"/>
        <v>-8.1637673975216637E-3</v>
      </c>
      <c r="AE189" s="74">
        <f t="shared" si="97"/>
        <v>1.3329419624167529E-5</v>
      </c>
      <c r="AF189">
        <f t="shared" si="98"/>
        <v>-1.1405600002035499E-2</v>
      </c>
      <c r="AG189" s="101"/>
      <c r="AH189">
        <f t="shared" si="83"/>
        <v>-3.3740357245138353E-3</v>
      </c>
      <c r="AI189">
        <f t="shared" si="84"/>
        <v>0.92884886568103664</v>
      </c>
      <c r="AJ189">
        <f t="shared" si="85"/>
        <v>-0.88949737326845568</v>
      </c>
      <c r="AK189">
        <f t="shared" si="86"/>
        <v>0.19891911061281883</v>
      </c>
      <c r="AL189">
        <f t="shared" si="87"/>
        <v>1.9143043517988347</v>
      </c>
      <c r="AM189">
        <f t="shared" si="88"/>
        <v>1.4197345737300324</v>
      </c>
      <c r="AN189" s="74">
        <f t="shared" si="103"/>
        <v>1.7063580383535575</v>
      </c>
      <c r="AO189" s="74">
        <f t="shared" si="103"/>
        <v>1.7063580383268153</v>
      </c>
      <c r="AP189" s="74">
        <f t="shared" si="103"/>
        <v>1.7063580392634496</v>
      </c>
      <c r="AQ189" s="74">
        <f t="shared" si="103"/>
        <v>1.7063580064581301</v>
      </c>
      <c r="AR189" s="74">
        <f t="shared" si="103"/>
        <v>1.7063591554494175</v>
      </c>
      <c r="AS189" s="74">
        <f t="shared" si="103"/>
        <v>1.706318906787174</v>
      </c>
      <c r="AT189" s="74">
        <f t="shared" si="103"/>
        <v>1.7077217917669667</v>
      </c>
      <c r="AU189" s="74">
        <f t="shared" si="89"/>
        <v>1.4970350342559229</v>
      </c>
    </row>
    <row r="190" spans="1:48">
      <c r="A190" s="52" t="s">
        <v>719</v>
      </c>
      <c r="B190" s="118" t="s">
        <v>78</v>
      </c>
      <c r="C190" s="119">
        <v>55910.0795</v>
      </c>
      <c r="D190">
        <v>1E-4</v>
      </c>
      <c r="E190">
        <f t="shared" si="78"/>
        <v>10143.468581042636</v>
      </c>
      <c r="F190">
        <f t="shared" si="79"/>
        <v>10143.5</v>
      </c>
      <c r="G190">
        <f t="shared" si="100"/>
        <v>-1.1264399996434804E-2</v>
      </c>
      <c r="K190">
        <f t="shared" si="101"/>
        <v>-1.1264399996434804E-2</v>
      </c>
      <c r="O190">
        <f t="shared" ca="1" si="102"/>
        <v>-1.1440671806332915E-2</v>
      </c>
      <c r="Q190" s="2">
        <f t="shared" si="80"/>
        <v>40891.5795</v>
      </c>
      <c r="S190" s="13">
        <v>1</v>
      </c>
      <c r="Z190">
        <f t="shared" si="81"/>
        <v>10143.5</v>
      </c>
      <c r="AA190" s="74">
        <f t="shared" si="82"/>
        <v>-4.9688552534296777E-3</v>
      </c>
      <c r="AB190" s="74">
        <f t="shared" si="94"/>
        <v>-7.0406921230051255E-3</v>
      </c>
      <c r="AC190" s="74">
        <f t="shared" si="95"/>
        <v>-1.1264399996434804E-2</v>
      </c>
      <c r="AD190" s="74">
        <f t="shared" si="96"/>
        <v>-6.2955447430051263E-3</v>
      </c>
      <c r="AE190" s="74">
        <f t="shared" si="97"/>
        <v>3.9633883611179483E-5</v>
      </c>
      <c r="AF190">
        <f t="shared" si="98"/>
        <v>-1.1264399996434804E-2</v>
      </c>
      <c r="AG190" s="101"/>
      <c r="AH190">
        <f t="shared" si="83"/>
        <v>-4.2237078734296786E-3</v>
      </c>
      <c r="AI190">
        <f t="shared" si="84"/>
        <v>0.85977511700330156</v>
      </c>
      <c r="AJ190">
        <f t="shared" si="85"/>
        <v>-0.99574914991369534</v>
      </c>
      <c r="AK190">
        <f t="shared" si="86"/>
        <v>0.15801353951618272</v>
      </c>
      <c r="AL190">
        <f t="shared" si="87"/>
        <v>2.2966193146906684</v>
      </c>
      <c r="AM190">
        <f t="shared" si="88"/>
        <v>2.2244048735734174</v>
      </c>
      <c r="AN190" s="74">
        <f t="shared" si="103"/>
        <v>2.1250264268656704</v>
      </c>
      <c r="AO190" s="74">
        <f t="shared" si="103"/>
        <v>2.1250261024487216</v>
      </c>
      <c r="AP190" s="74">
        <f t="shared" si="103"/>
        <v>2.1250290202711333</v>
      </c>
      <c r="AQ190" s="74">
        <f t="shared" si="103"/>
        <v>2.1250027767346054</v>
      </c>
      <c r="AR190" s="74">
        <f t="shared" si="103"/>
        <v>2.1252387768853662</v>
      </c>
      <c r="AS190" s="74">
        <f t="shared" si="103"/>
        <v>2.1231132541380058</v>
      </c>
      <c r="AT190" s="74">
        <f t="shared" si="103"/>
        <v>2.1420013516063214</v>
      </c>
      <c r="AU190" s="74">
        <f t="shared" si="89"/>
        <v>1.9453897460714036</v>
      </c>
    </row>
    <row r="191" spans="1:48">
      <c r="A191" s="52" t="s">
        <v>719</v>
      </c>
      <c r="B191" s="118" t="s">
        <v>79</v>
      </c>
      <c r="C191" s="119">
        <v>55910.257700000002</v>
      </c>
      <c r="D191">
        <v>2E-3</v>
      </c>
      <c r="E191">
        <f t="shared" si="78"/>
        <v>10143.965621116009</v>
      </c>
      <c r="F191">
        <f t="shared" si="79"/>
        <v>10144</v>
      </c>
      <c r="G191">
        <f t="shared" si="100"/>
        <v>-1.2325600000622217E-2</v>
      </c>
      <c r="K191">
        <f t="shared" si="101"/>
        <v>-1.2325600000622217E-2</v>
      </c>
      <c r="O191">
        <f t="shared" ca="1" si="102"/>
        <v>-1.1441639870181692E-2</v>
      </c>
      <c r="Q191" s="2">
        <f t="shared" si="80"/>
        <v>40891.757700000002</v>
      </c>
      <c r="S191" s="13">
        <v>1</v>
      </c>
      <c r="Z191">
        <f t="shared" si="81"/>
        <v>10144</v>
      </c>
      <c r="AA191" s="74">
        <f t="shared" si="82"/>
        <v>-4.9696269164214513E-3</v>
      </c>
      <c r="AB191" s="74">
        <f t="shared" si="94"/>
        <v>-8.1016319642007641E-3</v>
      </c>
      <c r="AC191" s="74">
        <f t="shared" si="95"/>
        <v>-1.2325600000622217E-2</v>
      </c>
      <c r="AD191" s="74">
        <f t="shared" si="96"/>
        <v>-7.3559730842007653E-3</v>
      </c>
      <c r="AE191" s="74">
        <f t="shared" si="97"/>
        <v>5.4110340015486119E-5</v>
      </c>
      <c r="AF191">
        <f t="shared" si="98"/>
        <v>-1.2325600000622217E-2</v>
      </c>
      <c r="AG191" s="101"/>
      <c r="AH191">
        <f t="shared" si="83"/>
        <v>-4.2239680364214525E-3</v>
      </c>
      <c r="AI191">
        <f t="shared" si="84"/>
        <v>0.85974478925243436</v>
      </c>
      <c r="AJ191">
        <f t="shared" si="85"/>
        <v>-0.99576681122413702</v>
      </c>
      <c r="AK191">
        <f t="shared" si="86"/>
        <v>0.15798662076272774</v>
      </c>
      <c r="AL191">
        <f t="shared" si="87"/>
        <v>2.2968112623830197</v>
      </c>
      <c r="AM191">
        <f t="shared" si="88"/>
        <v>2.2249758457026241</v>
      </c>
      <c r="AN191" s="74">
        <f t="shared" ref="AN191:AT200" si="104">$AU191+$AB$7*SIN(AO191)</f>
        <v>2.1252446451759059</v>
      </c>
      <c r="AO191" s="74">
        <f t="shared" si="104"/>
        <v>2.125244320070399</v>
      </c>
      <c r="AP191" s="74">
        <f t="shared" si="104"/>
        <v>2.1252472430552447</v>
      </c>
      <c r="AQ191" s="74">
        <f t="shared" si="104"/>
        <v>2.1252209623513658</v>
      </c>
      <c r="AR191" s="74">
        <f t="shared" si="104"/>
        <v>2.125457213430165</v>
      </c>
      <c r="AS191" s="74">
        <f t="shared" si="104"/>
        <v>2.1233301801626263</v>
      </c>
      <c r="AT191" s="74">
        <f t="shared" si="104"/>
        <v>2.1422250868926174</v>
      </c>
      <c r="AU191" s="74">
        <f t="shared" si="89"/>
        <v>1.9456322310426397</v>
      </c>
      <c r="AV191" s="74"/>
    </row>
    <row r="192" spans="1:48">
      <c r="A192" s="16" t="s">
        <v>552</v>
      </c>
      <c r="B192" s="16" t="s">
        <v>79</v>
      </c>
      <c r="C192" s="50">
        <v>55956.327389999999</v>
      </c>
      <c r="D192" s="50" t="s">
        <v>111</v>
      </c>
      <c r="E192">
        <f t="shared" si="78"/>
        <v>10272.46439831932</v>
      </c>
      <c r="F192">
        <f t="shared" si="79"/>
        <v>10272.5</v>
      </c>
      <c r="G192">
        <f t="shared" si="100"/>
        <v>-1.2763999999151565E-2</v>
      </c>
      <c r="K192">
        <f t="shared" si="101"/>
        <v>-1.2763999999151565E-2</v>
      </c>
      <c r="O192">
        <f t="shared" ca="1" si="102"/>
        <v>-1.1690432279317335E-2</v>
      </c>
      <c r="Q192" s="2">
        <f t="shared" si="80"/>
        <v>40937.827389999999</v>
      </c>
      <c r="S192" s="13">
        <v>1</v>
      </c>
      <c r="Z192">
        <f t="shared" si="81"/>
        <v>10272.5</v>
      </c>
      <c r="AA192" s="74">
        <f t="shared" si="82"/>
        <v>-5.1623303154075756E-3</v>
      </c>
      <c r="AB192" s="74">
        <f t="shared" si="94"/>
        <v>-8.4801101837439895E-3</v>
      </c>
      <c r="AC192" s="74">
        <f t="shared" si="95"/>
        <v>-1.2763999999151565E-2</v>
      </c>
      <c r="AD192" s="74">
        <f t="shared" si="96"/>
        <v>-7.6016696837439895E-3</v>
      </c>
      <c r="AE192" s="74">
        <f t="shared" si="97"/>
        <v>5.7785381980752445E-5</v>
      </c>
      <c r="AF192">
        <f t="shared" si="98"/>
        <v>-1.2763999999151565E-2</v>
      </c>
      <c r="AG192" s="101"/>
      <c r="AH192">
        <f t="shared" si="83"/>
        <v>-4.2838898154075756E-3</v>
      </c>
      <c r="AI192">
        <f t="shared" si="84"/>
        <v>0.8521911640597587</v>
      </c>
      <c r="AJ192">
        <f t="shared" si="85"/>
        <v>-0.99906904233212879</v>
      </c>
      <c r="AK192">
        <f t="shared" si="86"/>
        <v>0.15094318301884599</v>
      </c>
      <c r="AL192">
        <f t="shared" si="87"/>
        <v>2.3457034076651166</v>
      </c>
      <c r="AM192">
        <f t="shared" si="88"/>
        <v>2.3788423773274601</v>
      </c>
      <c r="AN192" s="74">
        <f t="shared" si="104"/>
        <v>2.1810768092290922</v>
      </c>
      <c r="AO192" s="74">
        <f t="shared" si="104"/>
        <v>2.1810762702608342</v>
      </c>
      <c r="AP192" s="74">
        <f t="shared" si="104"/>
        <v>2.1810807218389741</v>
      </c>
      <c r="AQ192" s="74">
        <f t="shared" si="104"/>
        <v>2.181043953429092</v>
      </c>
      <c r="AR192" s="74">
        <f t="shared" si="104"/>
        <v>2.181347589136494</v>
      </c>
      <c r="AS192" s="74">
        <f t="shared" si="104"/>
        <v>2.1788361821038249</v>
      </c>
      <c r="AT192" s="74">
        <f t="shared" si="104"/>
        <v>2.1993450676475614</v>
      </c>
      <c r="AU192" s="74">
        <f t="shared" si="89"/>
        <v>2.0079508686503078</v>
      </c>
    </row>
    <row r="193" spans="1:48">
      <c r="A193" s="16" t="s">
        <v>552</v>
      </c>
      <c r="B193" s="16" t="s">
        <v>79</v>
      </c>
      <c r="C193" s="50">
        <v>55956.327490000003</v>
      </c>
      <c r="D193" s="50" t="s">
        <v>111</v>
      </c>
      <c r="E193">
        <f t="shared" si="78"/>
        <v>10272.464677241935</v>
      </c>
      <c r="F193">
        <f t="shared" si="79"/>
        <v>10272.5</v>
      </c>
      <c r="G193">
        <f t="shared" si="100"/>
        <v>-1.266399999440182E-2</v>
      </c>
      <c r="K193">
        <f t="shared" si="101"/>
        <v>-1.266399999440182E-2</v>
      </c>
      <c r="O193">
        <f t="shared" ca="1" si="102"/>
        <v>-1.1690432279317335E-2</v>
      </c>
      <c r="Q193" s="2">
        <f t="shared" si="80"/>
        <v>40937.827490000003</v>
      </c>
      <c r="S193" s="13">
        <v>1</v>
      </c>
      <c r="Z193">
        <f t="shared" si="81"/>
        <v>10272.5</v>
      </c>
      <c r="AA193" s="74">
        <f t="shared" si="82"/>
        <v>-5.1623303154075756E-3</v>
      </c>
      <c r="AB193" s="74">
        <f t="shared" si="94"/>
        <v>-8.3801101789942444E-3</v>
      </c>
      <c r="AC193" s="74">
        <f t="shared" si="95"/>
        <v>-1.266399999440182E-2</v>
      </c>
      <c r="AD193" s="74">
        <f t="shared" si="96"/>
        <v>-7.5016696789942444E-3</v>
      </c>
      <c r="AE193" s="74">
        <f t="shared" si="97"/>
        <v>5.6275047972741609E-5</v>
      </c>
      <c r="AF193">
        <f t="shared" si="98"/>
        <v>-1.266399999440182E-2</v>
      </c>
      <c r="AG193" s="101"/>
      <c r="AH193">
        <f t="shared" si="83"/>
        <v>-4.2838898154075756E-3</v>
      </c>
      <c r="AI193">
        <f t="shared" si="84"/>
        <v>0.8521911640597587</v>
      </c>
      <c r="AJ193">
        <f t="shared" si="85"/>
        <v>-0.99906904233212879</v>
      </c>
      <c r="AK193">
        <f t="shared" si="86"/>
        <v>0.15094318301884599</v>
      </c>
      <c r="AL193">
        <f t="shared" si="87"/>
        <v>2.3457034076651166</v>
      </c>
      <c r="AM193">
        <f t="shared" si="88"/>
        <v>2.3788423773274601</v>
      </c>
      <c r="AN193" s="74">
        <f t="shared" si="104"/>
        <v>2.1810768092290922</v>
      </c>
      <c r="AO193" s="74">
        <f t="shared" si="104"/>
        <v>2.1810762702608342</v>
      </c>
      <c r="AP193" s="74">
        <f t="shared" si="104"/>
        <v>2.1810807218389741</v>
      </c>
      <c r="AQ193" s="74">
        <f t="shared" si="104"/>
        <v>2.181043953429092</v>
      </c>
      <c r="AR193" s="74">
        <f t="shared" si="104"/>
        <v>2.181347589136494</v>
      </c>
      <c r="AS193" s="74">
        <f t="shared" si="104"/>
        <v>2.1788361821038249</v>
      </c>
      <c r="AT193" s="74">
        <f t="shared" si="104"/>
        <v>2.1993450676475614</v>
      </c>
      <c r="AU193" s="74">
        <f t="shared" si="89"/>
        <v>2.0079508686503078</v>
      </c>
    </row>
    <row r="194" spans="1:48">
      <c r="A194" s="16" t="s">
        <v>552</v>
      </c>
      <c r="B194" s="16" t="s">
        <v>79</v>
      </c>
      <c r="C194" s="50">
        <v>55956.327790000003</v>
      </c>
      <c r="D194" s="50" t="s">
        <v>111</v>
      </c>
      <c r="E194">
        <f t="shared" si="78"/>
        <v>10272.465514009733</v>
      </c>
      <c r="F194">
        <f t="shared" si="79"/>
        <v>10272.5</v>
      </c>
      <c r="G194">
        <f t="shared" si="100"/>
        <v>-1.23639999947045E-2</v>
      </c>
      <c r="K194">
        <f t="shared" si="101"/>
        <v>-1.23639999947045E-2</v>
      </c>
      <c r="O194">
        <f t="shared" ca="1" si="102"/>
        <v>-1.1690432279317335E-2</v>
      </c>
      <c r="Q194" s="2">
        <f t="shared" si="80"/>
        <v>40937.827790000003</v>
      </c>
      <c r="S194" s="13">
        <v>1</v>
      </c>
      <c r="Z194">
        <f t="shared" si="81"/>
        <v>10272.5</v>
      </c>
      <c r="AA194" s="74">
        <f t="shared" si="82"/>
        <v>-5.1623303154075756E-3</v>
      </c>
      <c r="AB194" s="74">
        <f t="shared" si="94"/>
        <v>-8.0801101792969243E-3</v>
      </c>
      <c r="AC194" s="74">
        <f t="shared" si="95"/>
        <v>-1.23639999947045E-2</v>
      </c>
      <c r="AD194" s="74">
        <f t="shared" si="96"/>
        <v>-7.2016696792969242E-3</v>
      </c>
      <c r="AE194" s="74">
        <f t="shared" si="97"/>
        <v>5.1864046169704666E-5</v>
      </c>
      <c r="AF194">
        <f t="shared" si="98"/>
        <v>-1.23639999947045E-2</v>
      </c>
      <c r="AG194" s="101"/>
      <c r="AH194">
        <f t="shared" si="83"/>
        <v>-4.2838898154075756E-3</v>
      </c>
      <c r="AI194">
        <f t="shared" si="84"/>
        <v>0.8521911640597587</v>
      </c>
      <c r="AJ194">
        <f t="shared" si="85"/>
        <v>-0.99906904233212879</v>
      </c>
      <c r="AK194">
        <f t="shared" si="86"/>
        <v>0.15094318301884599</v>
      </c>
      <c r="AL194">
        <f t="shared" si="87"/>
        <v>2.3457034076651166</v>
      </c>
      <c r="AM194">
        <f t="shared" si="88"/>
        <v>2.3788423773274601</v>
      </c>
      <c r="AN194" s="74">
        <f t="shared" si="104"/>
        <v>2.1810768092290922</v>
      </c>
      <c r="AO194" s="74">
        <f t="shared" si="104"/>
        <v>2.1810762702608342</v>
      </c>
      <c r="AP194" s="74">
        <f t="shared" si="104"/>
        <v>2.1810807218389741</v>
      </c>
      <c r="AQ194" s="74">
        <f t="shared" si="104"/>
        <v>2.181043953429092</v>
      </c>
      <c r="AR194" s="74">
        <f t="shared" si="104"/>
        <v>2.181347589136494</v>
      </c>
      <c r="AS194" s="74">
        <f t="shared" si="104"/>
        <v>2.1788361821038249</v>
      </c>
      <c r="AT194" s="74">
        <f t="shared" si="104"/>
        <v>2.1993450676475614</v>
      </c>
      <c r="AU194" s="74">
        <f t="shared" si="89"/>
        <v>2.0079508686503078</v>
      </c>
      <c r="AV194" s="74"/>
    </row>
    <row r="195" spans="1:48">
      <c r="A195" s="16" t="s">
        <v>562</v>
      </c>
      <c r="B195" s="16" t="s">
        <v>78</v>
      </c>
      <c r="C195" s="50">
        <v>56001.321300000003</v>
      </c>
      <c r="D195" s="50" t="s">
        <v>111</v>
      </c>
      <c r="E195">
        <f t="shared" si="78"/>
        <v>10397.962581975362</v>
      </c>
      <c r="F195">
        <f t="shared" si="79"/>
        <v>10398</v>
      </c>
      <c r="G195">
        <f t="shared" si="100"/>
        <v>-1.3415199995506555E-2</v>
      </c>
      <c r="K195">
        <f t="shared" si="101"/>
        <v>-1.3415199995506555E-2</v>
      </c>
      <c r="O195">
        <f t="shared" ca="1" si="102"/>
        <v>-1.1933416305360321E-2</v>
      </c>
      <c r="Q195" s="2">
        <f t="shared" si="80"/>
        <v>40982.821300000003</v>
      </c>
      <c r="S195" s="13">
        <v>1</v>
      </c>
      <c r="Z195">
        <f t="shared" si="81"/>
        <v>10398</v>
      </c>
      <c r="AA195" s="74">
        <f t="shared" si="82"/>
        <v>-5.3398676463652225E-3</v>
      </c>
      <c r="AB195" s="74">
        <f t="shared" si="94"/>
        <v>-9.0860046691413308E-3</v>
      </c>
      <c r="AC195" s="74">
        <f t="shared" si="95"/>
        <v>-1.3415199995506555E-2</v>
      </c>
      <c r="AD195" s="74">
        <f t="shared" si="96"/>
        <v>-8.0753323491413315E-3</v>
      </c>
      <c r="AE195" s="74">
        <f t="shared" si="97"/>
        <v>6.5210992549088459E-5</v>
      </c>
      <c r="AF195">
        <f t="shared" si="98"/>
        <v>-1.3415199995506555E-2</v>
      </c>
      <c r="AG195" s="101"/>
      <c r="AH195">
        <f t="shared" si="83"/>
        <v>-4.329195326365224E-3</v>
      </c>
      <c r="AI195">
        <f t="shared" si="84"/>
        <v>0.8452703145241206</v>
      </c>
      <c r="AJ195">
        <f t="shared" si="85"/>
        <v>-0.99999280433325299</v>
      </c>
      <c r="AK195">
        <f t="shared" si="86"/>
        <v>0.14384026179900211</v>
      </c>
      <c r="AL195">
        <f t="shared" si="87"/>
        <v>2.3926502662955773</v>
      </c>
      <c r="AM195">
        <f t="shared" si="88"/>
        <v>2.5444259158884721</v>
      </c>
      <c r="AN195" s="74">
        <f t="shared" si="104"/>
        <v>2.2351446141004767</v>
      </c>
      <c r="AO195" s="74">
        <f t="shared" si="104"/>
        <v>2.2351437887588199</v>
      </c>
      <c r="AP195" s="74">
        <f t="shared" si="104"/>
        <v>2.2351501252249673</v>
      </c>
      <c r="AQ195" s="74">
        <f t="shared" si="104"/>
        <v>2.2351014764167401</v>
      </c>
      <c r="AR195" s="74">
        <f t="shared" si="104"/>
        <v>2.2354749047335716</v>
      </c>
      <c r="AS195" s="74">
        <f t="shared" si="104"/>
        <v>2.2326038882475006</v>
      </c>
      <c r="AT195" s="74">
        <f t="shared" si="104"/>
        <v>2.2544140988355879</v>
      </c>
      <c r="AU195" s="74">
        <f t="shared" si="89"/>
        <v>2.0688145964305598</v>
      </c>
    </row>
    <row r="196" spans="1:48">
      <c r="A196" s="16" t="s">
        <v>562</v>
      </c>
      <c r="B196" s="16" t="s">
        <v>78</v>
      </c>
      <c r="C196" s="50">
        <v>56002.397400000002</v>
      </c>
      <c r="D196" s="50" t="s">
        <v>111</v>
      </c>
      <c r="E196">
        <f t="shared" si="78"/>
        <v>10400.964068074971</v>
      </c>
      <c r="F196">
        <f t="shared" si="79"/>
        <v>10401</v>
      </c>
      <c r="G196">
        <f t="shared" si="100"/>
        <v>-1.2882399998488836E-2</v>
      </c>
      <c r="K196">
        <f t="shared" si="101"/>
        <v>-1.2882399998488836E-2</v>
      </c>
      <c r="O196">
        <f t="shared" ca="1" si="102"/>
        <v>-1.1939224688452982E-2</v>
      </c>
      <c r="Q196" s="2">
        <f t="shared" si="80"/>
        <v>40983.897400000002</v>
      </c>
      <c r="S196" s="13">
        <v>1</v>
      </c>
      <c r="Z196">
        <f t="shared" si="81"/>
        <v>10401</v>
      </c>
      <c r="AA196" s="74">
        <f t="shared" si="82"/>
        <v>-5.3439842005342112E-3</v>
      </c>
      <c r="AB196" s="74">
        <f t="shared" si="94"/>
        <v>-8.5522798779546251E-3</v>
      </c>
      <c r="AC196" s="74">
        <f t="shared" si="95"/>
        <v>-1.2882399998488836E-2</v>
      </c>
      <c r="AD196" s="74">
        <f t="shared" si="96"/>
        <v>-7.5384157979546248E-3</v>
      </c>
      <c r="AE196" s="74">
        <f t="shared" si="97"/>
        <v>5.6827712742851863E-5</v>
      </c>
      <c r="AF196">
        <f t="shared" si="98"/>
        <v>-1.2882399998488836E-2</v>
      </c>
      <c r="AG196" s="101"/>
      <c r="AH196">
        <f t="shared" si="83"/>
        <v>-4.3301201205342109E-3</v>
      </c>
      <c r="AI196">
        <f t="shared" si="84"/>
        <v>0.84511031848023066</v>
      </c>
      <c r="AJ196">
        <f t="shared" si="85"/>
        <v>-0.99998796277329494</v>
      </c>
      <c r="AK196">
        <f t="shared" si="86"/>
        <v>0.14366796107892124</v>
      </c>
      <c r="AL196">
        <f t="shared" si="87"/>
        <v>2.3937632503053732</v>
      </c>
      <c r="AM196">
        <f t="shared" si="88"/>
        <v>2.5485910927093598</v>
      </c>
      <c r="AN196" s="74">
        <f t="shared" si="104"/>
        <v>2.236431736733032</v>
      </c>
      <c r="AO196" s="74">
        <f t="shared" si="104"/>
        <v>2.2364309035510179</v>
      </c>
      <c r="AP196" s="74">
        <f t="shared" si="104"/>
        <v>2.2364372897192961</v>
      </c>
      <c r="AQ196" s="74">
        <f t="shared" si="104"/>
        <v>2.2363883397299271</v>
      </c>
      <c r="AR196" s="74">
        <f t="shared" si="104"/>
        <v>2.2367634635593294</v>
      </c>
      <c r="AS196" s="74">
        <f t="shared" si="104"/>
        <v>2.2338841424674367</v>
      </c>
      <c r="AT196" s="74">
        <f t="shared" si="104"/>
        <v>2.2557219880075956</v>
      </c>
      <c r="AU196" s="74">
        <f t="shared" si="89"/>
        <v>2.0702695062579761</v>
      </c>
    </row>
    <row r="197" spans="1:48">
      <c r="A197" s="16" t="s">
        <v>552</v>
      </c>
      <c r="B197" s="16" t="s">
        <v>78</v>
      </c>
      <c r="C197" s="50">
        <v>56319.510269999999</v>
      </c>
      <c r="D197" s="50" t="s">
        <v>111</v>
      </c>
      <c r="E197">
        <f t="shared" si="78"/>
        <v>11285.46353031219</v>
      </c>
      <c r="F197">
        <f t="shared" si="79"/>
        <v>11285.5</v>
      </c>
      <c r="G197">
        <f t="shared" si="100"/>
        <v>-1.3075200004095677E-2</v>
      </c>
      <c r="K197">
        <f t="shared" si="101"/>
        <v>-1.3075200004095677E-2</v>
      </c>
      <c r="O197">
        <f t="shared" ca="1" si="102"/>
        <v>-1.3651729636939195E-2</v>
      </c>
      <c r="Q197" s="2">
        <f t="shared" si="80"/>
        <v>41301.010269999999</v>
      </c>
      <c r="S197" s="13">
        <v>1</v>
      </c>
      <c r="Z197">
        <f t="shared" si="81"/>
        <v>11285.5</v>
      </c>
      <c r="AA197" s="74">
        <f t="shared" si="82"/>
        <v>-6.3131963039663834E-3</v>
      </c>
      <c r="AB197" s="74">
        <f t="shared" si="94"/>
        <v>-8.7797045201292931E-3</v>
      </c>
      <c r="AC197" s="74">
        <f t="shared" si="95"/>
        <v>-1.3075200004095677E-2</v>
      </c>
      <c r="AD197" s="74">
        <f t="shared" si="96"/>
        <v>-6.7620037001292939E-3</v>
      </c>
      <c r="AE197" s="74">
        <f t="shared" si="97"/>
        <v>4.5724694040562263E-5</v>
      </c>
      <c r="AF197">
        <f t="shared" si="98"/>
        <v>-1.3075200004095677E-2</v>
      </c>
      <c r="AG197" s="101"/>
      <c r="AH197">
        <f t="shared" si="83"/>
        <v>-4.2954954839663842E-3</v>
      </c>
      <c r="AI197">
        <f t="shared" si="84"/>
        <v>0.80842004184148109</v>
      </c>
      <c r="AJ197">
        <f t="shared" si="85"/>
        <v>-0.9499679722077865</v>
      </c>
      <c r="AK197">
        <f t="shared" si="86"/>
        <v>8.9041653813539123E-2</v>
      </c>
      <c r="AL197">
        <f t="shared" si="87"/>
        <v>2.7065196572298702</v>
      </c>
      <c r="AM197">
        <f t="shared" si="88"/>
        <v>4.5241877851436501</v>
      </c>
      <c r="AN197" s="74">
        <f t="shared" si="104"/>
        <v>2.6068830759072616</v>
      </c>
      <c r="AO197" s="74">
        <f t="shared" si="104"/>
        <v>2.6068786209409116</v>
      </c>
      <c r="AP197" s="74">
        <f t="shared" si="104"/>
        <v>2.6069031292787646</v>
      </c>
      <c r="AQ197" s="74">
        <f t="shared" si="104"/>
        <v>2.6067682958810083</v>
      </c>
      <c r="AR197" s="74">
        <f t="shared" si="104"/>
        <v>2.6075099528549792</v>
      </c>
      <c r="AS197" s="74">
        <f t="shared" si="104"/>
        <v>2.6034263890434062</v>
      </c>
      <c r="AT197" s="74">
        <f t="shared" si="104"/>
        <v>2.6257904264317506</v>
      </c>
      <c r="AU197" s="74">
        <f t="shared" si="89"/>
        <v>2.4992254203745716</v>
      </c>
    </row>
    <row r="198" spans="1:48">
      <c r="A198" s="16" t="s">
        <v>552</v>
      </c>
      <c r="B198" s="16" t="s">
        <v>78</v>
      </c>
      <c r="C198" s="50">
        <v>56319.510779999997</v>
      </c>
      <c r="D198" s="50" t="s">
        <v>111</v>
      </c>
      <c r="E198">
        <f t="shared" si="78"/>
        <v>11285.464952817445</v>
      </c>
      <c r="F198">
        <f t="shared" si="79"/>
        <v>11285.5</v>
      </c>
      <c r="G198">
        <f t="shared" si="100"/>
        <v>-1.2565200006065425E-2</v>
      </c>
      <c r="K198">
        <f t="shared" si="101"/>
        <v>-1.2565200006065425E-2</v>
      </c>
      <c r="O198">
        <f t="shared" ca="1" si="102"/>
        <v>-1.3651729636939195E-2</v>
      </c>
      <c r="Q198" s="2">
        <f t="shared" si="80"/>
        <v>41301.010779999997</v>
      </c>
      <c r="S198" s="13">
        <v>1</v>
      </c>
      <c r="Z198">
        <f t="shared" si="81"/>
        <v>11285.5</v>
      </c>
      <c r="AA198" s="74">
        <f t="shared" si="82"/>
        <v>-6.3131963039663834E-3</v>
      </c>
      <c r="AB198" s="74">
        <f t="shared" si="94"/>
        <v>-8.2697045220990403E-3</v>
      </c>
      <c r="AC198" s="74">
        <f t="shared" si="95"/>
        <v>-1.2565200006065425E-2</v>
      </c>
      <c r="AD198" s="74">
        <f t="shared" si="96"/>
        <v>-6.2520037020990411E-3</v>
      </c>
      <c r="AE198" s="74">
        <f t="shared" si="97"/>
        <v>3.9087550291060116E-5</v>
      </c>
      <c r="AF198">
        <f t="shared" si="98"/>
        <v>-1.2565200006065425E-2</v>
      </c>
      <c r="AG198" s="101"/>
      <c r="AH198">
        <f t="shared" si="83"/>
        <v>-4.2954954839663842E-3</v>
      </c>
      <c r="AI198">
        <f t="shared" si="84"/>
        <v>0.80842004184148109</v>
      </c>
      <c r="AJ198">
        <f t="shared" si="85"/>
        <v>-0.9499679722077865</v>
      </c>
      <c r="AK198">
        <f t="shared" si="86"/>
        <v>8.9041653813539123E-2</v>
      </c>
      <c r="AL198">
        <f t="shared" si="87"/>
        <v>2.7065196572298702</v>
      </c>
      <c r="AM198">
        <f t="shared" si="88"/>
        <v>4.5241877851436501</v>
      </c>
      <c r="AN198" s="74">
        <f t="shared" si="104"/>
        <v>2.6068830759072616</v>
      </c>
      <c r="AO198" s="74">
        <f t="shared" si="104"/>
        <v>2.6068786209409116</v>
      </c>
      <c r="AP198" s="74">
        <f t="shared" si="104"/>
        <v>2.6069031292787646</v>
      </c>
      <c r="AQ198" s="74">
        <f t="shared" si="104"/>
        <v>2.6067682958810083</v>
      </c>
      <c r="AR198" s="74">
        <f t="shared" si="104"/>
        <v>2.6075099528549792</v>
      </c>
      <c r="AS198" s="74">
        <f t="shared" si="104"/>
        <v>2.6034263890434062</v>
      </c>
      <c r="AT198" s="74">
        <f t="shared" si="104"/>
        <v>2.6257904264317506</v>
      </c>
      <c r="AU198" s="74">
        <f t="shared" si="89"/>
        <v>2.4992254203745716</v>
      </c>
    </row>
    <row r="199" spans="1:48">
      <c r="A199" s="16" t="s">
        <v>552</v>
      </c>
      <c r="B199" s="16" t="s">
        <v>78</v>
      </c>
      <c r="C199" s="50">
        <v>56319.511639999997</v>
      </c>
      <c r="D199" s="50" t="s">
        <v>111</v>
      </c>
      <c r="E199">
        <f t="shared" si="78"/>
        <v>11285.467351551806</v>
      </c>
      <c r="F199">
        <f t="shared" si="79"/>
        <v>11285.5</v>
      </c>
      <c r="G199">
        <f t="shared" si="100"/>
        <v>-1.1705200005962979E-2</v>
      </c>
      <c r="K199">
        <f t="shared" si="101"/>
        <v>-1.1705200005962979E-2</v>
      </c>
      <c r="O199">
        <f t="shared" ca="1" si="102"/>
        <v>-1.3651729636939195E-2</v>
      </c>
      <c r="Q199" s="2">
        <f t="shared" si="80"/>
        <v>41301.011639999997</v>
      </c>
      <c r="S199" s="13">
        <v>1</v>
      </c>
      <c r="Z199">
        <f t="shared" si="81"/>
        <v>11285.5</v>
      </c>
      <c r="AA199" s="74">
        <f t="shared" si="82"/>
        <v>-6.3131963039663834E-3</v>
      </c>
      <c r="AB199" s="74">
        <f t="shared" si="94"/>
        <v>-7.4097045219965949E-3</v>
      </c>
      <c r="AC199" s="74">
        <f t="shared" si="95"/>
        <v>-1.1705200005962979E-2</v>
      </c>
      <c r="AD199" s="74">
        <f t="shared" si="96"/>
        <v>-5.3920037019965956E-3</v>
      </c>
      <c r="AE199" s="74">
        <f t="shared" si="97"/>
        <v>2.9073703922344992E-5</v>
      </c>
      <c r="AF199">
        <f t="shared" si="98"/>
        <v>-1.1705200005962979E-2</v>
      </c>
      <c r="AG199" s="101"/>
      <c r="AH199">
        <f t="shared" si="83"/>
        <v>-4.2954954839663842E-3</v>
      </c>
      <c r="AI199">
        <f t="shared" si="84"/>
        <v>0.80842004184148109</v>
      </c>
      <c r="AJ199">
        <f t="shared" si="85"/>
        <v>-0.9499679722077865</v>
      </c>
      <c r="AK199">
        <f t="shared" si="86"/>
        <v>8.9041653813539123E-2</v>
      </c>
      <c r="AL199">
        <f t="shared" si="87"/>
        <v>2.7065196572298702</v>
      </c>
      <c r="AM199">
        <f t="shared" si="88"/>
        <v>4.5241877851436501</v>
      </c>
      <c r="AN199" s="74">
        <f t="shared" si="104"/>
        <v>2.6068830759072616</v>
      </c>
      <c r="AO199" s="74">
        <f t="shared" si="104"/>
        <v>2.6068786209409116</v>
      </c>
      <c r="AP199" s="74">
        <f t="shared" si="104"/>
        <v>2.6069031292787646</v>
      </c>
      <c r="AQ199" s="74">
        <f t="shared" si="104"/>
        <v>2.6067682958810083</v>
      </c>
      <c r="AR199" s="74">
        <f t="shared" si="104"/>
        <v>2.6075099528549792</v>
      </c>
      <c r="AS199" s="74">
        <f t="shared" si="104"/>
        <v>2.6034263890434062</v>
      </c>
      <c r="AT199" s="74">
        <f t="shared" si="104"/>
        <v>2.6257904264317506</v>
      </c>
      <c r="AU199" s="74">
        <f t="shared" si="89"/>
        <v>2.4992254203745716</v>
      </c>
    </row>
    <row r="200" spans="1:48">
      <c r="A200" s="26" t="s">
        <v>596</v>
      </c>
      <c r="B200" s="107" t="s">
        <v>79</v>
      </c>
      <c r="C200" s="108">
        <v>56583.557719999997</v>
      </c>
      <c r="D200" s="26">
        <v>1E-4</v>
      </c>
      <c r="E200">
        <f t="shared" si="78"/>
        <v>12021.951543334524</v>
      </c>
      <c r="F200">
        <f t="shared" si="79"/>
        <v>12022</v>
      </c>
      <c r="G200">
        <f t="shared" si="100"/>
        <v>-1.7372800000885036E-2</v>
      </c>
      <c r="K200">
        <f t="shared" si="101"/>
        <v>-1.7372800000885036E-2</v>
      </c>
      <c r="O200">
        <f t="shared" ca="1" si="102"/>
        <v>-1.5077687686187469E-2</v>
      </c>
      <c r="Q200" s="2">
        <f t="shared" si="80"/>
        <v>41565.057719999997</v>
      </c>
      <c r="S200" s="13">
        <v>1</v>
      </c>
      <c r="Z200">
        <f t="shared" si="81"/>
        <v>12022</v>
      </c>
      <c r="AA200" s="74">
        <f t="shared" si="82"/>
        <v>-6.7889807551787598E-3</v>
      </c>
      <c r="AB200" s="74">
        <f t="shared" si="94"/>
        <v>-1.3532897965706276E-2</v>
      </c>
      <c r="AC200" s="74">
        <f t="shared" si="95"/>
        <v>-1.7372800000885036E-2</v>
      </c>
      <c r="AD200" s="74">
        <f t="shared" si="96"/>
        <v>-1.0583819245706276E-2</v>
      </c>
      <c r="AE200" s="74">
        <f t="shared" si="97"/>
        <v>1.1201722982578256E-4</v>
      </c>
      <c r="AF200">
        <f t="shared" si="98"/>
        <v>-1.7372800000885036E-2</v>
      </c>
      <c r="AG200" s="101"/>
      <c r="AH200">
        <f t="shared" si="83"/>
        <v>-3.8399020351787597E-3</v>
      </c>
      <c r="AI200">
        <f t="shared" si="84"/>
        <v>0.79256488574198747</v>
      </c>
      <c r="AJ200">
        <f t="shared" si="85"/>
        <v>-0.84612265989458291</v>
      </c>
      <c r="AK200">
        <f t="shared" si="86"/>
        <v>4.0024615608838764E-2</v>
      </c>
      <c r="AL200">
        <f t="shared" si="87"/>
        <v>2.9509849907347174</v>
      </c>
      <c r="AM200">
        <f t="shared" si="88"/>
        <v>10.460970387414168</v>
      </c>
      <c r="AN200" s="74">
        <f t="shared" si="104"/>
        <v>2.9057670027488509</v>
      </c>
      <c r="AO200" s="74">
        <f t="shared" si="104"/>
        <v>2.9057625568312182</v>
      </c>
      <c r="AP200" s="74">
        <f t="shared" si="104"/>
        <v>2.9057842005054892</v>
      </c>
      <c r="AQ200" s="74">
        <f t="shared" si="104"/>
        <v>2.9056788334277739</v>
      </c>
      <c r="AR200" s="74">
        <f t="shared" si="104"/>
        <v>2.9061917628667753</v>
      </c>
      <c r="AS200" s="74">
        <f t="shared" si="104"/>
        <v>2.903694213216657</v>
      </c>
      <c r="AT200" s="74">
        <f t="shared" si="104"/>
        <v>2.9158413297599832</v>
      </c>
      <c r="AU200" s="74">
        <f t="shared" si="89"/>
        <v>2.8564057830052927</v>
      </c>
    </row>
    <row r="201" spans="1:48">
      <c r="A201" s="16" t="s">
        <v>578</v>
      </c>
      <c r="B201" s="16" t="s">
        <v>78</v>
      </c>
      <c r="C201" s="50">
        <v>56643.4323</v>
      </c>
      <c r="D201" s="50" t="s">
        <v>111</v>
      </c>
      <c r="E201">
        <f t="shared" si="78"/>
        <v>12188.955278665993</v>
      </c>
      <c r="F201">
        <f t="shared" si="79"/>
        <v>12189</v>
      </c>
      <c r="G201">
        <f t="shared" si="100"/>
        <v>-1.6033599997172132E-2</v>
      </c>
      <c r="K201">
        <f t="shared" si="101"/>
        <v>-1.6033599997172132E-2</v>
      </c>
      <c r="O201">
        <f t="shared" ca="1" si="102"/>
        <v>-1.5401021011678931E-2</v>
      </c>
      <c r="Q201" s="2">
        <f t="shared" si="80"/>
        <v>41624.9323</v>
      </c>
      <c r="S201" s="13">
        <v>1</v>
      </c>
      <c r="Z201">
        <f t="shared" si="81"/>
        <v>12189</v>
      </c>
      <c r="AA201" s="74">
        <f t="shared" si="82"/>
        <v>-6.8610796699130287E-3</v>
      </c>
      <c r="AB201" s="74">
        <f t="shared" si="94"/>
        <v>-1.2344858007259103E-2</v>
      </c>
      <c r="AC201" s="74">
        <f t="shared" si="95"/>
        <v>-1.6033599997172132E-2</v>
      </c>
      <c r="AD201" s="74">
        <f t="shared" si="96"/>
        <v>-9.1725203272591035E-3</v>
      </c>
      <c r="AE201" s="74">
        <f t="shared" si="97"/>
        <v>8.4135129153981448E-5</v>
      </c>
      <c r="AF201">
        <f t="shared" si="98"/>
        <v>-1.6033599997172132E-2</v>
      </c>
      <c r="AG201" s="101"/>
      <c r="AH201">
        <f t="shared" si="83"/>
        <v>-3.6887419899130284E-3</v>
      </c>
      <c r="AI201">
        <f t="shared" si="84"/>
        <v>0.79069705019183245</v>
      </c>
      <c r="AJ201">
        <f t="shared" si="85"/>
        <v>-0.81592231196237097</v>
      </c>
      <c r="AK201">
        <f t="shared" si="86"/>
        <v>2.8697938662379369E-2</v>
      </c>
      <c r="AL201">
        <f t="shared" si="87"/>
        <v>3.0053303461750072</v>
      </c>
      <c r="AM201">
        <f t="shared" si="88"/>
        <v>14.654855846952398</v>
      </c>
      <c r="AN201" s="74">
        <f t="shared" ref="AN201:AT210" si="105">$AU201+$AB$7*SIN(AO201)</f>
        <v>2.9728717908242741</v>
      </c>
      <c r="AO201" s="74">
        <f t="shared" si="105"/>
        <v>2.9728683029849243</v>
      </c>
      <c r="AP201" s="74">
        <f t="shared" si="105"/>
        <v>2.972885050384579</v>
      </c>
      <c r="AQ201" s="74">
        <f t="shared" si="105"/>
        <v>2.9728046347208461</v>
      </c>
      <c r="AR201" s="74">
        <f t="shared" si="105"/>
        <v>2.9731907550037335</v>
      </c>
      <c r="AS201" s="74">
        <f t="shared" si="105"/>
        <v>2.9713365445628201</v>
      </c>
      <c r="AT201" s="74">
        <f t="shared" si="105"/>
        <v>2.9802354796158963</v>
      </c>
      <c r="AU201" s="74">
        <f t="shared" si="89"/>
        <v>2.937395763398138</v>
      </c>
    </row>
    <row r="202" spans="1:48">
      <c r="A202" s="16" t="s">
        <v>578</v>
      </c>
      <c r="B202" s="16" t="s">
        <v>78</v>
      </c>
      <c r="C202" s="50">
        <v>56643.6126</v>
      </c>
      <c r="D202" s="50" t="s">
        <v>111</v>
      </c>
      <c r="E202">
        <f t="shared" si="78"/>
        <v>12189.458176113963</v>
      </c>
      <c r="F202">
        <f t="shared" si="79"/>
        <v>12189.5</v>
      </c>
      <c r="G202">
        <f t="shared" si="100"/>
        <v>-1.4994799996202346E-2</v>
      </c>
      <c r="K202">
        <f t="shared" si="101"/>
        <v>-1.4994799996202346E-2</v>
      </c>
      <c r="O202">
        <f t="shared" ca="1" si="102"/>
        <v>-1.5401989075527705E-2</v>
      </c>
      <c r="Q202" s="2">
        <f t="shared" si="80"/>
        <v>41625.1126</v>
      </c>
      <c r="S202" s="13">
        <v>1</v>
      </c>
      <c r="Z202">
        <f t="shared" si="81"/>
        <v>12189.5</v>
      </c>
      <c r="AA202" s="74">
        <f t="shared" si="82"/>
        <v>-6.8612774792320957E-3</v>
      </c>
      <c r="AB202" s="74">
        <f t="shared" si="94"/>
        <v>-1.130653533697025E-2</v>
      </c>
      <c r="AC202" s="74">
        <f t="shared" si="95"/>
        <v>-1.4994799996202346E-2</v>
      </c>
      <c r="AD202" s="74">
        <f t="shared" si="96"/>
        <v>-8.1335225169702503E-3</v>
      </c>
      <c r="AE202" s="74">
        <f t="shared" si="97"/>
        <v>6.6154188534062078E-5</v>
      </c>
      <c r="AF202">
        <f t="shared" si="98"/>
        <v>-1.4994799996202346E-2</v>
      </c>
      <c r="AG202" s="101"/>
      <c r="AH202">
        <f t="shared" si="83"/>
        <v>-3.6882646592320961E-3</v>
      </c>
      <c r="AI202">
        <f t="shared" si="84"/>
        <v>0.79069239392031487</v>
      </c>
      <c r="AJ202">
        <f t="shared" si="85"/>
        <v>-0.81582843830496132</v>
      </c>
      <c r="AK202">
        <f t="shared" si="86"/>
        <v>2.866395853788099E-2</v>
      </c>
      <c r="AL202">
        <f t="shared" si="87"/>
        <v>3.005492693368339</v>
      </c>
      <c r="AM202">
        <f t="shared" si="88"/>
        <v>14.672391111561373</v>
      </c>
      <c r="AN202" s="74">
        <f t="shared" si="105"/>
        <v>2.9730724788453222</v>
      </c>
      <c r="AO202" s="74">
        <f t="shared" si="105"/>
        <v>2.9730689943577762</v>
      </c>
      <c r="AP202" s="74">
        <f t="shared" si="105"/>
        <v>2.9730857250916505</v>
      </c>
      <c r="AQ202" s="74">
        <f t="shared" si="105"/>
        <v>2.9730053921970852</v>
      </c>
      <c r="AR202" s="74">
        <f t="shared" si="105"/>
        <v>2.9733911019003227</v>
      </c>
      <c r="AS202" s="74">
        <f t="shared" si="105"/>
        <v>2.9715389268545689</v>
      </c>
      <c r="AT202" s="74">
        <f t="shared" si="105"/>
        <v>2.9804277999591302</v>
      </c>
      <c r="AU202" s="74">
        <f t="shared" si="89"/>
        <v>2.9376382483693737</v>
      </c>
    </row>
    <row r="203" spans="1:48">
      <c r="A203" s="26" t="s">
        <v>596</v>
      </c>
      <c r="B203" s="107" t="s">
        <v>79</v>
      </c>
      <c r="C203" s="108">
        <v>56694.342479999999</v>
      </c>
      <c r="D203" s="26">
        <v>1E-4</v>
      </c>
      <c r="E203">
        <f t="shared" si="78"/>
        <v>12330.95527643461</v>
      </c>
      <c r="F203">
        <f t="shared" si="79"/>
        <v>12331</v>
      </c>
      <c r="G203">
        <f t="shared" si="100"/>
        <v>-1.6034400003263727E-2</v>
      </c>
      <c r="K203">
        <f t="shared" si="101"/>
        <v>-1.6034400003263727E-2</v>
      </c>
      <c r="O203">
        <f t="shared" ca="1" si="102"/>
        <v>-1.5675951144731554E-2</v>
      </c>
      <c r="Q203" s="2">
        <f t="shared" si="80"/>
        <v>41675.842479999999</v>
      </c>
      <c r="S203" s="13">
        <v>1</v>
      </c>
      <c r="Z203">
        <f t="shared" si="81"/>
        <v>12331</v>
      </c>
      <c r="AA203" s="74">
        <f t="shared" si="82"/>
        <v>-6.9130785807516972E-3</v>
      </c>
      <c r="AB203" s="74">
        <f t="shared" si="94"/>
        <v>-1.2487006302512028E-2</v>
      </c>
      <c r="AC203" s="74">
        <f t="shared" si="95"/>
        <v>-1.6034400003263727E-2</v>
      </c>
      <c r="AD203" s="74">
        <f t="shared" si="96"/>
        <v>-9.1213214225120305E-3</v>
      </c>
      <c r="AE203" s="74">
        <f t="shared" si="97"/>
        <v>8.3198504492776898E-5</v>
      </c>
      <c r="AF203">
        <f t="shared" si="98"/>
        <v>-1.6034400003263727E-2</v>
      </c>
      <c r="AG203" s="101"/>
      <c r="AH203">
        <f t="shared" si="83"/>
        <v>-3.5473937007516982E-3</v>
      </c>
      <c r="AI203">
        <f t="shared" si="84"/>
        <v>0.78959808184101732</v>
      </c>
      <c r="AJ203">
        <f t="shared" si="85"/>
        <v>-0.78844951183618783</v>
      </c>
      <c r="AK203">
        <f t="shared" si="86"/>
        <v>1.9034949878860757E-2</v>
      </c>
      <c r="AL203">
        <f t="shared" si="87"/>
        <v>3.0513688017826412</v>
      </c>
      <c r="AM203">
        <f t="shared" si="88"/>
        <v>22.15204795579448</v>
      </c>
      <c r="AN203" s="74">
        <f t="shared" si="105"/>
        <v>3.0298250383264853</v>
      </c>
      <c r="AO203" s="74">
        <f t="shared" si="105"/>
        <v>3.0298226000144672</v>
      </c>
      <c r="AP203" s="74">
        <f t="shared" si="105"/>
        <v>3.0298342141698877</v>
      </c>
      <c r="AQ203" s="74">
        <f t="shared" si="105"/>
        <v>3.029778893548071</v>
      </c>
      <c r="AR203" s="74">
        <f t="shared" si="105"/>
        <v>3.0300423940226158</v>
      </c>
      <c r="AS203" s="74">
        <f t="shared" si="105"/>
        <v>3.0287872314479527</v>
      </c>
      <c r="AT203" s="74">
        <f t="shared" si="105"/>
        <v>3.034764529234864</v>
      </c>
      <c r="AU203" s="74">
        <f t="shared" si="89"/>
        <v>3.0062614952291797</v>
      </c>
    </row>
    <row r="204" spans="1:48">
      <c r="A204" s="26" t="s">
        <v>596</v>
      </c>
      <c r="B204" s="107" t="s">
        <v>79</v>
      </c>
      <c r="C204" s="108">
        <v>56703.304620000003</v>
      </c>
      <c r="D204" s="26">
        <v>5.0000000000000001E-4</v>
      </c>
      <c r="E204">
        <f t="shared" si="78"/>
        <v>12355.952710346697</v>
      </c>
      <c r="F204">
        <f t="shared" si="79"/>
        <v>12356</v>
      </c>
      <c r="G204">
        <f t="shared" si="100"/>
        <v>-1.6954399994574487E-2</v>
      </c>
      <c r="K204">
        <f t="shared" si="101"/>
        <v>-1.6954399994574487E-2</v>
      </c>
      <c r="O204">
        <f t="shared" ca="1" si="102"/>
        <v>-1.5724354337170392E-2</v>
      </c>
      <c r="Q204" s="2">
        <f t="shared" si="80"/>
        <v>41684.804620000003</v>
      </c>
      <c r="S204" s="13">
        <v>1</v>
      </c>
      <c r="Z204">
        <f t="shared" si="81"/>
        <v>12356</v>
      </c>
      <c r="AA204" s="74">
        <f t="shared" si="82"/>
        <v>-6.921382310829333E-3</v>
      </c>
      <c r="AB204" s="74">
        <f t="shared" si="94"/>
        <v>-1.3433076563745153E-2</v>
      </c>
      <c r="AC204" s="74">
        <f t="shared" si="95"/>
        <v>-1.6954399994574487E-2</v>
      </c>
      <c r="AD204" s="74">
        <f t="shared" si="96"/>
        <v>-1.0033017683745154E-2</v>
      </c>
      <c r="AE204" s="74">
        <f t="shared" si="97"/>
        <v>1.0066144384234298E-4</v>
      </c>
      <c r="AF204">
        <f t="shared" si="98"/>
        <v>-1.6954399994574487E-2</v>
      </c>
      <c r="AG204" s="101"/>
      <c r="AH204">
        <f t="shared" si="83"/>
        <v>-3.5213234308293338E-3</v>
      </c>
      <c r="AI204">
        <f t="shared" si="84"/>
        <v>0.78945091838262726</v>
      </c>
      <c r="AJ204">
        <f t="shared" si="85"/>
        <v>-0.78344554635975594</v>
      </c>
      <c r="AK204">
        <f t="shared" si="86"/>
        <v>1.7331494798513779E-2</v>
      </c>
      <c r="AL204">
        <f t="shared" si="87"/>
        <v>3.0594621227770293</v>
      </c>
      <c r="AM204">
        <f t="shared" si="88"/>
        <v>24.33779030111284</v>
      </c>
      <c r="AN204" s="74">
        <f t="shared" si="105"/>
        <v>3.0398445670033367</v>
      </c>
      <c r="AO204" s="74">
        <f t="shared" si="105"/>
        <v>3.0398423312581988</v>
      </c>
      <c r="AP204" s="74">
        <f t="shared" si="105"/>
        <v>3.0398529691201688</v>
      </c>
      <c r="AQ204" s="74">
        <f t="shared" si="105"/>
        <v>3.0398023531817207</v>
      </c>
      <c r="AR204" s="74">
        <f t="shared" si="105"/>
        <v>3.0400431861956658</v>
      </c>
      <c r="AS204" s="74">
        <f t="shared" si="105"/>
        <v>3.03889723831039</v>
      </c>
      <c r="AT204" s="74">
        <f t="shared" si="105"/>
        <v>3.0443487811919896</v>
      </c>
      <c r="AU204" s="74">
        <f t="shared" si="89"/>
        <v>3.0183857437909829</v>
      </c>
    </row>
    <row r="205" spans="1:48">
      <c r="A205" s="26" t="s">
        <v>596</v>
      </c>
      <c r="B205" s="107" t="s">
        <v>79</v>
      </c>
      <c r="C205" s="108">
        <v>56703.304700000001</v>
      </c>
      <c r="D205" s="26">
        <v>2.0000000000000001E-4</v>
      </c>
      <c r="E205">
        <f t="shared" si="78"/>
        <v>12355.952933484772</v>
      </c>
      <c r="F205">
        <f t="shared" si="79"/>
        <v>12356</v>
      </c>
      <c r="G205">
        <f t="shared" si="100"/>
        <v>-1.6874399996595457E-2</v>
      </c>
      <c r="K205">
        <f t="shared" si="101"/>
        <v>-1.6874399996595457E-2</v>
      </c>
      <c r="O205">
        <f t="shared" ca="1" si="102"/>
        <v>-1.5724354337170392E-2</v>
      </c>
      <c r="Q205" s="2">
        <f t="shared" si="80"/>
        <v>41684.804700000001</v>
      </c>
      <c r="S205" s="13">
        <v>1</v>
      </c>
      <c r="Z205">
        <f t="shared" si="81"/>
        <v>12356</v>
      </c>
      <c r="AA205" s="74">
        <f t="shared" si="82"/>
        <v>-6.921382310829333E-3</v>
      </c>
      <c r="AB205" s="74">
        <f t="shared" si="94"/>
        <v>-1.3353076565766123E-2</v>
      </c>
      <c r="AC205" s="74">
        <f t="shared" si="95"/>
        <v>-1.6874399996595457E-2</v>
      </c>
      <c r="AD205" s="74">
        <f t="shared" si="96"/>
        <v>-9.9530176857661242E-3</v>
      </c>
      <c r="AE205" s="74">
        <f t="shared" si="97"/>
        <v>9.9062561053173262E-5</v>
      </c>
      <c r="AF205">
        <f t="shared" si="98"/>
        <v>-1.6874399996595457E-2</v>
      </c>
      <c r="AG205" s="101"/>
      <c r="AH205">
        <f t="shared" si="83"/>
        <v>-3.5213234308293338E-3</v>
      </c>
      <c r="AI205">
        <f t="shared" si="84"/>
        <v>0.78945091838262726</v>
      </c>
      <c r="AJ205">
        <f t="shared" si="85"/>
        <v>-0.78344554635975594</v>
      </c>
      <c r="AK205">
        <f t="shared" si="86"/>
        <v>1.7331494798513779E-2</v>
      </c>
      <c r="AL205">
        <f t="shared" si="87"/>
        <v>3.0594621227770293</v>
      </c>
      <c r="AM205">
        <f t="shared" si="88"/>
        <v>24.33779030111284</v>
      </c>
      <c r="AN205" s="74">
        <f t="shared" si="105"/>
        <v>3.0398445670033367</v>
      </c>
      <c r="AO205" s="74">
        <f t="shared" si="105"/>
        <v>3.0398423312581988</v>
      </c>
      <c r="AP205" s="74">
        <f t="shared" si="105"/>
        <v>3.0398529691201688</v>
      </c>
      <c r="AQ205" s="74">
        <f t="shared" si="105"/>
        <v>3.0398023531817207</v>
      </c>
      <c r="AR205" s="74">
        <f t="shared" si="105"/>
        <v>3.0400431861956658</v>
      </c>
      <c r="AS205" s="74">
        <f t="shared" si="105"/>
        <v>3.03889723831039</v>
      </c>
      <c r="AT205" s="74">
        <f t="shared" si="105"/>
        <v>3.0443487811919896</v>
      </c>
      <c r="AU205" s="74">
        <f t="shared" si="89"/>
        <v>3.0183857437909829</v>
      </c>
    </row>
    <row r="206" spans="1:48">
      <c r="A206" s="26" t="s">
        <v>596</v>
      </c>
      <c r="B206" s="107" t="s">
        <v>78</v>
      </c>
      <c r="C206" s="108">
        <v>56703.484429999997</v>
      </c>
      <c r="D206" s="26">
        <v>2.9999999999999997E-4</v>
      </c>
      <c r="E206">
        <f t="shared" si="78"/>
        <v>12356.45424107391</v>
      </c>
      <c r="F206">
        <f t="shared" si="79"/>
        <v>12356.5</v>
      </c>
      <c r="G206">
        <f t="shared" ref="G206:G234" si="106">+C206-(C$7+F206*C$8)</f>
        <v>-1.6405600006692111E-2</v>
      </c>
      <c r="K206">
        <f t="shared" ref="K206:K234" si="107">G206</f>
        <v>-1.6405600006692111E-2</v>
      </c>
      <c r="O206">
        <f t="shared" ca="1" si="102"/>
        <v>-1.5725322401019169E-2</v>
      </c>
      <c r="Q206" s="2">
        <f t="shared" si="80"/>
        <v>41684.984429999997</v>
      </c>
      <c r="S206" s="13">
        <v>1</v>
      </c>
      <c r="Z206">
        <f t="shared" si="81"/>
        <v>12356.5</v>
      </c>
      <c r="AA206" s="74">
        <f t="shared" si="82"/>
        <v>-6.9215458400148644E-3</v>
      </c>
      <c r="AB206" s="74">
        <f t="shared" si="94"/>
        <v>-1.2884801546677246E-2</v>
      </c>
      <c r="AC206" s="74">
        <f t="shared" si="95"/>
        <v>-1.6405600006692111E-2</v>
      </c>
      <c r="AD206" s="74">
        <f t="shared" si="96"/>
        <v>-9.4840541666772471E-3</v>
      </c>
      <c r="AE206" s="74">
        <f t="shared" si="97"/>
        <v>8.9947283436468047E-5</v>
      </c>
      <c r="AF206">
        <f t="shared" si="98"/>
        <v>-1.6405600006692111E-2</v>
      </c>
      <c r="AG206" s="101"/>
      <c r="AH206">
        <f t="shared" si="83"/>
        <v>-3.5207984600148646E-3</v>
      </c>
      <c r="AI206">
        <f t="shared" si="84"/>
        <v>0.78944811627764977</v>
      </c>
      <c r="AJ206">
        <f t="shared" si="85"/>
        <v>-0.78334496134181941</v>
      </c>
      <c r="AK206">
        <f t="shared" si="86"/>
        <v>1.7297420120928692E-2</v>
      </c>
      <c r="AL206">
        <f t="shared" si="87"/>
        <v>3.0596239589176006</v>
      </c>
      <c r="AM206">
        <f t="shared" si="88"/>
        <v>24.385895998772043</v>
      </c>
      <c r="AN206" s="74">
        <f t="shared" si="105"/>
        <v>3.0400449388288093</v>
      </c>
      <c r="AO206" s="74">
        <f t="shared" si="105"/>
        <v>3.0400427071810978</v>
      </c>
      <c r="AP206" s="74">
        <f t="shared" si="105"/>
        <v>3.040053325330172</v>
      </c>
      <c r="AQ206" s="74">
        <f t="shared" si="105"/>
        <v>3.0400028042204053</v>
      </c>
      <c r="AR206" s="74">
        <f t="shared" si="105"/>
        <v>3.0402431811296453</v>
      </c>
      <c r="AS206" s="74">
        <f t="shared" si="105"/>
        <v>3.0390994270597624</v>
      </c>
      <c r="AT206" s="74">
        <f t="shared" si="105"/>
        <v>3.0445404260582749</v>
      </c>
      <c r="AU206" s="74">
        <f t="shared" si="89"/>
        <v>3.018628228762219</v>
      </c>
      <c r="AV206" s="74"/>
    </row>
    <row r="207" spans="1:48">
      <c r="A207" s="26" t="s">
        <v>596</v>
      </c>
      <c r="B207" s="107" t="s">
        <v>78</v>
      </c>
      <c r="C207" s="108">
        <v>56703.484510000002</v>
      </c>
      <c r="D207" s="26">
        <v>2.0000000000000001E-4</v>
      </c>
      <c r="E207">
        <f t="shared" si="78"/>
        <v>12356.454464212005</v>
      </c>
      <c r="F207">
        <f t="shared" si="79"/>
        <v>12356.5</v>
      </c>
      <c r="G207">
        <f t="shared" si="106"/>
        <v>-1.6325600001437124E-2</v>
      </c>
      <c r="K207">
        <f t="shared" si="107"/>
        <v>-1.6325600001437124E-2</v>
      </c>
      <c r="O207">
        <f t="shared" ref="O207:O234" ca="1" si="108">+C$11+C$12*$F207</f>
        <v>-1.5725322401019169E-2</v>
      </c>
      <c r="Q207" s="2">
        <f t="shared" si="80"/>
        <v>41684.984510000002</v>
      </c>
      <c r="S207" s="13">
        <v>1</v>
      </c>
      <c r="Z207">
        <f t="shared" si="81"/>
        <v>12356.5</v>
      </c>
      <c r="AA207" s="74">
        <f t="shared" si="82"/>
        <v>-6.9215458400148644E-3</v>
      </c>
      <c r="AB207" s="74">
        <f t="shared" si="94"/>
        <v>-1.2804801541422259E-2</v>
      </c>
      <c r="AC207" s="74">
        <f t="shared" si="95"/>
        <v>-1.6325600001437124E-2</v>
      </c>
      <c r="AD207" s="74">
        <f t="shared" si="96"/>
        <v>-9.4040541614222595E-3</v>
      </c>
      <c r="AE207" s="74">
        <f t="shared" si="97"/>
        <v>8.8436234670963317E-5</v>
      </c>
      <c r="AF207">
        <f t="shared" si="98"/>
        <v>-1.6325600001437124E-2</v>
      </c>
      <c r="AG207" s="101"/>
      <c r="AH207">
        <f t="shared" si="83"/>
        <v>-3.5207984600148646E-3</v>
      </c>
      <c r="AI207">
        <f t="shared" si="84"/>
        <v>0.78944811627764977</v>
      </c>
      <c r="AJ207">
        <f t="shared" si="85"/>
        <v>-0.78334496134181941</v>
      </c>
      <c r="AK207">
        <f t="shared" si="86"/>
        <v>1.7297420120928692E-2</v>
      </c>
      <c r="AL207">
        <f t="shared" si="87"/>
        <v>3.0596239589176006</v>
      </c>
      <c r="AM207">
        <f t="shared" si="88"/>
        <v>24.385895998772043</v>
      </c>
      <c r="AN207" s="74">
        <f t="shared" si="105"/>
        <v>3.0400449388288093</v>
      </c>
      <c r="AO207" s="74">
        <f t="shared" si="105"/>
        <v>3.0400427071810978</v>
      </c>
      <c r="AP207" s="74">
        <f t="shared" si="105"/>
        <v>3.040053325330172</v>
      </c>
      <c r="AQ207" s="74">
        <f t="shared" si="105"/>
        <v>3.0400028042204053</v>
      </c>
      <c r="AR207" s="74">
        <f t="shared" si="105"/>
        <v>3.0402431811296453</v>
      </c>
      <c r="AS207" s="74">
        <f t="shared" si="105"/>
        <v>3.0390994270597624</v>
      </c>
      <c r="AT207" s="74">
        <f t="shared" si="105"/>
        <v>3.0445404260582749</v>
      </c>
      <c r="AU207" s="74">
        <f t="shared" si="89"/>
        <v>3.018628228762219</v>
      </c>
      <c r="AV207" s="74"/>
    </row>
    <row r="208" spans="1:48">
      <c r="A208" s="26" t="s">
        <v>596</v>
      </c>
      <c r="B208" s="107" t="s">
        <v>79</v>
      </c>
      <c r="C208" s="108">
        <v>56709.399530000002</v>
      </c>
      <c r="D208" s="26">
        <v>1E-4</v>
      </c>
      <c r="E208">
        <f t="shared" si="78"/>
        <v>12372.952791792097</v>
      </c>
      <c r="F208">
        <f t="shared" si="79"/>
        <v>12373</v>
      </c>
      <c r="G208">
        <f t="shared" si="106"/>
        <v>-1.6925199997785967E-2</v>
      </c>
      <c r="K208">
        <f t="shared" si="107"/>
        <v>-1.6925199997785967E-2</v>
      </c>
      <c r="O208">
        <f t="shared" ca="1" si="108"/>
        <v>-1.5757268508028804E-2</v>
      </c>
      <c r="Q208" s="2">
        <f t="shared" si="80"/>
        <v>41690.899530000002</v>
      </c>
      <c r="S208" s="13">
        <v>1</v>
      </c>
      <c r="Z208">
        <f t="shared" si="81"/>
        <v>12373</v>
      </c>
      <c r="AA208" s="74">
        <f t="shared" si="82"/>
        <v>-6.9268866007974415E-3</v>
      </c>
      <c r="AB208" s="74">
        <f t="shared" si="94"/>
        <v>-1.3421803716988525E-2</v>
      </c>
      <c r="AC208" s="74">
        <f t="shared" si="95"/>
        <v>-1.6925199997785967E-2</v>
      </c>
      <c r="AD208" s="74">
        <f t="shared" si="96"/>
        <v>-9.9983133969885254E-3</v>
      </c>
      <c r="AE208" s="74">
        <f t="shared" si="97"/>
        <v>9.9966270784400231E-5</v>
      </c>
      <c r="AF208">
        <f t="shared" si="98"/>
        <v>-1.6925199997785967E-2</v>
      </c>
      <c r="AG208" s="101"/>
      <c r="AH208">
        <f t="shared" si="83"/>
        <v>-3.5033962807974411E-3</v>
      </c>
      <c r="AI208">
        <f t="shared" si="84"/>
        <v>0.78935875110383424</v>
      </c>
      <c r="AJ208">
        <f t="shared" si="85"/>
        <v>-0.78001455626102856</v>
      </c>
      <c r="AK208">
        <f t="shared" si="86"/>
        <v>1.6172839742407314E-2</v>
      </c>
      <c r="AL208">
        <f t="shared" si="87"/>
        <v>3.064963921130309</v>
      </c>
      <c r="AM208">
        <f t="shared" si="88"/>
        <v>26.087097875802552</v>
      </c>
      <c r="AN208" s="74">
        <f t="shared" si="105"/>
        <v>3.0466568186880547</v>
      </c>
      <c r="AO208" s="74">
        <f t="shared" si="105"/>
        <v>3.0466547232206254</v>
      </c>
      <c r="AP208" s="74">
        <f t="shared" si="105"/>
        <v>3.0466646869310803</v>
      </c>
      <c r="AQ208" s="74">
        <f t="shared" si="105"/>
        <v>3.0466173105311931</v>
      </c>
      <c r="AR208" s="74">
        <f t="shared" si="105"/>
        <v>3.0468425784448439</v>
      </c>
      <c r="AS208" s="74">
        <f t="shared" si="105"/>
        <v>3.0457714189199359</v>
      </c>
      <c r="AT208" s="74">
        <f t="shared" si="105"/>
        <v>3.0508638697931878</v>
      </c>
      <c r="AU208" s="74">
        <f t="shared" si="89"/>
        <v>3.0266302328130088</v>
      </c>
      <c r="AV208" s="74"/>
    </row>
    <row r="209" spans="1:47">
      <c r="A209" s="26" t="s">
        <v>596</v>
      </c>
      <c r="B209" s="107" t="s">
        <v>79</v>
      </c>
      <c r="C209" s="108">
        <v>56709.399700000002</v>
      </c>
      <c r="D209" s="26">
        <v>1E-4</v>
      </c>
      <c r="E209">
        <f t="shared" si="78"/>
        <v>12372.953265960516</v>
      </c>
      <c r="F209">
        <f t="shared" si="79"/>
        <v>12373</v>
      </c>
      <c r="G209">
        <f t="shared" si="106"/>
        <v>-1.6755199998442549E-2</v>
      </c>
      <c r="K209">
        <f t="shared" si="107"/>
        <v>-1.6755199998442549E-2</v>
      </c>
      <c r="O209">
        <f t="shared" ca="1" si="108"/>
        <v>-1.5757268508028804E-2</v>
      </c>
      <c r="Q209" s="2">
        <f t="shared" si="80"/>
        <v>41690.899700000002</v>
      </c>
      <c r="S209" s="13">
        <v>1</v>
      </c>
      <c r="Z209">
        <f t="shared" si="81"/>
        <v>12373</v>
      </c>
      <c r="AA209" s="74">
        <f t="shared" si="82"/>
        <v>-6.9268866007974415E-3</v>
      </c>
      <c r="AB209" s="74">
        <f t="shared" si="94"/>
        <v>-1.3251803717645108E-2</v>
      </c>
      <c r="AC209" s="74">
        <f t="shared" si="95"/>
        <v>-1.6755199998442549E-2</v>
      </c>
      <c r="AD209" s="74">
        <f t="shared" si="96"/>
        <v>-9.8283133976451078E-3</v>
      </c>
      <c r="AE209" s="74">
        <f t="shared" si="97"/>
        <v>9.6595744242330327E-5</v>
      </c>
      <c r="AF209">
        <f t="shared" si="98"/>
        <v>-1.6755199998442549E-2</v>
      </c>
      <c r="AG209" s="101"/>
      <c r="AH209">
        <f t="shared" si="83"/>
        <v>-3.5033962807974411E-3</v>
      </c>
      <c r="AI209">
        <f t="shared" si="84"/>
        <v>0.78935875110383424</v>
      </c>
      <c r="AJ209">
        <f t="shared" si="85"/>
        <v>-0.78001455626102856</v>
      </c>
      <c r="AK209">
        <f t="shared" si="86"/>
        <v>1.6172839742407314E-2</v>
      </c>
      <c r="AL209">
        <f t="shared" si="87"/>
        <v>3.064963921130309</v>
      </c>
      <c r="AM209">
        <f t="shared" si="88"/>
        <v>26.087097875802552</v>
      </c>
      <c r="AN209" s="74">
        <f t="shared" si="105"/>
        <v>3.0466568186880547</v>
      </c>
      <c r="AO209" s="74">
        <f t="shared" si="105"/>
        <v>3.0466547232206254</v>
      </c>
      <c r="AP209" s="74">
        <f t="shared" si="105"/>
        <v>3.0466646869310803</v>
      </c>
      <c r="AQ209" s="74">
        <f t="shared" si="105"/>
        <v>3.0466173105311931</v>
      </c>
      <c r="AR209" s="74">
        <f t="shared" si="105"/>
        <v>3.0468425784448439</v>
      </c>
      <c r="AS209" s="74">
        <f t="shared" si="105"/>
        <v>3.0457714189199359</v>
      </c>
      <c r="AT209" s="74">
        <f t="shared" si="105"/>
        <v>3.0508638697931878</v>
      </c>
      <c r="AU209" s="74">
        <f t="shared" si="89"/>
        <v>3.0266302328130088</v>
      </c>
    </row>
    <row r="210" spans="1:47">
      <c r="A210" s="26" t="s">
        <v>596</v>
      </c>
      <c r="B210" s="107" t="s">
        <v>78</v>
      </c>
      <c r="C210" s="108">
        <v>56729.298649999997</v>
      </c>
      <c r="D210" s="26">
        <v>2.0000000000000001E-4</v>
      </c>
      <c r="E210">
        <f t="shared" si="78"/>
        <v>12428.45593469194</v>
      </c>
      <c r="F210">
        <f t="shared" si="79"/>
        <v>12428.5</v>
      </c>
      <c r="G210">
        <f t="shared" si="106"/>
        <v>-1.5798400003404822E-2</v>
      </c>
      <c r="K210">
        <f t="shared" si="107"/>
        <v>-1.5798400003404822E-2</v>
      </c>
      <c r="O210">
        <f t="shared" ca="1" si="108"/>
        <v>-1.5864723595243033E-2</v>
      </c>
      <c r="Q210" s="2">
        <f t="shared" si="80"/>
        <v>41710.798649999997</v>
      </c>
      <c r="S210" s="13">
        <v>1</v>
      </c>
      <c r="Z210">
        <f t="shared" si="81"/>
        <v>12428.5</v>
      </c>
      <c r="AA210" s="74">
        <f t="shared" si="82"/>
        <v>-6.9440647669158292E-3</v>
      </c>
      <c r="AB210" s="74">
        <f t="shared" si="94"/>
        <v>-1.2354644216488993E-2</v>
      </c>
      <c r="AC210" s="74">
        <f t="shared" si="95"/>
        <v>-1.5798400003404822E-2</v>
      </c>
      <c r="AD210" s="74">
        <f t="shared" si="96"/>
        <v>-8.854335236488993E-3</v>
      </c>
      <c r="AE210" s="74">
        <f t="shared" si="97"/>
        <v>7.8399252480130586E-5</v>
      </c>
      <c r="AF210">
        <f t="shared" si="98"/>
        <v>-1.5798400003404822E-2</v>
      </c>
      <c r="AG210" s="101"/>
      <c r="AH210">
        <f t="shared" si="83"/>
        <v>-3.4437557869158291E-3</v>
      </c>
      <c r="AI210">
        <f t="shared" si="84"/>
        <v>0.7891023534328393</v>
      </c>
      <c r="AJ210">
        <f t="shared" si="85"/>
        <v>-0.7686547901963009</v>
      </c>
      <c r="AK210">
        <f t="shared" si="86"/>
        <v>1.2388670400934495E-2</v>
      </c>
      <c r="AL210">
        <f t="shared" si="87"/>
        <v>3.0829175084993503</v>
      </c>
      <c r="AM210">
        <f t="shared" si="88"/>
        <v>34.076203280781428</v>
      </c>
      <c r="AN210" s="74">
        <f t="shared" si="105"/>
        <v>3.0688917593540936</v>
      </c>
      <c r="AO210" s="74">
        <f t="shared" si="105"/>
        <v>3.0688901344641799</v>
      </c>
      <c r="AP210" s="74">
        <f t="shared" si="105"/>
        <v>3.0688978462125029</v>
      </c>
      <c r="AQ210" s="74">
        <f t="shared" si="105"/>
        <v>3.0688612461177684</v>
      </c>
      <c r="AR210" s="74">
        <f t="shared" si="105"/>
        <v>3.0690349499517446</v>
      </c>
      <c r="AS210" s="74">
        <f t="shared" si="105"/>
        <v>3.0682105329933904</v>
      </c>
      <c r="AT210" s="74">
        <f t="shared" si="105"/>
        <v>3.0721228694663276</v>
      </c>
      <c r="AU210" s="74">
        <f t="shared" si="89"/>
        <v>3.0535460646202122</v>
      </c>
    </row>
    <row r="211" spans="1:47">
      <c r="A211" s="26" t="s">
        <v>596</v>
      </c>
      <c r="B211" s="107" t="s">
        <v>78</v>
      </c>
      <c r="C211" s="108">
        <v>56729.298970000003</v>
      </c>
      <c r="D211" s="26">
        <v>2.0000000000000001E-4</v>
      </c>
      <c r="E211">
        <f t="shared" si="78"/>
        <v>12428.456827244278</v>
      </c>
      <c r="F211">
        <f t="shared" si="79"/>
        <v>12428.5</v>
      </c>
      <c r="G211">
        <f t="shared" si="106"/>
        <v>-1.5478399996936787E-2</v>
      </c>
      <c r="K211">
        <f t="shared" si="107"/>
        <v>-1.5478399996936787E-2</v>
      </c>
      <c r="O211">
        <f t="shared" ca="1" si="108"/>
        <v>-1.5864723595243033E-2</v>
      </c>
      <c r="Q211" s="2">
        <f t="shared" si="80"/>
        <v>41710.798970000003</v>
      </c>
      <c r="S211" s="13">
        <v>1</v>
      </c>
      <c r="Z211">
        <f t="shared" si="81"/>
        <v>12428.5</v>
      </c>
      <c r="AA211" s="74">
        <f t="shared" si="82"/>
        <v>-6.9440647669158292E-3</v>
      </c>
      <c r="AB211" s="74">
        <f t="shared" si="94"/>
        <v>-1.2034644210020958E-2</v>
      </c>
      <c r="AC211" s="74">
        <f t="shared" si="95"/>
        <v>-1.5478399996936787E-2</v>
      </c>
      <c r="AD211" s="74">
        <f t="shared" si="96"/>
        <v>-8.5343352300209577E-3</v>
      </c>
      <c r="AE211" s="74">
        <f t="shared" si="97"/>
        <v>7.2834877818376867E-5</v>
      </c>
      <c r="AF211">
        <f t="shared" si="98"/>
        <v>-1.5478399996936787E-2</v>
      </c>
      <c r="AG211" s="101"/>
      <c r="AH211">
        <f t="shared" si="83"/>
        <v>-3.4437557869158291E-3</v>
      </c>
      <c r="AI211">
        <f t="shared" si="84"/>
        <v>0.7891023534328393</v>
      </c>
      <c r="AJ211">
        <f t="shared" si="85"/>
        <v>-0.7686547901963009</v>
      </c>
      <c r="AK211">
        <f t="shared" si="86"/>
        <v>1.2388670400934495E-2</v>
      </c>
      <c r="AL211">
        <f t="shared" si="87"/>
        <v>3.0829175084993503</v>
      </c>
      <c r="AM211">
        <f t="shared" si="88"/>
        <v>34.076203280781428</v>
      </c>
      <c r="AN211" s="74">
        <f t="shared" ref="AN211:AT220" si="109">$AU211+$AB$7*SIN(AO211)</f>
        <v>3.0688917593540936</v>
      </c>
      <c r="AO211" s="74">
        <f t="shared" si="109"/>
        <v>3.0688901344641799</v>
      </c>
      <c r="AP211" s="74">
        <f t="shared" si="109"/>
        <v>3.0688978462125029</v>
      </c>
      <c r="AQ211" s="74">
        <f t="shared" si="109"/>
        <v>3.0688612461177684</v>
      </c>
      <c r="AR211" s="74">
        <f t="shared" si="109"/>
        <v>3.0690349499517446</v>
      </c>
      <c r="AS211" s="74">
        <f t="shared" si="109"/>
        <v>3.0682105329933904</v>
      </c>
      <c r="AT211" s="74">
        <f t="shared" si="109"/>
        <v>3.0721228694663276</v>
      </c>
      <c r="AU211" s="74">
        <f t="shared" si="89"/>
        <v>3.0535460646202122</v>
      </c>
    </row>
    <row r="212" spans="1:47">
      <c r="A212" s="26" t="s">
        <v>596</v>
      </c>
      <c r="B212" s="107" t="s">
        <v>78</v>
      </c>
      <c r="C212" s="108">
        <v>56729.299079999997</v>
      </c>
      <c r="D212" s="26">
        <v>2.0000000000000001E-4</v>
      </c>
      <c r="E212">
        <f t="shared" si="78"/>
        <v>12428.457134059119</v>
      </c>
      <c r="F212">
        <f t="shared" si="79"/>
        <v>12428.5</v>
      </c>
      <c r="G212">
        <f t="shared" si="106"/>
        <v>-1.5368400003353599E-2</v>
      </c>
      <c r="K212">
        <f t="shared" si="107"/>
        <v>-1.5368400003353599E-2</v>
      </c>
      <c r="O212">
        <f t="shared" ca="1" si="108"/>
        <v>-1.5864723595243033E-2</v>
      </c>
      <c r="Q212" s="2">
        <f t="shared" si="80"/>
        <v>41710.799079999997</v>
      </c>
      <c r="S212" s="13">
        <v>1</v>
      </c>
      <c r="Z212">
        <f t="shared" si="81"/>
        <v>12428.5</v>
      </c>
      <c r="AA212" s="74">
        <f t="shared" si="82"/>
        <v>-6.9440647669158292E-3</v>
      </c>
      <c r="AB212" s="74">
        <f t="shared" si="94"/>
        <v>-1.192464421643777E-2</v>
      </c>
      <c r="AC212" s="74">
        <f t="shared" si="95"/>
        <v>-1.5368400003353599E-2</v>
      </c>
      <c r="AD212" s="74">
        <f t="shared" si="96"/>
        <v>-8.4243352364377702E-3</v>
      </c>
      <c r="AE212" s="74">
        <f t="shared" si="97"/>
        <v>7.0969424175887019E-5</v>
      </c>
      <c r="AF212">
        <f t="shared" si="98"/>
        <v>-1.5368400003353599E-2</v>
      </c>
      <c r="AG212" s="101"/>
      <c r="AH212">
        <f t="shared" si="83"/>
        <v>-3.4437557869158291E-3</v>
      </c>
      <c r="AI212">
        <f t="shared" si="84"/>
        <v>0.7891023534328393</v>
      </c>
      <c r="AJ212">
        <f t="shared" si="85"/>
        <v>-0.7686547901963009</v>
      </c>
      <c r="AK212">
        <f t="shared" si="86"/>
        <v>1.2388670400934495E-2</v>
      </c>
      <c r="AL212">
        <f t="shared" si="87"/>
        <v>3.0829175084993503</v>
      </c>
      <c r="AM212">
        <f t="shared" si="88"/>
        <v>34.076203280781428</v>
      </c>
      <c r="AN212" s="74">
        <f t="shared" si="109"/>
        <v>3.0688917593540936</v>
      </c>
      <c r="AO212" s="74">
        <f t="shared" si="109"/>
        <v>3.0688901344641799</v>
      </c>
      <c r="AP212" s="74">
        <f t="shared" si="109"/>
        <v>3.0688978462125029</v>
      </c>
      <c r="AQ212" s="74">
        <f t="shared" si="109"/>
        <v>3.0688612461177684</v>
      </c>
      <c r="AR212" s="74">
        <f t="shared" si="109"/>
        <v>3.0690349499517446</v>
      </c>
      <c r="AS212" s="74">
        <f t="shared" si="109"/>
        <v>3.0682105329933904</v>
      </c>
      <c r="AT212" s="74">
        <f t="shared" si="109"/>
        <v>3.0721228694663276</v>
      </c>
      <c r="AU212" s="74">
        <f t="shared" si="89"/>
        <v>3.0535460646202122</v>
      </c>
    </row>
    <row r="213" spans="1:47">
      <c r="A213" s="26" t="s">
        <v>596</v>
      </c>
      <c r="B213" s="107" t="s">
        <v>78</v>
      </c>
      <c r="C213" s="108">
        <v>56739.337619999998</v>
      </c>
      <c r="D213" s="26">
        <v>4.0000000000000002E-4</v>
      </c>
      <c r="E213">
        <f t="shared" ref="E213:E234" si="110">+(C213-C$7)/C$8</f>
        <v>12456.456890838615</v>
      </c>
      <c r="F213">
        <f t="shared" ref="F213:F234" si="111">ROUND(2*E213,0)/2</f>
        <v>12456.5</v>
      </c>
      <c r="G213">
        <f t="shared" si="106"/>
        <v>-1.5455599997949321E-2</v>
      </c>
      <c r="K213">
        <f t="shared" si="107"/>
        <v>-1.5455599997949321E-2</v>
      </c>
      <c r="O213">
        <f t="shared" ca="1" si="108"/>
        <v>-1.5918935170774536E-2</v>
      </c>
      <c r="Q213" s="2">
        <f t="shared" ref="Q213:Q234" si="112">+C213-15018.5</f>
        <v>41720.837619999998</v>
      </c>
      <c r="S213" s="13">
        <v>1</v>
      </c>
      <c r="Z213">
        <f t="shared" ref="Z213:Z234" si="113">F213</f>
        <v>12456.5</v>
      </c>
      <c r="AA213" s="74">
        <f t="shared" ref="AA213:AA234" si="114">AB$3+AB$4*Z213+AB$5*Z213^2+AH213</f>
        <v>-6.9522771602583498E-3</v>
      </c>
      <c r="AB213" s="74">
        <f t="shared" si="94"/>
        <v>-1.204257421769097E-2</v>
      </c>
      <c r="AC213" s="74">
        <f t="shared" si="95"/>
        <v>-1.5455599997949321E-2</v>
      </c>
      <c r="AD213" s="74">
        <f t="shared" si="96"/>
        <v>-8.5033228376909711E-3</v>
      </c>
      <c r="AE213" s="74">
        <f t="shared" si="97"/>
        <v>7.2306499281996831E-5</v>
      </c>
      <c r="AF213">
        <f t="shared" si="98"/>
        <v>-1.5455599997949321E-2</v>
      </c>
      <c r="AG213" s="101"/>
      <c r="AH213">
        <f t="shared" ref="AH213:AH234" si="115">$AB$6*($AB$11/AI213*AJ213+$AB$12)</f>
        <v>-3.4130257802583506E-3</v>
      </c>
      <c r="AI213">
        <f t="shared" ref="AI213:AI234" si="116">1+$AB$7*COS(AL213)</f>
        <v>0.78899883590338638</v>
      </c>
      <c r="AJ213">
        <f t="shared" ref="AJ213:AJ234" si="117">SIN(AL213+RADIANS($AB$9))</f>
        <v>-0.76283208624250454</v>
      </c>
      <c r="AK213">
        <f t="shared" ref="AK213:AK234" si="118">$AB$7*SIN(AL213)</f>
        <v>1.0478799155626195E-2</v>
      </c>
      <c r="AL213">
        <f t="shared" ref="AL213:AL234" si="119">2*ATAN(AM213)</f>
        <v>3.0919711400872321</v>
      </c>
      <c r="AM213">
        <f t="shared" ref="AM213:AM234" si="120">SQRT((1+$AB$7)/(1-$AB$7))*TAN(AN213/2)</f>
        <v>40.296828121147705</v>
      </c>
      <c r="AN213" s="74">
        <f t="shared" si="109"/>
        <v>3.0801068881524727</v>
      </c>
      <c r="AO213" s="74">
        <f t="shared" si="109"/>
        <v>3.0801055069711762</v>
      </c>
      <c r="AP213" s="74">
        <f t="shared" si="109"/>
        <v>3.0801120571375242</v>
      </c>
      <c r="AQ213" s="74">
        <f t="shared" si="109"/>
        <v>3.0800809933577948</v>
      </c>
      <c r="AR213" s="74">
        <f t="shared" si="109"/>
        <v>3.0802283109843391</v>
      </c>
      <c r="AS213" s="74">
        <f t="shared" si="109"/>
        <v>3.0795296563917489</v>
      </c>
      <c r="AT213" s="74">
        <f t="shared" si="109"/>
        <v>3.0828427660057369</v>
      </c>
      <c r="AU213" s="74">
        <f t="shared" ref="AU213:AU234" si="121">RADIANS($AB$9)+$AB$18*(F213-AB$15)</f>
        <v>3.0671252230094317</v>
      </c>
    </row>
    <row r="214" spans="1:47">
      <c r="A214" s="26" t="s">
        <v>596</v>
      </c>
      <c r="B214" s="107" t="s">
        <v>78</v>
      </c>
      <c r="C214" s="108">
        <v>56739.33898</v>
      </c>
      <c r="D214" s="26">
        <v>4.0000000000000002E-4</v>
      </c>
      <c r="E214">
        <f t="shared" si="110"/>
        <v>12456.460684185984</v>
      </c>
      <c r="F214">
        <f t="shared" si="111"/>
        <v>12456.5</v>
      </c>
      <c r="G214">
        <f t="shared" si="106"/>
        <v>-1.4095599995926023E-2</v>
      </c>
      <c r="K214">
        <f t="shared" si="107"/>
        <v>-1.4095599995926023E-2</v>
      </c>
      <c r="O214">
        <f t="shared" ca="1" si="108"/>
        <v>-1.5918935170774536E-2</v>
      </c>
      <c r="Q214" s="2">
        <f t="shared" si="112"/>
        <v>41720.83898</v>
      </c>
      <c r="S214" s="13">
        <v>1</v>
      </c>
      <c r="Z214">
        <f t="shared" si="113"/>
        <v>12456.5</v>
      </c>
      <c r="AA214" s="74">
        <f t="shared" si="114"/>
        <v>-6.9522771602583498E-3</v>
      </c>
      <c r="AB214" s="74">
        <f t="shared" si="94"/>
        <v>-1.0682574215667671E-2</v>
      </c>
      <c r="AC214" s="74">
        <f t="shared" si="95"/>
        <v>-1.4095599995926023E-2</v>
      </c>
      <c r="AD214" s="74">
        <f t="shared" si="96"/>
        <v>-7.1433228356676728E-3</v>
      </c>
      <c r="AE214" s="74">
        <f t="shared" si="97"/>
        <v>5.1027061134571239E-5</v>
      </c>
      <c r="AF214">
        <f t="shared" si="98"/>
        <v>-1.4095599995926023E-2</v>
      </c>
      <c r="AG214" s="101"/>
      <c r="AH214">
        <f t="shared" si="115"/>
        <v>-3.4130257802583506E-3</v>
      </c>
      <c r="AI214">
        <f t="shared" si="116"/>
        <v>0.78899883590338638</v>
      </c>
      <c r="AJ214">
        <f t="shared" si="117"/>
        <v>-0.76283208624250454</v>
      </c>
      <c r="AK214">
        <f t="shared" si="118"/>
        <v>1.0478799155626195E-2</v>
      </c>
      <c r="AL214">
        <f t="shared" si="119"/>
        <v>3.0919711400872321</v>
      </c>
      <c r="AM214">
        <f t="shared" si="120"/>
        <v>40.296828121147705</v>
      </c>
      <c r="AN214" s="74">
        <f t="shared" si="109"/>
        <v>3.0801068881524727</v>
      </c>
      <c r="AO214" s="74">
        <f t="shared" si="109"/>
        <v>3.0801055069711762</v>
      </c>
      <c r="AP214" s="74">
        <f t="shared" si="109"/>
        <v>3.0801120571375242</v>
      </c>
      <c r="AQ214" s="74">
        <f t="shared" si="109"/>
        <v>3.0800809933577948</v>
      </c>
      <c r="AR214" s="74">
        <f t="shared" si="109"/>
        <v>3.0802283109843391</v>
      </c>
      <c r="AS214" s="74">
        <f t="shared" si="109"/>
        <v>3.0795296563917489</v>
      </c>
      <c r="AT214" s="74">
        <f t="shared" si="109"/>
        <v>3.0828427660057369</v>
      </c>
      <c r="AU214" s="74">
        <f t="shared" si="121"/>
        <v>3.0671252230094317</v>
      </c>
    </row>
    <row r="215" spans="1:47">
      <c r="A215" s="26" t="s">
        <v>596</v>
      </c>
      <c r="B215" s="107" t="s">
        <v>78</v>
      </c>
      <c r="C215" s="108">
        <v>56739.339110000001</v>
      </c>
      <c r="D215" s="26">
        <v>4.0000000000000002E-4</v>
      </c>
      <c r="E215">
        <f t="shared" si="110"/>
        <v>12456.461046785364</v>
      </c>
      <c r="F215">
        <f t="shared" si="111"/>
        <v>12456.5</v>
      </c>
      <c r="G215">
        <f t="shared" si="106"/>
        <v>-1.396559999557212E-2</v>
      </c>
      <c r="K215">
        <f t="shared" si="107"/>
        <v>-1.396559999557212E-2</v>
      </c>
      <c r="O215">
        <f t="shared" ca="1" si="108"/>
        <v>-1.5918935170774536E-2</v>
      </c>
      <c r="Q215" s="2">
        <f t="shared" si="112"/>
        <v>41720.839110000001</v>
      </c>
      <c r="S215" s="13">
        <v>1</v>
      </c>
      <c r="Z215">
        <f t="shared" si="113"/>
        <v>12456.5</v>
      </c>
      <c r="AA215" s="74">
        <f t="shared" si="114"/>
        <v>-6.9522771602583498E-3</v>
      </c>
      <c r="AB215" s="74">
        <f t="shared" si="94"/>
        <v>-1.0552574215313769E-2</v>
      </c>
      <c r="AC215" s="74">
        <f t="shared" si="95"/>
        <v>-1.396559999557212E-2</v>
      </c>
      <c r="AD215" s="74">
        <f t="shared" si="96"/>
        <v>-7.0133228353137702E-3</v>
      </c>
      <c r="AE215" s="74">
        <f t="shared" si="97"/>
        <v>4.9186697192333582E-5</v>
      </c>
      <c r="AF215">
        <f t="shared" si="98"/>
        <v>-1.396559999557212E-2</v>
      </c>
      <c r="AG215" s="101"/>
      <c r="AH215">
        <f t="shared" si="115"/>
        <v>-3.4130257802583506E-3</v>
      </c>
      <c r="AI215">
        <f t="shared" si="116"/>
        <v>0.78899883590338638</v>
      </c>
      <c r="AJ215">
        <f t="shared" si="117"/>
        <v>-0.76283208624250454</v>
      </c>
      <c r="AK215">
        <f t="shared" si="118"/>
        <v>1.0478799155626195E-2</v>
      </c>
      <c r="AL215">
        <f t="shared" si="119"/>
        <v>3.0919711400872321</v>
      </c>
      <c r="AM215">
        <f t="shared" si="120"/>
        <v>40.296828121147705</v>
      </c>
      <c r="AN215" s="74">
        <f t="shared" si="109"/>
        <v>3.0801068881524727</v>
      </c>
      <c r="AO215" s="74">
        <f t="shared" si="109"/>
        <v>3.0801055069711762</v>
      </c>
      <c r="AP215" s="74">
        <f t="shared" si="109"/>
        <v>3.0801120571375242</v>
      </c>
      <c r="AQ215" s="74">
        <f t="shared" si="109"/>
        <v>3.0800809933577948</v>
      </c>
      <c r="AR215" s="74">
        <f t="shared" si="109"/>
        <v>3.0802283109843391</v>
      </c>
      <c r="AS215" s="74">
        <f t="shared" si="109"/>
        <v>3.0795296563917489</v>
      </c>
      <c r="AT215" s="74">
        <f t="shared" si="109"/>
        <v>3.0828427660057369</v>
      </c>
      <c r="AU215" s="74">
        <f t="shared" si="121"/>
        <v>3.0671252230094317</v>
      </c>
    </row>
    <row r="216" spans="1:47">
      <c r="A216" s="115" t="s">
        <v>600</v>
      </c>
      <c r="B216" s="116" t="s">
        <v>78</v>
      </c>
      <c r="C216" s="117">
        <v>57085.309029999997</v>
      </c>
      <c r="D216" s="117">
        <v>2.0000000000000001E-4</v>
      </c>
      <c r="E216">
        <f t="shared" si="110"/>
        <v>13421.449343193053</v>
      </c>
      <c r="F216">
        <f t="shared" si="111"/>
        <v>13421.5</v>
      </c>
      <c r="G216">
        <f t="shared" si="106"/>
        <v>-1.8161600004532374E-2</v>
      </c>
      <c r="K216">
        <f t="shared" si="107"/>
        <v>-1.8161600004532374E-2</v>
      </c>
      <c r="O216">
        <f t="shared" ca="1" si="108"/>
        <v>-1.7787298398913819E-2</v>
      </c>
      <c r="Q216" s="2">
        <f t="shared" si="112"/>
        <v>42066.809029999997</v>
      </c>
      <c r="S216" s="13">
        <v>1</v>
      </c>
      <c r="Z216">
        <f t="shared" si="113"/>
        <v>13421.5</v>
      </c>
      <c r="AA216" s="74">
        <f t="shared" si="114"/>
        <v>-7.0758274403763428E-3</v>
      </c>
      <c r="AB216" s="74">
        <f t="shared" si="94"/>
        <v>-1.6043805544156031E-2</v>
      </c>
      <c r="AC216" s="74">
        <f t="shared" si="95"/>
        <v>-1.8161600004532374E-2</v>
      </c>
      <c r="AD216" s="74">
        <f t="shared" si="96"/>
        <v>-1.1085772564156032E-2</v>
      </c>
      <c r="AE216" s="74">
        <f t="shared" si="97"/>
        <v>1.2289435334419461E-4</v>
      </c>
      <c r="AF216">
        <f t="shared" si="98"/>
        <v>-1.8161600004532374E-2</v>
      </c>
      <c r="AG216" s="101"/>
      <c r="AH216">
        <f t="shared" si="115"/>
        <v>-2.1177944603763435E-3</v>
      </c>
      <c r="AI216">
        <f t="shared" si="116"/>
        <v>0.79604664295257754</v>
      </c>
      <c r="AJ216">
        <f t="shared" si="117"/>
        <v>-0.52632227660984754</v>
      </c>
      <c r="AK216">
        <f t="shared" si="118"/>
        <v>-5.5084704146946592E-2</v>
      </c>
      <c r="AL216">
        <f t="shared" si="119"/>
        <v>-2.8778017712714705</v>
      </c>
      <c r="AM216">
        <f t="shared" si="120"/>
        <v>-7.5377469639023662</v>
      </c>
      <c r="AN216" s="74">
        <f t="shared" si="109"/>
        <v>3.4674841692303477</v>
      </c>
      <c r="AO216" s="74">
        <f t="shared" si="109"/>
        <v>3.4674893323600964</v>
      </c>
      <c r="AP216" s="74">
        <f t="shared" si="109"/>
        <v>3.4674635350452436</v>
      </c>
      <c r="AQ216" s="74">
        <f t="shared" si="109"/>
        <v>3.4675924322608545</v>
      </c>
      <c r="AR216" s="74">
        <f t="shared" si="109"/>
        <v>3.4669484486912845</v>
      </c>
      <c r="AS216" s="74">
        <f t="shared" si="109"/>
        <v>3.4701672593759625</v>
      </c>
      <c r="AT216" s="74">
        <f t="shared" si="109"/>
        <v>3.4541131842469626</v>
      </c>
      <c r="AU216" s="74">
        <f t="shared" si="121"/>
        <v>3.5351212174950333</v>
      </c>
    </row>
    <row r="217" spans="1:47">
      <c r="A217" s="115" t="s">
        <v>600</v>
      </c>
      <c r="B217" s="116" t="s">
        <v>78</v>
      </c>
      <c r="C217" s="117">
        <v>57085.309289999997</v>
      </c>
      <c r="D217" s="117">
        <v>2.0000000000000001E-4</v>
      </c>
      <c r="E217">
        <f t="shared" si="110"/>
        <v>13421.450068391816</v>
      </c>
      <c r="F217">
        <f t="shared" si="111"/>
        <v>13421.5</v>
      </c>
      <c r="G217">
        <f t="shared" si="106"/>
        <v>-1.7901600003824569E-2</v>
      </c>
      <c r="K217">
        <f t="shared" si="107"/>
        <v>-1.7901600003824569E-2</v>
      </c>
      <c r="O217">
        <f t="shared" ca="1" si="108"/>
        <v>-1.7787298398913819E-2</v>
      </c>
      <c r="Q217" s="2">
        <f t="shared" si="112"/>
        <v>42066.809289999997</v>
      </c>
      <c r="S217" s="13">
        <v>1</v>
      </c>
      <c r="Z217">
        <f t="shared" si="113"/>
        <v>13421.5</v>
      </c>
      <c r="AA217" s="74">
        <f t="shared" si="114"/>
        <v>-7.0758274403763428E-3</v>
      </c>
      <c r="AB217" s="74">
        <f t="shared" si="94"/>
        <v>-1.5783805543448225E-2</v>
      </c>
      <c r="AC217" s="74">
        <f t="shared" si="95"/>
        <v>-1.7901600003824569E-2</v>
      </c>
      <c r="AD217" s="74">
        <f t="shared" si="96"/>
        <v>-1.0825772563448226E-2</v>
      </c>
      <c r="AE217" s="74">
        <f t="shared" si="97"/>
        <v>1.1719735159550839E-4</v>
      </c>
      <c r="AF217">
        <f t="shared" si="98"/>
        <v>-1.7901600003824569E-2</v>
      </c>
      <c r="AG217" s="101"/>
      <c r="AH217">
        <f t="shared" si="115"/>
        <v>-2.1177944603763435E-3</v>
      </c>
      <c r="AI217">
        <f t="shared" si="116"/>
        <v>0.79604664295257754</v>
      </c>
      <c r="AJ217">
        <f t="shared" si="117"/>
        <v>-0.52632227660984754</v>
      </c>
      <c r="AK217">
        <f t="shared" si="118"/>
        <v>-5.5084704146946592E-2</v>
      </c>
      <c r="AL217">
        <f t="shared" si="119"/>
        <v>-2.8778017712714705</v>
      </c>
      <c r="AM217">
        <f t="shared" si="120"/>
        <v>-7.5377469639023662</v>
      </c>
      <c r="AN217" s="74">
        <f t="shared" si="109"/>
        <v>3.4674841692303477</v>
      </c>
      <c r="AO217" s="74">
        <f t="shared" si="109"/>
        <v>3.4674893323600964</v>
      </c>
      <c r="AP217" s="74">
        <f t="shared" si="109"/>
        <v>3.4674635350452436</v>
      </c>
      <c r="AQ217" s="74">
        <f t="shared" si="109"/>
        <v>3.4675924322608545</v>
      </c>
      <c r="AR217" s="74">
        <f t="shared" si="109"/>
        <v>3.4669484486912845</v>
      </c>
      <c r="AS217" s="74">
        <f t="shared" si="109"/>
        <v>3.4701672593759625</v>
      </c>
      <c r="AT217" s="74">
        <f t="shared" si="109"/>
        <v>3.4541131842469626</v>
      </c>
      <c r="AU217" s="74">
        <f t="shared" si="121"/>
        <v>3.5351212174950333</v>
      </c>
    </row>
    <row r="218" spans="1:47">
      <c r="A218" s="115" t="s">
        <v>600</v>
      </c>
      <c r="B218" s="116" t="s">
        <v>78</v>
      </c>
      <c r="C218" s="117">
        <v>57089.252740000004</v>
      </c>
      <c r="D218" s="117">
        <v>2.9999999999999997E-4</v>
      </c>
      <c r="E218">
        <f t="shared" si="110"/>
        <v>13432.449241665245</v>
      </c>
      <c r="F218">
        <f t="shared" si="111"/>
        <v>13432.5</v>
      </c>
      <c r="G218">
        <f t="shared" si="106"/>
        <v>-1.8197999997937586E-2</v>
      </c>
      <c r="K218">
        <f t="shared" si="107"/>
        <v>-1.8197999997937586E-2</v>
      </c>
      <c r="O218">
        <f t="shared" ca="1" si="108"/>
        <v>-1.7808595803586909E-2</v>
      </c>
      <c r="Q218" s="2">
        <f t="shared" si="112"/>
        <v>42070.752740000004</v>
      </c>
      <c r="S218" s="13">
        <v>1</v>
      </c>
      <c r="Z218">
        <f t="shared" si="113"/>
        <v>13432.5</v>
      </c>
      <c r="AA218" s="74">
        <f t="shared" si="114"/>
        <v>-7.0757487794457308E-3</v>
      </c>
      <c r="AB218" s="74">
        <f t="shared" si="94"/>
        <v>-1.6097315718491854E-2</v>
      </c>
      <c r="AC218" s="74">
        <f t="shared" si="95"/>
        <v>-1.8197999997937586E-2</v>
      </c>
      <c r="AD218" s="74">
        <f t="shared" si="96"/>
        <v>-1.1122251218491856E-2</v>
      </c>
      <c r="AE218" s="74">
        <f t="shared" si="97"/>
        <v>1.2370447216724357E-4</v>
      </c>
      <c r="AF218">
        <f t="shared" si="98"/>
        <v>-1.8197999997937586E-2</v>
      </c>
      <c r="AG218" s="101"/>
      <c r="AH218">
        <f t="shared" si="115"/>
        <v>-2.1006842794457315E-3</v>
      </c>
      <c r="AI218">
        <f t="shared" si="116"/>
        <v>0.79624744532735603</v>
      </c>
      <c r="AJ218">
        <f t="shared" si="117"/>
        <v>-0.52323988896637408</v>
      </c>
      <c r="AK218">
        <f t="shared" si="118"/>
        <v>-5.5822871175184481E-2</v>
      </c>
      <c r="AL218">
        <f t="shared" si="119"/>
        <v>-2.874180699315251</v>
      </c>
      <c r="AM218">
        <f t="shared" si="120"/>
        <v>-7.4344753383236739</v>
      </c>
      <c r="AN218" s="74">
        <f t="shared" si="109"/>
        <v>3.4719297601523018</v>
      </c>
      <c r="AO218" s="74">
        <f t="shared" si="109"/>
        <v>3.4719349410285854</v>
      </c>
      <c r="AP218" s="74">
        <f t="shared" si="109"/>
        <v>3.4719090158408084</v>
      </c>
      <c r="AQ218" s="74">
        <f t="shared" si="109"/>
        <v>3.4720387482042061</v>
      </c>
      <c r="AR218" s="74">
        <f t="shared" si="109"/>
        <v>3.47138961161034</v>
      </c>
      <c r="AS218" s="74">
        <f t="shared" si="109"/>
        <v>3.4746391220511526</v>
      </c>
      <c r="AT218" s="74">
        <f t="shared" si="109"/>
        <v>3.4584081490950913</v>
      </c>
      <c r="AU218" s="74">
        <f t="shared" si="121"/>
        <v>3.5404558868622269</v>
      </c>
    </row>
    <row r="219" spans="1:47">
      <c r="A219" s="115" t="s">
        <v>600</v>
      </c>
      <c r="B219" s="116" t="s">
        <v>78</v>
      </c>
      <c r="C219" s="117">
        <v>57089.253109999998</v>
      </c>
      <c r="D219" s="117">
        <v>5.0000000000000001E-4</v>
      </c>
      <c r="E219">
        <f t="shared" si="110"/>
        <v>13432.450273678851</v>
      </c>
      <c r="F219">
        <f t="shared" si="111"/>
        <v>13432.5</v>
      </c>
      <c r="G219">
        <f t="shared" si="106"/>
        <v>-1.7828000003646594E-2</v>
      </c>
      <c r="K219">
        <f t="shared" si="107"/>
        <v>-1.7828000003646594E-2</v>
      </c>
      <c r="O219">
        <f t="shared" ca="1" si="108"/>
        <v>-1.7808595803586909E-2</v>
      </c>
      <c r="Q219" s="2">
        <f t="shared" si="112"/>
        <v>42070.753109999998</v>
      </c>
      <c r="S219" s="13">
        <v>1</v>
      </c>
      <c r="Z219">
        <f t="shared" si="113"/>
        <v>13432.5</v>
      </c>
      <c r="AA219" s="74">
        <f t="shared" si="114"/>
        <v>-7.0757487794457308E-3</v>
      </c>
      <c r="AB219" s="74">
        <f t="shared" si="94"/>
        <v>-1.5727315724200861E-2</v>
      </c>
      <c r="AC219" s="74">
        <f t="shared" si="95"/>
        <v>-1.7828000003646594E-2</v>
      </c>
      <c r="AD219" s="74">
        <f t="shared" si="96"/>
        <v>-1.0752251224200864E-2</v>
      </c>
      <c r="AE219" s="74">
        <f t="shared" si="97"/>
        <v>1.1561090638832897E-4</v>
      </c>
      <c r="AF219">
        <f t="shared" si="98"/>
        <v>-1.7828000003646594E-2</v>
      </c>
      <c r="AG219" s="101"/>
      <c r="AH219">
        <f t="shared" si="115"/>
        <v>-2.1006842794457315E-3</v>
      </c>
      <c r="AI219">
        <f t="shared" si="116"/>
        <v>0.79624744532735603</v>
      </c>
      <c r="AJ219">
        <f t="shared" si="117"/>
        <v>-0.52323988896637408</v>
      </c>
      <c r="AK219">
        <f t="shared" si="118"/>
        <v>-5.5822871175184481E-2</v>
      </c>
      <c r="AL219">
        <f t="shared" si="119"/>
        <v>-2.874180699315251</v>
      </c>
      <c r="AM219">
        <f t="shared" si="120"/>
        <v>-7.4344753383236739</v>
      </c>
      <c r="AN219" s="74">
        <f t="shared" si="109"/>
        <v>3.4719297601523018</v>
      </c>
      <c r="AO219" s="74">
        <f t="shared" si="109"/>
        <v>3.4719349410285854</v>
      </c>
      <c r="AP219" s="74">
        <f t="shared" si="109"/>
        <v>3.4719090158408084</v>
      </c>
      <c r="AQ219" s="74">
        <f t="shared" si="109"/>
        <v>3.4720387482042061</v>
      </c>
      <c r="AR219" s="74">
        <f t="shared" si="109"/>
        <v>3.47138961161034</v>
      </c>
      <c r="AS219" s="74">
        <f t="shared" si="109"/>
        <v>3.4746391220511526</v>
      </c>
      <c r="AT219" s="74">
        <f t="shared" si="109"/>
        <v>3.4584081490950913</v>
      </c>
      <c r="AU219" s="74">
        <f t="shared" si="121"/>
        <v>3.5404558868622269</v>
      </c>
    </row>
    <row r="220" spans="1:47">
      <c r="A220" s="115" t="s">
        <v>600</v>
      </c>
      <c r="B220" s="116" t="s">
        <v>79</v>
      </c>
      <c r="C220" s="117">
        <v>57089.432130000001</v>
      </c>
      <c r="D220" s="117">
        <v>2.0000000000000001E-4</v>
      </c>
      <c r="E220">
        <f t="shared" si="110"/>
        <v>13432.949600917547</v>
      </c>
      <c r="F220">
        <f t="shared" si="111"/>
        <v>13433</v>
      </c>
      <c r="G220">
        <f t="shared" si="106"/>
        <v>-1.8069199999445118E-2</v>
      </c>
      <c r="K220">
        <f t="shared" si="107"/>
        <v>-1.8069199999445118E-2</v>
      </c>
      <c r="O220">
        <f t="shared" ca="1" si="108"/>
        <v>-1.7809563867435686E-2</v>
      </c>
      <c r="Q220" s="2">
        <f t="shared" si="112"/>
        <v>42070.932130000001</v>
      </c>
      <c r="S220" s="13">
        <v>1</v>
      </c>
      <c r="Z220">
        <f t="shared" si="113"/>
        <v>13433</v>
      </c>
      <c r="AA220" s="74">
        <f t="shared" si="114"/>
        <v>-7.075744571988318E-3</v>
      </c>
      <c r="AB220" s="74">
        <f t="shared" si="94"/>
        <v>-1.5969294547456801E-2</v>
      </c>
      <c r="AC220" s="74">
        <f t="shared" si="95"/>
        <v>-1.8069199999445118E-2</v>
      </c>
      <c r="AD220" s="74">
        <f t="shared" si="96"/>
        <v>-1.09934554274568E-2</v>
      </c>
      <c r="AE220" s="74">
        <f t="shared" si="97"/>
        <v>1.2085606223547938E-4</v>
      </c>
      <c r="AF220">
        <f t="shared" si="98"/>
        <v>-1.8069199999445118E-2</v>
      </c>
      <c r="AG220" s="101"/>
      <c r="AH220">
        <f t="shared" si="115"/>
        <v>-2.0999054519883174E-3</v>
      </c>
      <c r="AI220">
        <f t="shared" si="116"/>
        <v>0.79625663863769169</v>
      </c>
      <c r="AJ220">
        <f t="shared" si="117"/>
        <v>-0.52309958002773982</v>
      </c>
      <c r="AK220">
        <f t="shared" si="118"/>
        <v>-5.5856415769881651E-2</v>
      </c>
      <c r="AL220">
        <f t="shared" si="119"/>
        <v>-2.8740160616180304</v>
      </c>
      <c r="AM220">
        <f t="shared" si="120"/>
        <v>-7.4298459726763761</v>
      </c>
      <c r="AN220" s="74">
        <f t="shared" si="109"/>
        <v>3.4721318591824262</v>
      </c>
      <c r="AO220" s="74">
        <f t="shared" si="109"/>
        <v>3.4721370408263268</v>
      </c>
      <c r="AP220" s="74">
        <f t="shared" si="109"/>
        <v>3.4721111099999087</v>
      </c>
      <c r="AQ220" s="74">
        <f t="shared" si="109"/>
        <v>3.4722408795772521</v>
      </c>
      <c r="AR220" s="74">
        <f t="shared" si="109"/>
        <v>3.4715915118131151</v>
      </c>
      <c r="AS220" s="74">
        <f t="shared" si="109"/>
        <v>3.4748424061718026</v>
      </c>
      <c r="AT220" s="74">
        <f t="shared" si="109"/>
        <v>3.4586034300261375</v>
      </c>
      <c r="AU220" s="74">
        <f t="shared" si="121"/>
        <v>3.5406983718334626</v>
      </c>
    </row>
    <row r="221" spans="1:47">
      <c r="A221" s="115" t="s">
        <v>600</v>
      </c>
      <c r="B221" s="116" t="s">
        <v>79</v>
      </c>
      <c r="C221" s="117">
        <v>57089.432419999997</v>
      </c>
      <c r="D221" s="117">
        <v>2.0000000000000001E-4</v>
      </c>
      <c r="E221">
        <f t="shared" si="110"/>
        <v>13432.950409793077</v>
      </c>
      <c r="F221">
        <f t="shared" si="111"/>
        <v>13433</v>
      </c>
      <c r="G221">
        <f t="shared" si="106"/>
        <v>-1.7779200003133155E-2</v>
      </c>
      <c r="K221">
        <f t="shared" si="107"/>
        <v>-1.7779200003133155E-2</v>
      </c>
      <c r="O221">
        <f t="shared" ca="1" si="108"/>
        <v>-1.7809563867435686E-2</v>
      </c>
      <c r="Q221" s="2">
        <f t="shared" si="112"/>
        <v>42070.932419999997</v>
      </c>
      <c r="S221" s="13">
        <v>1</v>
      </c>
      <c r="Z221">
        <f t="shared" si="113"/>
        <v>13433</v>
      </c>
      <c r="AA221" s="74">
        <f t="shared" si="114"/>
        <v>-7.075744571988318E-3</v>
      </c>
      <c r="AB221" s="74">
        <f t="shared" si="94"/>
        <v>-1.5679294551144838E-2</v>
      </c>
      <c r="AC221" s="74">
        <f t="shared" si="95"/>
        <v>-1.7779200003133155E-2</v>
      </c>
      <c r="AD221" s="74">
        <f t="shared" si="96"/>
        <v>-1.0703455431144837E-2</v>
      </c>
      <c r="AE221" s="74">
        <f t="shared" si="97"/>
        <v>1.1456395816650392E-4</v>
      </c>
      <c r="AF221">
        <f t="shared" si="98"/>
        <v>-1.7779200003133155E-2</v>
      </c>
      <c r="AG221" s="101"/>
      <c r="AH221">
        <f t="shared" si="115"/>
        <v>-2.0999054519883174E-3</v>
      </c>
      <c r="AI221">
        <f t="shared" si="116"/>
        <v>0.79625663863769169</v>
      </c>
      <c r="AJ221">
        <f t="shared" si="117"/>
        <v>-0.52309958002773982</v>
      </c>
      <c r="AK221">
        <f t="shared" si="118"/>
        <v>-5.5856415769881651E-2</v>
      </c>
      <c r="AL221">
        <f t="shared" si="119"/>
        <v>-2.8740160616180304</v>
      </c>
      <c r="AM221">
        <f t="shared" si="120"/>
        <v>-7.4298459726763761</v>
      </c>
      <c r="AN221" s="74">
        <f t="shared" ref="AN221:AT230" si="122">$AU221+$AB$7*SIN(AO221)</f>
        <v>3.4721318591824262</v>
      </c>
      <c r="AO221" s="74">
        <f t="shared" si="122"/>
        <v>3.4721370408263268</v>
      </c>
      <c r="AP221" s="74">
        <f t="shared" si="122"/>
        <v>3.4721111099999087</v>
      </c>
      <c r="AQ221" s="74">
        <f t="shared" si="122"/>
        <v>3.4722408795772521</v>
      </c>
      <c r="AR221" s="74">
        <f t="shared" si="122"/>
        <v>3.4715915118131151</v>
      </c>
      <c r="AS221" s="74">
        <f t="shared" si="122"/>
        <v>3.4748424061718026</v>
      </c>
      <c r="AT221" s="74">
        <f t="shared" si="122"/>
        <v>3.4586034300261375</v>
      </c>
      <c r="AU221" s="74">
        <f t="shared" si="121"/>
        <v>3.5406983718334626</v>
      </c>
    </row>
    <row r="222" spans="1:47">
      <c r="A222" s="115" t="s">
        <v>600</v>
      </c>
      <c r="B222" s="116" t="s">
        <v>78</v>
      </c>
      <c r="C222" s="117">
        <v>57090.329160000001</v>
      </c>
      <c r="D222" s="117">
        <v>2.9999999999999997E-4</v>
      </c>
      <c r="E222">
        <f t="shared" si="110"/>
        <v>13435.451620317172</v>
      </c>
      <c r="F222">
        <f t="shared" si="111"/>
        <v>13435.5</v>
      </c>
      <c r="G222">
        <f t="shared" si="106"/>
        <v>-1.734520000172779E-2</v>
      </c>
      <c r="K222">
        <f t="shared" si="107"/>
        <v>-1.734520000172779E-2</v>
      </c>
      <c r="O222">
        <f t="shared" ca="1" si="108"/>
        <v>-1.7814404186679567E-2</v>
      </c>
      <c r="Q222" s="2">
        <f t="shared" si="112"/>
        <v>42071.829160000001</v>
      </c>
      <c r="S222" s="13">
        <v>1</v>
      </c>
      <c r="Z222">
        <f t="shared" si="113"/>
        <v>13435.5</v>
      </c>
      <c r="AA222" s="74">
        <f t="shared" si="114"/>
        <v>-7.0757227136552178E-3</v>
      </c>
      <c r="AB222" s="74">
        <f t="shared" si="94"/>
        <v>-1.5249190108072571E-2</v>
      </c>
      <c r="AC222" s="74">
        <f t="shared" si="95"/>
        <v>-1.734520000172779E-2</v>
      </c>
      <c r="AD222" s="74">
        <f t="shared" si="96"/>
        <v>-1.0269477288072572E-2</v>
      </c>
      <c r="AE222" s="74">
        <f t="shared" si="97"/>
        <v>1.0546216377023838E-4</v>
      </c>
      <c r="AF222">
        <f t="shared" si="98"/>
        <v>-1.734520000172779E-2</v>
      </c>
      <c r="AG222" s="101"/>
      <c r="AH222">
        <f t="shared" si="115"/>
        <v>-2.0960098936552186E-3</v>
      </c>
      <c r="AI222">
        <f t="shared" si="116"/>
        <v>0.79630269122205366</v>
      </c>
      <c r="AJ222">
        <f t="shared" si="117"/>
        <v>-0.52239777403779286</v>
      </c>
      <c r="AK222">
        <f t="shared" si="118"/>
        <v>-5.6024127645970603E-2</v>
      </c>
      <c r="AL222">
        <f t="shared" si="119"/>
        <v>-2.8731928160320694</v>
      </c>
      <c r="AM222">
        <f t="shared" si="120"/>
        <v>-7.4067822312887959</v>
      </c>
      <c r="AN222" s="74">
        <f t="shared" si="122"/>
        <v>3.4731423893830642</v>
      </c>
      <c r="AO222" s="74">
        <f t="shared" si="122"/>
        <v>3.47314757481419</v>
      </c>
      <c r="AP222" s="74">
        <f t="shared" si="122"/>
        <v>3.4731216160212197</v>
      </c>
      <c r="AQ222" s="74">
        <f t="shared" si="122"/>
        <v>3.4732515706922826</v>
      </c>
      <c r="AR222" s="74">
        <f t="shared" si="122"/>
        <v>3.4726010510755856</v>
      </c>
      <c r="AS222" s="74">
        <f t="shared" si="122"/>
        <v>3.4758588499349141</v>
      </c>
      <c r="AT222" s="74">
        <f t="shared" si="122"/>
        <v>3.45957990714333</v>
      </c>
      <c r="AU222" s="74">
        <f t="shared" si="121"/>
        <v>3.5419107966896428</v>
      </c>
    </row>
    <row r="223" spans="1:47">
      <c r="A223" s="115" t="s">
        <v>600</v>
      </c>
      <c r="B223" s="116" t="s">
        <v>78</v>
      </c>
      <c r="C223" s="117">
        <v>57090.330110000003</v>
      </c>
      <c r="D223" s="117">
        <v>2.9999999999999997E-4</v>
      </c>
      <c r="E223">
        <f t="shared" si="110"/>
        <v>13435.454270081877</v>
      </c>
      <c r="F223">
        <f t="shared" si="111"/>
        <v>13435.5</v>
      </c>
      <c r="G223">
        <f t="shared" si="106"/>
        <v>-1.6395200000260957E-2</v>
      </c>
      <c r="K223">
        <f t="shared" si="107"/>
        <v>-1.6395200000260957E-2</v>
      </c>
      <c r="O223">
        <f t="shared" ca="1" si="108"/>
        <v>-1.7814404186679567E-2</v>
      </c>
      <c r="Q223" s="2">
        <f t="shared" si="112"/>
        <v>42071.830110000003</v>
      </c>
      <c r="S223" s="13">
        <v>1</v>
      </c>
      <c r="Z223">
        <f t="shared" si="113"/>
        <v>13435.5</v>
      </c>
      <c r="AA223" s="74">
        <f t="shared" si="114"/>
        <v>-7.0757227136552178E-3</v>
      </c>
      <c r="AB223" s="74">
        <f t="shared" si="94"/>
        <v>-1.4299190106605738E-2</v>
      </c>
      <c r="AC223" s="74">
        <f t="shared" si="95"/>
        <v>-1.6395200000260957E-2</v>
      </c>
      <c r="AD223" s="74">
        <f t="shared" si="96"/>
        <v>-9.3194772866057388E-3</v>
      </c>
      <c r="AE223" s="74">
        <f t="shared" si="97"/>
        <v>8.685265689556026E-5</v>
      </c>
      <c r="AF223">
        <f t="shared" si="98"/>
        <v>-1.6395200000260957E-2</v>
      </c>
      <c r="AG223" s="101"/>
      <c r="AH223">
        <f t="shared" si="115"/>
        <v>-2.0960098936552186E-3</v>
      </c>
      <c r="AI223">
        <f t="shared" si="116"/>
        <v>0.79630269122205366</v>
      </c>
      <c r="AJ223">
        <f t="shared" si="117"/>
        <v>-0.52239777403779286</v>
      </c>
      <c r="AK223">
        <f t="shared" si="118"/>
        <v>-5.6024127645970603E-2</v>
      </c>
      <c r="AL223">
        <f t="shared" si="119"/>
        <v>-2.8731928160320694</v>
      </c>
      <c r="AM223">
        <f t="shared" si="120"/>
        <v>-7.4067822312887959</v>
      </c>
      <c r="AN223" s="74">
        <f t="shared" si="122"/>
        <v>3.4731423893830642</v>
      </c>
      <c r="AO223" s="74">
        <f t="shared" si="122"/>
        <v>3.47314757481419</v>
      </c>
      <c r="AP223" s="74">
        <f t="shared" si="122"/>
        <v>3.4731216160212197</v>
      </c>
      <c r="AQ223" s="74">
        <f t="shared" si="122"/>
        <v>3.4732515706922826</v>
      </c>
      <c r="AR223" s="74">
        <f t="shared" si="122"/>
        <v>3.4726010510755856</v>
      </c>
      <c r="AS223" s="74">
        <f t="shared" si="122"/>
        <v>3.4758588499349141</v>
      </c>
      <c r="AT223" s="74">
        <f t="shared" si="122"/>
        <v>3.45957990714333</v>
      </c>
      <c r="AU223" s="74">
        <f t="shared" si="121"/>
        <v>3.5419107966896428</v>
      </c>
    </row>
    <row r="224" spans="1:47">
      <c r="A224" s="115" t="s">
        <v>600</v>
      </c>
      <c r="B224" s="116" t="s">
        <v>78</v>
      </c>
      <c r="C224" s="117">
        <v>57099.291830000002</v>
      </c>
      <c r="D224" s="117">
        <v>2.0000000000000001E-4</v>
      </c>
      <c r="E224">
        <f t="shared" si="110"/>
        <v>13460.450532519035</v>
      </c>
      <c r="F224">
        <f t="shared" si="111"/>
        <v>13460.5</v>
      </c>
      <c r="G224">
        <f t="shared" si="106"/>
        <v>-1.773519999551354E-2</v>
      </c>
      <c r="K224">
        <f t="shared" si="107"/>
        <v>-1.773519999551354E-2</v>
      </c>
      <c r="O224">
        <f t="shared" ca="1" si="108"/>
        <v>-1.7862807379118412E-2</v>
      </c>
      <c r="Q224" s="2">
        <f t="shared" si="112"/>
        <v>42080.791830000002</v>
      </c>
      <c r="S224" s="13">
        <v>1</v>
      </c>
      <c r="Z224">
        <f t="shared" si="113"/>
        <v>13460.5</v>
      </c>
      <c r="AA224" s="74">
        <f t="shared" si="114"/>
        <v>-7.0754294651521055E-3</v>
      </c>
      <c r="AB224" s="74">
        <f t="shared" si="94"/>
        <v>-1.5678275350361433E-2</v>
      </c>
      <c r="AC224" s="74">
        <f t="shared" si="95"/>
        <v>-1.773519999551354E-2</v>
      </c>
      <c r="AD224" s="74">
        <f t="shared" si="96"/>
        <v>-1.0659770530361434E-2</v>
      </c>
      <c r="AE224" s="74">
        <f t="shared" si="97"/>
        <v>1.136307077599621E-4</v>
      </c>
      <c r="AF224">
        <f t="shared" si="98"/>
        <v>-1.773519999551354E-2</v>
      </c>
      <c r="AG224" s="101"/>
      <c r="AH224">
        <f t="shared" si="115"/>
        <v>-2.0569246451521074E-3</v>
      </c>
      <c r="AI224">
        <f t="shared" si="116"/>
        <v>0.7967711103441415</v>
      </c>
      <c r="AJ224">
        <f t="shared" si="117"/>
        <v>-0.51535578145668692</v>
      </c>
      <c r="AK224">
        <f t="shared" si="118"/>
        <v>-5.7700215693850851E-2</v>
      </c>
      <c r="AL224">
        <f t="shared" si="119"/>
        <v>-2.8649550639484511</v>
      </c>
      <c r="AM224">
        <f t="shared" si="120"/>
        <v>-7.1835103052087037</v>
      </c>
      <c r="AN224" s="74">
        <f t="shared" si="122"/>
        <v>3.4832509416905859</v>
      </c>
      <c r="AO224" s="74">
        <f t="shared" si="122"/>
        <v>3.483256160346222</v>
      </c>
      <c r="AP224" s="74">
        <f t="shared" si="122"/>
        <v>3.483229942657188</v>
      </c>
      <c r="AQ224" s="74">
        <f t="shared" si="122"/>
        <v>3.483361658593445</v>
      </c>
      <c r="AR224" s="74">
        <f t="shared" si="122"/>
        <v>3.4826999887594927</v>
      </c>
      <c r="AS224" s="74">
        <f t="shared" si="122"/>
        <v>3.4860254395292327</v>
      </c>
      <c r="AT224" s="74">
        <f t="shared" si="122"/>
        <v>3.4693513917889143</v>
      </c>
      <c r="AU224" s="74">
        <f t="shared" si="121"/>
        <v>3.554035045251446</v>
      </c>
    </row>
    <row r="225" spans="1:48">
      <c r="A225" s="115" t="s">
        <v>600</v>
      </c>
      <c r="B225" s="116" t="s">
        <v>78</v>
      </c>
      <c r="C225" s="117">
        <v>57099.292170000001</v>
      </c>
      <c r="D225" s="117">
        <v>2.0000000000000001E-4</v>
      </c>
      <c r="E225">
        <f t="shared" si="110"/>
        <v>13460.451480855871</v>
      </c>
      <c r="F225">
        <f t="shared" si="111"/>
        <v>13460.5</v>
      </c>
      <c r="G225">
        <f t="shared" si="106"/>
        <v>-1.7395199996826705E-2</v>
      </c>
      <c r="K225">
        <f t="shared" si="107"/>
        <v>-1.7395199996826705E-2</v>
      </c>
      <c r="O225">
        <f t="shared" ca="1" si="108"/>
        <v>-1.7862807379118412E-2</v>
      </c>
      <c r="Q225" s="2">
        <f t="shared" si="112"/>
        <v>42080.792170000001</v>
      </c>
      <c r="S225" s="13">
        <v>1</v>
      </c>
      <c r="Z225">
        <f t="shared" si="113"/>
        <v>13460.5</v>
      </c>
      <c r="AA225" s="74">
        <f t="shared" si="114"/>
        <v>-7.0754294651521055E-3</v>
      </c>
      <c r="AB225" s="74">
        <f t="shared" si="94"/>
        <v>-1.5338275351674598E-2</v>
      </c>
      <c r="AC225" s="74">
        <f t="shared" si="95"/>
        <v>-1.7395199996826705E-2</v>
      </c>
      <c r="AD225" s="74">
        <f t="shared" si="96"/>
        <v>-1.0319770531674599E-2</v>
      </c>
      <c r="AE225" s="74">
        <f t="shared" si="97"/>
        <v>1.0649766382641943E-4</v>
      </c>
      <c r="AF225">
        <f t="shared" si="98"/>
        <v>-1.7395199996826705E-2</v>
      </c>
      <c r="AG225" s="101"/>
      <c r="AH225">
        <f t="shared" si="115"/>
        <v>-2.0569246451521074E-3</v>
      </c>
      <c r="AI225">
        <f t="shared" si="116"/>
        <v>0.7967711103441415</v>
      </c>
      <c r="AJ225">
        <f t="shared" si="117"/>
        <v>-0.51535578145668692</v>
      </c>
      <c r="AK225">
        <f t="shared" si="118"/>
        <v>-5.7700215693850851E-2</v>
      </c>
      <c r="AL225">
        <f t="shared" si="119"/>
        <v>-2.8649550639484511</v>
      </c>
      <c r="AM225">
        <f t="shared" si="120"/>
        <v>-7.1835103052087037</v>
      </c>
      <c r="AN225" s="74">
        <f t="shared" si="122"/>
        <v>3.4832509416905859</v>
      </c>
      <c r="AO225" s="74">
        <f t="shared" si="122"/>
        <v>3.483256160346222</v>
      </c>
      <c r="AP225" s="74">
        <f t="shared" si="122"/>
        <v>3.483229942657188</v>
      </c>
      <c r="AQ225" s="74">
        <f t="shared" si="122"/>
        <v>3.483361658593445</v>
      </c>
      <c r="AR225" s="74">
        <f t="shared" si="122"/>
        <v>3.4826999887594927</v>
      </c>
      <c r="AS225" s="74">
        <f t="shared" si="122"/>
        <v>3.4860254395292327</v>
      </c>
      <c r="AT225" s="74">
        <f t="shared" si="122"/>
        <v>3.4693513917889143</v>
      </c>
      <c r="AU225" s="74">
        <f t="shared" si="121"/>
        <v>3.554035045251446</v>
      </c>
    </row>
    <row r="226" spans="1:48">
      <c r="A226" s="115" t="s">
        <v>600</v>
      </c>
      <c r="B226" s="116" t="s">
        <v>78</v>
      </c>
      <c r="C226" s="117">
        <v>57100.367019999998</v>
      </c>
      <c r="D226" s="117">
        <v>2.9999999999999997E-4</v>
      </c>
      <c r="E226">
        <f t="shared" si="110"/>
        <v>13463.449480422976</v>
      </c>
      <c r="F226">
        <f t="shared" si="111"/>
        <v>13463.5</v>
      </c>
      <c r="G226">
        <f t="shared" si="106"/>
        <v>-1.8112400000973139E-2</v>
      </c>
      <c r="K226">
        <f t="shared" si="107"/>
        <v>-1.8112400000973139E-2</v>
      </c>
      <c r="O226">
        <f t="shared" ca="1" si="108"/>
        <v>-1.7868615762211069E-2</v>
      </c>
      <c r="Q226" s="2">
        <f t="shared" si="112"/>
        <v>42081.867019999998</v>
      </c>
      <c r="S226" s="13">
        <v>1</v>
      </c>
      <c r="Z226">
        <f t="shared" si="113"/>
        <v>13463.5</v>
      </c>
      <c r="AA226" s="74">
        <f t="shared" si="114"/>
        <v>-7.0753852322682628E-3</v>
      </c>
      <c r="AB226" s="74">
        <f t="shared" ref="AB226:AB234" si="123">IF(S226&lt;&gt;0,G226-AH226, -9999)</f>
        <v>-1.6060181348704877E-2</v>
      </c>
      <c r="AC226" s="74">
        <f t="shared" ref="AC226:AC234" si="124">+G226-P226</f>
        <v>-1.8112400000973139E-2</v>
      </c>
      <c r="AD226" s="74">
        <f t="shared" ref="AD226:AD234" si="125">IF(S226&lt;&gt;0,G226-AA226, -9999)</f>
        <v>-1.1037014768704875E-2</v>
      </c>
      <c r="AE226" s="74">
        <f t="shared" ref="AE226:AE234" si="126">+(G226-AA226)^2*S226</f>
        <v>1.2181569500460953E-4</v>
      </c>
      <c r="AF226">
        <f t="shared" ref="AF226:AF234" si="127">IF(S226&lt;&gt;0,G226-P226, -9999)</f>
        <v>-1.8112400000973139E-2</v>
      </c>
      <c r="AG226" s="101"/>
      <c r="AH226">
        <f t="shared" si="115"/>
        <v>-2.0522186522682626E-3</v>
      </c>
      <c r="AI226">
        <f t="shared" si="116"/>
        <v>0.79682828598720912</v>
      </c>
      <c r="AJ226">
        <f t="shared" si="117"/>
        <v>-0.5145078208014211</v>
      </c>
      <c r="AK226">
        <f t="shared" si="118"/>
        <v>-5.7901218527546705E-2</v>
      </c>
      <c r="AL226">
        <f t="shared" si="119"/>
        <v>-2.8639658783247515</v>
      </c>
      <c r="AM226">
        <f t="shared" si="120"/>
        <v>-7.1575854350855748</v>
      </c>
      <c r="AN226" s="74">
        <f t="shared" si="122"/>
        <v>3.4844643700741682</v>
      </c>
      <c r="AO226" s="74">
        <f t="shared" si="122"/>
        <v>3.4844695921509525</v>
      </c>
      <c r="AP226" s="74">
        <f t="shared" si="122"/>
        <v>3.4844433459304476</v>
      </c>
      <c r="AQ226" s="74">
        <f t="shared" si="122"/>
        <v>3.4845752622375019</v>
      </c>
      <c r="AR226" s="74">
        <f t="shared" si="122"/>
        <v>3.4839122996033112</v>
      </c>
      <c r="AS226" s="74">
        <f t="shared" si="122"/>
        <v>3.4872456970854731</v>
      </c>
      <c r="AT226" s="74">
        <f t="shared" si="122"/>
        <v>3.4705247996619644</v>
      </c>
      <c r="AU226" s="74">
        <f t="shared" si="121"/>
        <v>3.5554899550788628</v>
      </c>
    </row>
    <row r="227" spans="1:48">
      <c r="A227" s="115" t="s">
        <v>600</v>
      </c>
      <c r="B227" s="116" t="s">
        <v>78</v>
      </c>
      <c r="C227" s="117">
        <v>57100.367899999997</v>
      </c>
      <c r="D227" s="117">
        <v>2.9999999999999997E-4</v>
      </c>
      <c r="E227">
        <f t="shared" si="110"/>
        <v>13463.451934941855</v>
      </c>
      <c r="F227">
        <f t="shared" si="111"/>
        <v>13463.5</v>
      </c>
      <c r="G227">
        <f t="shared" si="106"/>
        <v>-1.7232400001375936E-2</v>
      </c>
      <c r="K227">
        <f t="shared" si="107"/>
        <v>-1.7232400001375936E-2</v>
      </c>
      <c r="O227">
        <f t="shared" ca="1" si="108"/>
        <v>-1.7868615762211069E-2</v>
      </c>
      <c r="Q227" s="2">
        <f t="shared" si="112"/>
        <v>42081.867899999997</v>
      </c>
      <c r="S227" s="13">
        <v>1</v>
      </c>
      <c r="Z227">
        <f t="shared" si="113"/>
        <v>13463.5</v>
      </c>
      <c r="AA227" s="74">
        <f t="shared" si="114"/>
        <v>-7.0753852322682628E-3</v>
      </c>
      <c r="AB227" s="74">
        <f t="shared" si="123"/>
        <v>-1.5180181349107674E-2</v>
      </c>
      <c r="AC227" s="74">
        <f t="shared" si="124"/>
        <v>-1.7232400001375936E-2</v>
      </c>
      <c r="AD227" s="74">
        <f t="shared" si="125"/>
        <v>-1.0157014769107672E-2</v>
      </c>
      <c r="AE227" s="74">
        <f t="shared" si="126"/>
        <v>1.0316494901987139E-4</v>
      </c>
      <c r="AF227">
        <f t="shared" si="127"/>
        <v>-1.7232400001375936E-2</v>
      </c>
      <c r="AG227" s="101"/>
      <c r="AH227">
        <f t="shared" si="115"/>
        <v>-2.0522186522682626E-3</v>
      </c>
      <c r="AI227">
        <f t="shared" si="116"/>
        <v>0.79682828598720912</v>
      </c>
      <c r="AJ227">
        <f t="shared" si="117"/>
        <v>-0.5145078208014211</v>
      </c>
      <c r="AK227">
        <f t="shared" si="118"/>
        <v>-5.7901218527546705E-2</v>
      </c>
      <c r="AL227">
        <f t="shared" si="119"/>
        <v>-2.8639658783247515</v>
      </c>
      <c r="AM227">
        <f t="shared" si="120"/>
        <v>-7.1575854350855748</v>
      </c>
      <c r="AN227" s="74">
        <f t="shared" si="122"/>
        <v>3.4844643700741682</v>
      </c>
      <c r="AO227" s="74">
        <f t="shared" si="122"/>
        <v>3.4844695921509525</v>
      </c>
      <c r="AP227" s="74">
        <f t="shared" si="122"/>
        <v>3.4844433459304476</v>
      </c>
      <c r="AQ227" s="74">
        <f t="shared" si="122"/>
        <v>3.4845752622375019</v>
      </c>
      <c r="AR227" s="74">
        <f t="shared" si="122"/>
        <v>3.4839122996033112</v>
      </c>
      <c r="AS227" s="74">
        <f t="shared" si="122"/>
        <v>3.4872456970854731</v>
      </c>
      <c r="AT227" s="74">
        <f t="shared" si="122"/>
        <v>3.4705247996619644</v>
      </c>
      <c r="AU227" s="74">
        <f t="shared" si="121"/>
        <v>3.5554899550788628</v>
      </c>
    </row>
    <row r="228" spans="1:48">
      <c r="A228" s="115" t="s">
        <v>600</v>
      </c>
      <c r="B228" s="116" t="s">
        <v>79</v>
      </c>
      <c r="C228" s="117">
        <v>57102.338470000002</v>
      </c>
      <c r="D228" s="117">
        <v>2.0000000000000001E-4</v>
      </c>
      <c r="E228">
        <f t="shared" si="110"/>
        <v>13468.948300022545</v>
      </c>
      <c r="F228">
        <f t="shared" si="111"/>
        <v>13469</v>
      </c>
      <c r="G228">
        <f t="shared" si="106"/>
        <v>-1.853560000017751E-2</v>
      </c>
      <c r="K228">
        <f t="shared" si="107"/>
        <v>-1.853560000017751E-2</v>
      </c>
      <c r="O228">
        <f t="shared" ca="1" si="108"/>
        <v>-1.7879264464547615E-2</v>
      </c>
      <c r="Q228" s="2">
        <f t="shared" si="112"/>
        <v>42083.838470000002</v>
      </c>
      <c r="S228" s="13">
        <v>1</v>
      </c>
      <c r="Z228">
        <f t="shared" si="113"/>
        <v>13469</v>
      </c>
      <c r="AA228" s="74">
        <f t="shared" si="114"/>
        <v>-7.0752991545618635E-3</v>
      </c>
      <c r="AB228" s="74">
        <f t="shared" si="123"/>
        <v>-1.6492017725615649E-2</v>
      </c>
      <c r="AC228" s="74">
        <f t="shared" si="124"/>
        <v>-1.853560000017751E-2</v>
      </c>
      <c r="AD228" s="74">
        <f t="shared" si="125"/>
        <v>-1.1460300845615647E-2</v>
      </c>
      <c r="AE228" s="74">
        <f t="shared" si="126"/>
        <v>1.3133849547201871E-4</v>
      </c>
      <c r="AF228">
        <f t="shared" si="127"/>
        <v>-1.853560000017751E-2</v>
      </c>
      <c r="AG228" s="101"/>
      <c r="AH228">
        <f t="shared" si="115"/>
        <v>-2.0435822745618632E-3</v>
      </c>
      <c r="AI228">
        <f t="shared" si="116"/>
        <v>0.79693364583836157</v>
      </c>
      <c r="AJ228">
        <f t="shared" si="117"/>
        <v>-0.51295160186910393</v>
      </c>
      <c r="AK228">
        <f t="shared" si="118"/>
        <v>-5.8269651529505924E-2</v>
      </c>
      <c r="AL228">
        <f t="shared" si="119"/>
        <v>-2.8621520015376829</v>
      </c>
      <c r="AM228">
        <f t="shared" si="120"/>
        <v>-7.1105206171607209</v>
      </c>
      <c r="AN228" s="74">
        <f t="shared" si="122"/>
        <v>3.4866892156151099</v>
      </c>
      <c r="AO228" s="74">
        <f t="shared" si="122"/>
        <v>3.486694443650503</v>
      </c>
      <c r="AP228" s="74">
        <f t="shared" si="122"/>
        <v>3.4866681465322711</v>
      </c>
      <c r="AQ228" s="74">
        <f t="shared" si="122"/>
        <v>3.4868004240609771</v>
      </c>
      <c r="AR228" s="74">
        <f t="shared" si="122"/>
        <v>3.4861351165953947</v>
      </c>
      <c r="AS228" s="74">
        <f t="shared" si="122"/>
        <v>3.4894829868091066</v>
      </c>
      <c r="AT228" s="74">
        <f t="shared" si="122"/>
        <v>3.4726765149719485</v>
      </c>
      <c r="AU228" s="74">
        <f t="shared" si="121"/>
        <v>3.5581572897624594</v>
      </c>
    </row>
    <row r="229" spans="1:48">
      <c r="A229" s="115" t="s">
        <v>600</v>
      </c>
      <c r="B229" s="116" t="s">
        <v>79</v>
      </c>
      <c r="C229" s="117">
        <v>57102.339189999999</v>
      </c>
      <c r="D229" s="117">
        <v>1E-4</v>
      </c>
      <c r="E229">
        <f t="shared" si="110"/>
        <v>13468.950308265255</v>
      </c>
      <c r="F229">
        <f t="shared" si="111"/>
        <v>13469</v>
      </c>
      <c r="G229">
        <f t="shared" si="106"/>
        <v>-1.7815600003814325E-2</v>
      </c>
      <c r="K229">
        <f t="shared" si="107"/>
        <v>-1.7815600003814325E-2</v>
      </c>
      <c r="O229">
        <f t="shared" ca="1" si="108"/>
        <v>-1.7879264464547615E-2</v>
      </c>
      <c r="Q229" s="2">
        <f t="shared" si="112"/>
        <v>42083.839189999999</v>
      </c>
      <c r="S229" s="13">
        <v>1</v>
      </c>
      <c r="Z229">
        <f t="shared" si="113"/>
        <v>13469</v>
      </c>
      <c r="AA229" s="74">
        <f t="shared" si="114"/>
        <v>-7.0752991545618635E-3</v>
      </c>
      <c r="AB229" s="74">
        <f t="shared" si="123"/>
        <v>-1.5772017729252463E-2</v>
      </c>
      <c r="AC229" s="74">
        <f t="shared" si="124"/>
        <v>-1.7815600003814325E-2</v>
      </c>
      <c r="AD229" s="74">
        <f t="shared" si="125"/>
        <v>-1.0740300849252461E-2</v>
      </c>
      <c r="AE229" s="74">
        <f t="shared" si="126"/>
        <v>1.1535406233245314E-4</v>
      </c>
      <c r="AF229">
        <f t="shared" si="127"/>
        <v>-1.7815600003814325E-2</v>
      </c>
      <c r="AG229" s="101"/>
      <c r="AH229">
        <f t="shared" si="115"/>
        <v>-2.0435822745618632E-3</v>
      </c>
      <c r="AI229">
        <f t="shared" si="116"/>
        <v>0.79693364583836157</v>
      </c>
      <c r="AJ229">
        <f t="shared" si="117"/>
        <v>-0.51295160186910393</v>
      </c>
      <c r="AK229">
        <f t="shared" si="118"/>
        <v>-5.8269651529505924E-2</v>
      </c>
      <c r="AL229">
        <f t="shared" si="119"/>
        <v>-2.8621520015376829</v>
      </c>
      <c r="AM229">
        <f t="shared" si="120"/>
        <v>-7.1105206171607209</v>
      </c>
      <c r="AN229" s="74">
        <f t="shared" si="122"/>
        <v>3.4866892156151099</v>
      </c>
      <c r="AO229" s="74">
        <f t="shared" si="122"/>
        <v>3.486694443650503</v>
      </c>
      <c r="AP229" s="74">
        <f t="shared" si="122"/>
        <v>3.4866681465322711</v>
      </c>
      <c r="AQ229" s="74">
        <f t="shared" si="122"/>
        <v>3.4868004240609771</v>
      </c>
      <c r="AR229" s="74">
        <f t="shared" si="122"/>
        <v>3.4861351165953947</v>
      </c>
      <c r="AS229" s="74">
        <f t="shared" si="122"/>
        <v>3.4894829868091066</v>
      </c>
      <c r="AT229" s="74">
        <f t="shared" si="122"/>
        <v>3.4726765149719485</v>
      </c>
      <c r="AU229" s="74">
        <f t="shared" si="121"/>
        <v>3.5581572897624594</v>
      </c>
    </row>
    <row r="230" spans="1:48">
      <c r="A230" s="115" t="s">
        <v>600</v>
      </c>
      <c r="B230" s="116" t="s">
        <v>78</v>
      </c>
      <c r="C230" s="117">
        <v>57105.386359999997</v>
      </c>
      <c r="D230" s="117">
        <v>2.9999999999999997E-4</v>
      </c>
      <c r="E230">
        <f t="shared" si="110"/>
        <v>13477.449554058539</v>
      </c>
      <c r="F230">
        <f t="shared" si="111"/>
        <v>13477.5</v>
      </c>
      <c r="G230">
        <f t="shared" si="106"/>
        <v>-1.8086000003677327E-2</v>
      </c>
      <c r="K230">
        <f t="shared" si="107"/>
        <v>-1.8086000003677327E-2</v>
      </c>
      <c r="O230">
        <f t="shared" ca="1" si="108"/>
        <v>-1.7895721549976824E-2</v>
      </c>
      <c r="Q230" s="2">
        <f t="shared" si="112"/>
        <v>42086.886359999997</v>
      </c>
      <c r="S230" s="13">
        <v>1</v>
      </c>
      <c r="Z230">
        <f t="shared" si="113"/>
        <v>13477.5</v>
      </c>
      <c r="AA230" s="74">
        <f t="shared" si="114"/>
        <v>-7.0751535018333091E-3</v>
      </c>
      <c r="AB230" s="74">
        <f t="shared" si="123"/>
        <v>-1.6055787001844016E-2</v>
      </c>
      <c r="AC230" s="74">
        <f t="shared" si="124"/>
        <v>-1.8086000003677327E-2</v>
      </c>
      <c r="AD230" s="74">
        <f t="shared" si="125"/>
        <v>-1.1010846501844019E-2</v>
      </c>
      <c r="AE230" s="74">
        <f t="shared" si="126"/>
        <v>1.2123874068717068E-4</v>
      </c>
      <c r="AF230">
        <f t="shared" si="127"/>
        <v>-1.8086000003677327E-2</v>
      </c>
      <c r="AG230" s="101"/>
      <c r="AH230">
        <f t="shared" si="115"/>
        <v>-2.0302130018333099E-3</v>
      </c>
      <c r="AI230">
        <f t="shared" si="116"/>
        <v>0.79709784449729026</v>
      </c>
      <c r="AJ230">
        <f t="shared" si="117"/>
        <v>-0.51054240345394153</v>
      </c>
      <c r="AK230">
        <f t="shared" si="118"/>
        <v>-5.8838862788332516E-2</v>
      </c>
      <c r="AL230">
        <f t="shared" si="119"/>
        <v>-2.8593477895248212</v>
      </c>
      <c r="AM230">
        <f t="shared" si="120"/>
        <v>-7.038942295440159</v>
      </c>
      <c r="AN230" s="74">
        <f t="shared" si="122"/>
        <v>3.4901281946131562</v>
      </c>
      <c r="AO230" s="74">
        <f t="shared" si="122"/>
        <v>3.490133431061309</v>
      </c>
      <c r="AP230" s="74">
        <f t="shared" si="122"/>
        <v>3.4901070588693308</v>
      </c>
      <c r="AQ230" s="74">
        <f t="shared" si="122"/>
        <v>3.4902398790446942</v>
      </c>
      <c r="AR230" s="74">
        <f t="shared" si="122"/>
        <v>3.4895710123168651</v>
      </c>
      <c r="AS230" s="74">
        <f t="shared" si="122"/>
        <v>3.4929410035107487</v>
      </c>
      <c r="AT230" s="74">
        <f t="shared" si="122"/>
        <v>3.4760030907191677</v>
      </c>
      <c r="AU230" s="74">
        <f t="shared" si="121"/>
        <v>3.5622795342734723</v>
      </c>
    </row>
    <row r="231" spans="1:48">
      <c r="A231" s="115" t="s">
        <v>600</v>
      </c>
      <c r="B231" s="116" t="s">
        <v>78</v>
      </c>
      <c r="C231" s="117">
        <v>57105.386659999996</v>
      </c>
      <c r="D231" s="117">
        <v>2.0000000000000001E-4</v>
      </c>
      <c r="E231">
        <f t="shared" si="110"/>
        <v>13477.450390826338</v>
      </c>
      <c r="F231">
        <f t="shared" si="111"/>
        <v>13477.5</v>
      </c>
      <c r="G231">
        <f t="shared" si="106"/>
        <v>-1.7786000003980007E-2</v>
      </c>
      <c r="K231">
        <f t="shared" si="107"/>
        <v>-1.7786000003980007E-2</v>
      </c>
      <c r="O231">
        <f t="shared" ca="1" si="108"/>
        <v>-1.7895721549976824E-2</v>
      </c>
      <c r="Q231" s="2">
        <f t="shared" si="112"/>
        <v>42086.886659999996</v>
      </c>
      <c r="S231" s="13">
        <v>1</v>
      </c>
      <c r="Z231">
        <f t="shared" si="113"/>
        <v>13477.5</v>
      </c>
      <c r="AA231" s="74">
        <f t="shared" si="114"/>
        <v>-7.0751535018333091E-3</v>
      </c>
      <c r="AB231" s="74">
        <f t="shared" si="123"/>
        <v>-1.5755787002146696E-2</v>
      </c>
      <c r="AC231" s="74">
        <f t="shared" si="124"/>
        <v>-1.7786000003980007E-2</v>
      </c>
      <c r="AD231" s="74">
        <f t="shared" si="125"/>
        <v>-1.0710846502146699E-2</v>
      </c>
      <c r="AE231" s="74">
        <f t="shared" si="126"/>
        <v>1.1472223279254817E-4</v>
      </c>
      <c r="AF231">
        <f t="shared" si="127"/>
        <v>-1.7786000003980007E-2</v>
      </c>
      <c r="AG231" s="101"/>
      <c r="AH231">
        <f t="shared" si="115"/>
        <v>-2.0302130018333099E-3</v>
      </c>
      <c r="AI231">
        <f t="shared" si="116"/>
        <v>0.79709784449729026</v>
      </c>
      <c r="AJ231">
        <f t="shared" si="117"/>
        <v>-0.51054240345394153</v>
      </c>
      <c r="AK231">
        <f t="shared" si="118"/>
        <v>-5.8838862788332516E-2</v>
      </c>
      <c r="AL231">
        <f t="shared" si="119"/>
        <v>-2.8593477895248212</v>
      </c>
      <c r="AM231">
        <f t="shared" si="120"/>
        <v>-7.038942295440159</v>
      </c>
      <c r="AN231" s="74">
        <f t="shared" ref="AN231:AT234" si="128">$AU231+$AB$7*SIN(AO231)</f>
        <v>3.4901281946131562</v>
      </c>
      <c r="AO231" s="74">
        <f t="shared" si="128"/>
        <v>3.490133431061309</v>
      </c>
      <c r="AP231" s="74">
        <f t="shared" si="128"/>
        <v>3.4901070588693308</v>
      </c>
      <c r="AQ231" s="74">
        <f t="shared" si="128"/>
        <v>3.4902398790446942</v>
      </c>
      <c r="AR231" s="74">
        <f t="shared" si="128"/>
        <v>3.4895710123168651</v>
      </c>
      <c r="AS231" s="74">
        <f t="shared" si="128"/>
        <v>3.4929410035107487</v>
      </c>
      <c r="AT231" s="74">
        <f t="shared" si="128"/>
        <v>3.4760030907191677</v>
      </c>
      <c r="AU231" s="74">
        <f t="shared" si="121"/>
        <v>3.5622795342734723</v>
      </c>
      <c r="AV231" s="74"/>
    </row>
    <row r="232" spans="1:48">
      <c r="A232" s="115" t="s">
        <v>600</v>
      </c>
      <c r="B232" s="116" t="s">
        <v>79</v>
      </c>
      <c r="C232" s="117">
        <v>57106.283629999998</v>
      </c>
      <c r="D232" s="117">
        <v>2.9999999999999997E-4</v>
      </c>
      <c r="E232">
        <f t="shared" si="110"/>
        <v>13479.952242872407</v>
      </c>
      <c r="F232">
        <f t="shared" si="111"/>
        <v>13480</v>
      </c>
      <c r="G232">
        <f t="shared" si="106"/>
        <v>-1.7122000004746951E-2</v>
      </c>
      <c r="K232">
        <f t="shared" si="107"/>
        <v>-1.7122000004746951E-2</v>
      </c>
      <c r="O232">
        <f t="shared" ca="1" si="108"/>
        <v>-1.7900561869220705E-2</v>
      </c>
      <c r="Q232" s="2">
        <f t="shared" si="112"/>
        <v>42087.783629999998</v>
      </c>
      <c r="S232" s="13">
        <v>1</v>
      </c>
      <c r="Z232">
        <f t="shared" si="113"/>
        <v>13480</v>
      </c>
      <c r="AA232" s="74">
        <f t="shared" si="114"/>
        <v>-7.075107759786977E-3</v>
      </c>
      <c r="AB232" s="74">
        <f t="shared" si="123"/>
        <v>-1.5095724244959974E-2</v>
      </c>
      <c r="AC232" s="74">
        <f t="shared" si="124"/>
        <v>-1.7122000004746951E-2</v>
      </c>
      <c r="AD232" s="74">
        <f t="shared" si="125"/>
        <v>-1.0046892244959974E-2</v>
      </c>
      <c r="AE232" s="74">
        <f t="shared" si="126"/>
        <v>1.0094004378183687E-4</v>
      </c>
      <c r="AF232">
        <f t="shared" si="127"/>
        <v>-1.7122000004746951E-2</v>
      </c>
      <c r="AG232" s="101"/>
      <c r="AH232">
        <f t="shared" si="115"/>
        <v>-2.0262757597869774E-3</v>
      </c>
      <c r="AI232">
        <f t="shared" si="116"/>
        <v>0.79714645494045966</v>
      </c>
      <c r="AJ232">
        <f t="shared" si="117"/>
        <v>-0.50983286108430237</v>
      </c>
      <c r="AK232">
        <f t="shared" si="118"/>
        <v>-5.9006234743855912E-2</v>
      </c>
      <c r="AL232">
        <f t="shared" si="119"/>
        <v>-2.8585228007653356</v>
      </c>
      <c r="AM232">
        <f t="shared" si="120"/>
        <v>-7.0181524249239589</v>
      </c>
      <c r="AN232" s="74">
        <f t="shared" si="128"/>
        <v>3.4911397942523852</v>
      </c>
      <c r="AO232" s="74">
        <f t="shared" si="128"/>
        <v>3.4911450329913953</v>
      </c>
      <c r="AP232" s="74">
        <f t="shared" si="128"/>
        <v>3.4911186395470208</v>
      </c>
      <c r="AQ232" s="74">
        <f t="shared" si="128"/>
        <v>3.4912516157151607</v>
      </c>
      <c r="AR232" s="74">
        <f t="shared" si="128"/>
        <v>3.4905817171021414</v>
      </c>
      <c r="AS232" s="74">
        <f t="shared" si="128"/>
        <v>3.4939581574051988</v>
      </c>
      <c r="AT232" s="74">
        <f t="shared" si="128"/>
        <v>3.4769817737585895</v>
      </c>
      <c r="AU232" s="74">
        <f t="shared" si="121"/>
        <v>3.563491959129653</v>
      </c>
    </row>
    <row r="233" spans="1:48">
      <c r="A233" s="115" t="s">
        <v>600</v>
      </c>
      <c r="B233" s="116" t="s">
        <v>79</v>
      </c>
      <c r="C233" s="117">
        <v>57106.283669999997</v>
      </c>
      <c r="D233" s="117">
        <v>2.9999999999999997E-4</v>
      </c>
      <c r="E233">
        <f t="shared" si="110"/>
        <v>13479.952354441444</v>
      </c>
      <c r="F233">
        <f t="shared" si="111"/>
        <v>13480</v>
      </c>
      <c r="G233">
        <f t="shared" si="106"/>
        <v>-1.7082000005757436E-2</v>
      </c>
      <c r="K233">
        <f t="shared" si="107"/>
        <v>-1.7082000005757436E-2</v>
      </c>
      <c r="O233">
        <f t="shared" ca="1" si="108"/>
        <v>-1.7900561869220705E-2</v>
      </c>
      <c r="Q233" s="2">
        <f t="shared" si="112"/>
        <v>42087.783669999997</v>
      </c>
      <c r="S233" s="13">
        <v>1</v>
      </c>
      <c r="Z233">
        <f t="shared" si="113"/>
        <v>13480</v>
      </c>
      <c r="AA233" s="74">
        <f t="shared" si="114"/>
        <v>-7.075107759786977E-3</v>
      </c>
      <c r="AB233" s="74">
        <f t="shared" si="123"/>
        <v>-1.5055724245970459E-2</v>
      </c>
      <c r="AC233" s="74">
        <f t="shared" si="124"/>
        <v>-1.7082000005757436E-2</v>
      </c>
      <c r="AD233" s="74">
        <f t="shared" si="125"/>
        <v>-1.0006892245970459E-2</v>
      </c>
      <c r="AE233" s="74">
        <f t="shared" si="126"/>
        <v>1.0013789242246371E-4</v>
      </c>
      <c r="AF233">
        <f t="shared" si="127"/>
        <v>-1.7082000005757436E-2</v>
      </c>
      <c r="AG233" s="101"/>
      <c r="AH233">
        <f t="shared" si="115"/>
        <v>-2.0262757597869774E-3</v>
      </c>
      <c r="AI233">
        <f t="shared" si="116"/>
        <v>0.79714645494045966</v>
      </c>
      <c r="AJ233">
        <f t="shared" si="117"/>
        <v>-0.50983286108430237</v>
      </c>
      <c r="AK233">
        <f t="shared" si="118"/>
        <v>-5.9006234743855912E-2</v>
      </c>
      <c r="AL233">
        <f t="shared" si="119"/>
        <v>-2.8585228007653356</v>
      </c>
      <c r="AM233">
        <f t="shared" si="120"/>
        <v>-7.0181524249239589</v>
      </c>
      <c r="AN233" s="74">
        <f t="shared" si="128"/>
        <v>3.4911397942523852</v>
      </c>
      <c r="AO233" s="74">
        <f t="shared" si="128"/>
        <v>3.4911450329913953</v>
      </c>
      <c r="AP233" s="74">
        <f t="shared" si="128"/>
        <v>3.4911186395470208</v>
      </c>
      <c r="AQ233" s="74">
        <f t="shared" si="128"/>
        <v>3.4912516157151607</v>
      </c>
      <c r="AR233" s="74">
        <f t="shared" si="128"/>
        <v>3.4905817171021414</v>
      </c>
      <c r="AS233" s="74">
        <f t="shared" si="128"/>
        <v>3.4939581574051988</v>
      </c>
      <c r="AT233" s="74">
        <f t="shared" si="128"/>
        <v>3.4769817737585895</v>
      </c>
      <c r="AU233" s="74">
        <f t="shared" si="121"/>
        <v>3.563491959129653</v>
      </c>
    </row>
    <row r="234" spans="1:48">
      <c r="A234" s="112" t="s">
        <v>0</v>
      </c>
      <c r="B234" s="113" t="s">
        <v>79</v>
      </c>
      <c r="C234" s="114">
        <v>57384.493799999997</v>
      </c>
      <c r="D234" s="114" t="s">
        <v>1</v>
      </c>
      <c r="E234">
        <f t="shared" si="110"/>
        <v>14255.943282762797</v>
      </c>
      <c r="F234">
        <f t="shared" si="111"/>
        <v>14256</v>
      </c>
      <c r="G234">
        <f t="shared" si="106"/>
        <v>-2.0334400003775954E-2</v>
      </c>
      <c r="K234">
        <f t="shared" si="107"/>
        <v>-2.0334400003775954E-2</v>
      </c>
      <c r="O234">
        <f t="shared" ca="1" si="108"/>
        <v>-1.9402996962522352E-2</v>
      </c>
      <c r="Q234" s="2">
        <f t="shared" si="112"/>
        <v>42365.993799999997</v>
      </c>
      <c r="S234" s="13">
        <v>1</v>
      </c>
      <c r="Z234">
        <f t="shared" si="113"/>
        <v>14256</v>
      </c>
      <c r="AA234" s="74">
        <f t="shared" si="114"/>
        <v>-7.0128685874675549E-3</v>
      </c>
      <c r="AB234" s="74">
        <f t="shared" si="123"/>
        <v>-1.9626614296308399E-2</v>
      </c>
      <c r="AC234" s="74">
        <f t="shared" si="124"/>
        <v>-2.0334400003775954E-2</v>
      </c>
      <c r="AD234" s="74">
        <f t="shared" si="125"/>
        <v>-1.3321531416308399E-2</v>
      </c>
      <c r="AE234" s="74">
        <f t="shared" si="126"/>
        <v>1.7746319927569164E-4</v>
      </c>
      <c r="AF234">
        <f t="shared" si="127"/>
        <v>-2.0334400003775954E-2</v>
      </c>
      <c r="AG234" s="101"/>
      <c r="AH234">
        <f t="shared" si="115"/>
        <v>-7.0778570746755508E-4</v>
      </c>
      <c r="AI234">
        <f t="shared" si="116"/>
        <v>0.81940970766577925</v>
      </c>
      <c r="AJ234">
        <f t="shared" si="117"/>
        <v>-0.26910900975922342</v>
      </c>
      <c r="AK234">
        <f t="shared" si="118"/>
        <v>-0.10962865864595224</v>
      </c>
      <c r="AL234">
        <f t="shared" si="119"/>
        <v>-2.5960001011050977</v>
      </c>
      <c r="AM234">
        <f t="shared" si="120"/>
        <v>-3.5743527428662274</v>
      </c>
      <c r="AN234" s="74">
        <f t="shared" si="128"/>
        <v>3.8090580183552407</v>
      </c>
      <c r="AO234" s="74">
        <f t="shared" si="128"/>
        <v>3.8090610475800037</v>
      </c>
      <c r="AP234" s="74">
        <f t="shared" si="128"/>
        <v>3.8090427908678928</v>
      </c>
      <c r="AQ234" s="74">
        <f t="shared" si="128"/>
        <v>3.809152825486851</v>
      </c>
      <c r="AR234" s="74">
        <f t="shared" si="128"/>
        <v>3.8084897827766362</v>
      </c>
      <c r="AS234" s="74">
        <f t="shared" si="128"/>
        <v>3.8124903893692332</v>
      </c>
      <c r="AT234" s="74">
        <f t="shared" si="128"/>
        <v>3.7885389992571712</v>
      </c>
      <c r="AU234" s="74">
        <f t="shared" si="121"/>
        <v>3.9398286344880225</v>
      </c>
    </row>
    <row r="235" spans="1:48">
      <c r="A235" s="163" t="s">
        <v>886</v>
      </c>
      <c r="B235" s="164" t="s">
        <v>78</v>
      </c>
      <c r="C235" s="165">
        <v>57777.255909999833</v>
      </c>
      <c r="D235" s="165">
        <v>2.0000000000000001E-4</v>
      </c>
      <c r="E235">
        <f>+(C235-C$7)/C$8</f>
        <v>15351.445572159042</v>
      </c>
      <c r="F235">
        <f>ROUND(2*E235,0)/2</f>
        <v>15351.5</v>
      </c>
      <c r="G235">
        <f>+C235-(C$7+F235*C$8)</f>
        <v>-1.9513600171194412E-2</v>
      </c>
      <c r="K235">
        <f>G235</f>
        <v>-1.9513600171194412E-2</v>
      </c>
      <c r="O235">
        <f ca="1">+C$11+C$12*$F235</f>
        <v>-2.1524024855192385E-2</v>
      </c>
      <c r="Q235" s="2">
        <f>+C235-15018.5</f>
        <v>42758.755909999833</v>
      </c>
      <c r="S235" s="13">
        <v>1</v>
      </c>
      <c r="Z235">
        <f>F235</f>
        <v>15351.5</v>
      </c>
      <c r="AA235" s="74">
        <f>AB$3+AB$4*Z235+AB$5*Z235^2+AH235</f>
        <v>-6.9107507845058971E-3</v>
      </c>
      <c r="AB235" s="74">
        <f>IF(S235&lt;&gt;0,G235-AH235, -9999)</f>
        <v>-2.0845433566688512E-2</v>
      </c>
      <c r="AC235" s="74">
        <f>+G235-P235</f>
        <v>-1.9513600171194412E-2</v>
      </c>
      <c r="AD235" s="74">
        <f>IF(S235&lt;&gt;0,G235-AA235, -9999)</f>
        <v>-1.2602849386688514E-2</v>
      </c>
      <c r="AE235" s="74">
        <f>+(G235-AA235)^2*S235</f>
        <v>1.5883181266355506E-4</v>
      </c>
      <c r="AF235">
        <f>IF(S235&lt;&gt;0,G235-P235, -9999)</f>
        <v>-1.9513600171194412E-2</v>
      </c>
      <c r="AG235" s="101"/>
      <c r="AH235">
        <f>$AB$6*($AB$11/AI235*AJ235+$AB$12)</f>
        <v>1.3318333954941009E-3</v>
      </c>
      <c r="AI235">
        <f>1+$AB$7*COS(AL235)</f>
        <v>0.8775708632187702</v>
      </c>
      <c r="AJ235">
        <f>SIN(AL235+RADIANS($AB$9))</f>
        <v>0.13419587778923708</v>
      </c>
      <c r="AK235">
        <f>$AB$7*SIN(AL235)</f>
        <v>-0.17216969230637816</v>
      </c>
      <c r="AL235">
        <f>2*ATAN(AM235)</f>
        <v>-2.1889303517108498</v>
      </c>
      <c r="AM235">
        <f>SQRT((1+$AB$7)/(1-$AB$7))*TAN(AN235/2)</f>
        <v>-1.9381479789201679</v>
      </c>
      <c r="AN235" s="74">
        <f t="shared" ref="AN235:AT238" si="129">$AU235+$AB$7*SIN(AO235)</f>
        <v>4.2793523197741949</v>
      </c>
      <c r="AO235" s="74">
        <f t="shared" si="129"/>
        <v>4.2793524005923462</v>
      </c>
      <c r="AP235" s="74">
        <f t="shared" si="129"/>
        <v>4.2793514889526767</v>
      </c>
      <c r="AQ235" s="74">
        <f t="shared" si="129"/>
        <v>4.2793617724755739</v>
      </c>
      <c r="AR235" s="74">
        <f t="shared" si="129"/>
        <v>4.2792457850319137</v>
      </c>
      <c r="AS235" s="74">
        <f t="shared" si="129"/>
        <v>4.280555694343108</v>
      </c>
      <c r="AT235" s="74">
        <f t="shared" si="129"/>
        <v>4.2659714089814882</v>
      </c>
      <c r="AU235" s="74">
        <f>RADIANS($AB$9)+$AB$18*(F235-AB$15)</f>
        <v>4.4711132064662369</v>
      </c>
    </row>
    <row r="236" spans="1:48">
      <c r="A236" s="163" t="s">
        <v>886</v>
      </c>
      <c r="B236" s="164" t="s">
        <v>79</v>
      </c>
      <c r="C236" s="165">
        <v>57780.302370000165</v>
      </c>
      <c r="D236" s="165">
        <v>1E-4</v>
      </c>
      <c r="E236">
        <f>+(C236-C$7)/C$8</f>
        <v>15359.942837602797</v>
      </c>
      <c r="F236">
        <f>ROUND(2*E236,0)/2</f>
        <v>15360</v>
      </c>
      <c r="G236">
        <f>+C236-(C$7+F236*C$8)</f>
        <v>-2.0493999836617149E-2</v>
      </c>
      <c r="K236">
        <f>G236</f>
        <v>-2.0493999836617149E-2</v>
      </c>
      <c r="O236">
        <f ca="1">+C$11+C$12*$F236</f>
        <v>-2.1540481940621595E-2</v>
      </c>
      <c r="Q236" s="2">
        <f>+C236-15018.5</f>
        <v>42761.802370000165</v>
      </c>
      <c r="S236" s="13">
        <v>1</v>
      </c>
      <c r="Z236">
        <f>F236</f>
        <v>15360</v>
      </c>
      <c r="AA236" s="74">
        <f>AB$3+AB$4*Z236+AB$5*Z236^2+AH236</f>
        <v>-6.910703837231501E-3</v>
      </c>
      <c r="AB236" s="74">
        <f>IF(S236&lt;&gt;0,G236-AH236, -9999)</f>
        <v>-2.1841663999385648E-2</v>
      </c>
      <c r="AC236" s="74">
        <f>+G236-P236</f>
        <v>-2.0493999836617149E-2</v>
      </c>
      <c r="AD236" s="74">
        <f>IF(S236&lt;&gt;0,G236-AA236, -9999)</f>
        <v>-1.3583295999385649E-2</v>
      </c>
      <c r="AE236" s="74">
        <f>+(G236-AA236)^2*S236</f>
        <v>1.845059302069262E-4</v>
      </c>
      <c r="AF236">
        <f>IF(S236&lt;&gt;0,G236-P236, -9999)</f>
        <v>-2.0493999836617149E-2</v>
      </c>
      <c r="AG236" s="101"/>
      <c r="AH236">
        <f>$AB$6*($AB$11/AI236*AJ236+$AB$12)</f>
        <v>1.3476641627684974E-3</v>
      </c>
      <c r="AI236">
        <f>1+$AB$7*COS(AL236)</f>
        <v>0.87815728828077566</v>
      </c>
      <c r="AJ236">
        <f>SIN(AL236+RADIANS($AB$9))</f>
        <v>0.13756630252771931</v>
      </c>
      <c r="AK236">
        <f>$AB$7*SIN(AL236)</f>
        <v>-0.17258519659222227</v>
      </c>
      <c r="AL236">
        <f>2*ATAN(AM236)</f>
        <v>-2.1855283724188483</v>
      </c>
      <c r="AM236">
        <f>SQRT((1+$AB$7)/(1-$AB$7))*TAN(AN236/2)</f>
        <v>-1.9300839393540443</v>
      </c>
      <c r="AN236" s="74">
        <f t="shared" si="129"/>
        <v>4.2831401453163078</v>
      </c>
      <c r="AO236" s="74">
        <f t="shared" si="129"/>
        <v>4.2831402220820429</v>
      </c>
      <c r="AP236" s="74">
        <f t="shared" si="129"/>
        <v>4.2831393489943457</v>
      </c>
      <c r="AQ236" s="74">
        <f t="shared" si="129"/>
        <v>4.2831492790714591</v>
      </c>
      <c r="AR236" s="74">
        <f t="shared" si="129"/>
        <v>4.2830363518836894</v>
      </c>
      <c r="AS236" s="74">
        <f t="shared" si="129"/>
        <v>4.2843222343322402</v>
      </c>
      <c r="AT236" s="74">
        <f t="shared" si="129"/>
        <v>4.2698873098687926</v>
      </c>
      <c r="AU236" s="74">
        <f>RADIANS($AB$9)+$AB$18*(F236-AB$15)</f>
        <v>4.4752354509772498</v>
      </c>
    </row>
    <row r="237" spans="1:48">
      <c r="A237" s="163" t="s">
        <v>886</v>
      </c>
      <c r="B237" s="164" t="s">
        <v>78</v>
      </c>
      <c r="C237" s="165">
        <v>57780.482809999958</v>
      </c>
      <c r="D237" s="165">
        <v>1E-4</v>
      </c>
      <c r="E237">
        <f>+(C237-C$7)/C$8</f>
        <v>15360.44612554183</v>
      </c>
      <c r="F237">
        <f>ROUND(2*E237,0)/2</f>
        <v>15360.5</v>
      </c>
      <c r="G237">
        <f>+C237-(C$7+F237*C$8)</f>
        <v>-1.9315200042910874E-2</v>
      </c>
      <c r="K237">
        <f>G237</f>
        <v>-1.9315200042910874E-2</v>
      </c>
      <c r="O237">
        <f ca="1">+C$11+C$12*$F237</f>
        <v>-2.1541450004470372E-2</v>
      </c>
      <c r="Q237" s="2">
        <f>+C237-15018.5</f>
        <v>42761.982809999958</v>
      </c>
      <c r="S237" s="13">
        <v>1</v>
      </c>
      <c r="Z237">
        <f>F237</f>
        <v>15360.5</v>
      </c>
      <c r="AA237" s="74">
        <f>AB$3+AB$4*Z237+AB$5*Z237^2+AH237</f>
        <v>-6.9107017062270924E-3</v>
      </c>
      <c r="AB237" s="74">
        <f>IF(S237&lt;&gt;0,G237-AH237, -9999)</f>
        <v>-2.0663795156683779E-2</v>
      </c>
      <c r="AC237" s="74">
        <f>+G237-P237</f>
        <v>-1.9315200042910874E-2</v>
      </c>
      <c r="AD237" s="74">
        <f>IF(S237&lt;&gt;0,G237-AA237, -9999)</f>
        <v>-1.2404498336683781E-2</v>
      </c>
      <c r="AE237" s="74">
        <f>+(G237-AA237)^2*S237</f>
        <v>1.538715789847907E-4</v>
      </c>
      <c r="AF237">
        <f>IF(S237&lt;&gt;0,G237-P237, -9999)</f>
        <v>-1.9315200042910874E-2</v>
      </c>
      <c r="AG237" s="101"/>
      <c r="AH237">
        <f>$AB$6*($AB$11/AI237*AJ237+$AB$12)</f>
        <v>1.3485951137729066E-3</v>
      </c>
      <c r="AI237">
        <f>1+$AB$7*COS(AL237)</f>
        <v>0.87819185230533803</v>
      </c>
      <c r="AJ237">
        <f>SIN(AL237+RADIANS($AB$9))</f>
        <v>0.13776465391521975</v>
      </c>
      <c r="AK237">
        <f>$AB$7*SIN(AL237)</f>
        <v>-0.17260959312003904</v>
      </c>
      <c r="AL237">
        <f>2*ATAN(AM237)</f>
        <v>-2.1853281143299261</v>
      </c>
      <c r="AM237">
        <f>SQRT((1+$AB$7)/(1-$AB$7))*TAN(AN237/2)</f>
        <v>-1.9296108986058358</v>
      </c>
      <c r="AN237" s="74">
        <f t="shared" si="129"/>
        <v>4.2833630374367839</v>
      </c>
      <c r="AO237" s="74">
        <f t="shared" si="129"/>
        <v>4.2833631139691217</v>
      </c>
      <c r="AP237" s="74">
        <f t="shared" si="129"/>
        <v>4.2833622431118332</v>
      </c>
      <c r="AQ237" s="74">
        <f t="shared" si="129"/>
        <v>4.283372152647134</v>
      </c>
      <c r="AR237" s="74">
        <f t="shared" si="129"/>
        <v>4.2832594041471967</v>
      </c>
      <c r="AS237" s="74">
        <f t="shared" si="129"/>
        <v>4.2845438768007016</v>
      </c>
      <c r="AT237" s="74">
        <f t="shared" si="129"/>
        <v>4.2701177656140148</v>
      </c>
      <c r="AU237" s="74">
        <f>RADIANS($AB$9)+$AB$18*(F237-AB$15)</f>
        <v>4.4754779359484864</v>
      </c>
    </row>
    <row r="238" spans="1:48">
      <c r="A238" s="163" t="s">
        <v>886</v>
      </c>
      <c r="B238" s="164" t="s">
        <v>79</v>
      </c>
      <c r="C238" s="165">
        <v>57781.378560000099</v>
      </c>
      <c r="D238" s="165">
        <v>1E-4</v>
      </c>
      <c r="E238">
        <f>+(C238-C$7)/C$8</f>
        <v>15362.944574732568</v>
      </c>
      <c r="F238">
        <f>ROUND(2*E238,0)/2</f>
        <v>15363</v>
      </c>
      <c r="G238">
        <f>+C238-(C$7+F238*C$8)</f>
        <v>-1.9871199896442704E-2</v>
      </c>
      <c r="K238">
        <f>G238</f>
        <v>-1.9871199896442704E-2</v>
      </c>
      <c r="O238">
        <f ca="1">+C$11+C$12*$F238</f>
        <v>-2.1546290323714253E-2</v>
      </c>
      <c r="Q238" s="2">
        <f>+C238-15018.5</f>
        <v>42762.878560000099</v>
      </c>
      <c r="S238" s="13">
        <v>1</v>
      </c>
      <c r="Z238">
        <f>F238</f>
        <v>15363</v>
      </c>
      <c r="AA238" s="74">
        <f>AB$3+AB$4*Z238+AB$5*Z238^2+AH238</f>
        <v>-6.9106921075025541E-3</v>
      </c>
      <c r="AB238" s="74">
        <f>IF(S238&lt;&gt;0,G238-AH238, -9999)</f>
        <v>-2.1224449308940147E-2</v>
      </c>
      <c r="AC238" s="74">
        <f>+G238-P238</f>
        <v>-1.9871199896442704E-2</v>
      </c>
      <c r="AD238" s="74">
        <f>IF(S238&lt;&gt;0,G238-AA238, -9999)</f>
        <v>-1.2960507788940149E-2</v>
      </c>
      <c r="AE238" s="74">
        <f>+(G238-AA238)^2*S238</f>
        <v>1.6797476214717826E-4</v>
      </c>
      <c r="AF238">
        <f>IF(S238&lt;&gt;0,G238-P238, -9999)</f>
        <v>-1.9871199896442704E-2</v>
      </c>
      <c r="AG238" s="101"/>
      <c r="AH238">
        <f>$AB$6*($AB$11/AI238*AJ238+$AB$12)</f>
        <v>1.3532494124974444E-3</v>
      </c>
      <c r="AI238">
        <f>1+$AB$7*COS(AL238)</f>
        <v>0.87836478653715233</v>
      </c>
      <c r="AJ238">
        <f>SIN(AL238+RADIANS($AB$9))</f>
        <v>0.13875656210298315</v>
      </c>
      <c r="AK238">
        <f>$AB$7*SIN(AL238)</f>
        <v>-0.17273150068159973</v>
      </c>
      <c r="AL238">
        <f>2*ATAN(AM238)</f>
        <v>-2.184326587315256</v>
      </c>
      <c r="AM238">
        <f>SQRT((1+$AB$7)/(1-$AB$7))*TAN(AN238/2)</f>
        <v>-1.9272478762873027</v>
      </c>
      <c r="AN238" s="74">
        <f t="shared" si="129"/>
        <v>4.2844776296833063</v>
      </c>
      <c r="AO238" s="74">
        <f t="shared" si="129"/>
        <v>4.2844777050568652</v>
      </c>
      <c r="AP238" s="74">
        <f t="shared" si="129"/>
        <v>4.2844768452898396</v>
      </c>
      <c r="AQ238" s="74">
        <f t="shared" si="129"/>
        <v>4.2844866525299201</v>
      </c>
      <c r="AR238" s="74">
        <f t="shared" si="129"/>
        <v>4.2843747952521767</v>
      </c>
      <c r="AS238" s="74">
        <f t="shared" si="129"/>
        <v>4.2856522249339246</v>
      </c>
      <c r="AT238" s="74">
        <f t="shared" si="129"/>
        <v>4.2712702254787125</v>
      </c>
      <c r="AU238" s="74">
        <f>RADIANS($AB$9)+$AB$18*(F238-AB$15)</f>
        <v>4.4766903608046658</v>
      </c>
    </row>
    <row r="239" spans="1:48">
      <c r="AA239" s="74"/>
      <c r="AB239" s="74"/>
      <c r="AC239" s="74"/>
      <c r="AD239" s="74"/>
      <c r="AE239" s="74"/>
      <c r="AG239" s="101"/>
      <c r="AN239" s="74"/>
      <c r="AO239" s="74"/>
      <c r="AP239" s="74"/>
      <c r="AQ239" s="74"/>
      <c r="AR239" s="74"/>
      <c r="AS239" s="74"/>
      <c r="AT239" s="74"/>
      <c r="AU239" s="74"/>
    </row>
    <row r="240" spans="1:48">
      <c r="AA240" s="74"/>
      <c r="AB240" s="74"/>
      <c r="AC240" s="74"/>
      <c r="AD240" s="74"/>
      <c r="AE240" s="74"/>
      <c r="AG240" s="101"/>
      <c r="AN240" s="74"/>
      <c r="AO240" s="74"/>
      <c r="AP240" s="74"/>
      <c r="AQ240" s="74"/>
      <c r="AR240" s="74"/>
      <c r="AS240" s="74"/>
      <c r="AT240" s="74"/>
      <c r="AU240" s="74"/>
    </row>
    <row r="241" spans="27:48">
      <c r="AA241" s="74"/>
      <c r="AB241" s="74"/>
      <c r="AC241" s="74"/>
      <c r="AD241" s="74"/>
      <c r="AE241" s="74"/>
      <c r="AG241" s="101"/>
      <c r="AN241" s="74"/>
      <c r="AO241" s="74"/>
      <c r="AP241" s="74"/>
      <c r="AQ241" s="74"/>
      <c r="AR241" s="74"/>
      <c r="AS241" s="74"/>
      <c r="AT241" s="74"/>
      <c r="AU241" s="74"/>
    </row>
    <row r="242" spans="27:48">
      <c r="AA242" s="74"/>
      <c r="AB242" s="74"/>
      <c r="AC242" s="74"/>
      <c r="AD242" s="74"/>
      <c r="AE242" s="74"/>
      <c r="AG242" s="101"/>
      <c r="AN242" s="74"/>
      <c r="AO242" s="74"/>
      <c r="AP242" s="74"/>
      <c r="AQ242" s="74"/>
      <c r="AR242" s="74"/>
      <c r="AS242" s="74"/>
      <c r="AT242" s="74"/>
      <c r="AU242" s="74"/>
    </row>
    <row r="243" spans="27:48">
      <c r="AA243" s="74"/>
      <c r="AB243" s="74"/>
      <c r="AC243" s="74"/>
      <c r="AD243" s="74"/>
      <c r="AE243" s="74"/>
      <c r="AG243" s="101"/>
      <c r="AN243" s="74"/>
      <c r="AO243" s="74"/>
      <c r="AP243" s="74"/>
      <c r="AQ243" s="74"/>
      <c r="AR243" s="74"/>
      <c r="AS243" s="74"/>
      <c r="AT243" s="74"/>
      <c r="AU243" s="74"/>
    </row>
    <row r="244" spans="27:48">
      <c r="AA244" s="74"/>
      <c r="AB244" s="74"/>
      <c r="AC244" s="74"/>
      <c r="AD244" s="74"/>
      <c r="AE244" s="74"/>
      <c r="AG244" s="101"/>
      <c r="AN244" s="74"/>
      <c r="AO244" s="74"/>
      <c r="AP244" s="74"/>
      <c r="AQ244" s="74"/>
      <c r="AR244" s="74"/>
      <c r="AS244" s="74"/>
      <c r="AT244" s="74"/>
      <c r="AU244" s="74"/>
    </row>
    <row r="245" spans="27:48">
      <c r="AA245" s="74"/>
      <c r="AB245" s="74"/>
      <c r="AC245" s="74"/>
      <c r="AD245" s="74"/>
      <c r="AE245" s="74"/>
      <c r="AG245" s="101"/>
      <c r="AN245" s="74"/>
      <c r="AO245" s="74"/>
      <c r="AP245" s="74"/>
      <c r="AQ245" s="74"/>
      <c r="AR245" s="74"/>
      <c r="AS245" s="74"/>
      <c r="AT245" s="74"/>
      <c r="AU245" s="74"/>
    </row>
    <row r="246" spans="27:48">
      <c r="AA246" s="74"/>
      <c r="AB246" s="74"/>
      <c r="AC246" s="74"/>
      <c r="AD246" s="74"/>
      <c r="AE246" s="74"/>
      <c r="AG246" s="101"/>
      <c r="AN246" s="74"/>
      <c r="AO246" s="74"/>
      <c r="AP246" s="74"/>
      <c r="AQ246" s="74"/>
      <c r="AR246" s="74"/>
      <c r="AS246" s="74"/>
      <c r="AT246" s="74"/>
      <c r="AU246" s="74"/>
    </row>
    <row r="247" spans="27:48">
      <c r="AA247" s="74"/>
      <c r="AB247" s="74"/>
      <c r="AC247" s="74"/>
      <c r="AD247" s="74"/>
      <c r="AE247" s="74"/>
      <c r="AG247" s="101"/>
      <c r="AN247" s="74"/>
      <c r="AO247" s="74"/>
      <c r="AP247" s="74"/>
      <c r="AQ247" s="74"/>
      <c r="AR247" s="74"/>
      <c r="AS247" s="74"/>
      <c r="AT247" s="74"/>
      <c r="AU247" s="74"/>
    </row>
    <row r="248" spans="27:48">
      <c r="AA248" s="74"/>
      <c r="AB248" s="74"/>
      <c r="AC248" s="74"/>
      <c r="AD248" s="74"/>
      <c r="AE248" s="74"/>
      <c r="AG248" s="101"/>
      <c r="AN248" s="74"/>
      <c r="AO248" s="74"/>
      <c r="AP248" s="74"/>
      <c r="AQ248" s="74"/>
      <c r="AR248" s="74"/>
      <c r="AS248" s="74"/>
      <c r="AT248" s="74"/>
      <c r="AU248" s="74"/>
    </row>
    <row r="249" spans="27:48">
      <c r="AA249" s="74"/>
      <c r="AB249" s="74"/>
      <c r="AC249" s="74"/>
      <c r="AD249" s="74"/>
      <c r="AE249" s="74"/>
      <c r="AG249" s="101"/>
      <c r="AN249" s="74"/>
      <c r="AO249" s="74"/>
      <c r="AP249" s="74"/>
      <c r="AQ249" s="74"/>
      <c r="AR249" s="74"/>
      <c r="AS249" s="74"/>
      <c r="AT249" s="74"/>
      <c r="AU249" s="74"/>
    </row>
    <row r="250" spans="27:48">
      <c r="AA250" s="74"/>
      <c r="AB250" s="74"/>
      <c r="AC250" s="74"/>
      <c r="AD250" s="74"/>
      <c r="AE250" s="74"/>
      <c r="AG250" s="101"/>
      <c r="AN250" s="74"/>
      <c r="AO250" s="74"/>
      <c r="AP250" s="74"/>
      <c r="AQ250" s="74"/>
      <c r="AR250" s="74"/>
      <c r="AS250" s="74"/>
      <c r="AT250" s="74"/>
      <c r="AU250" s="74"/>
    </row>
    <row r="251" spans="27:48">
      <c r="AA251" s="74"/>
      <c r="AB251" s="74"/>
      <c r="AC251" s="74"/>
      <c r="AD251" s="74"/>
      <c r="AE251" s="74"/>
      <c r="AG251" s="101"/>
      <c r="AN251" s="74"/>
      <c r="AO251" s="74"/>
      <c r="AP251" s="74"/>
      <c r="AQ251" s="74"/>
      <c r="AR251" s="74"/>
      <c r="AS251" s="74"/>
      <c r="AT251" s="74"/>
      <c r="AU251" s="74"/>
    </row>
    <row r="252" spans="27:48">
      <c r="AA252" s="74"/>
      <c r="AB252" s="74"/>
      <c r="AC252" s="74"/>
      <c r="AD252" s="74"/>
      <c r="AE252" s="74"/>
      <c r="AG252" s="101"/>
      <c r="AN252" s="74"/>
      <c r="AO252" s="74"/>
      <c r="AP252" s="74"/>
      <c r="AQ252" s="74"/>
      <c r="AR252" s="74"/>
      <c r="AS252" s="74"/>
      <c r="AT252" s="74"/>
      <c r="AU252" s="74"/>
      <c r="AV252" s="74"/>
    </row>
    <row r="253" spans="27:48">
      <c r="AA253" s="74"/>
      <c r="AB253" s="74"/>
      <c r="AC253" s="74"/>
      <c r="AD253" s="74"/>
      <c r="AE253" s="74"/>
      <c r="AG253" s="101"/>
      <c r="AN253" s="74"/>
      <c r="AO253" s="74"/>
      <c r="AP253" s="74"/>
      <c r="AQ253" s="74"/>
      <c r="AR253" s="74"/>
      <c r="AS253" s="74"/>
      <c r="AT253" s="74"/>
      <c r="AU253" s="74"/>
    </row>
    <row r="254" spans="27:48">
      <c r="AA254" s="74"/>
      <c r="AB254" s="74"/>
      <c r="AC254" s="74"/>
      <c r="AD254" s="74"/>
      <c r="AE254" s="74"/>
      <c r="AG254" s="101"/>
      <c r="AN254" s="74"/>
      <c r="AO254" s="74"/>
      <c r="AP254" s="74"/>
      <c r="AQ254" s="74"/>
      <c r="AR254" s="74"/>
      <c r="AS254" s="74"/>
      <c r="AT254" s="74"/>
      <c r="AU254" s="74"/>
      <c r="AV254" s="74"/>
    </row>
    <row r="255" spans="27:48">
      <c r="AA255" s="74"/>
      <c r="AB255" s="74"/>
      <c r="AC255" s="74"/>
      <c r="AD255" s="74"/>
      <c r="AE255" s="74"/>
      <c r="AG255" s="101"/>
      <c r="AN255" s="74"/>
      <c r="AO255" s="74"/>
      <c r="AP255" s="74"/>
      <c r="AQ255" s="74"/>
      <c r="AR255" s="74"/>
      <c r="AS255" s="74"/>
      <c r="AT255" s="74"/>
      <c r="AU255" s="74"/>
    </row>
    <row r="256" spans="27:48">
      <c r="AA256" s="74"/>
      <c r="AB256" s="74"/>
      <c r="AC256" s="74"/>
      <c r="AD256" s="74"/>
      <c r="AE256" s="74"/>
      <c r="AG256" s="101"/>
      <c r="AN256" s="74"/>
      <c r="AO256" s="74"/>
      <c r="AP256" s="74"/>
      <c r="AQ256" s="74"/>
      <c r="AR256" s="74"/>
      <c r="AS256" s="74"/>
      <c r="AT256" s="74"/>
      <c r="AU256" s="74"/>
      <c r="AV256" s="74"/>
    </row>
    <row r="257" spans="27:48">
      <c r="AA257" s="74"/>
      <c r="AB257" s="74"/>
      <c r="AC257" s="74"/>
      <c r="AD257" s="74"/>
      <c r="AE257" s="74"/>
      <c r="AG257" s="101"/>
      <c r="AN257" s="74"/>
      <c r="AO257" s="74"/>
      <c r="AP257" s="74"/>
      <c r="AQ257" s="74"/>
      <c r="AR257" s="74"/>
      <c r="AS257" s="74"/>
      <c r="AT257" s="74"/>
      <c r="AU257" s="74"/>
      <c r="AV257" s="74"/>
    </row>
    <row r="258" spans="27:48">
      <c r="AA258" s="74"/>
      <c r="AB258" s="74"/>
      <c r="AC258" s="74"/>
      <c r="AD258" s="74"/>
      <c r="AE258" s="74"/>
      <c r="AG258" s="101"/>
      <c r="AN258" s="74"/>
      <c r="AO258" s="74"/>
      <c r="AP258" s="74"/>
      <c r="AQ258" s="74"/>
      <c r="AR258" s="74"/>
      <c r="AS258" s="74"/>
      <c r="AT258" s="74"/>
      <c r="AU258" s="74"/>
    </row>
    <row r="259" spans="27:48">
      <c r="AA259" s="74"/>
      <c r="AB259" s="74"/>
      <c r="AC259" s="74"/>
      <c r="AD259" s="74"/>
      <c r="AE259" s="74"/>
      <c r="AG259" s="101"/>
      <c r="AN259" s="74"/>
      <c r="AO259" s="74"/>
      <c r="AP259" s="74"/>
      <c r="AQ259" s="74"/>
      <c r="AR259" s="74"/>
      <c r="AS259" s="74"/>
      <c r="AT259" s="74"/>
      <c r="AU259" s="74"/>
      <c r="AV259" s="74"/>
    </row>
    <row r="260" spans="27:48">
      <c r="AA260" s="74"/>
      <c r="AB260" s="74"/>
      <c r="AC260" s="74"/>
      <c r="AD260" s="74"/>
      <c r="AE260" s="74"/>
      <c r="AG260" s="101"/>
      <c r="AN260" s="74"/>
      <c r="AO260" s="74"/>
      <c r="AP260" s="74"/>
      <c r="AQ260" s="74"/>
      <c r="AR260" s="74"/>
      <c r="AS260" s="74"/>
      <c r="AT260" s="74"/>
      <c r="AU260" s="74"/>
      <c r="AV260" s="74"/>
    </row>
    <row r="261" spans="27:48">
      <c r="AA261" s="74"/>
      <c r="AB261" s="74"/>
      <c r="AC261" s="74"/>
      <c r="AD261" s="74"/>
      <c r="AE261" s="74"/>
      <c r="AG261" s="101"/>
      <c r="AN261" s="74"/>
      <c r="AO261" s="74"/>
      <c r="AP261" s="74"/>
      <c r="AQ261" s="74"/>
      <c r="AR261" s="74"/>
      <c r="AS261" s="74"/>
      <c r="AT261" s="74"/>
      <c r="AU261" s="74"/>
    </row>
    <row r="262" spans="27:48">
      <c r="AA262" s="74"/>
      <c r="AB262" s="74"/>
      <c r="AC262" s="74"/>
      <c r="AD262" s="74"/>
      <c r="AE262" s="74"/>
      <c r="AG262" s="101"/>
      <c r="AN262" s="74"/>
      <c r="AO262" s="74"/>
      <c r="AP262" s="74"/>
      <c r="AQ262" s="74"/>
      <c r="AR262" s="74"/>
      <c r="AS262" s="74"/>
      <c r="AT262" s="74"/>
      <c r="AU262" s="74"/>
      <c r="AV262" s="74"/>
    </row>
    <row r="263" spans="27:48">
      <c r="AA263" s="74"/>
      <c r="AB263" s="74"/>
      <c r="AC263" s="74"/>
      <c r="AD263" s="74"/>
      <c r="AE263" s="74"/>
      <c r="AG263" s="101"/>
      <c r="AN263" s="74"/>
      <c r="AO263" s="74"/>
      <c r="AP263" s="74"/>
      <c r="AQ263" s="74"/>
      <c r="AR263" s="74"/>
      <c r="AS263" s="74"/>
      <c r="AT263" s="74"/>
      <c r="AU263" s="74"/>
      <c r="AV263" s="74"/>
    </row>
    <row r="264" spans="27:48">
      <c r="AA264" s="74"/>
      <c r="AB264" s="74"/>
      <c r="AC264" s="74"/>
      <c r="AD264" s="74"/>
      <c r="AE264" s="74"/>
      <c r="AG264" s="101"/>
      <c r="AN264" s="74"/>
      <c r="AO264" s="74"/>
      <c r="AP264" s="74"/>
      <c r="AQ264" s="74"/>
      <c r="AR264" s="74"/>
      <c r="AS264" s="74"/>
      <c r="AT264" s="74"/>
      <c r="AU264" s="74"/>
      <c r="AV264" s="74"/>
    </row>
    <row r="265" spans="27:48">
      <c r="AA265" s="74"/>
      <c r="AB265" s="74"/>
      <c r="AC265" s="74"/>
      <c r="AD265" s="74"/>
      <c r="AE265" s="74"/>
      <c r="AG265" s="101"/>
      <c r="AN265" s="74"/>
      <c r="AO265" s="74"/>
      <c r="AP265" s="74"/>
      <c r="AQ265" s="74"/>
      <c r="AR265" s="74"/>
      <c r="AS265" s="74"/>
      <c r="AT265" s="74"/>
      <c r="AU265" s="74"/>
      <c r="AV265" s="74"/>
    </row>
    <row r="266" spans="27:48">
      <c r="AA266" s="74"/>
      <c r="AB266" s="74"/>
      <c r="AC266" s="74"/>
      <c r="AD266" s="74"/>
      <c r="AE266" s="74"/>
      <c r="AG266" s="101"/>
      <c r="AN266" s="74"/>
      <c r="AO266" s="74"/>
      <c r="AP266" s="74"/>
      <c r="AQ266" s="74"/>
      <c r="AR266" s="74"/>
      <c r="AS266" s="74"/>
      <c r="AT266" s="74"/>
      <c r="AU266" s="74"/>
    </row>
    <row r="267" spans="27:48">
      <c r="AA267" s="74"/>
      <c r="AB267" s="74"/>
      <c r="AC267" s="74"/>
      <c r="AD267" s="74"/>
      <c r="AE267" s="74"/>
      <c r="AG267" s="101"/>
      <c r="AN267" s="74"/>
      <c r="AO267" s="74"/>
      <c r="AP267" s="74"/>
      <c r="AQ267" s="74"/>
      <c r="AR267" s="74"/>
      <c r="AS267" s="74"/>
      <c r="AT267" s="74"/>
      <c r="AU267" s="74"/>
      <c r="AV267" s="74"/>
    </row>
    <row r="268" spans="27:48">
      <c r="AA268" s="74"/>
      <c r="AB268" s="74"/>
      <c r="AC268" s="74"/>
      <c r="AD268" s="74"/>
      <c r="AE268" s="74"/>
      <c r="AG268" s="101"/>
      <c r="AN268" s="74"/>
      <c r="AO268" s="74"/>
      <c r="AP268" s="74"/>
      <c r="AQ268" s="74"/>
      <c r="AR268" s="74"/>
      <c r="AS268" s="74"/>
      <c r="AT268" s="74"/>
      <c r="AU268" s="74"/>
    </row>
    <row r="269" spans="27:48">
      <c r="AA269" s="74"/>
      <c r="AB269" s="74"/>
      <c r="AC269" s="74"/>
      <c r="AD269" s="74"/>
      <c r="AE269" s="74"/>
      <c r="AG269" s="101"/>
      <c r="AN269" s="74"/>
      <c r="AO269" s="74"/>
      <c r="AP269" s="74"/>
      <c r="AQ269" s="74"/>
      <c r="AR269" s="74"/>
      <c r="AS269" s="74"/>
      <c r="AT269" s="74"/>
      <c r="AU269" s="74"/>
    </row>
    <row r="270" spans="27:48">
      <c r="AA270" s="74"/>
      <c r="AB270" s="74"/>
      <c r="AC270" s="74"/>
      <c r="AD270" s="74"/>
      <c r="AE270" s="74"/>
      <c r="AG270" s="101"/>
      <c r="AN270" s="74"/>
      <c r="AO270" s="74"/>
      <c r="AP270" s="74"/>
      <c r="AQ270" s="74"/>
      <c r="AR270" s="74"/>
      <c r="AS270" s="74"/>
      <c r="AT270" s="74"/>
      <c r="AU270" s="74"/>
    </row>
    <row r="271" spans="27:48">
      <c r="AA271" s="74"/>
      <c r="AB271" s="74"/>
      <c r="AC271" s="74"/>
      <c r="AD271" s="74"/>
      <c r="AE271" s="74"/>
      <c r="AG271" s="101"/>
      <c r="AN271" s="74"/>
      <c r="AO271" s="74"/>
      <c r="AP271" s="74"/>
      <c r="AQ271" s="74"/>
      <c r="AR271" s="74"/>
      <c r="AS271" s="74"/>
      <c r="AT271" s="74"/>
      <c r="AU271" s="74"/>
    </row>
    <row r="272" spans="27:48">
      <c r="AA272" s="74"/>
      <c r="AB272" s="74"/>
      <c r="AC272" s="74"/>
      <c r="AD272" s="74"/>
      <c r="AE272" s="74"/>
      <c r="AG272" s="101"/>
      <c r="AN272" s="74"/>
      <c r="AO272" s="74"/>
      <c r="AP272" s="74"/>
      <c r="AQ272" s="74"/>
      <c r="AR272" s="74"/>
      <c r="AS272" s="74"/>
      <c r="AT272" s="74"/>
      <c r="AU272" s="74"/>
    </row>
    <row r="273" spans="27:48">
      <c r="AA273" s="74"/>
      <c r="AB273" s="74"/>
      <c r="AC273" s="74"/>
      <c r="AD273" s="74"/>
      <c r="AE273" s="74"/>
      <c r="AG273" s="101"/>
      <c r="AN273" s="74"/>
      <c r="AO273" s="74"/>
      <c r="AP273" s="74"/>
      <c r="AQ273" s="74"/>
      <c r="AR273" s="74"/>
      <c r="AS273" s="74"/>
      <c r="AT273" s="74"/>
      <c r="AU273" s="74"/>
    </row>
    <row r="274" spans="27:48">
      <c r="AA274" s="74"/>
      <c r="AB274" s="74"/>
      <c r="AC274" s="74"/>
      <c r="AD274" s="74"/>
      <c r="AE274" s="74"/>
      <c r="AG274" s="101"/>
      <c r="AN274" s="74"/>
      <c r="AO274" s="74"/>
      <c r="AP274" s="74"/>
      <c r="AQ274" s="74"/>
      <c r="AR274" s="74"/>
      <c r="AS274" s="74"/>
      <c r="AT274" s="74"/>
      <c r="AU274" s="74"/>
    </row>
    <row r="275" spans="27:48">
      <c r="AA275" s="74"/>
      <c r="AB275" s="74"/>
      <c r="AC275" s="74"/>
      <c r="AD275" s="74"/>
      <c r="AE275" s="74"/>
      <c r="AG275" s="101"/>
      <c r="AN275" s="74"/>
      <c r="AO275" s="74"/>
      <c r="AP275" s="74"/>
      <c r="AQ275" s="74"/>
      <c r="AR275" s="74"/>
      <c r="AS275" s="74"/>
      <c r="AT275" s="74"/>
      <c r="AU275" s="74"/>
      <c r="AV275" s="74"/>
    </row>
    <row r="276" spans="27:48">
      <c r="AA276" s="74"/>
      <c r="AB276" s="74"/>
      <c r="AC276" s="74"/>
      <c r="AD276" s="74"/>
      <c r="AE276" s="74"/>
      <c r="AG276" s="101"/>
      <c r="AN276" s="74"/>
      <c r="AO276" s="74"/>
      <c r="AP276" s="74"/>
      <c r="AQ276" s="74"/>
      <c r="AR276" s="74"/>
      <c r="AS276" s="74"/>
      <c r="AT276" s="74"/>
      <c r="AU276" s="74"/>
    </row>
    <row r="277" spans="27:48">
      <c r="AA277" s="74"/>
      <c r="AB277" s="74"/>
      <c r="AC277" s="74"/>
      <c r="AD277" s="74"/>
      <c r="AE277" s="74"/>
      <c r="AG277" s="101"/>
      <c r="AN277" s="74"/>
      <c r="AO277" s="74"/>
      <c r="AP277" s="74"/>
      <c r="AQ277" s="74"/>
      <c r="AR277" s="74"/>
      <c r="AS277" s="74"/>
      <c r="AT277" s="74"/>
      <c r="AU277" s="74"/>
    </row>
    <row r="278" spans="27:48">
      <c r="AA278" s="74"/>
      <c r="AB278" s="74"/>
      <c r="AC278" s="74"/>
      <c r="AD278" s="74"/>
      <c r="AE278" s="74"/>
      <c r="AG278" s="101"/>
      <c r="AN278" s="74"/>
      <c r="AO278" s="74"/>
      <c r="AP278" s="74"/>
      <c r="AQ278" s="74"/>
      <c r="AR278" s="74"/>
      <c r="AS278" s="74"/>
      <c r="AT278" s="74"/>
      <c r="AU278" s="74"/>
    </row>
    <row r="279" spans="27:48">
      <c r="AA279" s="74"/>
      <c r="AB279" s="74"/>
      <c r="AC279" s="74"/>
      <c r="AD279" s="74"/>
      <c r="AE279" s="74"/>
      <c r="AG279" s="101"/>
      <c r="AN279" s="74"/>
      <c r="AO279" s="74"/>
      <c r="AP279" s="74"/>
      <c r="AQ279" s="74"/>
      <c r="AR279" s="74"/>
      <c r="AS279" s="74"/>
      <c r="AT279" s="74"/>
      <c r="AU279" s="74"/>
    </row>
    <row r="280" spans="27:48">
      <c r="AA280" s="74"/>
      <c r="AB280" s="74"/>
      <c r="AC280" s="74"/>
      <c r="AD280" s="74"/>
      <c r="AE280" s="74"/>
      <c r="AG280" s="101"/>
      <c r="AN280" s="74"/>
      <c r="AO280" s="74"/>
      <c r="AP280" s="74"/>
      <c r="AQ280" s="74"/>
      <c r="AR280" s="74"/>
      <c r="AS280" s="74"/>
      <c r="AT280" s="74"/>
      <c r="AU280" s="74"/>
      <c r="AV280" s="74"/>
    </row>
    <row r="281" spans="27:48">
      <c r="AA281" s="74"/>
      <c r="AB281" s="74"/>
      <c r="AC281" s="74"/>
      <c r="AD281" s="74"/>
      <c r="AE281" s="74"/>
      <c r="AG281" s="101"/>
      <c r="AN281" s="74"/>
      <c r="AO281" s="74"/>
      <c r="AP281" s="74"/>
      <c r="AQ281" s="74"/>
      <c r="AR281" s="74"/>
      <c r="AS281" s="74"/>
      <c r="AT281" s="74"/>
      <c r="AU281" s="74"/>
      <c r="AV281" s="74"/>
    </row>
    <row r="282" spans="27:48">
      <c r="AA282" s="74"/>
      <c r="AB282" s="74"/>
      <c r="AC282" s="74"/>
      <c r="AD282" s="74"/>
      <c r="AE282" s="74"/>
      <c r="AG282" s="101"/>
      <c r="AN282" s="74"/>
      <c r="AO282" s="74"/>
      <c r="AP282" s="74"/>
      <c r="AQ282" s="74"/>
      <c r="AR282" s="74"/>
      <c r="AS282" s="74"/>
      <c r="AT282" s="74"/>
      <c r="AU282" s="74"/>
    </row>
    <row r="283" spans="27:48">
      <c r="AA283" s="74"/>
      <c r="AB283" s="74"/>
      <c r="AC283" s="74"/>
      <c r="AD283" s="74"/>
      <c r="AE283" s="74"/>
      <c r="AG283" s="101"/>
      <c r="AN283" s="74"/>
      <c r="AO283" s="74"/>
      <c r="AP283" s="74"/>
      <c r="AQ283" s="74"/>
      <c r="AR283" s="74"/>
      <c r="AS283" s="74"/>
      <c r="AT283" s="74"/>
      <c r="AU283" s="74"/>
    </row>
    <row r="284" spans="27:48">
      <c r="AA284" s="74"/>
      <c r="AB284" s="74"/>
      <c r="AC284" s="74"/>
      <c r="AD284" s="74"/>
      <c r="AE284" s="74"/>
      <c r="AG284" s="101"/>
      <c r="AN284" s="74"/>
      <c r="AO284" s="74"/>
      <c r="AP284" s="74"/>
      <c r="AQ284" s="74"/>
      <c r="AR284" s="74"/>
      <c r="AS284" s="74"/>
      <c r="AT284" s="74"/>
      <c r="AU284" s="74"/>
    </row>
    <row r="285" spans="27:48">
      <c r="AA285" s="74"/>
      <c r="AB285" s="74"/>
      <c r="AC285" s="74"/>
      <c r="AD285" s="74"/>
      <c r="AE285" s="74"/>
      <c r="AG285" s="101"/>
      <c r="AN285" s="74"/>
      <c r="AO285" s="74"/>
      <c r="AP285" s="74"/>
      <c r="AQ285" s="74"/>
      <c r="AR285" s="74"/>
      <c r="AS285" s="74"/>
      <c r="AT285" s="74"/>
      <c r="AU285" s="74"/>
    </row>
    <row r="286" spans="27:48">
      <c r="AA286" s="74"/>
      <c r="AB286" s="74"/>
      <c r="AC286" s="74"/>
      <c r="AD286" s="74"/>
      <c r="AE286" s="74"/>
      <c r="AG286" s="101"/>
      <c r="AN286" s="74"/>
      <c r="AO286" s="74"/>
      <c r="AP286" s="74"/>
      <c r="AQ286" s="74"/>
      <c r="AR286" s="74"/>
      <c r="AS286" s="74"/>
      <c r="AT286" s="74"/>
      <c r="AU286" s="74"/>
      <c r="AV286" s="74"/>
    </row>
    <row r="287" spans="27:48">
      <c r="AA287" s="74"/>
      <c r="AB287" s="74"/>
      <c r="AC287" s="74"/>
      <c r="AD287" s="74"/>
      <c r="AE287" s="74"/>
      <c r="AG287" s="101"/>
      <c r="AN287" s="74"/>
      <c r="AO287" s="74"/>
      <c r="AP287" s="74"/>
      <c r="AQ287" s="74"/>
      <c r="AR287" s="74"/>
      <c r="AS287" s="74"/>
      <c r="AT287" s="74"/>
      <c r="AU287" s="74"/>
      <c r="AV287" s="74"/>
    </row>
    <row r="288" spans="27:48">
      <c r="AA288" s="74"/>
      <c r="AB288" s="74"/>
      <c r="AC288" s="74"/>
      <c r="AD288" s="74"/>
      <c r="AE288" s="74"/>
      <c r="AG288" s="101"/>
      <c r="AN288" s="74"/>
      <c r="AO288" s="74"/>
      <c r="AP288" s="74"/>
      <c r="AQ288" s="74"/>
      <c r="AR288" s="74"/>
      <c r="AS288" s="74"/>
      <c r="AT288" s="74"/>
      <c r="AU288" s="74"/>
    </row>
    <row r="289" spans="27:48">
      <c r="AA289" s="74"/>
      <c r="AB289" s="74"/>
      <c r="AC289" s="74"/>
      <c r="AD289" s="74"/>
      <c r="AE289" s="74"/>
      <c r="AG289" s="101"/>
      <c r="AN289" s="74"/>
      <c r="AO289" s="74"/>
      <c r="AP289" s="74"/>
      <c r="AQ289" s="74"/>
      <c r="AR289" s="74"/>
      <c r="AS289" s="74"/>
      <c r="AT289" s="74"/>
      <c r="AU289" s="74"/>
    </row>
    <row r="290" spans="27:48">
      <c r="AA290" s="74"/>
      <c r="AB290" s="74"/>
      <c r="AC290" s="74"/>
      <c r="AD290" s="74"/>
      <c r="AE290" s="74"/>
      <c r="AG290" s="101"/>
      <c r="AN290" s="74"/>
      <c r="AO290" s="74"/>
      <c r="AP290" s="74"/>
      <c r="AQ290" s="74"/>
      <c r="AR290" s="74"/>
      <c r="AS290" s="74"/>
      <c r="AT290" s="74"/>
      <c r="AU290" s="74"/>
    </row>
    <row r="291" spans="27:48">
      <c r="AA291" s="74"/>
      <c r="AB291" s="74"/>
      <c r="AC291" s="74"/>
      <c r="AD291" s="74"/>
      <c r="AE291" s="74"/>
      <c r="AG291" s="101"/>
      <c r="AN291" s="74"/>
      <c r="AO291" s="74"/>
      <c r="AP291" s="74"/>
      <c r="AQ291" s="74"/>
      <c r="AR291" s="74"/>
      <c r="AS291" s="74"/>
      <c r="AT291" s="74"/>
      <c r="AU291" s="74"/>
    </row>
    <row r="292" spans="27:48">
      <c r="AA292" s="74"/>
      <c r="AB292" s="74"/>
      <c r="AC292" s="74"/>
      <c r="AD292" s="74"/>
      <c r="AE292" s="74"/>
      <c r="AG292" s="101"/>
      <c r="AN292" s="74"/>
      <c r="AO292" s="74"/>
      <c r="AP292" s="74"/>
      <c r="AQ292" s="74"/>
      <c r="AR292" s="74"/>
      <c r="AS292" s="74"/>
      <c r="AT292" s="74"/>
      <c r="AU292" s="74"/>
    </row>
    <row r="293" spans="27:48">
      <c r="AA293" s="74"/>
      <c r="AB293" s="74"/>
      <c r="AC293" s="74"/>
      <c r="AD293" s="74"/>
      <c r="AE293" s="74"/>
      <c r="AG293" s="101"/>
      <c r="AN293" s="74"/>
      <c r="AO293" s="74"/>
      <c r="AP293" s="74"/>
      <c r="AQ293" s="74"/>
      <c r="AR293" s="74"/>
      <c r="AS293" s="74"/>
      <c r="AT293" s="74"/>
      <c r="AU293" s="74"/>
    </row>
    <row r="294" spans="27:48">
      <c r="AA294" s="74"/>
      <c r="AB294" s="74"/>
      <c r="AC294" s="74"/>
      <c r="AD294" s="74"/>
      <c r="AE294" s="74"/>
      <c r="AG294" s="101"/>
      <c r="AN294" s="74"/>
      <c r="AO294" s="74"/>
      <c r="AP294" s="74"/>
      <c r="AQ294" s="74"/>
      <c r="AR294" s="74"/>
      <c r="AS294" s="74"/>
      <c r="AT294" s="74"/>
      <c r="AU294" s="74"/>
      <c r="AV294" s="74"/>
    </row>
    <row r="295" spans="27:48">
      <c r="AA295" s="74"/>
      <c r="AB295" s="74"/>
      <c r="AC295" s="74"/>
      <c r="AD295" s="74"/>
      <c r="AE295" s="74"/>
      <c r="AG295" s="101"/>
      <c r="AN295" s="74"/>
      <c r="AO295" s="74"/>
      <c r="AP295" s="74"/>
      <c r="AQ295" s="74"/>
      <c r="AR295" s="74"/>
      <c r="AS295" s="74"/>
      <c r="AT295" s="74"/>
      <c r="AU295" s="74"/>
      <c r="AV295" s="74"/>
    </row>
    <row r="296" spans="27:48">
      <c r="AA296" s="74"/>
      <c r="AB296" s="74"/>
      <c r="AC296" s="74"/>
      <c r="AD296" s="74"/>
      <c r="AE296" s="74"/>
      <c r="AG296" s="101"/>
      <c r="AN296" s="74"/>
      <c r="AO296" s="74"/>
      <c r="AP296" s="74"/>
      <c r="AQ296" s="74"/>
      <c r="AR296" s="74"/>
      <c r="AS296" s="74"/>
      <c r="AT296" s="74"/>
      <c r="AU296" s="74"/>
      <c r="AV296" s="74"/>
    </row>
    <row r="297" spans="27:48">
      <c r="AA297" s="74"/>
      <c r="AB297" s="74"/>
      <c r="AC297" s="74"/>
      <c r="AD297" s="74"/>
      <c r="AE297" s="74"/>
      <c r="AG297" s="101"/>
      <c r="AN297" s="74"/>
      <c r="AO297" s="74"/>
      <c r="AP297" s="74"/>
      <c r="AQ297" s="74"/>
      <c r="AR297" s="74"/>
      <c r="AS297" s="74"/>
      <c r="AT297" s="74"/>
      <c r="AU297" s="74"/>
    </row>
    <row r="298" spans="27:48">
      <c r="AA298" s="74"/>
      <c r="AB298" s="74"/>
      <c r="AC298" s="74"/>
      <c r="AD298" s="74"/>
      <c r="AE298" s="74"/>
      <c r="AG298" s="101"/>
      <c r="AN298" s="74"/>
      <c r="AO298" s="74"/>
      <c r="AP298" s="74"/>
      <c r="AQ298" s="74"/>
      <c r="AR298" s="74"/>
      <c r="AS298" s="74"/>
      <c r="AT298" s="74"/>
      <c r="AU298" s="74"/>
    </row>
    <row r="299" spans="27:48">
      <c r="AA299" s="74"/>
      <c r="AB299" s="74"/>
      <c r="AC299" s="74"/>
      <c r="AD299" s="74"/>
      <c r="AE299" s="74"/>
      <c r="AG299" s="101"/>
      <c r="AN299" s="74"/>
      <c r="AO299" s="74"/>
      <c r="AP299" s="74"/>
      <c r="AQ299" s="74"/>
      <c r="AR299" s="74"/>
      <c r="AS299" s="74"/>
      <c r="AT299" s="74"/>
      <c r="AU299" s="74"/>
    </row>
    <row r="300" spans="27:48">
      <c r="AA300" s="74"/>
      <c r="AB300" s="74"/>
      <c r="AC300" s="74"/>
      <c r="AD300" s="74"/>
      <c r="AE300" s="74"/>
      <c r="AG300" s="101"/>
      <c r="AN300" s="74"/>
      <c r="AO300" s="74"/>
      <c r="AP300" s="74"/>
      <c r="AQ300" s="74"/>
      <c r="AR300" s="74"/>
      <c r="AS300" s="74"/>
      <c r="AT300" s="74"/>
      <c r="AU300" s="74"/>
    </row>
    <row r="301" spans="27:48">
      <c r="AA301" s="74"/>
      <c r="AB301" s="74"/>
      <c r="AC301" s="74"/>
      <c r="AD301" s="74"/>
      <c r="AE301" s="74"/>
      <c r="AG301" s="101"/>
      <c r="AN301" s="74"/>
      <c r="AO301" s="74"/>
      <c r="AP301" s="74"/>
      <c r="AQ301" s="74"/>
      <c r="AR301" s="74"/>
      <c r="AS301" s="74"/>
      <c r="AT301" s="74"/>
      <c r="AU301" s="74"/>
    </row>
    <row r="302" spans="27:48">
      <c r="AA302" s="74"/>
      <c r="AB302" s="74"/>
      <c r="AC302" s="74"/>
      <c r="AD302" s="74"/>
      <c r="AE302" s="74"/>
      <c r="AG302" s="101"/>
      <c r="AN302" s="74"/>
      <c r="AO302" s="74"/>
      <c r="AP302" s="74"/>
      <c r="AQ302" s="74"/>
      <c r="AR302" s="74"/>
      <c r="AS302" s="74"/>
      <c r="AT302" s="74"/>
      <c r="AU302" s="74"/>
    </row>
    <row r="303" spans="27:48">
      <c r="AA303" s="74"/>
      <c r="AB303" s="74"/>
      <c r="AC303" s="74"/>
      <c r="AD303" s="74"/>
      <c r="AE303" s="74"/>
      <c r="AG303" s="101"/>
      <c r="AN303" s="74"/>
      <c r="AO303" s="74"/>
      <c r="AP303" s="74"/>
      <c r="AQ303" s="74"/>
      <c r="AR303" s="74"/>
      <c r="AS303" s="74"/>
      <c r="AT303" s="74"/>
      <c r="AU303" s="74"/>
    </row>
    <row r="304" spans="27:48">
      <c r="AA304" s="74"/>
      <c r="AB304" s="74"/>
      <c r="AC304" s="74"/>
      <c r="AD304" s="74"/>
      <c r="AE304" s="74"/>
      <c r="AG304" s="101"/>
      <c r="AN304" s="74"/>
      <c r="AO304" s="74"/>
      <c r="AP304" s="74"/>
      <c r="AQ304" s="74"/>
      <c r="AR304" s="74"/>
      <c r="AS304" s="74"/>
      <c r="AT304" s="74"/>
      <c r="AU304" s="74"/>
      <c r="AV304" s="74"/>
    </row>
    <row r="305" spans="27:48">
      <c r="AA305" s="74"/>
      <c r="AB305" s="74"/>
      <c r="AC305" s="74"/>
      <c r="AD305" s="74"/>
      <c r="AE305" s="74"/>
      <c r="AG305" s="101"/>
      <c r="AN305" s="74"/>
      <c r="AO305" s="74"/>
      <c r="AP305" s="74"/>
      <c r="AQ305" s="74"/>
      <c r="AR305" s="74"/>
      <c r="AS305" s="74"/>
      <c r="AT305" s="74"/>
      <c r="AU305" s="74"/>
      <c r="AV305" s="74"/>
    </row>
    <row r="306" spans="27:48">
      <c r="AA306" s="74"/>
      <c r="AB306" s="74"/>
      <c r="AC306" s="74"/>
      <c r="AD306" s="74"/>
      <c r="AE306" s="74"/>
      <c r="AG306" s="101"/>
      <c r="AN306" s="74"/>
      <c r="AO306" s="74"/>
      <c r="AP306" s="74"/>
      <c r="AQ306" s="74"/>
      <c r="AR306" s="74"/>
      <c r="AS306" s="74"/>
      <c r="AT306" s="74"/>
      <c r="AU306" s="74"/>
      <c r="AV306" s="74"/>
    </row>
    <row r="307" spans="27:48">
      <c r="AA307" s="74"/>
      <c r="AB307" s="74"/>
      <c r="AC307" s="74"/>
      <c r="AD307" s="74"/>
      <c r="AE307" s="74"/>
      <c r="AG307" s="101"/>
      <c r="AN307" s="74"/>
      <c r="AO307" s="74"/>
      <c r="AP307" s="74"/>
      <c r="AQ307" s="74"/>
      <c r="AR307" s="74"/>
      <c r="AS307" s="74"/>
      <c r="AT307" s="74"/>
      <c r="AU307" s="74"/>
    </row>
    <row r="308" spans="27:48">
      <c r="AA308" s="74"/>
      <c r="AB308" s="74"/>
      <c r="AC308" s="74"/>
      <c r="AD308" s="74"/>
      <c r="AE308" s="74"/>
      <c r="AG308" s="101"/>
      <c r="AN308" s="74"/>
      <c r="AO308" s="74"/>
      <c r="AP308" s="74"/>
      <c r="AQ308" s="74"/>
      <c r="AR308" s="74"/>
      <c r="AS308" s="74"/>
      <c r="AT308" s="74"/>
      <c r="AU308" s="74"/>
    </row>
    <row r="309" spans="27:48">
      <c r="AA309" s="74"/>
      <c r="AB309" s="74"/>
      <c r="AC309" s="74"/>
      <c r="AD309" s="74"/>
      <c r="AE309" s="74"/>
      <c r="AG309" s="101"/>
      <c r="AN309" s="74"/>
      <c r="AO309" s="74"/>
      <c r="AP309" s="74"/>
      <c r="AQ309" s="74"/>
      <c r="AR309" s="74"/>
      <c r="AS309" s="74"/>
      <c r="AT309" s="74"/>
      <c r="AU309" s="74"/>
    </row>
    <row r="310" spans="27:48">
      <c r="AA310" s="74"/>
      <c r="AB310" s="74"/>
      <c r="AC310" s="74"/>
      <c r="AD310" s="74"/>
      <c r="AE310" s="74"/>
      <c r="AG310" s="101"/>
      <c r="AN310" s="74"/>
      <c r="AO310" s="74"/>
      <c r="AP310" s="74"/>
      <c r="AQ310" s="74"/>
      <c r="AR310" s="74"/>
      <c r="AS310" s="74"/>
      <c r="AT310" s="74"/>
      <c r="AU310" s="74"/>
    </row>
    <row r="311" spans="27:48">
      <c r="AA311" s="74"/>
      <c r="AB311" s="74"/>
      <c r="AC311" s="74"/>
      <c r="AD311" s="74"/>
      <c r="AE311" s="74"/>
      <c r="AG311" s="101"/>
      <c r="AN311" s="74"/>
      <c r="AO311" s="74"/>
      <c r="AP311" s="74"/>
      <c r="AQ311" s="74"/>
      <c r="AR311" s="74"/>
      <c r="AS311" s="74"/>
      <c r="AT311" s="74"/>
      <c r="AU311" s="74"/>
    </row>
    <row r="312" spans="27:48">
      <c r="AA312" s="74"/>
      <c r="AB312" s="74"/>
      <c r="AC312" s="74"/>
      <c r="AD312" s="74"/>
      <c r="AE312" s="74"/>
      <c r="AG312" s="101"/>
      <c r="AN312" s="74"/>
      <c r="AO312" s="74"/>
      <c r="AP312" s="74"/>
      <c r="AQ312" s="74"/>
      <c r="AR312" s="74"/>
      <c r="AS312" s="74"/>
      <c r="AT312" s="74"/>
      <c r="AU312" s="74"/>
    </row>
    <row r="313" spans="27:48">
      <c r="AA313" s="74"/>
      <c r="AB313" s="74"/>
      <c r="AC313" s="74"/>
      <c r="AD313" s="74"/>
      <c r="AE313" s="74"/>
      <c r="AG313" s="101"/>
      <c r="AN313" s="74"/>
      <c r="AO313" s="74"/>
      <c r="AP313" s="74"/>
      <c r="AQ313" s="74"/>
      <c r="AR313" s="74"/>
      <c r="AS313" s="74"/>
      <c r="AT313" s="74"/>
      <c r="AU313" s="74"/>
    </row>
    <row r="314" spans="27:48">
      <c r="AA314" s="74"/>
      <c r="AB314" s="74"/>
      <c r="AC314" s="74"/>
      <c r="AD314" s="74"/>
      <c r="AE314" s="74"/>
      <c r="AG314" s="101"/>
      <c r="AN314" s="74"/>
      <c r="AO314" s="74"/>
      <c r="AP314" s="74"/>
      <c r="AQ314" s="74"/>
      <c r="AR314" s="74"/>
      <c r="AS314" s="74"/>
      <c r="AT314" s="74"/>
      <c r="AU314" s="74"/>
    </row>
    <row r="315" spans="27:48">
      <c r="AA315" s="74"/>
      <c r="AB315" s="74"/>
      <c r="AC315" s="74"/>
      <c r="AD315" s="74"/>
      <c r="AE315" s="74"/>
      <c r="AG315" s="101"/>
      <c r="AN315" s="74"/>
      <c r="AO315" s="74"/>
      <c r="AP315" s="74"/>
      <c r="AQ315" s="74"/>
      <c r="AR315" s="74"/>
      <c r="AS315" s="74"/>
      <c r="AT315" s="74"/>
      <c r="AU315" s="74"/>
    </row>
    <row r="316" spans="27:48">
      <c r="AA316" s="74"/>
      <c r="AB316" s="74"/>
      <c r="AC316" s="74"/>
      <c r="AD316" s="74"/>
      <c r="AE316" s="74"/>
      <c r="AG316" s="101"/>
      <c r="AN316" s="74"/>
      <c r="AO316" s="74"/>
      <c r="AP316" s="74"/>
      <c r="AQ316" s="74"/>
      <c r="AR316" s="74"/>
      <c r="AS316" s="74"/>
      <c r="AT316" s="74"/>
      <c r="AU316" s="74"/>
    </row>
    <row r="317" spans="27:48">
      <c r="AA317" s="74"/>
      <c r="AB317" s="74"/>
      <c r="AC317" s="74"/>
      <c r="AD317" s="74"/>
      <c r="AE317" s="74"/>
      <c r="AG317" s="101"/>
      <c r="AN317" s="74"/>
      <c r="AO317" s="74"/>
      <c r="AP317" s="74"/>
      <c r="AQ317" s="74"/>
      <c r="AR317" s="74"/>
      <c r="AS317" s="74"/>
      <c r="AT317" s="74"/>
      <c r="AU317" s="74"/>
    </row>
    <row r="318" spans="27:48">
      <c r="AA318" s="74"/>
      <c r="AB318" s="74"/>
      <c r="AC318" s="74"/>
      <c r="AD318" s="74"/>
      <c r="AE318" s="74"/>
      <c r="AG318" s="101"/>
      <c r="AN318" s="74"/>
      <c r="AO318" s="74"/>
      <c r="AP318" s="74"/>
      <c r="AQ318" s="74"/>
      <c r="AR318" s="74"/>
      <c r="AS318" s="74"/>
      <c r="AT318" s="74"/>
      <c r="AU318" s="74"/>
    </row>
    <row r="319" spans="27:48">
      <c r="AA319" s="74"/>
      <c r="AB319" s="74"/>
      <c r="AC319" s="74"/>
      <c r="AD319" s="74"/>
      <c r="AE319" s="74"/>
      <c r="AG319" s="101"/>
      <c r="AN319" s="74"/>
      <c r="AO319" s="74"/>
      <c r="AP319" s="74"/>
      <c r="AQ319" s="74"/>
      <c r="AR319" s="74"/>
      <c r="AS319" s="74"/>
      <c r="AT319" s="74"/>
      <c r="AU319" s="74"/>
    </row>
    <row r="320" spans="27:48">
      <c r="AA320" s="74"/>
      <c r="AB320" s="74"/>
      <c r="AC320" s="74"/>
      <c r="AD320" s="74"/>
      <c r="AE320" s="74"/>
      <c r="AG320" s="101"/>
      <c r="AN320" s="74"/>
      <c r="AO320" s="74"/>
      <c r="AP320" s="74"/>
      <c r="AQ320" s="74"/>
      <c r="AR320" s="74"/>
      <c r="AS320" s="74"/>
      <c r="AT320" s="74"/>
      <c r="AU320" s="74"/>
    </row>
    <row r="321" spans="27:48">
      <c r="AA321" s="74"/>
      <c r="AB321" s="74"/>
      <c r="AC321" s="74"/>
      <c r="AD321" s="74"/>
      <c r="AE321" s="74"/>
      <c r="AG321" s="101"/>
      <c r="AN321" s="74"/>
      <c r="AO321" s="74"/>
      <c r="AP321" s="74"/>
      <c r="AQ321" s="74"/>
      <c r="AR321" s="74"/>
      <c r="AS321" s="74"/>
      <c r="AT321" s="74"/>
      <c r="AU321" s="74"/>
    </row>
    <row r="322" spans="27:48">
      <c r="AA322" s="74"/>
      <c r="AB322" s="74"/>
      <c r="AC322" s="74"/>
      <c r="AD322" s="74"/>
      <c r="AE322" s="74"/>
      <c r="AG322" s="101"/>
      <c r="AN322" s="74"/>
      <c r="AO322" s="74"/>
      <c r="AP322" s="74"/>
      <c r="AQ322" s="74"/>
      <c r="AR322" s="74"/>
      <c r="AS322" s="74"/>
      <c r="AT322" s="74"/>
      <c r="AU322" s="74"/>
      <c r="AV322" s="74"/>
    </row>
    <row r="323" spans="27:48">
      <c r="AA323" s="74"/>
      <c r="AB323" s="74"/>
      <c r="AC323" s="74"/>
      <c r="AD323" s="74"/>
      <c r="AE323" s="74"/>
      <c r="AG323" s="101"/>
      <c r="AN323" s="74"/>
      <c r="AO323" s="74"/>
      <c r="AP323" s="74"/>
      <c r="AQ323" s="74"/>
      <c r="AR323" s="74"/>
      <c r="AS323" s="74"/>
      <c r="AT323" s="74"/>
      <c r="AU323" s="74"/>
    </row>
    <row r="324" spans="27:48">
      <c r="AA324" s="74"/>
      <c r="AB324" s="74"/>
      <c r="AC324" s="74"/>
      <c r="AD324" s="74"/>
      <c r="AE324" s="74"/>
      <c r="AG324" s="101"/>
      <c r="AN324" s="74"/>
      <c r="AO324" s="74"/>
      <c r="AP324" s="74"/>
      <c r="AQ324" s="74"/>
      <c r="AR324" s="74"/>
      <c r="AS324" s="74"/>
      <c r="AT324" s="74"/>
      <c r="AU324" s="74"/>
    </row>
    <row r="325" spans="27:48">
      <c r="AA325" s="74"/>
      <c r="AB325" s="74"/>
      <c r="AC325" s="74"/>
      <c r="AD325" s="74"/>
      <c r="AE325" s="74"/>
      <c r="AG325" s="101"/>
      <c r="AN325" s="74"/>
      <c r="AO325" s="74"/>
      <c r="AP325" s="74"/>
      <c r="AQ325" s="74"/>
      <c r="AR325" s="74"/>
      <c r="AS325" s="74"/>
      <c r="AT325" s="74"/>
      <c r="AU325" s="74"/>
    </row>
    <row r="326" spans="27:48">
      <c r="AA326" s="74"/>
      <c r="AB326" s="74"/>
      <c r="AC326" s="74"/>
      <c r="AD326" s="74"/>
      <c r="AE326" s="74"/>
      <c r="AG326" s="101"/>
      <c r="AN326" s="74"/>
      <c r="AO326" s="74"/>
      <c r="AP326" s="74"/>
      <c r="AQ326" s="74"/>
      <c r="AR326" s="74"/>
      <c r="AS326" s="74"/>
      <c r="AT326" s="74"/>
      <c r="AU326" s="74"/>
    </row>
    <row r="327" spans="27:48">
      <c r="AA327" s="74"/>
      <c r="AB327" s="74"/>
      <c r="AC327" s="74"/>
      <c r="AD327" s="74"/>
      <c r="AE327" s="74"/>
      <c r="AG327" s="101"/>
      <c r="AN327" s="74"/>
      <c r="AO327" s="74"/>
      <c r="AP327" s="74"/>
      <c r="AQ327" s="74"/>
      <c r="AR327" s="74"/>
      <c r="AS327" s="74"/>
      <c r="AT327" s="74"/>
      <c r="AU327" s="74"/>
    </row>
    <row r="328" spans="27:48">
      <c r="AA328" s="74"/>
      <c r="AB328" s="74"/>
      <c r="AC328" s="74"/>
      <c r="AD328" s="74"/>
      <c r="AE328" s="74"/>
      <c r="AG328" s="101"/>
      <c r="AN328" s="74"/>
      <c r="AO328" s="74"/>
      <c r="AP328" s="74"/>
      <c r="AQ328" s="74"/>
      <c r="AR328" s="74"/>
      <c r="AS328" s="74"/>
      <c r="AT328" s="74"/>
      <c r="AU328" s="74"/>
    </row>
    <row r="329" spans="27:48">
      <c r="AA329" s="74"/>
      <c r="AB329" s="74"/>
      <c r="AC329" s="74"/>
      <c r="AD329" s="74"/>
      <c r="AE329" s="74"/>
      <c r="AG329" s="101"/>
      <c r="AN329" s="74"/>
      <c r="AO329" s="74"/>
      <c r="AP329" s="74"/>
      <c r="AQ329" s="74"/>
      <c r="AR329" s="74"/>
      <c r="AS329" s="74"/>
      <c r="AT329" s="74"/>
      <c r="AU329" s="74"/>
    </row>
    <row r="330" spans="27:48">
      <c r="AA330" s="74"/>
      <c r="AB330" s="74"/>
      <c r="AC330" s="74"/>
      <c r="AD330" s="74"/>
      <c r="AE330" s="74"/>
      <c r="AG330" s="101"/>
      <c r="AN330" s="74"/>
      <c r="AO330" s="74"/>
      <c r="AP330" s="74"/>
      <c r="AQ330" s="74"/>
      <c r="AR330" s="74"/>
      <c r="AS330" s="74"/>
      <c r="AT330" s="74"/>
      <c r="AU330" s="74"/>
    </row>
    <row r="331" spans="27:48">
      <c r="AA331" s="74"/>
      <c r="AB331" s="74"/>
      <c r="AC331" s="74"/>
      <c r="AD331" s="74"/>
      <c r="AE331" s="74"/>
      <c r="AG331" s="101"/>
      <c r="AN331" s="74"/>
      <c r="AO331" s="74"/>
      <c r="AP331" s="74"/>
      <c r="AQ331" s="74"/>
      <c r="AR331" s="74"/>
      <c r="AS331" s="74"/>
      <c r="AT331" s="74"/>
      <c r="AU331" s="74"/>
    </row>
    <row r="332" spans="27:48">
      <c r="AA332" s="74"/>
      <c r="AB332" s="74"/>
      <c r="AC332" s="74"/>
      <c r="AD332" s="74"/>
      <c r="AE332" s="74"/>
      <c r="AG332" s="101"/>
      <c r="AN332" s="74"/>
      <c r="AO332" s="74"/>
      <c r="AP332" s="74"/>
      <c r="AQ332" s="74"/>
      <c r="AR332" s="74"/>
      <c r="AS332" s="74"/>
      <c r="AT332" s="74"/>
      <c r="AU332" s="74"/>
    </row>
    <row r="333" spans="27:48">
      <c r="AA333" s="74"/>
      <c r="AB333" s="74"/>
      <c r="AC333" s="74"/>
      <c r="AD333" s="74"/>
      <c r="AE333" s="74"/>
      <c r="AG333" s="101"/>
      <c r="AN333" s="74"/>
      <c r="AO333" s="74"/>
      <c r="AP333" s="74"/>
      <c r="AQ333" s="74"/>
      <c r="AR333" s="74"/>
      <c r="AS333" s="74"/>
      <c r="AT333" s="74"/>
      <c r="AU333" s="74"/>
    </row>
    <row r="334" spans="27:48">
      <c r="AA334" s="74"/>
      <c r="AB334" s="74"/>
      <c r="AC334" s="74"/>
      <c r="AD334" s="74"/>
      <c r="AE334" s="74"/>
      <c r="AG334" s="101"/>
      <c r="AN334" s="74"/>
      <c r="AO334" s="74"/>
      <c r="AP334" s="74"/>
      <c r="AQ334" s="74"/>
      <c r="AR334" s="74"/>
      <c r="AS334" s="74"/>
      <c r="AT334" s="74"/>
      <c r="AU334" s="74"/>
    </row>
    <row r="335" spans="27:48">
      <c r="AA335" s="74"/>
      <c r="AB335" s="74"/>
      <c r="AC335" s="74"/>
      <c r="AD335" s="74"/>
      <c r="AE335" s="74"/>
      <c r="AG335" s="101"/>
      <c r="AN335" s="74"/>
      <c r="AO335" s="74"/>
      <c r="AP335" s="74"/>
      <c r="AQ335" s="74"/>
      <c r="AR335" s="74"/>
      <c r="AS335" s="74"/>
      <c r="AT335" s="74"/>
      <c r="AU335" s="74"/>
    </row>
    <row r="336" spans="27:48">
      <c r="AA336" s="74"/>
      <c r="AB336" s="74"/>
      <c r="AC336" s="74"/>
      <c r="AD336" s="74"/>
      <c r="AE336" s="74"/>
      <c r="AG336" s="101"/>
      <c r="AN336" s="74"/>
      <c r="AO336" s="74"/>
      <c r="AP336" s="74"/>
      <c r="AQ336" s="74"/>
      <c r="AR336" s="74"/>
      <c r="AS336" s="74"/>
      <c r="AT336" s="74"/>
      <c r="AU336" s="74"/>
      <c r="AV336" s="74"/>
    </row>
    <row r="337" spans="27:47">
      <c r="AA337" s="74"/>
      <c r="AB337" s="74"/>
      <c r="AC337" s="74"/>
      <c r="AD337" s="74"/>
      <c r="AE337" s="74"/>
      <c r="AG337" s="101"/>
      <c r="AN337" s="74"/>
      <c r="AO337" s="74"/>
      <c r="AP337" s="74"/>
      <c r="AQ337" s="74"/>
      <c r="AR337" s="74"/>
      <c r="AS337" s="74"/>
      <c r="AT337" s="74"/>
      <c r="AU337" s="74"/>
    </row>
    <row r="338" spans="27:47">
      <c r="AA338" s="74"/>
      <c r="AB338" s="74"/>
      <c r="AC338" s="74"/>
      <c r="AD338" s="74"/>
      <c r="AE338" s="74"/>
      <c r="AG338" s="101"/>
      <c r="AN338" s="74"/>
      <c r="AO338" s="74"/>
      <c r="AP338" s="74"/>
      <c r="AQ338" s="74"/>
      <c r="AR338" s="74"/>
      <c r="AS338" s="74"/>
      <c r="AT338" s="74"/>
      <c r="AU338" s="74"/>
    </row>
    <row r="339" spans="27:47">
      <c r="AA339" s="74"/>
      <c r="AB339" s="74"/>
      <c r="AC339" s="74"/>
      <c r="AD339" s="74"/>
      <c r="AE339" s="74"/>
      <c r="AG339" s="101"/>
      <c r="AN339" s="74"/>
      <c r="AO339" s="74"/>
      <c r="AP339" s="74"/>
      <c r="AQ339" s="74"/>
      <c r="AR339" s="74"/>
      <c r="AS339" s="74"/>
      <c r="AT339" s="74"/>
      <c r="AU339" s="74"/>
    </row>
    <row r="340" spans="27:47">
      <c r="AA340" s="74"/>
      <c r="AB340" s="74"/>
      <c r="AC340" s="74"/>
      <c r="AD340" s="74"/>
      <c r="AE340" s="74"/>
      <c r="AG340" s="101"/>
      <c r="AN340" s="74"/>
      <c r="AO340" s="74"/>
      <c r="AP340" s="74"/>
      <c r="AQ340" s="74"/>
      <c r="AR340" s="74"/>
      <c r="AS340" s="74"/>
      <c r="AT340" s="74"/>
      <c r="AU340" s="74"/>
    </row>
    <row r="341" spans="27:47">
      <c r="AA341" s="74"/>
      <c r="AB341" s="74"/>
      <c r="AC341" s="74"/>
      <c r="AD341" s="74"/>
      <c r="AE341" s="74"/>
      <c r="AG341" s="101"/>
      <c r="AN341" s="74"/>
      <c r="AO341" s="74"/>
      <c r="AP341" s="74"/>
      <c r="AQ341" s="74"/>
      <c r="AR341" s="74"/>
      <c r="AS341" s="74"/>
      <c r="AT341" s="74"/>
      <c r="AU341" s="74"/>
    </row>
    <row r="342" spans="27:47">
      <c r="AA342" s="74"/>
      <c r="AB342" s="74"/>
      <c r="AC342" s="74"/>
      <c r="AD342" s="74"/>
      <c r="AE342" s="74"/>
      <c r="AG342" s="101"/>
      <c r="AN342" s="74"/>
      <c r="AO342" s="74"/>
      <c r="AP342" s="74"/>
      <c r="AQ342" s="74"/>
      <c r="AR342" s="74"/>
      <c r="AS342" s="74"/>
      <c r="AT342" s="74"/>
      <c r="AU342" s="74"/>
    </row>
    <row r="343" spans="27:47">
      <c r="AA343" s="74"/>
      <c r="AB343" s="74"/>
      <c r="AC343" s="74"/>
      <c r="AD343" s="74"/>
      <c r="AE343" s="74"/>
      <c r="AG343" s="101"/>
      <c r="AN343" s="74"/>
      <c r="AO343" s="74"/>
      <c r="AP343" s="74"/>
      <c r="AQ343" s="74"/>
      <c r="AR343" s="74"/>
      <c r="AS343" s="74"/>
      <c r="AT343" s="74"/>
      <c r="AU343" s="74"/>
    </row>
    <row r="344" spans="27:47">
      <c r="AA344" s="74"/>
      <c r="AB344" s="74"/>
      <c r="AC344" s="74"/>
      <c r="AD344" s="74"/>
      <c r="AE344" s="74"/>
      <c r="AG344" s="101"/>
      <c r="AN344" s="74"/>
      <c r="AO344" s="74"/>
      <c r="AP344" s="74"/>
      <c r="AQ344" s="74"/>
      <c r="AR344" s="74"/>
      <c r="AS344" s="74"/>
      <c r="AT344" s="74"/>
      <c r="AU344" s="74"/>
    </row>
    <row r="345" spans="27:47">
      <c r="AA345" s="74"/>
      <c r="AB345" s="74"/>
      <c r="AC345" s="74"/>
      <c r="AD345" s="74"/>
      <c r="AE345" s="74"/>
      <c r="AG345" s="101"/>
      <c r="AN345" s="74"/>
      <c r="AO345" s="74"/>
      <c r="AP345" s="74"/>
      <c r="AQ345" s="74"/>
      <c r="AR345" s="74"/>
      <c r="AS345" s="74"/>
      <c r="AT345" s="74"/>
      <c r="AU345" s="74"/>
    </row>
    <row r="346" spans="27:47">
      <c r="AA346" s="74"/>
      <c r="AB346" s="74"/>
      <c r="AC346" s="74"/>
      <c r="AD346" s="74"/>
      <c r="AE346" s="74"/>
      <c r="AG346" s="101"/>
      <c r="AN346" s="74"/>
      <c r="AO346" s="74"/>
      <c r="AP346" s="74"/>
      <c r="AQ346" s="74"/>
      <c r="AR346" s="74"/>
      <c r="AS346" s="74"/>
      <c r="AT346" s="74"/>
      <c r="AU346" s="74"/>
    </row>
    <row r="347" spans="27:47">
      <c r="AA347" s="74"/>
      <c r="AB347" s="74"/>
      <c r="AC347" s="74"/>
      <c r="AD347" s="74"/>
      <c r="AE347" s="74"/>
      <c r="AG347" s="101"/>
      <c r="AN347" s="74"/>
      <c r="AO347" s="74"/>
      <c r="AP347" s="74"/>
      <c r="AQ347" s="74"/>
      <c r="AR347" s="74"/>
      <c r="AS347" s="74"/>
      <c r="AT347" s="74"/>
      <c r="AU347" s="74"/>
    </row>
    <row r="348" spans="27:47">
      <c r="AA348" s="74"/>
      <c r="AB348" s="74"/>
      <c r="AC348" s="74"/>
      <c r="AD348" s="74"/>
      <c r="AE348" s="74"/>
      <c r="AG348" s="101"/>
      <c r="AN348" s="74"/>
      <c r="AO348" s="74"/>
      <c r="AP348" s="74"/>
      <c r="AQ348" s="74"/>
      <c r="AR348" s="74"/>
      <c r="AS348" s="74"/>
      <c r="AT348" s="74"/>
      <c r="AU348" s="74"/>
    </row>
    <row r="349" spans="27:47">
      <c r="AA349" s="74"/>
      <c r="AB349" s="74"/>
      <c r="AC349" s="74"/>
      <c r="AD349" s="74"/>
      <c r="AE349" s="74"/>
      <c r="AG349" s="101"/>
      <c r="AN349" s="74"/>
      <c r="AO349" s="74"/>
      <c r="AP349" s="74"/>
      <c r="AQ349" s="74"/>
      <c r="AR349" s="74"/>
      <c r="AS349" s="74"/>
      <c r="AT349" s="74"/>
      <c r="AU349" s="74"/>
    </row>
    <row r="350" spans="27:47">
      <c r="AA350" s="74"/>
      <c r="AB350" s="74"/>
      <c r="AC350" s="74"/>
      <c r="AD350" s="74"/>
      <c r="AE350" s="74"/>
      <c r="AG350" s="101"/>
      <c r="AN350" s="74"/>
      <c r="AO350" s="74"/>
      <c r="AP350" s="74"/>
      <c r="AQ350" s="74"/>
      <c r="AR350" s="74"/>
      <c r="AS350" s="74"/>
      <c r="AT350" s="74"/>
      <c r="AU350" s="74"/>
    </row>
    <row r="351" spans="27:47">
      <c r="AA351" s="74"/>
      <c r="AB351" s="74"/>
      <c r="AC351" s="74"/>
      <c r="AD351" s="74"/>
      <c r="AE351" s="74"/>
      <c r="AG351" s="101"/>
      <c r="AN351" s="74"/>
      <c r="AO351" s="74"/>
      <c r="AP351" s="74"/>
      <c r="AQ351" s="74"/>
      <c r="AR351" s="74"/>
      <c r="AS351" s="74"/>
      <c r="AT351" s="74"/>
      <c r="AU351" s="74"/>
    </row>
    <row r="352" spans="27:47">
      <c r="AA352" s="74"/>
      <c r="AB352" s="74"/>
      <c r="AC352" s="74"/>
      <c r="AD352" s="74"/>
      <c r="AE352" s="74"/>
      <c r="AG352" s="101"/>
      <c r="AN352" s="74"/>
      <c r="AO352" s="74"/>
      <c r="AP352" s="74"/>
      <c r="AQ352" s="74"/>
      <c r="AR352" s="74"/>
      <c r="AS352" s="74"/>
      <c r="AT352" s="74"/>
      <c r="AU352" s="74"/>
    </row>
    <row r="353" spans="27:64">
      <c r="AA353" s="74"/>
      <c r="AB353" s="74"/>
      <c r="AC353" s="74"/>
      <c r="AD353" s="74"/>
      <c r="AE353" s="74"/>
      <c r="AG353" s="101"/>
      <c r="AN353" s="74"/>
      <c r="AO353" s="74"/>
      <c r="AP353" s="74"/>
      <c r="AQ353" s="74"/>
      <c r="AR353" s="74"/>
      <c r="AS353" s="74"/>
      <c r="AT353" s="74"/>
      <c r="AU353" s="74"/>
    </row>
    <row r="354" spans="27:64">
      <c r="AA354" s="74"/>
      <c r="AB354" s="74"/>
      <c r="AC354" s="74"/>
      <c r="AD354" s="74"/>
      <c r="AE354" s="74"/>
      <c r="AG354" s="101"/>
      <c r="AN354" s="74"/>
      <c r="AO354" s="74"/>
      <c r="AP354" s="74"/>
      <c r="AQ354" s="74"/>
      <c r="AR354" s="74"/>
      <c r="AS354" s="74"/>
      <c r="AT354" s="74"/>
      <c r="AU354" s="74"/>
      <c r="AV354" s="74"/>
    </row>
    <row r="355" spans="27:64">
      <c r="AA355" s="74"/>
      <c r="AB355" s="74"/>
      <c r="AC355" s="74"/>
      <c r="AD355" s="74"/>
      <c r="AE355" s="74"/>
      <c r="AG355" s="101"/>
      <c r="AN355" s="74"/>
      <c r="AO355" s="74"/>
      <c r="AP355" s="74"/>
      <c r="AQ355" s="74"/>
      <c r="AR355" s="74"/>
      <c r="AS355" s="74"/>
      <c r="AT355" s="74"/>
      <c r="AU355" s="74"/>
    </row>
    <row r="356" spans="27:64">
      <c r="AA356" s="74"/>
      <c r="AB356" s="74"/>
      <c r="AC356" s="74"/>
      <c r="AD356" s="74"/>
      <c r="AE356" s="74"/>
      <c r="AG356" s="101"/>
      <c r="AN356" s="74"/>
      <c r="AO356" s="74"/>
      <c r="AP356" s="74"/>
      <c r="AQ356" s="74"/>
      <c r="AR356" s="74"/>
      <c r="AS356" s="74"/>
      <c r="AT356" s="74"/>
      <c r="AU356" s="74"/>
    </row>
    <row r="357" spans="27:64">
      <c r="AA357" s="74"/>
      <c r="AB357" s="74"/>
      <c r="AC357" s="74"/>
      <c r="AD357" s="74"/>
      <c r="AE357" s="74"/>
      <c r="AG357" s="101"/>
      <c r="AN357" s="74"/>
      <c r="AO357" s="74"/>
      <c r="AP357" s="74"/>
      <c r="AQ357" s="74"/>
      <c r="AR357" s="74"/>
      <c r="AS357" s="74"/>
      <c r="AT357" s="74"/>
      <c r="AU357" s="74"/>
    </row>
    <row r="358" spans="27:64">
      <c r="AA358" s="74"/>
      <c r="AB358" s="74"/>
      <c r="AC358" s="74"/>
      <c r="AD358" s="74"/>
      <c r="AE358" s="74"/>
      <c r="AG358" s="101"/>
      <c r="AN358" s="74"/>
      <c r="AO358" s="74"/>
      <c r="AP358" s="74"/>
      <c r="AQ358" s="74"/>
      <c r="AR358" s="74"/>
      <c r="AS358" s="74"/>
      <c r="AT358" s="74"/>
      <c r="AU358" s="74"/>
    </row>
    <row r="359" spans="27:64">
      <c r="AA359" s="74"/>
      <c r="AB359" s="74"/>
      <c r="AC359" s="74"/>
      <c r="AD359" s="74"/>
      <c r="AE359" s="74"/>
      <c r="AG359" s="101"/>
      <c r="AN359" s="74"/>
      <c r="AO359" s="74"/>
      <c r="AP359" s="74"/>
      <c r="AQ359" s="74"/>
      <c r="AR359" s="74"/>
      <c r="AS359" s="74"/>
      <c r="AT359" s="74"/>
      <c r="AU359" s="74"/>
    </row>
    <row r="360" spans="27:64">
      <c r="AA360" s="74"/>
      <c r="AB360" s="74"/>
      <c r="AC360" s="74"/>
      <c r="AD360" s="74"/>
      <c r="AE360" s="74"/>
      <c r="AG360" s="101"/>
      <c r="AN360" s="74"/>
      <c r="AO360" s="74"/>
      <c r="AP360" s="74"/>
      <c r="AQ360" s="74"/>
      <c r="AR360" s="74"/>
      <c r="AS360" s="74"/>
      <c r="AT360" s="74"/>
      <c r="AU360" s="74"/>
    </row>
    <row r="361" spans="27:64">
      <c r="AA361" s="74"/>
      <c r="AB361" s="74"/>
      <c r="AC361" s="74"/>
      <c r="AD361" s="74"/>
      <c r="AE361" s="74"/>
      <c r="AG361" s="101"/>
      <c r="AN361" s="74"/>
      <c r="AO361" s="74"/>
      <c r="AP361" s="74"/>
      <c r="AQ361" s="74"/>
      <c r="AR361" s="74"/>
      <c r="AS361" s="74"/>
      <c r="AT361" s="74"/>
      <c r="AU361" s="74"/>
    </row>
    <row r="362" spans="27:64">
      <c r="AA362" s="74"/>
      <c r="AB362" s="74"/>
      <c r="AC362" s="74"/>
      <c r="AD362" s="74"/>
      <c r="AE362" s="74"/>
      <c r="AG362" s="101"/>
      <c r="AN362" s="74"/>
      <c r="AO362" s="74"/>
      <c r="AP362" s="74"/>
      <c r="AQ362" s="74"/>
      <c r="AR362" s="74"/>
      <c r="AS362" s="74"/>
      <c r="AT362" s="74"/>
      <c r="AU362" s="74"/>
    </row>
    <row r="363" spans="27:64">
      <c r="AA363" s="74"/>
      <c r="AB363" s="74"/>
      <c r="AC363" s="74"/>
      <c r="AD363" s="74"/>
      <c r="AE363" s="74"/>
      <c r="AG363" s="101"/>
      <c r="AN363" s="74"/>
      <c r="AO363" s="74"/>
      <c r="AP363" s="74"/>
      <c r="AQ363" s="74"/>
      <c r="AR363" s="74"/>
      <c r="AS363" s="74"/>
      <c r="AT363" s="74"/>
      <c r="AU363" s="74"/>
    </row>
    <row r="364" spans="27:64">
      <c r="AA364" s="74"/>
      <c r="AB364" s="74"/>
      <c r="AC364" s="74"/>
      <c r="AD364" s="74"/>
      <c r="AE364" s="74"/>
      <c r="AG364" s="101"/>
      <c r="AN364" s="74"/>
      <c r="AO364" s="74"/>
      <c r="AP364" s="74"/>
      <c r="AQ364" s="74"/>
      <c r="AR364" s="74"/>
      <c r="AS364" s="74"/>
      <c r="AT364" s="74"/>
      <c r="AU364" s="74"/>
    </row>
    <row r="365" spans="27:64">
      <c r="AA365" s="74"/>
      <c r="AB365" s="74"/>
      <c r="AC365" s="74"/>
      <c r="AD365" s="74"/>
      <c r="AE365" s="74"/>
      <c r="AG365" s="101"/>
      <c r="AN365" s="74"/>
      <c r="AO365" s="74"/>
      <c r="AP365" s="74"/>
      <c r="AQ365" s="74"/>
      <c r="AR365" s="74"/>
      <c r="AS365" s="74"/>
      <c r="AT365" s="74"/>
      <c r="AU365" s="74"/>
    </row>
    <row r="366" spans="27:64">
      <c r="AA366" s="74"/>
      <c r="AB366" s="74"/>
      <c r="AC366" s="74"/>
      <c r="AD366" s="74"/>
      <c r="AE366" s="74"/>
      <c r="AG366" s="101"/>
      <c r="AN366" s="74"/>
      <c r="AO366" s="74"/>
      <c r="AP366" s="74"/>
      <c r="AQ366" s="74"/>
      <c r="AR366" s="74"/>
      <c r="AS366" s="74"/>
      <c r="AT366" s="74"/>
      <c r="AU366" s="74"/>
    </row>
    <row r="367" spans="27:64">
      <c r="AA367" s="74"/>
      <c r="AB367" s="74"/>
      <c r="AC367" s="74"/>
      <c r="AD367" s="74"/>
      <c r="AE367" s="74"/>
      <c r="AG367" s="101"/>
      <c r="AN367" s="74"/>
      <c r="AO367" s="74"/>
      <c r="AP367" s="74"/>
      <c r="AQ367" s="74"/>
      <c r="AR367" s="74"/>
      <c r="AS367" s="74"/>
      <c r="AT367" s="74"/>
      <c r="AU367" s="74"/>
    </row>
    <row r="368" spans="27:64">
      <c r="AA368" s="74"/>
      <c r="AB368" s="74"/>
      <c r="AC368" s="74"/>
      <c r="AD368" s="74"/>
      <c r="AE368" s="74"/>
      <c r="AG368" s="101"/>
      <c r="AN368" s="74"/>
      <c r="AO368" s="74"/>
      <c r="AP368" s="74"/>
      <c r="AQ368" s="74"/>
      <c r="AR368" s="74"/>
      <c r="AS368" s="74"/>
      <c r="AT368" s="74"/>
      <c r="AU368" s="74"/>
      <c r="AV368" s="74"/>
      <c r="AW368" s="74"/>
      <c r="AX368" s="74"/>
      <c r="AY368" s="74"/>
      <c r="AZ368" s="74"/>
      <c r="BA368" s="74"/>
      <c r="BB368" s="74"/>
      <c r="BC368" s="74"/>
      <c r="BD368" s="74"/>
      <c r="BE368" s="74"/>
      <c r="BF368" s="74"/>
      <c r="BG368" s="74"/>
      <c r="BH368" s="74"/>
      <c r="BI368" s="74"/>
      <c r="BJ368" s="74"/>
      <c r="BK368" s="74"/>
      <c r="BL368" s="74"/>
    </row>
    <row r="369" spans="27:47">
      <c r="AA369" s="74"/>
      <c r="AB369" s="74"/>
      <c r="AC369" s="74"/>
      <c r="AD369" s="74"/>
      <c r="AE369" s="74"/>
      <c r="AG369" s="101"/>
      <c r="AN369" s="74"/>
      <c r="AO369" s="74"/>
      <c r="AP369" s="74"/>
      <c r="AQ369" s="74"/>
      <c r="AR369" s="74"/>
      <c r="AS369" s="74"/>
      <c r="AT369" s="74"/>
      <c r="AU369" s="74"/>
    </row>
    <row r="370" spans="27:47">
      <c r="AA370" s="74"/>
      <c r="AB370" s="74"/>
      <c r="AC370" s="74"/>
      <c r="AD370" s="74"/>
      <c r="AE370" s="74"/>
      <c r="AG370" s="101"/>
      <c r="AN370" s="74"/>
      <c r="AO370" s="74"/>
      <c r="AP370" s="74"/>
      <c r="AQ370" s="74"/>
      <c r="AR370" s="74"/>
      <c r="AS370" s="74"/>
      <c r="AT370" s="74"/>
      <c r="AU370" s="74"/>
    </row>
    <row r="371" spans="27:47">
      <c r="AA371" s="74"/>
      <c r="AB371" s="74"/>
      <c r="AC371" s="74"/>
      <c r="AD371" s="74"/>
      <c r="AE371" s="74"/>
      <c r="AG371" s="101"/>
      <c r="AN371" s="74"/>
      <c r="AO371" s="74"/>
      <c r="AP371" s="74"/>
      <c r="AQ371" s="74"/>
      <c r="AR371" s="74"/>
      <c r="AS371" s="74"/>
      <c r="AT371" s="74"/>
      <c r="AU371" s="74"/>
    </row>
    <row r="372" spans="27:47">
      <c r="AA372" s="74"/>
      <c r="AB372" s="74"/>
      <c r="AC372" s="74"/>
      <c r="AD372" s="74"/>
      <c r="AE372" s="74"/>
      <c r="AG372" s="101"/>
      <c r="AN372" s="74"/>
      <c r="AO372" s="74"/>
      <c r="AP372" s="74"/>
      <c r="AQ372" s="74"/>
      <c r="AR372" s="74"/>
      <c r="AS372" s="74"/>
      <c r="AT372" s="74"/>
      <c r="AU372" s="74"/>
    </row>
    <row r="373" spans="27:47">
      <c r="AA373" s="74"/>
      <c r="AB373" s="74"/>
      <c r="AC373" s="74"/>
      <c r="AD373" s="74"/>
      <c r="AE373" s="74"/>
      <c r="AG373" s="101"/>
      <c r="AN373" s="74"/>
      <c r="AO373" s="74"/>
      <c r="AP373" s="74"/>
      <c r="AQ373" s="74"/>
      <c r="AR373" s="74"/>
      <c r="AS373" s="74"/>
      <c r="AT373" s="74"/>
      <c r="AU373" s="74"/>
    </row>
    <row r="374" spans="27:47">
      <c r="AA374" s="74"/>
      <c r="AB374" s="74"/>
      <c r="AC374" s="74"/>
      <c r="AD374" s="74"/>
      <c r="AE374" s="74"/>
      <c r="AG374" s="101"/>
      <c r="AN374" s="74"/>
      <c r="AO374" s="74"/>
      <c r="AP374" s="74"/>
      <c r="AQ374" s="74"/>
      <c r="AR374" s="74"/>
      <c r="AS374" s="74"/>
      <c r="AT374" s="74"/>
      <c r="AU374" s="74"/>
    </row>
    <row r="375" spans="27:47">
      <c r="AA375" s="74"/>
      <c r="AB375" s="74"/>
      <c r="AC375" s="74"/>
      <c r="AD375" s="74"/>
      <c r="AE375" s="74"/>
      <c r="AG375" s="101"/>
      <c r="AN375" s="74"/>
      <c r="AO375" s="74"/>
      <c r="AP375" s="74"/>
      <c r="AQ375" s="74"/>
      <c r="AR375" s="74"/>
      <c r="AS375" s="74"/>
      <c r="AT375" s="74"/>
      <c r="AU375" s="74"/>
    </row>
    <row r="376" spans="27:47">
      <c r="AA376" s="74"/>
      <c r="AB376" s="74"/>
      <c r="AC376" s="74"/>
      <c r="AD376" s="74"/>
      <c r="AE376" s="74"/>
      <c r="AG376" s="101"/>
      <c r="AN376" s="74"/>
      <c r="AO376" s="74"/>
      <c r="AP376" s="74"/>
      <c r="AQ376" s="74"/>
      <c r="AR376" s="74"/>
      <c r="AS376" s="74"/>
      <c r="AT376" s="74"/>
      <c r="AU376" s="74"/>
    </row>
    <row r="377" spans="27:47">
      <c r="AA377" s="74"/>
      <c r="AB377" s="74"/>
      <c r="AC377" s="74"/>
      <c r="AD377" s="74"/>
      <c r="AE377" s="74"/>
      <c r="AG377" s="101"/>
      <c r="AN377" s="74"/>
      <c r="AO377" s="74"/>
      <c r="AP377" s="74"/>
      <c r="AQ377" s="74"/>
      <c r="AR377" s="74"/>
      <c r="AS377" s="74"/>
      <c r="AT377" s="74"/>
      <c r="AU377" s="74"/>
    </row>
    <row r="378" spans="27:47">
      <c r="AA378" s="74"/>
      <c r="AB378" s="74"/>
      <c r="AC378" s="74"/>
      <c r="AD378" s="74"/>
      <c r="AE378" s="74"/>
      <c r="AG378" s="101"/>
      <c r="AN378" s="74"/>
      <c r="AO378" s="74"/>
      <c r="AP378" s="74"/>
      <c r="AQ378" s="74"/>
      <c r="AR378" s="74"/>
      <c r="AS378" s="74"/>
      <c r="AT378" s="74"/>
      <c r="AU378" s="74"/>
    </row>
    <row r="379" spans="27:47">
      <c r="AA379" s="74"/>
      <c r="AB379" s="74"/>
      <c r="AC379" s="74"/>
      <c r="AD379" s="74"/>
      <c r="AE379" s="74"/>
      <c r="AG379" s="101"/>
      <c r="AN379" s="74"/>
      <c r="AO379" s="74"/>
      <c r="AP379" s="74"/>
      <c r="AQ379" s="74"/>
      <c r="AR379" s="74"/>
      <c r="AS379" s="74"/>
      <c r="AT379" s="74"/>
      <c r="AU379" s="74"/>
    </row>
    <row r="380" spans="27:47">
      <c r="AA380" s="74"/>
      <c r="AB380" s="74"/>
      <c r="AC380" s="74"/>
      <c r="AD380" s="74"/>
      <c r="AE380" s="74"/>
      <c r="AG380" s="101"/>
      <c r="AN380" s="74"/>
      <c r="AO380" s="74"/>
      <c r="AP380" s="74"/>
      <c r="AQ380" s="74"/>
      <c r="AR380" s="74"/>
      <c r="AS380" s="74"/>
      <c r="AT380" s="74"/>
      <c r="AU380" s="74"/>
    </row>
    <row r="381" spans="27:47">
      <c r="AA381" s="74"/>
      <c r="AB381" s="74"/>
      <c r="AC381" s="74"/>
      <c r="AD381" s="74"/>
      <c r="AE381" s="74"/>
      <c r="AG381" s="101"/>
      <c r="AN381" s="74"/>
      <c r="AO381" s="74"/>
      <c r="AP381" s="74"/>
      <c r="AQ381" s="74"/>
      <c r="AR381" s="74"/>
      <c r="AS381" s="74"/>
      <c r="AT381" s="74"/>
      <c r="AU381" s="74"/>
    </row>
    <row r="382" spans="27:47">
      <c r="AA382" s="74"/>
      <c r="AB382" s="74"/>
      <c r="AC382" s="74"/>
      <c r="AD382" s="74"/>
      <c r="AE382" s="74"/>
      <c r="AG382" s="101"/>
      <c r="AN382" s="74"/>
      <c r="AO382" s="74"/>
      <c r="AP382" s="74"/>
      <c r="AQ382" s="74"/>
      <c r="AR382" s="74"/>
      <c r="AS382" s="74"/>
      <c r="AT382" s="74"/>
      <c r="AU382" s="74"/>
    </row>
    <row r="383" spans="27:47">
      <c r="AA383" s="74"/>
      <c r="AB383" s="74"/>
      <c r="AC383" s="74"/>
      <c r="AD383" s="74"/>
      <c r="AE383" s="74"/>
      <c r="AG383" s="101"/>
      <c r="AN383" s="74"/>
      <c r="AO383" s="74"/>
      <c r="AP383" s="74"/>
      <c r="AQ383" s="74"/>
      <c r="AR383" s="74"/>
      <c r="AS383" s="74"/>
      <c r="AT383" s="74"/>
      <c r="AU383" s="74"/>
    </row>
    <row r="384" spans="27:47">
      <c r="AA384" s="74"/>
      <c r="AB384" s="74"/>
      <c r="AC384" s="74"/>
      <c r="AD384" s="74"/>
      <c r="AE384" s="74"/>
      <c r="AG384" s="101"/>
      <c r="AN384" s="74"/>
      <c r="AO384" s="74"/>
      <c r="AP384" s="74"/>
      <c r="AQ384" s="74"/>
      <c r="AR384" s="74"/>
      <c r="AS384" s="74"/>
      <c r="AT384" s="74"/>
      <c r="AU384" s="74"/>
    </row>
    <row r="385" spans="27:64">
      <c r="AA385" s="74"/>
      <c r="AB385" s="74"/>
      <c r="AC385" s="74"/>
      <c r="AD385" s="74"/>
      <c r="AE385" s="74"/>
      <c r="AG385" s="101"/>
      <c r="AN385" s="74"/>
      <c r="AO385" s="74"/>
      <c r="AP385" s="74"/>
      <c r="AQ385" s="74"/>
      <c r="AR385" s="74"/>
      <c r="AS385" s="74"/>
      <c r="AT385" s="74"/>
      <c r="AU385" s="74"/>
    </row>
    <row r="386" spans="27:64">
      <c r="AA386" s="74"/>
      <c r="AB386" s="74"/>
      <c r="AC386" s="74"/>
      <c r="AD386" s="74"/>
      <c r="AE386" s="74"/>
      <c r="AG386" s="101"/>
      <c r="AN386" s="74"/>
      <c r="AO386" s="74"/>
      <c r="AP386" s="74"/>
      <c r="AQ386" s="74"/>
      <c r="AR386" s="74"/>
      <c r="AS386" s="74"/>
      <c r="AT386" s="74"/>
      <c r="AU386" s="74"/>
    </row>
    <row r="387" spans="27:64">
      <c r="AA387" s="74"/>
      <c r="AB387" s="74"/>
      <c r="AC387" s="74"/>
      <c r="AD387" s="74"/>
      <c r="AE387" s="74"/>
      <c r="AG387" s="101"/>
      <c r="AN387" s="74"/>
      <c r="AO387" s="74"/>
      <c r="AP387" s="74"/>
      <c r="AQ387" s="74"/>
      <c r="AR387" s="74"/>
      <c r="AS387" s="74"/>
      <c r="AT387" s="74"/>
      <c r="AU387" s="74"/>
    </row>
    <row r="388" spans="27:64">
      <c r="AA388" s="74"/>
      <c r="AB388" s="74"/>
      <c r="AC388" s="74"/>
      <c r="AD388" s="74"/>
      <c r="AE388" s="74"/>
      <c r="AG388" s="101"/>
      <c r="AN388" s="74"/>
      <c r="AO388" s="74"/>
      <c r="AP388" s="74"/>
      <c r="AQ388" s="74"/>
      <c r="AR388" s="74"/>
      <c r="AS388" s="74"/>
      <c r="AT388" s="74"/>
      <c r="AU388" s="74"/>
    </row>
    <row r="389" spans="27:64">
      <c r="AA389" s="74"/>
      <c r="AB389" s="74"/>
      <c r="AC389" s="74"/>
      <c r="AD389" s="74"/>
      <c r="AE389" s="74"/>
      <c r="AG389" s="101"/>
      <c r="AN389" s="74"/>
      <c r="AO389" s="74"/>
      <c r="AP389" s="74"/>
      <c r="AQ389" s="74"/>
      <c r="AR389" s="74"/>
      <c r="AS389" s="74"/>
      <c r="AT389" s="74"/>
      <c r="AU389" s="74"/>
      <c r="AV389" s="74"/>
      <c r="AW389" s="74"/>
      <c r="AX389" s="74"/>
      <c r="AY389" s="74"/>
      <c r="AZ389" s="74"/>
      <c r="BA389" s="74"/>
      <c r="BB389" s="74"/>
      <c r="BC389" s="74"/>
      <c r="BD389" s="74"/>
      <c r="BE389" s="74"/>
      <c r="BF389" s="74"/>
      <c r="BG389" s="74"/>
      <c r="BH389" s="74"/>
      <c r="BI389" s="74"/>
      <c r="BJ389" s="74"/>
      <c r="BK389" s="74"/>
      <c r="BL389" s="74"/>
    </row>
    <row r="390" spans="27:64">
      <c r="AA390" s="74"/>
      <c r="AB390" s="74"/>
      <c r="AC390" s="74"/>
      <c r="AD390" s="74"/>
      <c r="AE390" s="74"/>
      <c r="AG390" s="101"/>
      <c r="AN390" s="74"/>
      <c r="AO390" s="74"/>
      <c r="AP390" s="74"/>
      <c r="AQ390" s="74"/>
      <c r="AR390" s="74"/>
      <c r="AS390" s="74"/>
      <c r="AT390" s="74"/>
      <c r="AU390" s="74"/>
    </row>
    <row r="391" spans="27:64">
      <c r="AA391" s="74"/>
      <c r="AB391" s="74"/>
      <c r="AC391" s="74"/>
      <c r="AD391" s="74"/>
      <c r="AE391" s="74"/>
      <c r="AG391" s="101"/>
      <c r="AN391" s="74"/>
      <c r="AO391" s="74"/>
      <c r="AP391" s="74"/>
      <c r="AQ391" s="74"/>
      <c r="AR391" s="74"/>
      <c r="AS391" s="74"/>
      <c r="AT391" s="74"/>
      <c r="AU391" s="74"/>
      <c r="AV391" s="74"/>
    </row>
    <row r="392" spans="27:64">
      <c r="AA392" s="74"/>
      <c r="AB392" s="74"/>
      <c r="AC392" s="74"/>
      <c r="AD392" s="74"/>
      <c r="AE392" s="74"/>
      <c r="AG392" s="101"/>
      <c r="AN392" s="74"/>
      <c r="AO392" s="74"/>
      <c r="AP392" s="74"/>
      <c r="AQ392" s="74"/>
      <c r="AR392" s="74"/>
      <c r="AS392" s="74"/>
      <c r="AT392" s="74"/>
      <c r="AU392" s="74"/>
    </row>
    <row r="393" spans="27:64">
      <c r="AA393" s="74"/>
      <c r="AB393" s="74"/>
      <c r="AC393" s="74"/>
      <c r="AD393" s="74"/>
      <c r="AE393" s="74"/>
      <c r="AG393" s="101"/>
      <c r="AN393" s="74"/>
      <c r="AO393" s="74"/>
      <c r="AP393" s="74"/>
      <c r="AQ393" s="74"/>
      <c r="AR393" s="74"/>
      <c r="AS393" s="74"/>
      <c r="AT393" s="74"/>
      <c r="AU393" s="74"/>
    </row>
    <row r="394" spans="27:64">
      <c r="AA394" s="74"/>
      <c r="AB394" s="74"/>
      <c r="AC394" s="74"/>
      <c r="AD394" s="74"/>
      <c r="AE394" s="74"/>
      <c r="AG394" s="101"/>
      <c r="AN394" s="74"/>
      <c r="AO394" s="74"/>
      <c r="AP394" s="74"/>
      <c r="AQ394" s="74"/>
      <c r="AR394" s="74"/>
      <c r="AS394" s="74"/>
      <c r="AT394" s="74"/>
      <c r="AU394" s="74"/>
    </row>
    <row r="395" spans="27:64">
      <c r="AA395" s="74"/>
      <c r="AB395" s="74"/>
      <c r="AC395" s="74"/>
      <c r="AD395" s="74"/>
      <c r="AE395" s="74"/>
      <c r="AG395" s="101"/>
      <c r="AN395" s="74"/>
      <c r="AO395" s="74"/>
      <c r="AP395" s="74"/>
      <c r="AQ395" s="74"/>
      <c r="AR395" s="74"/>
      <c r="AS395" s="74"/>
      <c r="AT395" s="74"/>
      <c r="AU395" s="74"/>
    </row>
    <row r="396" spans="27:64">
      <c r="AA396" s="74"/>
      <c r="AB396" s="74"/>
      <c r="AC396" s="74"/>
      <c r="AD396" s="74"/>
      <c r="AE396" s="74"/>
      <c r="AG396" s="101"/>
      <c r="AN396" s="74"/>
      <c r="AO396" s="74"/>
      <c r="AP396" s="74"/>
      <c r="AQ396" s="74"/>
      <c r="AR396" s="74"/>
      <c r="AS396" s="74"/>
      <c r="AT396" s="74"/>
      <c r="AU396" s="74"/>
    </row>
    <row r="397" spans="27:64">
      <c r="AA397" s="74"/>
      <c r="AB397" s="74"/>
      <c r="AC397" s="74"/>
      <c r="AD397" s="74"/>
      <c r="AE397" s="74"/>
      <c r="AG397" s="101"/>
      <c r="AN397" s="74"/>
      <c r="AO397" s="74"/>
      <c r="AP397" s="74"/>
      <c r="AQ397" s="74"/>
      <c r="AR397" s="74"/>
      <c r="AS397" s="74"/>
      <c r="AT397" s="74"/>
      <c r="AU397" s="74"/>
    </row>
    <row r="398" spans="27:64">
      <c r="AA398" s="74"/>
      <c r="AB398" s="74"/>
      <c r="AC398" s="74"/>
      <c r="AD398" s="74"/>
      <c r="AE398" s="74"/>
      <c r="AG398" s="101"/>
      <c r="AN398" s="74"/>
      <c r="AO398" s="74"/>
      <c r="AP398" s="74"/>
      <c r="AQ398" s="74"/>
      <c r="AR398" s="74"/>
      <c r="AS398" s="74"/>
      <c r="AT398" s="74"/>
      <c r="AU398" s="74"/>
    </row>
    <row r="399" spans="27:64">
      <c r="AA399" s="74"/>
      <c r="AB399" s="74"/>
      <c r="AC399" s="74"/>
      <c r="AD399" s="74"/>
      <c r="AE399" s="74"/>
      <c r="AG399" s="101"/>
      <c r="AN399" s="74"/>
      <c r="AO399" s="74"/>
      <c r="AP399" s="74"/>
      <c r="AQ399" s="74"/>
      <c r="AR399" s="74"/>
      <c r="AS399" s="74"/>
      <c r="AT399" s="74"/>
      <c r="AU399" s="74"/>
    </row>
    <row r="400" spans="27:64">
      <c r="AA400" s="74"/>
      <c r="AB400" s="74"/>
      <c r="AC400" s="74"/>
      <c r="AD400" s="74"/>
      <c r="AE400" s="74"/>
      <c r="AG400" s="101"/>
      <c r="AN400" s="74"/>
      <c r="AO400" s="74"/>
      <c r="AP400" s="74"/>
      <c r="AQ400" s="74"/>
      <c r="AR400" s="74"/>
      <c r="AS400" s="74"/>
      <c r="AT400" s="74"/>
      <c r="AU400" s="74"/>
    </row>
    <row r="401" spans="27:64">
      <c r="AA401" s="74"/>
      <c r="AB401" s="74"/>
      <c r="AC401" s="74"/>
      <c r="AD401" s="74"/>
      <c r="AE401" s="74"/>
      <c r="AG401" s="101"/>
      <c r="AN401" s="74"/>
      <c r="AO401" s="74"/>
      <c r="AP401" s="74"/>
      <c r="AQ401" s="74"/>
      <c r="AR401" s="74"/>
      <c r="AS401" s="74"/>
      <c r="AT401" s="74"/>
      <c r="AU401" s="74"/>
    </row>
    <row r="402" spans="27:64">
      <c r="AA402" s="74"/>
      <c r="AB402" s="74"/>
      <c r="AC402" s="74"/>
      <c r="AD402" s="74"/>
      <c r="AE402" s="74"/>
      <c r="AG402" s="101"/>
      <c r="AN402" s="74"/>
      <c r="AO402" s="74"/>
      <c r="AP402" s="74"/>
      <c r="AQ402" s="74"/>
      <c r="AR402" s="74"/>
      <c r="AS402" s="74"/>
      <c r="AT402" s="74"/>
      <c r="AU402" s="74"/>
    </row>
    <row r="403" spans="27:64">
      <c r="AA403" s="74"/>
      <c r="AB403" s="74"/>
      <c r="AC403" s="74"/>
      <c r="AD403" s="74"/>
      <c r="AE403" s="74"/>
      <c r="AG403" s="101"/>
      <c r="AN403" s="74"/>
      <c r="AO403" s="74"/>
      <c r="AP403" s="74"/>
      <c r="AQ403" s="74"/>
      <c r="AR403" s="74"/>
      <c r="AS403" s="74"/>
      <c r="AT403" s="74"/>
      <c r="AU403" s="74"/>
    </row>
    <row r="404" spans="27:64">
      <c r="AA404" s="74"/>
      <c r="AB404" s="74"/>
      <c r="AC404" s="74"/>
      <c r="AD404" s="74"/>
      <c r="AE404" s="74"/>
      <c r="AG404" s="101"/>
      <c r="AN404" s="74"/>
      <c r="AO404" s="74"/>
      <c r="AP404" s="74"/>
      <c r="AQ404" s="74"/>
      <c r="AR404" s="74"/>
      <c r="AS404" s="74"/>
      <c r="AT404" s="74"/>
      <c r="AU404" s="74"/>
    </row>
    <row r="405" spans="27:64">
      <c r="AA405" s="74"/>
      <c r="AB405" s="74"/>
      <c r="AC405" s="74"/>
      <c r="AD405" s="74"/>
      <c r="AE405" s="74"/>
      <c r="AG405" s="101"/>
      <c r="AN405" s="74"/>
      <c r="AO405" s="74"/>
      <c r="AP405" s="74"/>
      <c r="AQ405" s="74"/>
      <c r="AR405" s="74"/>
      <c r="AS405" s="74"/>
      <c r="AT405" s="74"/>
      <c r="AU405" s="74"/>
    </row>
    <row r="406" spans="27:64">
      <c r="AA406" s="74"/>
      <c r="AB406" s="74"/>
      <c r="AC406" s="74"/>
      <c r="AD406" s="74"/>
      <c r="AE406" s="74"/>
      <c r="AG406" s="101"/>
      <c r="AN406" s="74"/>
      <c r="AO406" s="74"/>
      <c r="AP406" s="74"/>
      <c r="AQ406" s="74"/>
      <c r="AR406" s="74"/>
      <c r="AS406" s="74"/>
      <c r="AT406" s="74"/>
      <c r="AU406" s="74"/>
    </row>
    <row r="407" spans="27:64">
      <c r="AA407" s="74"/>
      <c r="AB407" s="74"/>
      <c r="AC407" s="74"/>
      <c r="AD407" s="74"/>
      <c r="AE407" s="74"/>
      <c r="AG407" s="101"/>
      <c r="AN407" s="74"/>
      <c r="AO407" s="74"/>
      <c r="AP407" s="74"/>
      <c r="AQ407" s="74"/>
      <c r="AR407" s="74"/>
      <c r="AS407" s="74"/>
      <c r="AT407" s="74"/>
      <c r="AU407" s="74"/>
    </row>
    <row r="408" spans="27:64">
      <c r="AA408" s="74"/>
      <c r="AB408" s="74"/>
      <c r="AC408" s="74"/>
      <c r="AD408" s="74"/>
      <c r="AE408" s="74"/>
      <c r="AG408" s="101"/>
      <c r="AN408" s="74"/>
      <c r="AO408" s="74"/>
      <c r="AP408" s="74"/>
      <c r="AQ408" s="74"/>
      <c r="AR408" s="74"/>
      <c r="AS408" s="74"/>
      <c r="AT408" s="74"/>
      <c r="AU408" s="74"/>
      <c r="AV408" s="74"/>
      <c r="AW408" s="74"/>
      <c r="AX408" s="74"/>
      <c r="AY408" s="74"/>
      <c r="AZ408" s="74"/>
      <c r="BA408" s="74"/>
      <c r="BB408" s="74"/>
      <c r="BC408" s="74"/>
      <c r="BD408" s="74"/>
      <c r="BE408" s="74"/>
      <c r="BF408" s="74"/>
      <c r="BG408" s="74"/>
      <c r="BH408" s="74"/>
      <c r="BI408" s="74"/>
      <c r="BJ408" s="74"/>
      <c r="BK408" s="74"/>
      <c r="BL408" s="74"/>
    </row>
    <row r="409" spans="27:64">
      <c r="AA409" s="74"/>
      <c r="AB409" s="74"/>
      <c r="AC409" s="74"/>
      <c r="AD409" s="74"/>
      <c r="AE409" s="74"/>
      <c r="AG409" s="101"/>
      <c r="AN409" s="74"/>
      <c r="AO409" s="74"/>
      <c r="AP409" s="74"/>
      <c r="AQ409" s="74"/>
      <c r="AR409" s="74"/>
      <c r="AS409" s="74"/>
      <c r="AT409" s="74"/>
      <c r="AU409" s="74"/>
      <c r="AV409" s="74"/>
    </row>
    <row r="410" spans="27:64">
      <c r="AA410" s="74"/>
      <c r="AB410" s="74"/>
      <c r="AC410" s="74"/>
      <c r="AD410" s="74"/>
      <c r="AE410" s="74"/>
      <c r="AG410" s="101"/>
      <c r="AN410" s="74"/>
      <c r="AO410" s="74"/>
      <c r="AP410" s="74"/>
      <c r="AQ410" s="74"/>
      <c r="AR410" s="74"/>
      <c r="AS410" s="74"/>
      <c r="AT410" s="74"/>
      <c r="AU410" s="74"/>
      <c r="AV410" s="74"/>
      <c r="AX410" s="74"/>
    </row>
    <row r="411" spans="27:64">
      <c r="AA411" s="74"/>
      <c r="AB411" s="74"/>
      <c r="AC411" s="74"/>
      <c r="AD411" s="74"/>
      <c r="AE411" s="74"/>
      <c r="AG411" s="101"/>
      <c r="AN411" s="74"/>
      <c r="AO411" s="74"/>
      <c r="AP411" s="74"/>
      <c r="AQ411" s="74"/>
      <c r="AR411" s="74"/>
      <c r="AS411" s="74"/>
      <c r="AT411" s="74"/>
      <c r="AU411" s="74"/>
    </row>
    <row r="412" spans="27:64">
      <c r="AA412" s="74"/>
      <c r="AB412" s="74"/>
      <c r="AC412" s="74"/>
      <c r="AD412" s="74"/>
      <c r="AE412" s="74"/>
      <c r="AG412" s="101"/>
      <c r="AN412" s="74"/>
      <c r="AO412" s="74"/>
      <c r="AP412" s="74"/>
      <c r="AQ412" s="74"/>
      <c r="AR412" s="74"/>
      <c r="AS412" s="74"/>
      <c r="AT412" s="74"/>
      <c r="AU412" s="74"/>
    </row>
    <row r="413" spans="27:64">
      <c r="AA413" s="74"/>
      <c r="AB413" s="74"/>
      <c r="AC413" s="74"/>
      <c r="AD413" s="74"/>
      <c r="AE413" s="74"/>
      <c r="AG413" s="101"/>
      <c r="AN413" s="74"/>
      <c r="AO413" s="74"/>
      <c r="AP413" s="74"/>
      <c r="AQ413" s="74"/>
      <c r="AR413" s="74"/>
      <c r="AS413" s="74"/>
      <c r="AT413" s="74"/>
      <c r="AU413" s="74"/>
    </row>
    <row r="414" spans="27:64">
      <c r="AA414" s="74"/>
      <c r="AB414" s="74"/>
      <c r="AC414" s="74"/>
      <c r="AD414" s="74"/>
      <c r="AE414" s="74"/>
      <c r="AG414" s="101"/>
      <c r="AN414" s="74"/>
      <c r="AO414" s="74"/>
      <c r="AP414" s="74"/>
      <c r="AQ414" s="74"/>
      <c r="AR414" s="74"/>
      <c r="AS414" s="74"/>
      <c r="AT414" s="74"/>
      <c r="AU414" s="74"/>
      <c r="AV414" s="74"/>
    </row>
    <row r="415" spans="27:64">
      <c r="AA415" s="74"/>
      <c r="AB415" s="74"/>
      <c r="AC415" s="74"/>
      <c r="AD415" s="74"/>
      <c r="AE415" s="74"/>
      <c r="AG415" s="101"/>
      <c r="AN415" s="74"/>
      <c r="AO415" s="74"/>
      <c r="AP415" s="74"/>
      <c r="AQ415" s="74"/>
      <c r="AR415" s="74"/>
      <c r="AS415" s="74"/>
      <c r="AT415" s="74"/>
      <c r="AU415" s="74"/>
    </row>
    <row r="416" spans="27:64">
      <c r="AA416" s="74"/>
      <c r="AB416" s="74"/>
      <c r="AC416" s="74"/>
      <c r="AD416" s="74"/>
      <c r="AE416" s="74"/>
      <c r="AG416" s="101"/>
      <c r="AN416" s="74"/>
      <c r="AO416" s="74"/>
      <c r="AP416" s="74"/>
      <c r="AQ416" s="74"/>
      <c r="AR416" s="74"/>
      <c r="AS416" s="74"/>
      <c r="AT416" s="74"/>
      <c r="AU416" s="74"/>
    </row>
    <row r="417" spans="27:47">
      <c r="AA417" s="74"/>
      <c r="AB417" s="74"/>
      <c r="AC417" s="74"/>
      <c r="AD417" s="74"/>
      <c r="AE417" s="74"/>
      <c r="AG417" s="101"/>
      <c r="AN417" s="74"/>
      <c r="AO417" s="74"/>
      <c r="AP417" s="74"/>
      <c r="AQ417" s="74"/>
      <c r="AR417" s="74"/>
      <c r="AS417" s="74"/>
      <c r="AT417" s="74"/>
      <c r="AU417" s="74"/>
    </row>
    <row r="418" spans="27:47">
      <c r="AA418" s="74"/>
      <c r="AB418" s="74"/>
      <c r="AC418" s="74"/>
      <c r="AD418" s="74"/>
      <c r="AE418" s="74"/>
      <c r="AG418" s="101"/>
      <c r="AN418" s="74"/>
      <c r="AO418" s="74"/>
      <c r="AP418" s="74"/>
      <c r="AQ418" s="74"/>
      <c r="AR418" s="74"/>
      <c r="AS418" s="74"/>
      <c r="AT418" s="74"/>
      <c r="AU418" s="74"/>
    </row>
    <row r="419" spans="27:47">
      <c r="AA419" s="74"/>
      <c r="AB419" s="74"/>
      <c r="AC419" s="74"/>
      <c r="AD419" s="74"/>
      <c r="AE419" s="74"/>
      <c r="AG419" s="101"/>
      <c r="AN419" s="74"/>
      <c r="AO419" s="74"/>
      <c r="AP419" s="74"/>
      <c r="AQ419" s="74"/>
      <c r="AR419" s="74"/>
      <c r="AS419" s="74"/>
      <c r="AT419" s="74"/>
      <c r="AU419" s="74"/>
    </row>
    <row r="420" spans="27:47">
      <c r="AA420" s="74"/>
      <c r="AB420" s="74"/>
      <c r="AC420" s="74"/>
      <c r="AD420" s="74"/>
      <c r="AE420" s="74"/>
      <c r="AG420" s="101"/>
      <c r="AN420" s="74"/>
      <c r="AO420" s="74"/>
      <c r="AP420" s="74"/>
      <c r="AQ420" s="74"/>
      <c r="AR420" s="74"/>
      <c r="AS420" s="74"/>
      <c r="AT420" s="74"/>
      <c r="AU420" s="74"/>
    </row>
    <row r="421" spans="27:47">
      <c r="AA421" s="74"/>
      <c r="AB421" s="74"/>
      <c r="AC421" s="74"/>
      <c r="AD421" s="74"/>
      <c r="AE421" s="74"/>
      <c r="AG421" s="101"/>
      <c r="AN421" s="74"/>
      <c r="AO421" s="74"/>
      <c r="AP421" s="74"/>
      <c r="AQ421" s="74"/>
      <c r="AR421" s="74"/>
      <c r="AS421" s="74"/>
      <c r="AT421" s="74"/>
      <c r="AU421" s="74"/>
    </row>
    <row r="422" spans="27:47">
      <c r="AA422" s="74"/>
      <c r="AB422" s="74"/>
      <c r="AC422" s="74"/>
      <c r="AD422" s="74"/>
      <c r="AE422" s="74"/>
      <c r="AG422" s="101"/>
      <c r="AN422" s="74"/>
      <c r="AO422" s="74"/>
      <c r="AP422" s="74"/>
      <c r="AQ422" s="74"/>
      <c r="AR422" s="74"/>
      <c r="AS422" s="74"/>
      <c r="AT422" s="74"/>
      <c r="AU422" s="74"/>
    </row>
    <row r="423" spans="27:47">
      <c r="AA423" s="74"/>
      <c r="AB423" s="74"/>
      <c r="AC423" s="74"/>
      <c r="AD423" s="74"/>
      <c r="AE423" s="74"/>
      <c r="AG423" s="101"/>
      <c r="AN423" s="74"/>
      <c r="AO423" s="74"/>
      <c r="AP423" s="74"/>
      <c r="AQ423" s="74"/>
      <c r="AR423" s="74"/>
      <c r="AS423" s="74"/>
      <c r="AT423" s="74"/>
      <c r="AU423" s="74"/>
    </row>
    <row r="424" spans="27:47">
      <c r="AA424" s="74"/>
      <c r="AB424" s="74"/>
      <c r="AC424" s="74"/>
      <c r="AD424" s="74"/>
      <c r="AE424" s="74"/>
      <c r="AG424" s="101"/>
      <c r="AN424" s="74"/>
      <c r="AO424" s="74"/>
      <c r="AP424" s="74"/>
      <c r="AQ424" s="74"/>
      <c r="AR424" s="74"/>
      <c r="AS424" s="74"/>
      <c r="AT424" s="74"/>
      <c r="AU424" s="74"/>
    </row>
    <row r="425" spans="27:47">
      <c r="AA425" s="74"/>
      <c r="AB425" s="74"/>
      <c r="AC425" s="74"/>
      <c r="AD425" s="74"/>
      <c r="AE425" s="74"/>
      <c r="AG425" s="101"/>
      <c r="AN425" s="74"/>
      <c r="AO425" s="74"/>
      <c r="AP425" s="74"/>
      <c r="AQ425" s="74"/>
      <c r="AR425" s="74"/>
      <c r="AS425" s="74"/>
      <c r="AT425" s="74"/>
      <c r="AU425" s="74"/>
    </row>
    <row r="426" spans="27:47">
      <c r="AA426" s="74"/>
      <c r="AB426" s="74"/>
      <c r="AC426" s="74"/>
      <c r="AD426" s="74"/>
      <c r="AE426" s="74"/>
      <c r="AG426" s="101"/>
      <c r="AN426" s="74"/>
      <c r="AO426" s="74"/>
      <c r="AP426" s="74"/>
      <c r="AQ426" s="74"/>
      <c r="AR426" s="74"/>
      <c r="AS426" s="74"/>
      <c r="AT426" s="74"/>
      <c r="AU426" s="74"/>
    </row>
    <row r="427" spans="27:47">
      <c r="AA427" s="74"/>
      <c r="AB427" s="74"/>
      <c r="AC427" s="74"/>
      <c r="AD427" s="74"/>
      <c r="AE427" s="74"/>
      <c r="AG427" s="101"/>
      <c r="AN427" s="74"/>
      <c r="AO427" s="74"/>
      <c r="AP427" s="74"/>
      <c r="AQ427" s="74"/>
      <c r="AR427" s="74"/>
      <c r="AS427" s="74"/>
      <c r="AT427" s="74"/>
      <c r="AU427" s="74"/>
    </row>
    <row r="428" spans="27:47">
      <c r="AA428" s="74"/>
      <c r="AB428" s="74"/>
      <c r="AC428" s="74"/>
      <c r="AD428" s="74"/>
      <c r="AE428" s="74"/>
      <c r="AG428" s="101"/>
      <c r="AN428" s="74"/>
      <c r="AO428" s="74"/>
      <c r="AP428" s="74"/>
      <c r="AQ428" s="74"/>
      <c r="AR428" s="74"/>
      <c r="AS428" s="74"/>
      <c r="AT428" s="74"/>
      <c r="AU428" s="74"/>
    </row>
    <row r="429" spans="27:47">
      <c r="AA429" s="74"/>
      <c r="AB429" s="74"/>
      <c r="AC429" s="74"/>
      <c r="AD429" s="74"/>
      <c r="AE429" s="74"/>
      <c r="AG429" s="101"/>
      <c r="AN429" s="74"/>
      <c r="AO429" s="74"/>
      <c r="AP429" s="74"/>
      <c r="AQ429" s="74"/>
      <c r="AR429" s="74"/>
      <c r="AS429" s="74"/>
      <c r="AT429" s="74"/>
      <c r="AU429" s="74"/>
    </row>
    <row r="430" spans="27:47">
      <c r="AA430" s="74"/>
      <c r="AB430" s="74"/>
      <c r="AC430" s="74"/>
      <c r="AD430" s="74"/>
      <c r="AE430" s="74"/>
      <c r="AG430" s="101"/>
      <c r="AN430" s="74"/>
      <c r="AO430" s="74"/>
      <c r="AP430" s="74"/>
      <c r="AQ430" s="74"/>
      <c r="AR430" s="74"/>
      <c r="AS430" s="74"/>
      <c r="AT430" s="74"/>
      <c r="AU430" s="74"/>
    </row>
    <row r="431" spans="27:47">
      <c r="AA431" s="74"/>
      <c r="AB431" s="74"/>
      <c r="AC431" s="74"/>
      <c r="AD431" s="74"/>
      <c r="AE431" s="74"/>
      <c r="AG431" s="101"/>
      <c r="AN431" s="74"/>
      <c r="AO431" s="74"/>
      <c r="AP431" s="74"/>
      <c r="AQ431" s="74"/>
      <c r="AR431" s="74"/>
      <c r="AS431" s="74"/>
      <c r="AT431" s="74"/>
      <c r="AU431" s="74"/>
    </row>
    <row r="432" spans="27:47">
      <c r="AA432" s="74"/>
      <c r="AB432" s="74"/>
      <c r="AC432" s="74"/>
      <c r="AD432" s="74"/>
      <c r="AE432" s="74"/>
      <c r="AG432" s="101"/>
      <c r="AN432" s="74"/>
      <c r="AO432" s="74"/>
      <c r="AP432" s="74"/>
      <c r="AQ432" s="74"/>
      <c r="AR432" s="74"/>
      <c r="AS432" s="74"/>
      <c r="AT432" s="74"/>
      <c r="AU432" s="74"/>
    </row>
    <row r="433" spans="27:47">
      <c r="AA433" s="74"/>
      <c r="AB433" s="74"/>
      <c r="AC433" s="74"/>
      <c r="AD433" s="74"/>
      <c r="AE433" s="74"/>
      <c r="AG433" s="101"/>
      <c r="AN433" s="74"/>
      <c r="AO433" s="74"/>
      <c r="AP433" s="74"/>
      <c r="AQ433" s="74"/>
      <c r="AR433" s="74"/>
      <c r="AS433" s="74"/>
      <c r="AT433" s="74"/>
      <c r="AU433" s="74"/>
    </row>
    <row r="434" spans="27:47">
      <c r="AA434" s="74"/>
      <c r="AB434" s="74"/>
      <c r="AC434" s="74"/>
      <c r="AD434" s="74"/>
      <c r="AE434" s="74"/>
      <c r="AG434" s="101"/>
      <c r="AN434" s="74"/>
      <c r="AO434" s="74"/>
      <c r="AP434" s="74"/>
      <c r="AQ434" s="74"/>
      <c r="AR434" s="74"/>
      <c r="AS434" s="74"/>
      <c r="AT434" s="74"/>
      <c r="AU434" s="74"/>
    </row>
    <row r="435" spans="27:47">
      <c r="AA435" s="74"/>
      <c r="AB435" s="74"/>
      <c r="AC435" s="74"/>
      <c r="AD435" s="74"/>
      <c r="AE435" s="74"/>
      <c r="AG435" s="101"/>
      <c r="AN435" s="74"/>
      <c r="AO435" s="74"/>
      <c r="AP435" s="74"/>
      <c r="AQ435" s="74"/>
      <c r="AR435" s="74"/>
      <c r="AS435" s="74"/>
      <c r="AT435" s="74"/>
      <c r="AU435" s="74"/>
    </row>
    <row r="436" spans="27:47">
      <c r="AA436" s="74"/>
      <c r="AB436" s="74"/>
      <c r="AC436" s="74"/>
      <c r="AD436" s="74"/>
      <c r="AE436" s="74"/>
      <c r="AG436" s="101"/>
      <c r="AN436" s="74"/>
      <c r="AO436" s="74"/>
      <c r="AP436" s="74"/>
      <c r="AQ436" s="74"/>
      <c r="AR436" s="74"/>
      <c r="AS436" s="74"/>
      <c r="AT436" s="74"/>
      <c r="AU436" s="74"/>
    </row>
    <row r="437" spans="27:47">
      <c r="AA437" s="74"/>
      <c r="AB437" s="74"/>
      <c r="AC437" s="74"/>
      <c r="AD437" s="74"/>
      <c r="AE437" s="74"/>
      <c r="AG437" s="101"/>
      <c r="AN437" s="74"/>
      <c r="AO437" s="74"/>
      <c r="AP437" s="74"/>
      <c r="AQ437" s="74"/>
      <c r="AR437" s="74"/>
      <c r="AS437" s="74"/>
      <c r="AT437" s="74"/>
      <c r="AU437" s="74"/>
    </row>
    <row r="438" spans="27:47">
      <c r="AA438" s="74"/>
      <c r="AB438" s="74"/>
      <c r="AC438" s="74"/>
      <c r="AD438" s="74"/>
      <c r="AE438" s="74"/>
      <c r="AG438" s="101"/>
      <c r="AN438" s="74"/>
      <c r="AO438" s="74"/>
      <c r="AP438" s="74"/>
      <c r="AQ438" s="74"/>
      <c r="AR438" s="74"/>
      <c r="AS438" s="74"/>
      <c r="AT438" s="74"/>
      <c r="AU438" s="74"/>
    </row>
    <row r="439" spans="27:47">
      <c r="AA439" s="74"/>
      <c r="AB439" s="74"/>
      <c r="AC439" s="74"/>
      <c r="AD439" s="74"/>
      <c r="AE439" s="74"/>
      <c r="AG439" s="101"/>
      <c r="AN439" s="74"/>
      <c r="AO439" s="74"/>
      <c r="AP439" s="74"/>
      <c r="AQ439" s="74"/>
      <c r="AR439" s="74"/>
      <c r="AS439" s="74"/>
      <c r="AT439" s="74"/>
      <c r="AU439" s="74"/>
    </row>
    <row r="440" spans="27:47">
      <c r="AA440" s="74"/>
      <c r="AB440" s="74"/>
      <c r="AC440" s="74"/>
      <c r="AD440" s="74"/>
      <c r="AE440" s="74"/>
      <c r="AG440" s="101"/>
      <c r="AN440" s="74"/>
      <c r="AO440" s="74"/>
      <c r="AP440" s="74"/>
      <c r="AQ440" s="74"/>
      <c r="AR440" s="74"/>
      <c r="AS440" s="74"/>
      <c r="AT440" s="74"/>
      <c r="AU440" s="74"/>
    </row>
    <row r="441" spans="27:47">
      <c r="AA441" s="74"/>
      <c r="AB441" s="74"/>
      <c r="AC441" s="74"/>
      <c r="AD441" s="74"/>
      <c r="AE441" s="74"/>
      <c r="AG441" s="101"/>
      <c r="AN441" s="74"/>
      <c r="AO441" s="74"/>
      <c r="AP441" s="74"/>
      <c r="AQ441" s="74"/>
      <c r="AR441" s="74"/>
      <c r="AS441" s="74"/>
      <c r="AT441" s="74"/>
      <c r="AU441" s="74"/>
    </row>
    <row r="442" spans="27:47">
      <c r="AA442" s="74"/>
      <c r="AB442" s="74"/>
      <c r="AC442" s="74"/>
      <c r="AD442" s="74"/>
      <c r="AE442" s="74"/>
      <c r="AG442" s="101"/>
      <c r="AN442" s="74"/>
      <c r="AO442" s="74"/>
      <c r="AP442" s="74"/>
      <c r="AQ442" s="74"/>
      <c r="AR442" s="74"/>
      <c r="AS442" s="74"/>
      <c r="AT442" s="74"/>
      <c r="AU442" s="74"/>
    </row>
    <row r="443" spans="27:47">
      <c r="AA443" s="74"/>
      <c r="AB443" s="74"/>
      <c r="AC443" s="74"/>
      <c r="AD443" s="74"/>
      <c r="AE443" s="74"/>
      <c r="AG443" s="101"/>
      <c r="AN443" s="74"/>
      <c r="AO443" s="74"/>
      <c r="AP443" s="74"/>
      <c r="AQ443" s="74"/>
      <c r="AR443" s="74"/>
      <c r="AS443" s="74"/>
      <c r="AT443" s="74"/>
      <c r="AU443" s="74"/>
    </row>
    <row r="444" spans="27:47">
      <c r="AA444" s="74"/>
      <c r="AB444" s="74"/>
      <c r="AC444" s="74"/>
      <c r="AD444" s="74"/>
      <c r="AE444" s="74"/>
      <c r="AG444" s="101"/>
      <c r="AN444" s="74"/>
      <c r="AO444" s="74"/>
      <c r="AP444" s="74"/>
      <c r="AQ444" s="74"/>
      <c r="AR444" s="74"/>
      <c r="AS444" s="74"/>
      <c r="AT444" s="74"/>
      <c r="AU444" s="74"/>
    </row>
    <row r="445" spans="27:47">
      <c r="AA445" s="74"/>
      <c r="AB445" s="74"/>
      <c r="AC445" s="74"/>
      <c r="AD445" s="74"/>
      <c r="AE445" s="74"/>
      <c r="AG445" s="101"/>
      <c r="AN445" s="74"/>
      <c r="AO445" s="74"/>
      <c r="AP445" s="74"/>
      <c r="AQ445" s="74"/>
      <c r="AR445" s="74"/>
      <c r="AS445" s="74"/>
      <c r="AT445" s="74"/>
      <c r="AU445" s="74"/>
    </row>
    <row r="446" spans="27:47">
      <c r="AA446" s="74"/>
      <c r="AB446" s="74"/>
      <c r="AC446" s="74"/>
      <c r="AD446" s="74"/>
      <c r="AE446" s="74"/>
      <c r="AG446" s="101"/>
      <c r="AN446" s="74"/>
      <c r="AO446" s="74"/>
      <c r="AP446" s="74"/>
      <c r="AQ446" s="74"/>
      <c r="AR446" s="74"/>
      <c r="AS446" s="74"/>
      <c r="AT446" s="74"/>
      <c r="AU446" s="74"/>
    </row>
    <row r="447" spans="27:47">
      <c r="AA447" s="74"/>
      <c r="AB447" s="74"/>
      <c r="AC447" s="74"/>
      <c r="AD447" s="74"/>
      <c r="AE447" s="74"/>
      <c r="AG447" s="101"/>
      <c r="AN447" s="74"/>
      <c r="AO447" s="74"/>
      <c r="AP447" s="74"/>
      <c r="AQ447" s="74"/>
      <c r="AR447" s="74"/>
      <c r="AS447" s="74"/>
      <c r="AT447" s="74"/>
      <c r="AU447" s="74"/>
    </row>
    <row r="448" spans="27:47">
      <c r="AA448" s="74"/>
      <c r="AB448" s="74"/>
      <c r="AC448" s="74"/>
      <c r="AD448" s="74"/>
      <c r="AE448" s="74"/>
      <c r="AG448" s="101"/>
      <c r="AN448" s="74"/>
      <c r="AO448" s="74"/>
      <c r="AP448" s="74"/>
      <c r="AQ448" s="74"/>
      <c r="AR448" s="74"/>
      <c r="AS448" s="74"/>
      <c r="AT448" s="74"/>
      <c r="AU448" s="74"/>
    </row>
    <row r="449" spans="27:47">
      <c r="AA449" s="74"/>
      <c r="AB449" s="74"/>
      <c r="AC449" s="74"/>
      <c r="AD449" s="74"/>
      <c r="AE449" s="74"/>
      <c r="AG449" s="101"/>
      <c r="AN449" s="74"/>
      <c r="AO449" s="74"/>
      <c r="AP449" s="74"/>
      <c r="AQ449" s="74"/>
      <c r="AR449" s="74"/>
      <c r="AS449" s="74"/>
      <c r="AT449" s="74"/>
      <c r="AU449" s="74"/>
    </row>
    <row r="450" spans="27:47">
      <c r="AA450" s="74"/>
      <c r="AB450" s="74"/>
      <c r="AC450" s="74"/>
      <c r="AD450" s="74"/>
      <c r="AE450" s="74"/>
      <c r="AG450" s="101"/>
      <c r="AN450" s="74"/>
      <c r="AO450" s="74"/>
      <c r="AP450" s="74"/>
      <c r="AQ450" s="74"/>
      <c r="AR450" s="74"/>
      <c r="AS450" s="74"/>
      <c r="AT450" s="74"/>
      <c r="AU450" s="74"/>
    </row>
    <row r="451" spans="27:47">
      <c r="AA451" s="74"/>
      <c r="AB451" s="74"/>
      <c r="AC451" s="74"/>
      <c r="AD451" s="74"/>
      <c r="AE451" s="74"/>
      <c r="AG451" s="101"/>
      <c r="AN451" s="74"/>
      <c r="AO451" s="74"/>
      <c r="AP451" s="74"/>
      <c r="AQ451" s="74"/>
      <c r="AR451" s="74"/>
      <c r="AS451" s="74"/>
      <c r="AT451" s="74"/>
      <c r="AU451" s="74"/>
    </row>
    <row r="452" spans="27:47">
      <c r="AA452" s="74"/>
      <c r="AB452" s="74"/>
      <c r="AC452" s="74"/>
      <c r="AD452" s="74"/>
      <c r="AE452" s="74"/>
      <c r="AG452" s="101"/>
      <c r="AN452" s="74"/>
      <c r="AO452" s="74"/>
      <c r="AP452" s="74"/>
      <c r="AQ452" s="74"/>
      <c r="AR452" s="74"/>
      <c r="AS452" s="74"/>
      <c r="AT452" s="74"/>
      <c r="AU452" s="74"/>
    </row>
    <row r="453" spans="27:47">
      <c r="AA453" s="74"/>
      <c r="AB453" s="74"/>
      <c r="AC453" s="74"/>
      <c r="AD453" s="74"/>
      <c r="AE453" s="74"/>
      <c r="AG453" s="101"/>
      <c r="AN453" s="74"/>
      <c r="AO453" s="74"/>
      <c r="AP453" s="74"/>
      <c r="AQ453" s="74"/>
      <c r="AR453" s="74"/>
      <c r="AS453" s="74"/>
      <c r="AT453" s="74"/>
      <c r="AU453" s="74"/>
    </row>
    <row r="454" spans="27:47">
      <c r="AA454" s="74"/>
      <c r="AB454" s="74"/>
      <c r="AC454" s="74"/>
      <c r="AD454" s="74"/>
      <c r="AE454" s="74"/>
      <c r="AG454" s="101"/>
      <c r="AN454" s="74"/>
      <c r="AO454" s="74"/>
      <c r="AP454" s="74"/>
      <c r="AQ454" s="74"/>
      <c r="AR454" s="74"/>
      <c r="AS454" s="74"/>
      <c r="AT454" s="74"/>
      <c r="AU454" s="74"/>
    </row>
    <row r="455" spans="27:47">
      <c r="AA455" s="74"/>
      <c r="AB455" s="74"/>
      <c r="AC455" s="74"/>
      <c r="AD455" s="74"/>
      <c r="AE455" s="74"/>
      <c r="AG455" s="101"/>
      <c r="AN455" s="74"/>
      <c r="AO455" s="74"/>
      <c r="AP455" s="74"/>
      <c r="AQ455" s="74"/>
      <c r="AR455" s="74"/>
      <c r="AS455" s="74"/>
      <c r="AT455" s="74"/>
      <c r="AU455" s="74"/>
    </row>
    <row r="456" spans="27:47">
      <c r="AA456" s="74"/>
      <c r="AB456" s="74"/>
      <c r="AC456" s="74"/>
      <c r="AD456" s="74"/>
      <c r="AE456" s="74"/>
      <c r="AG456" s="101"/>
      <c r="AN456" s="74"/>
      <c r="AO456" s="74"/>
      <c r="AP456" s="74"/>
      <c r="AQ456" s="74"/>
      <c r="AR456" s="74"/>
      <c r="AS456" s="74"/>
      <c r="AT456" s="74"/>
      <c r="AU456" s="74"/>
    </row>
    <row r="457" spans="27:47">
      <c r="AA457" s="74"/>
      <c r="AB457" s="74"/>
      <c r="AC457" s="74"/>
      <c r="AD457" s="74"/>
      <c r="AE457" s="74"/>
      <c r="AG457" s="101"/>
      <c r="AN457" s="74"/>
      <c r="AO457" s="74"/>
      <c r="AP457" s="74"/>
      <c r="AQ457" s="74"/>
      <c r="AR457" s="74"/>
      <c r="AS457" s="74"/>
      <c r="AT457" s="74"/>
      <c r="AU457" s="74"/>
    </row>
    <row r="458" spans="27:47">
      <c r="AA458" s="74"/>
      <c r="AB458" s="74"/>
      <c r="AC458" s="74"/>
      <c r="AD458" s="74"/>
      <c r="AE458" s="74"/>
      <c r="AG458" s="101"/>
      <c r="AN458" s="74"/>
      <c r="AO458" s="74"/>
      <c r="AP458" s="74"/>
      <c r="AQ458" s="74"/>
      <c r="AR458" s="74"/>
      <c r="AS458" s="74"/>
      <c r="AT458" s="74"/>
      <c r="AU458" s="74"/>
    </row>
    <row r="459" spans="27:47">
      <c r="AA459" s="74"/>
      <c r="AB459" s="74"/>
      <c r="AC459" s="74"/>
      <c r="AD459" s="74"/>
      <c r="AE459" s="74"/>
      <c r="AG459" s="101"/>
      <c r="AN459" s="74"/>
      <c r="AO459" s="74"/>
      <c r="AP459" s="74"/>
      <c r="AQ459" s="74"/>
      <c r="AR459" s="74"/>
      <c r="AS459" s="74"/>
      <c r="AT459" s="74"/>
      <c r="AU459" s="74"/>
    </row>
    <row r="460" spans="27:47">
      <c r="AA460" s="74"/>
      <c r="AB460" s="74"/>
      <c r="AC460" s="74"/>
      <c r="AD460" s="74"/>
      <c r="AE460" s="74"/>
      <c r="AG460" s="101"/>
      <c r="AN460" s="74"/>
      <c r="AO460" s="74"/>
      <c r="AP460" s="74"/>
      <c r="AQ460" s="74"/>
      <c r="AR460" s="74"/>
      <c r="AS460" s="74"/>
      <c r="AT460" s="74"/>
      <c r="AU460" s="74"/>
    </row>
    <row r="461" spans="27:47">
      <c r="AA461" s="74"/>
      <c r="AB461" s="74"/>
      <c r="AC461" s="74"/>
      <c r="AD461" s="74"/>
      <c r="AE461" s="74"/>
      <c r="AG461" s="101"/>
      <c r="AN461" s="74"/>
      <c r="AO461" s="74"/>
      <c r="AP461" s="74"/>
      <c r="AQ461" s="74"/>
      <c r="AR461" s="74"/>
      <c r="AS461" s="74"/>
      <c r="AT461" s="74"/>
      <c r="AU461" s="74"/>
    </row>
    <row r="462" spans="27:47">
      <c r="AA462" s="74"/>
      <c r="AB462" s="74"/>
      <c r="AC462" s="74"/>
      <c r="AD462" s="74"/>
      <c r="AE462" s="74"/>
      <c r="AG462" s="101"/>
      <c r="AN462" s="74"/>
      <c r="AO462" s="74"/>
      <c r="AP462" s="74"/>
      <c r="AQ462" s="74"/>
      <c r="AR462" s="74"/>
      <c r="AS462" s="74"/>
      <c r="AT462" s="74"/>
      <c r="AU462" s="74"/>
    </row>
    <row r="463" spans="27:47">
      <c r="AA463" s="74"/>
      <c r="AB463" s="74"/>
      <c r="AC463" s="74"/>
      <c r="AD463" s="74"/>
      <c r="AE463" s="74"/>
      <c r="AG463" s="101"/>
      <c r="AN463" s="74"/>
      <c r="AO463" s="74"/>
      <c r="AP463" s="74"/>
      <c r="AQ463" s="74"/>
      <c r="AR463" s="74"/>
      <c r="AS463" s="74"/>
      <c r="AT463" s="74"/>
      <c r="AU463" s="74"/>
    </row>
    <row r="464" spans="27:47">
      <c r="AA464" s="74"/>
      <c r="AB464" s="74"/>
      <c r="AC464" s="74"/>
      <c r="AD464" s="74"/>
      <c r="AE464" s="74"/>
      <c r="AG464" s="101"/>
      <c r="AN464" s="74"/>
      <c r="AO464" s="74"/>
      <c r="AP464" s="74"/>
      <c r="AQ464" s="74"/>
      <c r="AR464" s="74"/>
      <c r="AS464" s="74"/>
      <c r="AT464" s="74"/>
      <c r="AU464" s="74"/>
    </row>
    <row r="465" spans="27:50">
      <c r="AA465" s="74"/>
      <c r="AB465" s="74"/>
      <c r="AC465" s="74"/>
      <c r="AD465" s="74"/>
      <c r="AE465" s="74"/>
      <c r="AG465" s="101"/>
      <c r="AN465" s="74"/>
      <c r="AO465" s="74"/>
      <c r="AP465" s="74"/>
      <c r="AQ465" s="74"/>
      <c r="AR465" s="74"/>
      <c r="AS465" s="74"/>
      <c r="AT465" s="74"/>
      <c r="AU465" s="74"/>
    </row>
    <row r="466" spans="27:50">
      <c r="AA466" s="74"/>
      <c r="AB466" s="74"/>
      <c r="AC466" s="74"/>
      <c r="AD466" s="74"/>
      <c r="AE466" s="74"/>
      <c r="AG466" s="101"/>
      <c r="AN466" s="74"/>
      <c r="AO466" s="74"/>
      <c r="AP466" s="74"/>
      <c r="AQ466" s="74"/>
      <c r="AR466" s="74"/>
      <c r="AS466" s="74"/>
      <c r="AT466" s="74"/>
      <c r="AU466" s="74"/>
    </row>
    <row r="467" spans="27:50">
      <c r="AA467" s="74"/>
      <c r="AB467" s="74"/>
      <c r="AC467" s="74"/>
      <c r="AD467" s="74"/>
      <c r="AE467" s="74"/>
      <c r="AG467" s="101"/>
      <c r="AN467" s="74"/>
      <c r="AO467" s="74"/>
      <c r="AP467" s="74"/>
      <c r="AQ467" s="74"/>
      <c r="AR467" s="74"/>
      <c r="AS467" s="74"/>
      <c r="AT467" s="74"/>
      <c r="AU467" s="74"/>
    </row>
    <row r="468" spans="27:50">
      <c r="AA468" s="74"/>
      <c r="AB468" s="74"/>
      <c r="AC468" s="74"/>
      <c r="AD468" s="74"/>
      <c r="AE468" s="74"/>
      <c r="AG468" s="101"/>
      <c r="AN468" s="74"/>
      <c r="AO468" s="74"/>
      <c r="AP468" s="74"/>
      <c r="AQ468" s="74"/>
      <c r="AR468" s="74"/>
      <c r="AS468" s="74"/>
      <c r="AT468" s="74"/>
      <c r="AU468" s="74"/>
    </row>
    <row r="469" spans="27:50">
      <c r="AA469" s="74"/>
      <c r="AB469" s="74"/>
      <c r="AC469" s="74"/>
      <c r="AD469" s="74"/>
      <c r="AE469" s="74"/>
      <c r="AG469" s="101"/>
      <c r="AN469" s="74"/>
      <c r="AO469" s="74"/>
      <c r="AP469" s="74"/>
      <c r="AQ469" s="74"/>
      <c r="AR469" s="74"/>
      <c r="AS469" s="74"/>
      <c r="AT469" s="74"/>
      <c r="AU469" s="74"/>
    </row>
    <row r="470" spans="27:50">
      <c r="AA470" s="74"/>
      <c r="AB470" s="74"/>
      <c r="AC470" s="74"/>
      <c r="AD470" s="74"/>
      <c r="AE470" s="74"/>
      <c r="AG470" s="101"/>
      <c r="AN470" s="74"/>
      <c r="AO470" s="74"/>
      <c r="AP470" s="74"/>
      <c r="AQ470" s="74"/>
      <c r="AR470" s="74"/>
      <c r="AS470" s="74"/>
      <c r="AT470" s="74"/>
      <c r="AU470" s="74"/>
    </row>
    <row r="471" spans="27:50">
      <c r="AA471" s="74"/>
      <c r="AB471" s="74"/>
      <c r="AC471" s="74"/>
      <c r="AD471" s="74"/>
      <c r="AE471" s="74"/>
      <c r="AG471" s="101"/>
      <c r="AN471" s="74"/>
      <c r="AO471" s="74"/>
      <c r="AP471" s="74"/>
      <c r="AQ471" s="74"/>
      <c r="AR471" s="74"/>
      <c r="AS471" s="74"/>
      <c r="AT471" s="74"/>
      <c r="AU471" s="74"/>
    </row>
    <row r="472" spans="27:50">
      <c r="AA472" s="74"/>
      <c r="AB472" s="74"/>
      <c r="AC472" s="74"/>
      <c r="AD472" s="74"/>
      <c r="AE472" s="74"/>
      <c r="AG472" s="101"/>
      <c r="AN472" s="74"/>
      <c r="AO472" s="74"/>
      <c r="AP472" s="74"/>
      <c r="AQ472" s="74"/>
      <c r="AR472" s="74"/>
      <c r="AS472" s="74"/>
      <c r="AT472" s="74"/>
      <c r="AU472" s="74"/>
      <c r="AV472" s="74"/>
      <c r="AX472" s="74"/>
    </row>
    <row r="473" spans="27:50">
      <c r="AA473" s="74"/>
      <c r="AB473" s="74"/>
      <c r="AC473" s="74"/>
      <c r="AD473" s="74"/>
      <c r="AE473" s="74"/>
      <c r="AG473" s="101"/>
      <c r="AN473" s="74"/>
      <c r="AO473" s="74"/>
      <c r="AP473" s="74"/>
      <c r="AQ473" s="74"/>
      <c r="AR473" s="74"/>
      <c r="AS473" s="74"/>
      <c r="AT473" s="74"/>
      <c r="AU473" s="74"/>
    </row>
    <row r="474" spans="27:50">
      <c r="AA474" s="74"/>
      <c r="AB474" s="74"/>
      <c r="AC474" s="74"/>
      <c r="AD474" s="74"/>
      <c r="AE474" s="74"/>
      <c r="AG474" s="101"/>
      <c r="AN474" s="74"/>
      <c r="AO474" s="74"/>
      <c r="AP474" s="74"/>
      <c r="AQ474" s="74"/>
      <c r="AR474" s="74"/>
      <c r="AS474" s="74"/>
      <c r="AT474" s="74"/>
      <c r="AU474" s="74"/>
    </row>
    <row r="475" spans="27:50">
      <c r="AA475" s="74"/>
      <c r="AB475" s="74"/>
      <c r="AC475" s="74"/>
      <c r="AD475" s="74"/>
      <c r="AE475" s="74"/>
      <c r="AG475" s="101"/>
      <c r="AN475" s="74"/>
      <c r="AO475" s="74"/>
      <c r="AP475" s="74"/>
      <c r="AQ475" s="74"/>
      <c r="AR475" s="74"/>
      <c r="AS475" s="74"/>
      <c r="AT475" s="74"/>
      <c r="AU475" s="74"/>
    </row>
    <row r="476" spans="27:50">
      <c r="AA476" s="74"/>
      <c r="AB476" s="74"/>
      <c r="AC476" s="74"/>
      <c r="AD476" s="74"/>
      <c r="AE476" s="74"/>
      <c r="AG476" s="101"/>
      <c r="AN476" s="74"/>
      <c r="AO476" s="74"/>
      <c r="AP476" s="74"/>
      <c r="AQ476" s="74"/>
      <c r="AR476" s="74"/>
      <c r="AS476" s="74"/>
      <c r="AT476" s="74"/>
      <c r="AU476" s="74"/>
    </row>
    <row r="477" spans="27:50">
      <c r="AA477" s="74"/>
      <c r="AB477" s="74"/>
      <c r="AC477" s="74"/>
      <c r="AD477" s="74"/>
      <c r="AE477" s="74"/>
      <c r="AG477" s="101"/>
      <c r="AN477" s="74"/>
      <c r="AO477" s="74"/>
      <c r="AP477" s="74"/>
      <c r="AQ477" s="74"/>
      <c r="AR477" s="74"/>
      <c r="AS477" s="74"/>
      <c r="AT477" s="74"/>
      <c r="AU477" s="74"/>
    </row>
    <row r="478" spans="27:50">
      <c r="AA478" s="74"/>
      <c r="AB478" s="74"/>
      <c r="AC478" s="74"/>
      <c r="AD478" s="74"/>
      <c r="AE478" s="74"/>
      <c r="AG478" s="101"/>
      <c r="AN478" s="74"/>
      <c r="AO478" s="74"/>
      <c r="AP478" s="74"/>
      <c r="AQ478" s="74"/>
      <c r="AR478" s="74"/>
      <c r="AS478" s="74"/>
      <c r="AT478" s="74"/>
      <c r="AU478" s="74"/>
    </row>
    <row r="479" spans="27:50">
      <c r="AA479" s="74"/>
      <c r="AB479" s="74"/>
      <c r="AC479" s="74"/>
      <c r="AD479" s="74"/>
      <c r="AE479" s="74"/>
      <c r="AG479" s="101"/>
      <c r="AN479" s="74"/>
      <c r="AO479" s="74"/>
      <c r="AP479" s="74"/>
      <c r="AQ479" s="74"/>
      <c r="AR479" s="74"/>
      <c r="AS479" s="74"/>
      <c r="AT479" s="74"/>
      <c r="AU479" s="74"/>
    </row>
    <row r="480" spans="27:50">
      <c r="AA480" s="74"/>
      <c r="AB480" s="74"/>
      <c r="AC480" s="74"/>
      <c r="AD480" s="74"/>
      <c r="AE480" s="74"/>
      <c r="AG480" s="101"/>
      <c r="AN480" s="74"/>
      <c r="AO480" s="74"/>
      <c r="AP480" s="74"/>
      <c r="AQ480" s="74"/>
      <c r="AR480" s="74"/>
      <c r="AS480" s="74"/>
      <c r="AT480" s="74"/>
      <c r="AU480" s="74"/>
    </row>
    <row r="481" spans="27:64">
      <c r="AA481" s="74"/>
      <c r="AB481" s="74"/>
      <c r="AC481" s="74"/>
      <c r="AD481" s="74"/>
      <c r="AE481" s="74"/>
      <c r="AG481" s="101"/>
      <c r="AN481" s="74"/>
      <c r="AO481" s="74"/>
      <c r="AP481" s="74"/>
      <c r="AQ481" s="74"/>
      <c r="AR481" s="74"/>
      <c r="AS481" s="74"/>
      <c r="AT481" s="74"/>
      <c r="AU481" s="74"/>
    </row>
    <row r="482" spans="27:64">
      <c r="AA482" s="74"/>
      <c r="AB482" s="74"/>
      <c r="AC482" s="74"/>
      <c r="AD482" s="74"/>
      <c r="AE482" s="74"/>
      <c r="AG482" s="101"/>
      <c r="AN482" s="74"/>
      <c r="AO482" s="74"/>
      <c r="AP482" s="74"/>
      <c r="AQ482" s="74"/>
      <c r="AR482" s="74"/>
      <c r="AS482" s="74"/>
      <c r="AT482" s="74"/>
      <c r="AU482" s="74"/>
    </row>
    <row r="483" spans="27:64">
      <c r="AA483" s="74"/>
      <c r="AB483" s="74"/>
      <c r="AC483" s="74"/>
      <c r="AD483" s="74"/>
      <c r="AE483" s="74"/>
      <c r="AG483" s="101"/>
      <c r="AN483" s="74"/>
      <c r="AO483" s="74"/>
      <c r="AP483" s="74"/>
      <c r="AQ483" s="74"/>
      <c r="AR483" s="74"/>
      <c r="AS483" s="74"/>
      <c r="AT483" s="74"/>
      <c r="AU483" s="74"/>
    </row>
    <row r="484" spans="27:64">
      <c r="AA484" s="74"/>
      <c r="AB484" s="74"/>
      <c r="AC484" s="74"/>
      <c r="AD484" s="74"/>
      <c r="AE484" s="74"/>
      <c r="AG484" s="101"/>
      <c r="AN484" s="74"/>
      <c r="AO484" s="74"/>
      <c r="AP484" s="74"/>
      <c r="AQ484" s="74"/>
      <c r="AR484" s="74"/>
      <c r="AS484" s="74"/>
      <c r="AT484" s="74"/>
      <c r="AU484" s="74"/>
    </row>
    <row r="485" spans="27:64">
      <c r="AA485" s="74"/>
      <c r="AB485" s="74"/>
      <c r="AC485" s="74"/>
      <c r="AD485" s="74"/>
      <c r="AE485" s="74"/>
      <c r="AG485" s="101"/>
      <c r="AN485" s="74"/>
      <c r="AO485" s="74"/>
      <c r="AP485" s="74"/>
      <c r="AQ485" s="74"/>
      <c r="AR485" s="74"/>
      <c r="AS485" s="74"/>
      <c r="AT485" s="74"/>
      <c r="AU485" s="74"/>
      <c r="AV485" s="74"/>
      <c r="AW485" s="74"/>
      <c r="AX485" s="74"/>
      <c r="AY485" s="74"/>
      <c r="AZ485" s="74"/>
      <c r="BA485" s="74"/>
      <c r="BB485" s="74"/>
      <c r="BC485" s="74"/>
      <c r="BD485" s="74"/>
      <c r="BE485" s="74"/>
      <c r="BF485" s="74"/>
      <c r="BG485" s="74"/>
      <c r="BH485" s="74"/>
      <c r="BI485" s="74"/>
      <c r="BJ485" s="74"/>
      <c r="BK485" s="74"/>
      <c r="BL485" s="74"/>
    </row>
    <row r="486" spans="27:64">
      <c r="AA486" s="74"/>
      <c r="AB486" s="74"/>
      <c r="AC486" s="74"/>
      <c r="AD486" s="74"/>
      <c r="AE486" s="74"/>
      <c r="AG486" s="101"/>
      <c r="AN486" s="74"/>
      <c r="AO486" s="74"/>
      <c r="AP486" s="74"/>
      <c r="AQ486" s="74"/>
      <c r="AR486" s="74"/>
      <c r="AS486" s="74"/>
      <c r="AT486" s="74"/>
      <c r="AU486" s="74"/>
    </row>
    <row r="487" spans="27:64">
      <c r="AA487" s="74"/>
      <c r="AB487" s="74"/>
      <c r="AC487" s="74"/>
      <c r="AD487" s="74"/>
      <c r="AE487" s="74"/>
      <c r="AG487" s="101"/>
      <c r="AN487" s="74"/>
      <c r="AO487" s="74"/>
      <c r="AP487" s="74"/>
      <c r="AQ487" s="74"/>
      <c r="AR487" s="74"/>
      <c r="AS487" s="74"/>
      <c r="AT487" s="74"/>
      <c r="AU487" s="74"/>
    </row>
    <row r="488" spans="27:64">
      <c r="AA488" s="74"/>
      <c r="AB488" s="74"/>
      <c r="AC488" s="74"/>
      <c r="AD488" s="74"/>
      <c r="AE488" s="74"/>
      <c r="AG488" s="101"/>
      <c r="AN488" s="74"/>
      <c r="AO488" s="74"/>
      <c r="AP488" s="74"/>
      <c r="AQ488" s="74"/>
      <c r="AR488" s="74"/>
      <c r="AS488" s="74"/>
      <c r="AT488" s="74"/>
      <c r="AU488" s="74"/>
    </row>
    <row r="489" spans="27:64">
      <c r="AA489" s="74"/>
      <c r="AB489" s="74"/>
      <c r="AC489" s="74"/>
      <c r="AD489" s="74"/>
      <c r="AE489" s="74"/>
      <c r="AG489" s="101"/>
      <c r="AN489" s="74"/>
      <c r="AO489" s="74"/>
      <c r="AP489" s="74"/>
      <c r="AQ489" s="74"/>
      <c r="AR489" s="74"/>
      <c r="AS489" s="74"/>
      <c r="AT489" s="74"/>
      <c r="AU489" s="74"/>
    </row>
    <row r="490" spans="27:64">
      <c r="AA490" s="74"/>
      <c r="AB490" s="74"/>
      <c r="AC490" s="74"/>
      <c r="AD490" s="74"/>
      <c r="AE490" s="74"/>
      <c r="AG490" s="101"/>
      <c r="AN490" s="74"/>
      <c r="AO490" s="74"/>
      <c r="AP490" s="74"/>
      <c r="AQ490" s="74"/>
      <c r="AR490" s="74"/>
      <c r="AS490" s="74"/>
      <c r="AT490" s="74"/>
      <c r="AU490" s="74"/>
    </row>
    <row r="491" spans="27:64">
      <c r="AA491" s="74"/>
      <c r="AB491" s="74"/>
      <c r="AC491" s="74"/>
      <c r="AD491" s="74"/>
      <c r="AE491" s="74"/>
      <c r="AG491" s="101"/>
      <c r="AN491" s="74"/>
      <c r="AO491" s="74"/>
      <c r="AP491" s="74"/>
      <c r="AQ491" s="74"/>
      <c r="AR491" s="74"/>
      <c r="AS491" s="74"/>
      <c r="AT491" s="74"/>
      <c r="AU491" s="74"/>
    </row>
    <row r="492" spans="27:64">
      <c r="AA492" s="74"/>
      <c r="AB492" s="74"/>
      <c r="AC492" s="74"/>
      <c r="AD492" s="74"/>
      <c r="AE492" s="74"/>
      <c r="AG492" s="101"/>
      <c r="AN492" s="74"/>
      <c r="AO492" s="74"/>
      <c r="AP492" s="74"/>
      <c r="AQ492" s="74"/>
      <c r="AR492" s="74"/>
      <c r="AS492" s="74"/>
      <c r="AT492" s="74"/>
      <c r="AU492" s="74"/>
    </row>
    <row r="493" spans="27:64">
      <c r="AA493" s="74"/>
      <c r="AB493" s="74"/>
      <c r="AC493" s="74"/>
      <c r="AD493" s="74"/>
      <c r="AE493" s="74"/>
      <c r="AG493" s="101"/>
      <c r="AN493" s="74"/>
      <c r="AO493" s="74"/>
      <c r="AP493" s="74"/>
      <c r="AQ493" s="74"/>
      <c r="AR493" s="74"/>
      <c r="AS493" s="74"/>
      <c r="AT493" s="74"/>
      <c r="AU493" s="74"/>
    </row>
    <row r="494" spans="27:64">
      <c r="AA494" s="74"/>
      <c r="AB494" s="74"/>
      <c r="AC494" s="74"/>
      <c r="AD494" s="74"/>
      <c r="AE494" s="74"/>
      <c r="AG494" s="101"/>
      <c r="AN494" s="74"/>
      <c r="AO494" s="74"/>
      <c r="AP494" s="74"/>
      <c r="AQ494" s="74"/>
      <c r="AR494" s="74"/>
      <c r="AS494" s="74"/>
      <c r="AT494" s="74"/>
      <c r="AU494" s="74"/>
    </row>
    <row r="495" spans="27:64">
      <c r="AA495" s="74"/>
      <c r="AB495" s="74"/>
      <c r="AC495" s="74"/>
      <c r="AD495" s="74"/>
      <c r="AE495" s="74"/>
      <c r="AG495" s="101"/>
      <c r="AN495" s="74"/>
      <c r="AO495" s="74"/>
      <c r="AP495" s="74"/>
      <c r="AQ495" s="74"/>
      <c r="AR495" s="74"/>
      <c r="AS495" s="74"/>
      <c r="AT495" s="74"/>
      <c r="AU495" s="74"/>
    </row>
    <row r="496" spans="27:64">
      <c r="AA496" s="74"/>
      <c r="AB496" s="74"/>
      <c r="AC496" s="74"/>
      <c r="AD496" s="74"/>
      <c r="AE496" s="74"/>
      <c r="AG496" s="101"/>
      <c r="AN496" s="74"/>
      <c r="AO496" s="74"/>
      <c r="AP496" s="74"/>
      <c r="AQ496" s="74"/>
      <c r="AR496" s="74"/>
      <c r="AS496" s="74"/>
      <c r="AT496" s="74"/>
      <c r="AU496" s="74"/>
    </row>
    <row r="497" spans="27:47">
      <c r="AA497" s="74"/>
      <c r="AB497" s="74"/>
      <c r="AC497" s="74"/>
      <c r="AD497" s="74"/>
      <c r="AE497" s="74"/>
      <c r="AG497" s="101"/>
      <c r="AN497" s="74"/>
      <c r="AO497" s="74"/>
      <c r="AP497" s="74"/>
      <c r="AQ497" s="74"/>
      <c r="AR497" s="74"/>
      <c r="AS497" s="74"/>
      <c r="AT497" s="74"/>
      <c r="AU497" s="74"/>
    </row>
    <row r="498" spans="27:47">
      <c r="AA498" s="74"/>
      <c r="AB498" s="74"/>
      <c r="AC498" s="74"/>
      <c r="AD498" s="74"/>
      <c r="AE498" s="74"/>
      <c r="AG498" s="101"/>
      <c r="AN498" s="74"/>
      <c r="AO498" s="74"/>
      <c r="AP498" s="74"/>
      <c r="AQ498" s="74"/>
      <c r="AR498" s="74"/>
      <c r="AS498" s="74"/>
      <c r="AT498" s="74"/>
      <c r="AU498" s="74"/>
    </row>
    <row r="499" spans="27:47">
      <c r="AA499" s="74"/>
      <c r="AB499" s="74"/>
      <c r="AC499" s="74"/>
      <c r="AD499" s="74"/>
      <c r="AE499" s="74"/>
      <c r="AG499" s="101"/>
      <c r="AN499" s="74"/>
      <c r="AO499" s="74"/>
      <c r="AP499" s="74"/>
      <c r="AQ499" s="74"/>
      <c r="AR499" s="74"/>
      <c r="AS499" s="74"/>
      <c r="AT499" s="74"/>
      <c r="AU499" s="74"/>
    </row>
    <row r="500" spans="27:47">
      <c r="AA500" s="74"/>
      <c r="AB500" s="74"/>
      <c r="AC500" s="74"/>
      <c r="AD500" s="74"/>
      <c r="AE500" s="74"/>
      <c r="AG500" s="101"/>
      <c r="AN500" s="74"/>
      <c r="AO500" s="74"/>
      <c r="AP500" s="74"/>
      <c r="AQ500" s="74"/>
      <c r="AR500" s="74"/>
      <c r="AS500" s="74"/>
      <c r="AT500" s="74"/>
      <c r="AU500" s="74"/>
    </row>
    <row r="501" spans="27:47">
      <c r="AA501" s="74"/>
      <c r="AB501" s="74"/>
      <c r="AC501" s="74"/>
      <c r="AD501" s="74"/>
      <c r="AE501" s="74"/>
      <c r="AG501" s="101"/>
      <c r="AN501" s="74"/>
      <c r="AO501" s="74"/>
      <c r="AP501" s="74"/>
      <c r="AQ501" s="74"/>
      <c r="AR501" s="74"/>
      <c r="AS501" s="74"/>
      <c r="AT501" s="74"/>
      <c r="AU501" s="74"/>
    </row>
    <row r="502" spans="27:47">
      <c r="AA502" s="74"/>
      <c r="AB502" s="74"/>
      <c r="AC502" s="74"/>
      <c r="AD502" s="74"/>
      <c r="AE502" s="74"/>
      <c r="AG502" s="101"/>
      <c r="AN502" s="74"/>
      <c r="AO502" s="74"/>
      <c r="AP502" s="74"/>
      <c r="AQ502" s="74"/>
      <c r="AR502" s="74"/>
      <c r="AS502" s="74"/>
      <c r="AT502" s="74"/>
      <c r="AU502" s="74"/>
    </row>
    <row r="503" spans="27:47">
      <c r="AA503" s="74"/>
      <c r="AB503" s="74"/>
      <c r="AC503" s="74"/>
      <c r="AD503" s="74"/>
      <c r="AE503" s="74"/>
      <c r="AG503" s="101"/>
      <c r="AN503" s="74"/>
      <c r="AO503" s="74"/>
      <c r="AP503" s="74"/>
      <c r="AQ503" s="74"/>
      <c r="AR503" s="74"/>
      <c r="AS503" s="74"/>
      <c r="AT503" s="74"/>
      <c r="AU503" s="74"/>
    </row>
    <row r="504" spans="27:47">
      <c r="AA504" s="74"/>
      <c r="AB504" s="74"/>
      <c r="AC504" s="74"/>
      <c r="AD504" s="74"/>
      <c r="AE504" s="74"/>
      <c r="AG504" s="101"/>
      <c r="AN504" s="74"/>
      <c r="AO504" s="74"/>
      <c r="AP504" s="74"/>
      <c r="AQ504" s="74"/>
      <c r="AR504" s="74"/>
      <c r="AS504" s="74"/>
      <c r="AT504" s="74"/>
      <c r="AU504" s="74"/>
    </row>
    <row r="505" spans="27:47">
      <c r="AA505" s="74"/>
      <c r="AB505" s="74"/>
      <c r="AC505" s="74"/>
      <c r="AD505" s="74"/>
      <c r="AE505" s="74"/>
      <c r="AG505" s="101"/>
      <c r="AN505" s="74"/>
      <c r="AO505" s="74"/>
      <c r="AP505" s="74"/>
      <c r="AQ505" s="74"/>
      <c r="AR505" s="74"/>
      <c r="AS505" s="74"/>
      <c r="AT505" s="74"/>
      <c r="AU505" s="74"/>
    </row>
    <row r="506" spans="27:47">
      <c r="AA506" s="74"/>
      <c r="AB506" s="74"/>
      <c r="AC506" s="74"/>
      <c r="AD506" s="74"/>
      <c r="AE506" s="74"/>
      <c r="AG506" s="101"/>
      <c r="AN506" s="74"/>
      <c r="AO506" s="74"/>
      <c r="AP506" s="74"/>
      <c r="AQ506" s="74"/>
      <c r="AR506" s="74"/>
      <c r="AS506" s="74"/>
      <c r="AT506" s="74"/>
      <c r="AU506" s="74"/>
    </row>
    <row r="507" spans="27:47">
      <c r="AA507" s="74"/>
      <c r="AB507" s="74"/>
      <c r="AC507" s="74"/>
      <c r="AD507" s="74"/>
      <c r="AE507" s="74"/>
      <c r="AG507" s="101"/>
      <c r="AN507" s="74"/>
      <c r="AO507" s="74"/>
      <c r="AP507" s="74"/>
      <c r="AQ507" s="74"/>
      <c r="AR507" s="74"/>
      <c r="AS507" s="74"/>
      <c r="AT507" s="74"/>
      <c r="AU507" s="74"/>
    </row>
    <row r="508" spans="27:47">
      <c r="AA508" s="74"/>
      <c r="AB508" s="74"/>
      <c r="AC508" s="74"/>
      <c r="AD508" s="74"/>
      <c r="AE508" s="74"/>
      <c r="AG508" s="101"/>
      <c r="AN508" s="74"/>
      <c r="AO508" s="74"/>
      <c r="AP508" s="74"/>
      <c r="AQ508" s="74"/>
      <c r="AR508" s="74"/>
      <c r="AS508" s="74"/>
      <c r="AT508" s="74"/>
      <c r="AU508" s="74"/>
    </row>
    <row r="509" spans="27:47">
      <c r="AA509" s="74"/>
      <c r="AB509" s="74"/>
      <c r="AC509" s="74"/>
      <c r="AD509" s="74"/>
      <c r="AE509" s="74"/>
      <c r="AG509" s="101"/>
      <c r="AN509" s="74"/>
      <c r="AO509" s="74"/>
      <c r="AP509" s="74"/>
      <c r="AQ509" s="74"/>
      <c r="AR509" s="74"/>
      <c r="AS509" s="74"/>
      <c r="AT509" s="74"/>
      <c r="AU509" s="74"/>
    </row>
    <row r="510" spans="27:47">
      <c r="AA510" s="74"/>
      <c r="AB510" s="74"/>
      <c r="AC510" s="74"/>
      <c r="AD510" s="74"/>
      <c r="AE510" s="74"/>
      <c r="AG510" s="101"/>
      <c r="AN510" s="74"/>
      <c r="AO510" s="74"/>
      <c r="AP510" s="74"/>
      <c r="AQ510" s="74"/>
      <c r="AR510" s="74"/>
      <c r="AS510" s="74"/>
      <c r="AT510" s="74"/>
      <c r="AU510" s="74"/>
    </row>
    <row r="511" spans="27:47">
      <c r="AA511" s="74"/>
      <c r="AB511" s="74"/>
      <c r="AC511" s="74"/>
      <c r="AD511" s="74"/>
      <c r="AE511" s="74"/>
      <c r="AG511" s="101"/>
      <c r="AN511" s="74"/>
      <c r="AO511" s="74"/>
      <c r="AP511" s="74"/>
      <c r="AQ511" s="74"/>
      <c r="AR511" s="74"/>
      <c r="AS511" s="74"/>
      <c r="AT511" s="74"/>
      <c r="AU511" s="74"/>
    </row>
    <row r="512" spans="27:47">
      <c r="AA512" s="74"/>
      <c r="AB512" s="74"/>
      <c r="AC512" s="74"/>
      <c r="AD512" s="74"/>
      <c r="AE512" s="74"/>
      <c r="AG512" s="101"/>
      <c r="AN512" s="74"/>
      <c r="AO512" s="74"/>
      <c r="AP512" s="74"/>
      <c r="AQ512" s="74"/>
      <c r="AR512" s="74"/>
      <c r="AS512" s="74"/>
      <c r="AT512" s="74"/>
      <c r="AU512" s="74"/>
    </row>
    <row r="513" spans="27:64">
      <c r="AA513" s="74"/>
      <c r="AB513" s="74"/>
      <c r="AC513" s="74"/>
      <c r="AD513" s="74"/>
      <c r="AE513" s="74"/>
      <c r="AG513" s="101"/>
      <c r="AN513" s="74"/>
      <c r="AO513" s="74"/>
      <c r="AP513" s="74"/>
      <c r="AQ513" s="74"/>
      <c r="AR513" s="74"/>
      <c r="AS513" s="74"/>
      <c r="AT513" s="74"/>
      <c r="AU513" s="74"/>
    </row>
    <row r="514" spans="27:64">
      <c r="AA514" s="74"/>
      <c r="AB514" s="74"/>
      <c r="AC514" s="74"/>
      <c r="AD514" s="74"/>
      <c r="AE514" s="74"/>
      <c r="AG514" s="101"/>
      <c r="AN514" s="74"/>
      <c r="AO514" s="74"/>
      <c r="AP514" s="74"/>
      <c r="AQ514" s="74"/>
      <c r="AR514" s="74"/>
      <c r="AS514" s="74"/>
      <c r="AT514" s="74"/>
      <c r="AU514" s="74"/>
    </row>
    <row r="515" spans="27:64">
      <c r="AA515" s="74"/>
      <c r="AB515" s="74"/>
      <c r="AC515" s="74"/>
      <c r="AD515" s="74"/>
      <c r="AE515" s="74"/>
      <c r="AG515" s="101"/>
      <c r="AN515" s="74"/>
      <c r="AO515" s="74"/>
      <c r="AP515" s="74"/>
      <c r="AQ515" s="74"/>
      <c r="AR515" s="74"/>
      <c r="AS515" s="74"/>
      <c r="AT515" s="74"/>
      <c r="AU515" s="74"/>
      <c r="AV515" s="74"/>
    </row>
    <row r="516" spans="27:64">
      <c r="AA516" s="74"/>
      <c r="AB516" s="74"/>
      <c r="AC516" s="74"/>
      <c r="AD516" s="74"/>
      <c r="AE516" s="74"/>
      <c r="AG516" s="101"/>
      <c r="AN516" s="74"/>
      <c r="AO516" s="74"/>
      <c r="AP516" s="74"/>
      <c r="AQ516" s="74"/>
      <c r="AR516" s="74"/>
      <c r="AS516" s="74"/>
      <c r="AT516" s="74"/>
      <c r="AU516" s="74"/>
    </row>
    <row r="517" spans="27:64">
      <c r="AA517" s="74"/>
      <c r="AB517" s="74"/>
      <c r="AC517" s="74"/>
      <c r="AD517" s="74"/>
      <c r="AE517" s="74"/>
      <c r="AG517" s="101"/>
      <c r="AN517" s="74"/>
      <c r="AO517" s="74"/>
      <c r="AP517" s="74"/>
      <c r="AQ517" s="74"/>
      <c r="AR517" s="74"/>
      <c r="AS517" s="74"/>
      <c r="AT517" s="74"/>
      <c r="AU517" s="74"/>
    </row>
    <row r="518" spans="27:64">
      <c r="AA518" s="74"/>
      <c r="AB518" s="74"/>
      <c r="AC518" s="74"/>
      <c r="AD518" s="74"/>
      <c r="AE518" s="74"/>
      <c r="AG518" s="101"/>
      <c r="AN518" s="74"/>
      <c r="AO518" s="74"/>
      <c r="AP518" s="74"/>
      <c r="AQ518" s="74"/>
      <c r="AR518" s="74"/>
      <c r="AS518" s="74"/>
      <c r="AT518" s="74"/>
      <c r="AU518" s="74"/>
      <c r="AV518" s="74"/>
    </row>
    <row r="519" spans="27:64">
      <c r="AA519" s="74"/>
      <c r="AB519" s="74"/>
      <c r="AC519" s="74"/>
      <c r="AD519" s="74"/>
      <c r="AE519" s="74"/>
      <c r="AG519" s="101"/>
      <c r="AN519" s="74"/>
      <c r="AO519" s="74"/>
      <c r="AP519" s="74"/>
      <c r="AQ519" s="74"/>
      <c r="AR519" s="74"/>
      <c r="AS519" s="74"/>
      <c r="AT519" s="74"/>
      <c r="AU519" s="74"/>
      <c r="AV519" s="74"/>
      <c r="AW519" s="74"/>
      <c r="AX519" s="74"/>
      <c r="AY519" s="74"/>
      <c r="AZ519" s="74"/>
      <c r="BA519" s="74"/>
      <c r="BB519" s="74"/>
      <c r="BC519" s="74"/>
      <c r="BD519" s="74"/>
      <c r="BE519" s="74"/>
      <c r="BF519" s="74"/>
      <c r="BG519" s="74"/>
      <c r="BH519" s="74"/>
      <c r="BI519" s="74"/>
      <c r="BJ519" s="74"/>
      <c r="BK519" s="74"/>
      <c r="BL519" s="74"/>
    </row>
    <row r="520" spans="27:64">
      <c r="AA520" s="74"/>
      <c r="AB520" s="74"/>
      <c r="AC520" s="74"/>
      <c r="AD520" s="74"/>
      <c r="AE520" s="74"/>
      <c r="AG520" s="101"/>
      <c r="AN520" s="74"/>
      <c r="AO520" s="74"/>
      <c r="AP520" s="74"/>
      <c r="AQ520" s="74"/>
      <c r="AR520" s="74"/>
      <c r="AS520" s="74"/>
      <c r="AT520" s="74"/>
      <c r="AU520" s="74"/>
    </row>
    <row r="521" spans="27:64">
      <c r="AA521" s="74"/>
      <c r="AB521" s="74"/>
      <c r="AC521" s="74"/>
      <c r="AD521" s="74"/>
      <c r="AE521" s="74"/>
      <c r="AG521" s="101"/>
      <c r="AN521" s="74"/>
      <c r="AO521" s="74"/>
      <c r="AP521" s="74"/>
      <c r="AQ521" s="74"/>
      <c r="AR521" s="74"/>
      <c r="AS521" s="74"/>
      <c r="AT521" s="74"/>
      <c r="AU521" s="74"/>
    </row>
    <row r="522" spans="27:64">
      <c r="AA522" s="74"/>
      <c r="AB522" s="74"/>
      <c r="AC522" s="74"/>
      <c r="AD522" s="74"/>
      <c r="AE522" s="74"/>
      <c r="AG522" s="101"/>
      <c r="AN522" s="74"/>
      <c r="AO522" s="74"/>
      <c r="AP522" s="74"/>
      <c r="AQ522" s="74"/>
      <c r="AR522" s="74"/>
      <c r="AS522" s="74"/>
      <c r="AT522" s="74"/>
      <c r="AU522" s="74"/>
    </row>
    <row r="523" spans="27:64">
      <c r="AA523" s="74"/>
      <c r="AB523" s="74"/>
      <c r="AC523" s="74"/>
      <c r="AD523" s="74"/>
      <c r="AE523" s="74"/>
      <c r="AG523" s="101"/>
      <c r="AN523" s="74"/>
      <c r="AO523" s="74"/>
      <c r="AP523" s="74"/>
      <c r="AQ523" s="74"/>
      <c r="AR523" s="74"/>
      <c r="AS523" s="74"/>
      <c r="AT523" s="74"/>
      <c r="AU523" s="74"/>
    </row>
    <row r="524" spans="27:64">
      <c r="AA524" s="74"/>
      <c r="AB524" s="74"/>
      <c r="AC524" s="74"/>
      <c r="AD524" s="74"/>
      <c r="AE524" s="74"/>
      <c r="AG524" s="101"/>
      <c r="AN524" s="74"/>
      <c r="AO524" s="74"/>
      <c r="AP524" s="74"/>
      <c r="AQ524" s="74"/>
      <c r="AR524" s="74"/>
      <c r="AS524" s="74"/>
      <c r="AT524" s="74"/>
      <c r="AU524" s="74"/>
    </row>
    <row r="525" spans="27:64">
      <c r="AA525" s="74"/>
      <c r="AB525" s="74"/>
      <c r="AC525" s="74"/>
      <c r="AD525" s="74"/>
      <c r="AE525" s="74"/>
      <c r="AG525" s="101"/>
      <c r="AN525" s="74"/>
      <c r="AO525" s="74"/>
      <c r="AP525" s="74"/>
      <c r="AQ525" s="74"/>
      <c r="AR525" s="74"/>
      <c r="AS525" s="74"/>
      <c r="AT525" s="74"/>
      <c r="AU525" s="74"/>
    </row>
    <row r="526" spans="27:64">
      <c r="AA526" s="74"/>
      <c r="AB526" s="74"/>
      <c r="AC526" s="74"/>
      <c r="AD526" s="74"/>
      <c r="AE526" s="74"/>
      <c r="AG526" s="101"/>
      <c r="AN526" s="74"/>
      <c r="AO526" s="74"/>
      <c r="AP526" s="74"/>
      <c r="AQ526" s="74"/>
      <c r="AR526" s="74"/>
      <c r="AS526" s="74"/>
      <c r="AT526" s="74"/>
      <c r="AU526" s="74"/>
    </row>
    <row r="527" spans="27:64">
      <c r="AA527" s="74"/>
      <c r="AB527" s="74"/>
      <c r="AC527" s="74"/>
      <c r="AD527" s="74"/>
      <c r="AE527" s="74"/>
      <c r="AG527" s="101"/>
      <c r="AN527" s="74"/>
      <c r="AO527" s="74"/>
      <c r="AP527" s="74"/>
      <c r="AQ527" s="74"/>
      <c r="AR527" s="74"/>
      <c r="AS527" s="74"/>
      <c r="AT527" s="74"/>
      <c r="AU527" s="74"/>
    </row>
    <row r="528" spans="27:64">
      <c r="AA528" s="74"/>
      <c r="AB528" s="74"/>
      <c r="AC528" s="74"/>
      <c r="AD528" s="74"/>
      <c r="AE528" s="74"/>
      <c r="AG528" s="101"/>
      <c r="AN528" s="74"/>
      <c r="AO528" s="74"/>
      <c r="AP528" s="74"/>
      <c r="AQ528" s="74"/>
      <c r="AR528" s="74"/>
      <c r="AS528" s="74"/>
      <c r="AT528" s="74"/>
      <c r="AU528" s="74"/>
      <c r="AV528" s="74"/>
      <c r="AX528" s="74"/>
    </row>
    <row r="529" spans="27:64">
      <c r="AA529" s="74"/>
      <c r="AB529" s="74"/>
      <c r="AC529" s="74"/>
      <c r="AD529" s="74"/>
      <c r="AE529" s="74"/>
      <c r="AG529" s="101"/>
      <c r="AN529" s="74"/>
      <c r="AO529" s="74"/>
      <c r="AP529" s="74"/>
      <c r="AQ529" s="74"/>
      <c r="AR529" s="74"/>
      <c r="AS529" s="74"/>
      <c r="AT529" s="74"/>
      <c r="AU529" s="74"/>
    </row>
    <row r="530" spans="27:64">
      <c r="AA530" s="74"/>
      <c r="AB530" s="74"/>
      <c r="AC530" s="74"/>
      <c r="AD530" s="74"/>
      <c r="AE530" s="74"/>
      <c r="AG530" s="101"/>
      <c r="AN530" s="74"/>
      <c r="AO530" s="74"/>
      <c r="AP530" s="74"/>
      <c r="AQ530" s="74"/>
      <c r="AR530" s="74"/>
      <c r="AS530" s="74"/>
      <c r="AT530" s="74"/>
      <c r="AU530" s="74"/>
    </row>
    <row r="531" spans="27:64">
      <c r="AA531" s="74"/>
      <c r="AB531" s="74"/>
      <c r="AC531" s="74"/>
      <c r="AD531" s="74"/>
      <c r="AE531" s="74"/>
      <c r="AG531" s="101"/>
      <c r="AN531" s="74"/>
      <c r="AO531" s="74"/>
      <c r="AP531" s="74"/>
      <c r="AQ531" s="74"/>
      <c r="AR531" s="74"/>
      <c r="AS531" s="74"/>
      <c r="AT531" s="74"/>
      <c r="AU531" s="74"/>
    </row>
    <row r="532" spans="27:64">
      <c r="AA532" s="74"/>
      <c r="AB532" s="74"/>
      <c r="AC532" s="74"/>
      <c r="AD532" s="74"/>
      <c r="AE532" s="74"/>
      <c r="AG532" s="101"/>
      <c r="AN532" s="74"/>
      <c r="AO532" s="74"/>
      <c r="AP532" s="74"/>
      <c r="AQ532" s="74"/>
      <c r="AR532" s="74"/>
      <c r="AS532" s="74"/>
      <c r="AT532" s="74"/>
      <c r="AU532" s="74"/>
    </row>
    <row r="533" spans="27:64">
      <c r="AA533" s="74"/>
      <c r="AB533" s="74"/>
      <c r="AC533" s="74"/>
      <c r="AD533" s="74"/>
      <c r="AE533" s="74"/>
      <c r="AG533" s="101"/>
      <c r="AN533" s="74"/>
      <c r="AO533" s="74"/>
      <c r="AP533" s="74"/>
      <c r="AQ533" s="74"/>
      <c r="AR533" s="74"/>
      <c r="AS533" s="74"/>
      <c r="AT533" s="74"/>
      <c r="AU533" s="74"/>
    </row>
    <row r="534" spans="27:64">
      <c r="AA534" s="74"/>
      <c r="AB534" s="74"/>
      <c r="AC534" s="74"/>
      <c r="AD534" s="74"/>
      <c r="AE534" s="74"/>
      <c r="AG534" s="101"/>
      <c r="AN534" s="74"/>
      <c r="AO534" s="74"/>
      <c r="AP534" s="74"/>
      <c r="AQ534" s="74"/>
      <c r="AR534" s="74"/>
      <c r="AS534" s="74"/>
      <c r="AT534" s="74"/>
      <c r="AU534" s="74"/>
      <c r="AV534" s="74"/>
      <c r="AW534" s="74"/>
      <c r="AX534" s="74"/>
      <c r="AY534" s="74"/>
      <c r="AZ534" s="74"/>
      <c r="BA534" s="74"/>
      <c r="BB534" s="74"/>
      <c r="BC534" s="74"/>
      <c r="BD534" s="74"/>
      <c r="BE534" s="74"/>
      <c r="BF534" s="74"/>
      <c r="BG534" s="74"/>
      <c r="BH534" s="74"/>
      <c r="BI534" s="74"/>
      <c r="BJ534" s="74"/>
      <c r="BK534" s="74"/>
      <c r="BL534" s="74"/>
    </row>
    <row r="535" spans="27:64">
      <c r="AA535" s="74"/>
      <c r="AB535" s="74"/>
      <c r="AC535" s="74"/>
      <c r="AD535" s="74"/>
      <c r="AE535" s="74"/>
      <c r="AG535" s="101"/>
      <c r="AN535" s="74"/>
      <c r="AO535" s="74"/>
      <c r="AP535" s="74"/>
      <c r="AQ535" s="74"/>
      <c r="AR535" s="74"/>
      <c r="AS535" s="74"/>
      <c r="AT535" s="74"/>
      <c r="AU535" s="74"/>
    </row>
    <row r="536" spans="27:64">
      <c r="AA536" s="74"/>
      <c r="AB536" s="74"/>
      <c r="AC536" s="74"/>
      <c r="AD536" s="74"/>
      <c r="AE536" s="74"/>
      <c r="AG536" s="101"/>
      <c r="AN536" s="74"/>
      <c r="AO536" s="74"/>
      <c r="AP536" s="74"/>
      <c r="AQ536" s="74"/>
      <c r="AR536" s="74"/>
      <c r="AS536" s="74"/>
      <c r="AT536" s="74"/>
      <c r="AU536" s="74"/>
    </row>
    <row r="537" spans="27:64">
      <c r="AA537" s="74"/>
      <c r="AB537" s="74"/>
      <c r="AC537" s="74"/>
      <c r="AD537" s="74"/>
      <c r="AE537" s="74"/>
      <c r="AG537" s="101"/>
      <c r="AN537" s="74"/>
      <c r="AO537" s="74"/>
      <c r="AP537" s="74"/>
      <c r="AQ537" s="74"/>
      <c r="AR537" s="74"/>
      <c r="AS537" s="74"/>
      <c r="AT537" s="74"/>
      <c r="AU537" s="74"/>
    </row>
    <row r="538" spans="27:64">
      <c r="AA538" s="74"/>
      <c r="AB538" s="74"/>
      <c r="AC538" s="74"/>
      <c r="AD538" s="74"/>
      <c r="AE538" s="74"/>
      <c r="AG538" s="101"/>
      <c r="AN538" s="74"/>
      <c r="AO538" s="74"/>
      <c r="AP538" s="74"/>
      <c r="AQ538" s="74"/>
      <c r="AR538" s="74"/>
      <c r="AS538" s="74"/>
      <c r="AT538" s="74"/>
      <c r="AU538" s="74"/>
    </row>
    <row r="539" spans="27:64">
      <c r="AA539" s="74"/>
      <c r="AB539" s="74"/>
      <c r="AC539" s="74"/>
      <c r="AD539" s="74"/>
      <c r="AE539" s="74"/>
      <c r="AG539" s="101"/>
      <c r="AN539" s="74"/>
      <c r="AO539" s="74"/>
      <c r="AP539" s="74"/>
      <c r="AQ539" s="74"/>
      <c r="AR539" s="74"/>
      <c r="AS539" s="74"/>
      <c r="AT539" s="74"/>
      <c r="AU539" s="74"/>
    </row>
    <row r="540" spans="27:64">
      <c r="AA540" s="74"/>
      <c r="AB540" s="74"/>
      <c r="AC540" s="74"/>
      <c r="AD540" s="74"/>
      <c r="AE540" s="74"/>
      <c r="AG540" s="101"/>
      <c r="AN540" s="74"/>
      <c r="AO540" s="74"/>
      <c r="AP540" s="74"/>
      <c r="AQ540" s="74"/>
      <c r="AR540" s="74"/>
      <c r="AS540" s="74"/>
      <c r="AT540" s="74"/>
      <c r="AU540" s="74"/>
    </row>
    <row r="541" spans="27:64">
      <c r="AA541" s="74"/>
      <c r="AB541" s="74"/>
      <c r="AC541" s="74"/>
      <c r="AD541" s="74"/>
      <c r="AE541" s="74"/>
      <c r="AG541" s="101"/>
      <c r="AN541" s="74"/>
      <c r="AO541" s="74"/>
      <c r="AP541" s="74"/>
      <c r="AQ541" s="74"/>
      <c r="AR541" s="74"/>
      <c r="AS541" s="74"/>
      <c r="AT541" s="74"/>
      <c r="AU541" s="74"/>
    </row>
    <row r="542" spans="27:64">
      <c r="AA542" s="74"/>
      <c r="AB542" s="74"/>
      <c r="AC542" s="74"/>
      <c r="AD542" s="74"/>
      <c r="AE542" s="74"/>
      <c r="AG542" s="101"/>
      <c r="AN542" s="74"/>
      <c r="AO542" s="74"/>
      <c r="AP542" s="74"/>
      <c r="AQ542" s="74"/>
      <c r="AR542" s="74"/>
      <c r="AS542" s="74"/>
      <c r="AT542" s="74"/>
      <c r="AU542" s="74"/>
    </row>
    <row r="543" spans="27:64">
      <c r="AA543" s="74"/>
      <c r="AB543" s="74"/>
      <c r="AC543" s="74"/>
      <c r="AD543" s="74"/>
      <c r="AE543" s="74"/>
      <c r="AG543" s="101"/>
      <c r="AN543" s="74"/>
      <c r="AO543" s="74"/>
      <c r="AP543" s="74"/>
      <c r="AQ543" s="74"/>
      <c r="AR543" s="74"/>
      <c r="AS543" s="74"/>
      <c r="AT543" s="74"/>
      <c r="AU543" s="74"/>
    </row>
    <row r="544" spans="27:64">
      <c r="AA544" s="74"/>
      <c r="AB544" s="74"/>
      <c r="AC544" s="74"/>
      <c r="AD544" s="74"/>
      <c r="AE544" s="74"/>
      <c r="AG544" s="101"/>
      <c r="AN544" s="74"/>
      <c r="AO544" s="74"/>
      <c r="AP544" s="74"/>
      <c r="AQ544" s="74"/>
      <c r="AR544" s="74"/>
      <c r="AS544" s="74"/>
      <c r="AT544" s="74"/>
      <c r="AU544" s="74"/>
    </row>
    <row r="545" spans="27:48">
      <c r="AA545" s="74"/>
      <c r="AB545" s="74"/>
      <c r="AC545" s="74"/>
      <c r="AD545" s="74"/>
      <c r="AE545" s="74"/>
      <c r="AG545" s="101"/>
      <c r="AN545" s="74"/>
      <c r="AO545" s="74"/>
      <c r="AP545" s="74"/>
      <c r="AQ545" s="74"/>
      <c r="AR545" s="74"/>
      <c r="AS545" s="74"/>
      <c r="AT545" s="74"/>
      <c r="AU545" s="74"/>
    </row>
    <row r="546" spans="27:48">
      <c r="AA546" s="74"/>
      <c r="AB546" s="74"/>
      <c r="AC546" s="74"/>
      <c r="AD546" s="74"/>
      <c r="AE546" s="74"/>
      <c r="AG546" s="101"/>
      <c r="AN546" s="74"/>
      <c r="AO546" s="74"/>
      <c r="AP546" s="74"/>
      <c r="AQ546" s="74"/>
      <c r="AR546" s="74"/>
      <c r="AS546" s="74"/>
      <c r="AT546" s="74"/>
      <c r="AU546" s="74"/>
    </row>
    <row r="547" spans="27:48">
      <c r="AA547" s="74"/>
      <c r="AB547" s="74"/>
      <c r="AC547" s="74"/>
      <c r="AD547" s="74"/>
      <c r="AE547" s="74"/>
      <c r="AG547" s="101"/>
      <c r="AN547" s="74"/>
      <c r="AO547" s="74"/>
      <c r="AP547" s="74"/>
      <c r="AQ547" s="74"/>
      <c r="AR547" s="74"/>
      <c r="AS547" s="74"/>
      <c r="AT547" s="74"/>
      <c r="AU547" s="74"/>
    </row>
    <row r="548" spans="27:48">
      <c r="AA548" s="74"/>
      <c r="AB548" s="74"/>
      <c r="AC548" s="74"/>
      <c r="AD548" s="74"/>
      <c r="AE548" s="74"/>
      <c r="AG548" s="101"/>
      <c r="AN548" s="74"/>
      <c r="AO548" s="74"/>
      <c r="AP548" s="74"/>
      <c r="AQ548" s="74"/>
      <c r="AR548" s="74"/>
      <c r="AS548" s="74"/>
      <c r="AT548" s="74"/>
      <c r="AU548" s="74"/>
    </row>
    <row r="549" spans="27:48">
      <c r="AA549" s="74"/>
      <c r="AB549" s="74"/>
      <c r="AC549" s="74"/>
      <c r="AD549" s="74"/>
      <c r="AE549" s="74"/>
      <c r="AG549" s="101"/>
      <c r="AN549" s="74"/>
      <c r="AO549" s="74"/>
      <c r="AP549" s="74"/>
      <c r="AQ549" s="74"/>
      <c r="AR549" s="74"/>
      <c r="AS549" s="74"/>
      <c r="AT549" s="74"/>
      <c r="AU549" s="74"/>
    </row>
    <row r="550" spans="27:48">
      <c r="AA550" s="74"/>
      <c r="AB550" s="74"/>
      <c r="AC550" s="74"/>
      <c r="AD550" s="74"/>
      <c r="AE550" s="74"/>
      <c r="AG550" s="101"/>
      <c r="AN550" s="74"/>
      <c r="AO550" s="74"/>
      <c r="AP550" s="74"/>
      <c r="AQ550" s="74"/>
      <c r="AR550" s="74"/>
      <c r="AS550" s="74"/>
      <c r="AT550" s="74"/>
      <c r="AU550" s="74"/>
    </row>
    <row r="551" spans="27:48">
      <c r="AA551" s="74"/>
      <c r="AB551" s="74"/>
      <c r="AC551" s="74"/>
      <c r="AD551" s="74"/>
      <c r="AE551" s="74"/>
      <c r="AG551" s="101"/>
      <c r="AN551" s="74"/>
      <c r="AO551" s="74"/>
      <c r="AP551" s="74"/>
      <c r="AQ551" s="74"/>
      <c r="AR551" s="74"/>
      <c r="AS551" s="74"/>
      <c r="AT551" s="74"/>
      <c r="AU551" s="74"/>
    </row>
    <row r="552" spans="27:48">
      <c r="AA552" s="74"/>
      <c r="AB552" s="74"/>
      <c r="AC552" s="74"/>
      <c r="AD552" s="74"/>
      <c r="AE552" s="74"/>
      <c r="AG552" s="101"/>
      <c r="AN552" s="74"/>
      <c r="AO552" s="74"/>
      <c r="AP552" s="74"/>
      <c r="AQ552" s="74"/>
      <c r="AR552" s="74"/>
      <c r="AS552" s="74"/>
      <c r="AT552" s="74"/>
      <c r="AU552" s="74"/>
    </row>
    <row r="553" spans="27:48">
      <c r="AA553" s="74"/>
      <c r="AB553" s="74"/>
      <c r="AC553" s="74"/>
      <c r="AD553" s="74"/>
      <c r="AE553" s="74"/>
      <c r="AG553" s="101"/>
      <c r="AN553" s="74"/>
      <c r="AO553" s="74"/>
      <c r="AP553" s="74"/>
      <c r="AQ553" s="74"/>
      <c r="AR553" s="74"/>
      <c r="AS553" s="74"/>
      <c r="AT553" s="74"/>
      <c r="AU553" s="74"/>
    </row>
    <row r="554" spans="27:48">
      <c r="AA554" s="74"/>
      <c r="AB554" s="74"/>
      <c r="AC554" s="74"/>
      <c r="AD554" s="74"/>
      <c r="AE554" s="74"/>
      <c r="AG554" s="101"/>
      <c r="AN554" s="74"/>
      <c r="AO554" s="74"/>
      <c r="AP554" s="74"/>
      <c r="AQ554" s="74"/>
      <c r="AR554" s="74"/>
      <c r="AS554" s="74"/>
      <c r="AT554" s="74"/>
      <c r="AU554" s="74"/>
    </row>
    <row r="555" spans="27:48">
      <c r="AA555" s="74"/>
      <c r="AB555" s="74"/>
      <c r="AC555" s="74"/>
      <c r="AD555" s="74"/>
      <c r="AE555" s="74"/>
      <c r="AG555" s="101"/>
      <c r="AN555" s="74"/>
      <c r="AO555" s="74"/>
      <c r="AP555" s="74"/>
      <c r="AQ555" s="74"/>
      <c r="AR555" s="74"/>
      <c r="AS555" s="74"/>
      <c r="AT555" s="74"/>
      <c r="AU555" s="74"/>
    </row>
    <row r="556" spans="27:48">
      <c r="AA556" s="74"/>
      <c r="AB556" s="74"/>
      <c r="AC556" s="74"/>
      <c r="AD556" s="74"/>
      <c r="AE556" s="74"/>
      <c r="AG556" s="101"/>
      <c r="AN556" s="74"/>
      <c r="AO556" s="74"/>
      <c r="AP556" s="74"/>
      <c r="AQ556" s="74"/>
      <c r="AR556" s="74"/>
      <c r="AS556" s="74"/>
      <c r="AT556" s="74"/>
      <c r="AU556" s="74"/>
    </row>
    <row r="557" spans="27:48">
      <c r="AA557" s="74"/>
      <c r="AB557" s="74"/>
      <c r="AC557" s="74"/>
      <c r="AD557" s="74"/>
      <c r="AE557" s="74"/>
      <c r="AG557" s="101"/>
      <c r="AN557" s="74"/>
      <c r="AO557" s="74"/>
      <c r="AP557" s="74"/>
      <c r="AQ557" s="74"/>
      <c r="AR557" s="74"/>
      <c r="AS557" s="74"/>
      <c r="AT557" s="74"/>
      <c r="AU557" s="74"/>
    </row>
    <row r="558" spans="27:48">
      <c r="AA558" s="74"/>
      <c r="AB558" s="74"/>
      <c r="AC558" s="74"/>
      <c r="AD558" s="74"/>
      <c r="AE558" s="74"/>
      <c r="AG558" s="101"/>
      <c r="AN558" s="74"/>
      <c r="AO558" s="74"/>
      <c r="AP558" s="74"/>
      <c r="AQ558" s="74"/>
      <c r="AR558" s="74"/>
      <c r="AS558" s="74"/>
      <c r="AT558" s="74"/>
      <c r="AU558" s="74"/>
    </row>
    <row r="559" spans="27:48">
      <c r="AA559" s="74"/>
      <c r="AB559" s="74"/>
      <c r="AC559" s="74"/>
      <c r="AD559" s="74"/>
      <c r="AE559" s="74"/>
      <c r="AG559" s="101"/>
      <c r="AN559" s="74"/>
      <c r="AO559" s="74"/>
      <c r="AP559" s="74"/>
      <c r="AQ559" s="74"/>
      <c r="AR559" s="74"/>
      <c r="AS559" s="74"/>
      <c r="AT559" s="74"/>
      <c r="AU559" s="74"/>
      <c r="AV559" s="74"/>
    </row>
    <row r="560" spans="27:48">
      <c r="AA560" s="74"/>
      <c r="AB560" s="74"/>
      <c r="AC560" s="74"/>
      <c r="AD560" s="74"/>
      <c r="AE560" s="74"/>
      <c r="AG560" s="101"/>
      <c r="AN560" s="74"/>
      <c r="AO560" s="74"/>
      <c r="AP560" s="74"/>
      <c r="AQ560" s="74"/>
      <c r="AR560" s="74"/>
      <c r="AS560" s="74"/>
      <c r="AT560" s="74"/>
      <c r="AU560" s="74"/>
    </row>
    <row r="561" spans="27:47">
      <c r="AA561" s="74"/>
      <c r="AB561" s="74"/>
      <c r="AC561" s="74"/>
      <c r="AD561" s="74"/>
      <c r="AE561" s="74"/>
      <c r="AG561" s="101"/>
      <c r="AN561" s="74"/>
      <c r="AO561" s="74"/>
      <c r="AP561" s="74"/>
      <c r="AQ561" s="74"/>
      <c r="AR561" s="74"/>
      <c r="AS561" s="74"/>
      <c r="AT561" s="74"/>
      <c r="AU561" s="74"/>
    </row>
    <row r="562" spans="27:47">
      <c r="AA562" s="74"/>
      <c r="AB562" s="74"/>
      <c r="AC562" s="74"/>
      <c r="AD562" s="74"/>
      <c r="AE562" s="74"/>
      <c r="AG562" s="101"/>
      <c r="AN562" s="74"/>
      <c r="AO562" s="74"/>
      <c r="AP562" s="74"/>
      <c r="AQ562" s="74"/>
      <c r="AR562" s="74"/>
      <c r="AS562" s="74"/>
      <c r="AT562" s="74"/>
      <c r="AU562" s="74"/>
    </row>
    <row r="563" spans="27:47">
      <c r="AA563" s="74"/>
      <c r="AB563" s="74"/>
      <c r="AC563" s="74"/>
      <c r="AD563" s="74"/>
      <c r="AE563" s="74"/>
      <c r="AG563" s="101"/>
      <c r="AN563" s="74"/>
      <c r="AO563" s="74"/>
      <c r="AP563" s="74"/>
      <c r="AQ563" s="74"/>
      <c r="AR563" s="74"/>
      <c r="AS563" s="74"/>
      <c r="AT563" s="74"/>
      <c r="AU563" s="74"/>
    </row>
    <row r="564" spans="27:47">
      <c r="AA564" s="74"/>
      <c r="AB564" s="74"/>
      <c r="AC564" s="74"/>
      <c r="AD564" s="74"/>
      <c r="AE564" s="74"/>
      <c r="AG564" s="101"/>
      <c r="AN564" s="74"/>
      <c r="AO564" s="74"/>
      <c r="AP564" s="74"/>
      <c r="AQ564" s="74"/>
      <c r="AR564" s="74"/>
      <c r="AS564" s="74"/>
      <c r="AT564" s="74"/>
      <c r="AU564" s="74"/>
    </row>
    <row r="565" spans="27:47">
      <c r="AA565" s="74"/>
      <c r="AB565" s="74"/>
      <c r="AC565" s="74"/>
      <c r="AD565" s="74"/>
      <c r="AE565" s="74"/>
      <c r="AG565" s="101"/>
      <c r="AN565" s="74"/>
      <c r="AO565" s="74"/>
      <c r="AP565" s="74"/>
      <c r="AQ565" s="74"/>
      <c r="AR565" s="74"/>
      <c r="AS565" s="74"/>
      <c r="AT565" s="74"/>
      <c r="AU565" s="74"/>
    </row>
    <row r="566" spans="27:47">
      <c r="AA566" s="74"/>
      <c r="AB566" s="74"/>
      <c r="AC566" s="74"/>
      <c r="AD566" s="74"/>
      <c r="AE566" s="74"/>
      <c r="AG566" s="101"/>
      <c r="AN566" s="74"/>
      <c r="AO566" s="74"/>
      <c r="AP566" s="74"/>
      <c r="AQ566" s="74"/>
      <c r="AR566" s="74"/>
      <c r="AS566" s="74"/>
      <c r="AT566" s="74"/>
      <c r="AU566" s="74"/>
    </row>
    <row r="567" spans="27:47">
      <c r="AA567" s="74"/>
      <c r="AB567" s="74"/>
      <c r="AC567" s="74"/>
      <c r="AD567" s="74"/>
      <c r="AE567" s="74"/>
      <c r="AG567" s="101"/>
      <c r="AN567" s="74"/>
      <c r="AO567" s="74"/>
      <c r="AP567" s="74"/>
      <c r="AQ567" s="74"/>
      <c r="AR567" s="74"/>
      <c r="AS567" s="74"/>
      <c r="AT567" s="74"/>
      <c r="AU567" s="74"/>
    </row>
    <row r="568" spans="27:47">
      <c r="AA568" s="74"/>
      <c r="AB568" s="74"/>
      <c r="AC568" s="74"/>
      <c r="AD568" s="74"/>
      <c r="AE568" s="74"/>
      <c r="AG568" s="101"/>
      <c r="AN568" s="74"/>
      <c r="AO568" s="74"/>
      <c r="AP568" s="74"/>
      <c r="AQ568" s="74"/>
      <c r="AR568" s="74"/>
      <c r="AS568" s="74"/>
      <c r="AT568" s="74"/>
      <c r="AU568" s="74"/>
    </row>
    <row r="569" spans="27:47">
      <c r="AA569" s="74"/>
      <c r="AB569" s="74"/>
      <c r="AC569" s="74"/>
      <c r="AD569" s="74"/>
      <c r="AE569" s="74"/>
      <c r="AG569" s="101"/>
      <c r="AN569" s="74"/>
      <c r="AO569" s="74"/>
      <c r="AP569" s="74"/>
      <c r="AQ569" s="74"/>
      <c r="AR569" s="74"/>
      <c r="AS569" s="74"/>
      <c r="AT569" s="74"/>
      <c r="AU569" s="74"/>
    </row>
    <row r="570" spans="27:47">
      <c r="AA570" s="74"/>
      <c r="AB570" s="74"/>
      <c r="AC570" s="74"/>
      <c r="AD570" s="74"/>
      <c r="AE570" s="74"/>
      <c r="AG570" s="101"/>
      <c r="AN570" s="74"/>
      <c r="AO570" s="74"/>
      <c r="AP570" s="74"/>
      <c r="AQ570" s="74"/>
      <c r="AR570" s="74"/>
      <c r="AS570" s="74"/>
      <c r="AT570" s="74"/>
      <c r="AU570" s="74"/>
    </row>
    <row r="571" spans="27:47">
      <c r="AA571" s="74"/>
      <c r="AB571" s="74"/>
      <c r="AC571" s="74"/>
      <c r="AD571" s="74"/>
      <c r="AE571" s="74"/>
      <c r="AG571" s="101"/>
      <c r="AN571" s="74"/>
      <c r="AO571" s="74"/>
      <c r="AP571" s="74"/>
      <c r="AQ571" s="74"/>
      <c r="AR571" s="74"/>
      <c r="AS571" s="74"/>
      <c r="AT571" s="74"/>
      <c r="AU571" s="74"/>
    </row>
    <row r="572" spans="27:47">
      <c r="AA572" s="74"/>
      <c r="AB572" s="74"/>
      <c r="AC572" s="74"/>
      <c r="AD572" s="74"/>
      <c r="AE572" s="74"/>
      <c r="AG572" s="101"/>
      <c r="AN572" s="74"/>
      <c r="AO572" s="74"/>
      <c r="AP572" s="74"/>
      <c r="AQ572" s="74"/>
      <c r="AR572" s="74"/>
      <c r="AS572" s="74"/>
      <c r="AT572" s="74"/>
      <c r="AU572" s="74"/>
    </row>
    <row r="573" spans="27:47">
      <c r="AA573" s="74"/>
      <c r="AB573" s="74"/>
      <c r="AC573" s="74"/>
      <c r="AD573" s="74"/>
      <c r="AE573" s="74"/>
      <c r="AG573" s="101"/>
      <c r="AN573" s="74"/>
      <c r="AO573" s="74"/>
      <c r="AP573" s="74"/>
      <c r="AQ573" s="74"/>
      <c r="AR573" s="74"/>
      <c r="AS573" s="74"/>
      <c r="AT573" s="74"/>
      <c r="AU573" s="74"/>
    </row>
    <row r="574" spans="27:47">
      <c r="AA574" s="74"/>
      <c r="AB574" s="74"/>
      <c r="AC574" s="74"/>
      <c r="AD574" s="74"/>
      <c r="AE574" s="74"/>
      <c r="AG574" s="101"/>
      <c r="AN574" s="74"/>
      <c r="AO574" s="74"/>
      <c r="AP574" s="74"/>
      <c r="AQ574" s="74"/>
      <c r="AR574" s="74"/>
      <c r="AS574" s="74"/>
      <c r="AT574" s="74"/>
      <c r="AU574" s="74"/>
    </row>
    <row r="575" spans="27:47">
      <c r="AA575" s="74"/>
      <c r="AB575" s="74"/>
      <c r="AC575" s="74"/>
      <c r="AD575" s="74"/>
      <c r="AE575" s="74"/>
      <c r="AG575" s="101"/>
      <c r="AN575" s="74"/>
      <c r="AO575" s="74"/>
      <c r="AP575" s="74"/>
      <c r="AQ575" s="74"/>
      <c r="AR575" s="74"/>
      <c r="AS575" s="74"/>
      <c r="AT575" s="74"/>
      <c r="AU575" s="74"/>
    </row>
    <row r="576" spans="27:47">
      <c r="AA576" s="74"/>
      <c r="AB576" s="74"/>
      <c r="AC576" s="74"/>
      <c r="AD576" s="74"/>
      <c r="AE576" s="74"/>
      <c r="AG576" s="101"/>
      <c r="AN576" s="74"/>
      <c r="AO576" s="74"/>
      <c r="AP576" s="74"/>
      <c r="AQ576" s="74"/>
      <c r="AR576" s="74"/>
      <c r="AS576" s="74"/>
      <c r="AT576" s="74"/>
      <c r="AU576" s="74"/>
    </row>
    <row r="577" spans="27:48">
      <c r="AA577" s="74"/>
      <c r="AB577" s="74"/>
      <c r="AC577" s="74"/>
      <c r="AD577" s="74"/>
      <c r="AE577" s="74"/>
      <c r="AG577" s="101"/>
      <c r="AN577" s="74"/>
      <c r="AO577" s="74"/>
      <c r="AP577" s="74"/>
      <c r="AQ577" s="74"/>
      <c r="AR577" s="74"/>
      <c r="AS577" s="74"/>
      <c r="AT577" s="74"/>
      <c r="AU577" s="74"/>
    </row>
    <row r="578" spans="27:48">
      <c r="AA578" s="74"/>
      <c r="AB578" s="74"/>
      <c r="AC578" s="74"/>
      <c r="AD578" s="74"/>
      <c r="AE578" s="74"/>
      <c r="AG578" s="101"/>
      <c r="AN578" s="74"/>
      <c r="AO578" s="74"/>
      <c r="AP578" s="74"/>
      <c r="AQ578" s="74"/>
      <c r="AR578" s="74"/>
      <c r="AS578" s="74"/>
      <c r="AT578" s="74"/>
      <c r="AU578" s="74"/>
    </row>
    <row r="579" spans="27:48">
      <c r="AA579" s="74"/>
      <c r="AB579" s="74"/>
      <c r="AC579" s="74"/>
      <c r="AD579" s="74"/>
      <c r="AE579" s="74"/>
      <c r="AG579" s="101"/>
      <c r="AN579" s="74"/>
      <c r="AO579" s="74"/>
      <c r="AP579" s="74"/>
      <c r="AQ579" s="74"/>
      <c r="AR579" s="74"/>
      <c r="AS579" s="74"/>
      <c r="AT579" s="74"/>
      <c r="AU579" s="74"/>
      <c r="AV579" s="74"/>
    </row>
    <row r="580" spans="27:48">
      <c r="AA580" s="74"/>
      <c r="AB580" s="74"/>
      <c r="AC580" s="74"/>
      <c r="AD580" s="74"/>
      <c r="AE580" s="74"/>
      <c r="AG580" s="101"/>
      <c r="AN580" s="74"/>
      <c r="AO580" s="74"/>
      <c r="AP580" s="74"/>
      <c r="AQ580" s="74"/>
      <c r="AR580" s="74"/>
      <c r="AS580" s="74"/>
      <c r="AT580" s="74"/>
      <c r="AU580" s="74"/>
    </row>
    <row r="581" spans="27:48">
      <c r="AA581" s="74"/>
      <c r="AB581" s="74"/>
      <c r="AC581" s="74"/>
      <c r="AD581" s="74"/>
      <c r="AE581" s="74"/>
      <c r="AG581" s="101"/>
      <c r="AN581" s="74"/>
      <c r="AO581" s="74"/>
      <c r="AP581" s="74"/>
      <c r="AQ581" s="74"/>
      <c r="AR581" s="74"/>
      <c r="AS581" s="74"/>
      <c r="AT581" s="74"/>
      <c r="AU581" s="74"/>
    </row>
    <row r="582" spans="27:48">
      <c r="AA582" s="74"/>
      <c r="AB582" s="74"/>
      <c r="AC582" s="74"/>
      <c r="AD582" s="74"/>
      <c r="AE582" s="74"/>
      <c r="AG582" s="101"/>
      <c r="AN582" s="74"/>
      <c r="AO582" s="74"/>
      <c r="AP582" s="74"/>
      <c r="AQ582" s="74"/>
      <c r="AR582" s="74"/>
      <c r="AS582" s="74"/>
      <c r="AT582" s="74"/>
      <c r="AU582" s="74"/>
    </row>
    <row r="583" spans="27:48">
      <c r="AA583" s="74"/>
      <c r="AB583" s="74"/>
      <c r="AC583" s="74"/>
      <c r="AD583" s="74"/>
      <c r="AE583" s="74"/>
      <c r="AG583" s="101"/>
      <c r="AN583" s="74"/>
      <c r="AO583" s="74"/>
      <c r="AP583" s="74"/>
      <c r="AQ583" s="74"/>
      <c r="AR583" s="74"/>
      <c r="AS583" s="74"/>
      <c r="AT583" s="74"/>
      <c r="AU583" s="74"/>
    </row>
    <row r="584" spans="27:48">
      <c r="AA584" s="74"/>
      <c r="AB584" s="74"/>
      <c r="AC584" s="74"/>
      <c r="AD584" s="74"/>
      <c r="AE584" s="74"/>
      <c r="AG584" s="101"/>
      <c r="AN584" s="74"/>
      <c r="AO584" s="74"/>
      <c r="AP584" s="74"/>
      <c r="AQ584" s="74"/>
      <c r="AR584" s="74"/>
      <c r="AS584" s="74"/>
      <c r="AT584" s="74"/>
      <c r="AU584" s="74"/>
    </row>
    <row r="585" spans="27:48">
      <c r="AA585" s="74"/>
      <c r="AB585" s="74"/>
      <c r="AC585" s="74"/>
      <c r="AD585" s="74"/>
      <c r="AE585" s="74"/>
      <c r="AG585" s="101"/>
      <c r="AN585" s="74"/>
      <c r="AO585" s="74"/>
      <c r="AP585" s="74"/>
      <c r="AQ585" s="74"/>
      <c r="AR585" s="74"/>
      <c r="AS585" s="74"/>
      <c r="AT585" s="74"/>
      <c r="AU585" s="74"/>
    </row>
    <row r="586" spans="27:48">
      <c r="AA586" s="74"/>
      <c r="AB586" s="74"/>
      <c r="AC586" s="74"/>
      <c r="AD586" s="74"/>
      <c r="AE586" s="74"/>
      <c r="AG586" s="101"/>
      <c r="AN586" s="74"/>
      <c r="AO586" s="74"/>
      <c r="AP586" s="74"/>
      <c r="AQ586" s="74"/>
      <c r="AR586" s="74"/>
      <c r="AS586" s="74"/>
      <c r="AT586" s="74"/>
      <c r="AU586" s="74"/>
    </row>
    <row r="587" spans="27:48">
      <c r="AA587" s="74"/>
      <c r="AB587" s="74"/>
      <c r="AC587" s="74"/>
      <c r="AD587" s="74"/>
      <c r="AE587" s="74"/>
      <c r="AG587" s="101"/>
      <c r="AN587" s="74"/>
      <c r="AO587" s="74"/>
      <c r="AP587" s="74"/>
      <c r="AQ587" s="74"/>
      <c r="AR587" s="74"/>
      <c r="AS587" s="74"/>
      <c r="AT587" s="74"/>
      <c r="AU587" s="74"/>
    </row>
    <row r="588" spans="27:48">
      <c r="AA588" s="74"/>
      <c r="AB588" s="74"/>
      <c r="AC588" s="74"/>
      <c r="AD588" s="74"/>
      <c r="AE588" s="74"/>
      <c r="AG588" s="101"/>
      <c r="AN588" s="74"/>
      <c r="AO588" s="74"/>
      <c r="AP588" s="74"/>
      <c r="AQ588" s="74"/>
      <c r="AR588" s="74"/>
      <c r="AS588" s="74"/>
      <c r="AT588" s="74"/>
      <c r="AU588" s="74"/>
    </row>
    <row r="589" spans="27:48">
      <c r="AA589" s="74"/>
      <c r="AB589" s="74"/>
      <c r="AC589" s="74"/>
      <c r="AD589" s="74"/>
      <c r="AE589" s="74"/>
      <c r="AG589" s="101"/>
      <c r="AN589" s="74"/>
      <c r="AO589" s="74"/>
      <c r="AP589" s="74"/>
      <c r="AQ589" s="74"/>
      <c r="AR589" s="74"/>
      <c r="AS589" s="74"/>
      <c r="AT589" s="74"/>
      <c r="AU589" s="74"/>
    </row>
    <row r="590" spans="27:48">
      <c r="AA590" s="74"/>
      <c r="AB590" s="74"/>
      <c r="AC590" s="74"/>
      <c r="AD590" s="74"/>
      <c r="AE590" s="74"/>
      <c r="AG590" s="101"/>
      <c r="AN590" s="74"/>
      <c r="AO590" s="74"/>
      <c r="AP590" s="74"/>
      <c r="AQ590" s="74"/>
      <c r="AR590" s="74"/>
      <c r="AS590" s="74"/>
      <c r="AT590" s="74"/>
      <c r="AU590" s="74"/>
    </row>
    <row r="591" spans="27:48">
      <c r="AA591" s="74"/>
      <c r="AB591" s="74"/>
      <c r="AC591" s="74"/>
      <c r="AD591" s="74"/>
      <c r="AE591" s="74"/>
      <c r="AG591" s="101"/>
      <c r="AN591" s="74"/>
      <c r="AO591" s="74"/>
      <c r="AP591" s="74"/>
      <c r="AQ591" s="74"/>
      <c r="AR591" s="74"/>
      <c r="AS591" s="74"/>
      <c r="AT591" s="74"/>
      <c r="AU591" s="74"/>
      <c r="AV591" s="74"/>
    </row>
    <row r="592" spans="27:48">
      <c r="AA592" s="74"/>
      <c r="AB592" s="74"/>
      <c r="AC592" s="74"/>
      <c r="AD592" s="74"/>
      <c r="AE592" s="74"/>
      <c r="AG592" s="101"/>
      <c r="AN592" s="74"/>
      <c r="AO592" s="74"/>
      <c r="AP592" s="74"/>
      <c r="AQ592" s="74"/>
      <c r="AR592" s="74"/>
      <c r="AS592" s="74"/>
      <c r="AT592" s="74"/>
      <c r="AU592" s="74"/>
      <c r="AV592" s="74"/>
    </row>
    <row r="593" spans="27:64">
      <c r="AA593" s="74"/>
      <c r="AB593" s="74"/>
      <c r="AC593" s="74"/>
      <c r="AD593" s="74"/>
      <c r="AE593" s="74"/>
      <c r="AG593" s="101"/>
      <c r="AN593" s="74"/>
      <c r="AO593" s="74"/>
      <c r="AP593" s="74"/>
      <c r="AQ593" s="74"/>
      <c r="AR593" s="74"/>
      <c r="AS593" s="74"/>
      <c r="AT593" s="74"/>
      <c r="AU593" s="74"/>
      <c r="AV593" s="74"/>
      <c r="AX593" s="74"/>
    </row>
    <row r="594" spans="27:64">
      <c r="AA594" s="74"/>
      <c r="AB594" s="74"/>
      <c r="AC594" s="74"/>
      <c r="AD594" s="74"/>
      <c r="AE594" s="74"/>
      <c r="AG594" s="101"/>
      <c r="AN594" s="74"/>
      <c r="AO594" s="74"/>
      <c r="AP594" s="74"/>
      <c r="AQ594" s="74"/>
      <c r="AR594" s="74"/>
      <c r="AS594" s="74"/>
      <c r="AT594" s="74"/>
      <c r="AU594" s="74"/>
      <c r="AV594" s="74"/>
    </row>
    <row r="595" spans="27:64">
      <c r="AA595" s="74"/>
      <c r="AB595" s="74"/>
      <c r="AC595" s="74"/>
      <c r="AD595" s="74"/>
      <c r="AE595" s="74"/>
      <c r="AG595" s="101"/>
      <c r="AN595" s="74"/>
      <c r="AO595" s="74"/>
      <c r="AP595" s="74"/>
      <c r="AQ595" s="74"/>
      <c r="AR595" s="74"/>
      <c r="AS595" s="74"/>
      <c r="AT595" s="74"/>
      <c r="AU595" s="74"/>
    </row>
    <row r="596" spans="27:64">
      <c r="AA596" s="74"/>
      <c r="AB596" s="74"/>
      <c r="AC596" s="74"/>
      <c r="AD596" s="74"/>
      <c r="AE596" s="74"/>
      <c r="AG596" s="101"/>
      <c r="AN596" s="74"/>
      <c r="AO596" s="74"/>
      <c r="AP596" s="74"/>
      <c r="AQ596" s="74"/>
      <c r="AR596" s="74"/>
      <c r="AS596" s="74"/>
      <c r="AT596" s="74"/>
      <c r="AU596" s="74"/>
    </row>
    <row r="597" spans="27:64">
      <c r="AA597" s="74"/>
      <c r="AB597" s="74"/>
      <c r="AC597" s="74"/>
      <c r="AD597" s="74"/>
      <c r="AE597" s="74"/>
      <c r="AG597" s="101"/>
      <c r="AN597" s="74"/>
      <c r="AO597" s="74"/>
      <c r="AP597" s="74"/>
      <c r="AQ597" s="74"/>
      <c r="AR597" s="74"/>
      <c r="AS597" s="74"/>
      <c r="AT597" s="74"/>
      <c r="AU597" s="74"/>
    </row>
    <row r="598" spans="27:64">
      <c r="AA598" s="74"/>
      <c r="AB598" s="74"/>
      <c r="AC598" s="74"/>
      <c r="AD598" s="74"/>
      <c r="AE598" s="74"/>
      <c r="AG598" s="101"/>
      <c r="AN598" s="74"/>
      <c r="AO598" s="74"/>
      <c r="AP598" s="74"/>
      <c r="AQ598" s="74"/>
      <c r="AR598" s="74"/>
      <c r="AS598" s="74"/>
      <c r="AT598" s="74"/>
      <c r="AU598" s="74"/>
    </row>
    <row r="599" spans="27:64">
      <c r="AA599" s="74"/>
      <c r="AB599" s="74"/>
      <c r="AC599" s="74"/>
      <c r="AD599" s="74"/>
      <c r="AE599" s="74"/>
      <c r="AG599" s="101"/>
      <c r="AN599" s="74"/>
      <c r="AO599" s="74"/>
      <c r="AP599" s="74"/>
      <c r="AQ599" s="74"/>
      <c r="AR599" s="74"/>
      <c r="AS599" s="74"/>
      <c r="AT599" s="74"/>
      <c r="AU599" s="74"/>
    </row>
    <row r="600" spans="27:64">
      <c r="AA600" s="74"/>
      <c r="AB600" s="74"/>
      <c r="AC600" s="74"/>
      <c r="AD600" s="74"/>
      <c r="AE600" s="74"/>
      <c r="AG600" s="101"/>
      <c r="AN600" s="74"/>
      <c r="AO600" s="74"/>
      <c r="AP600" s="74"/>
      <c r="AQ600" s="74"/>
      <c r="AR600" s="74"/>
      <c r="AS600" s="74"/>
      <c r="AT600" s="74"/>
      <c r="AU600" s="74"/>
    </row>
    <row r="601" spans="27:64">
      <c r="AA601" s="74"/>
      <c r="AB601" s="74"/>
      <c r="AC601" s="74"/>
      <c r="AD601" s="74"/>
      <c r="AE601" s="74"/>
      <c r="AG601" s="101"/>
      <c r="AN601" s="74"/>
      <c r="AO601" s="74"/>
      <c r="AP601" s="74"/>
      <c r="AQ601" s="74"/>
      <c r="AR601" s="74"/>
      <c r="AS601" s="74"/>
      <c r="AT601" s="74"/>
      <c r="AU601" s="74"/>
    </row>
    <row r="602" spans="27:64">
      <c r="AA602" s="74"/>
      <c r="AB602" s="74"/>
      <c r="AC602" s="74"/>
      <c r="AD602" s="74"/>
      <c r="AE602" s="74"/>
      <c r="AG602" s="101"/>
      <c r="AN602" s="74"/>
      <c r="AO602" s="74"/>
      <c r="AP602" s="74"/>
      <c r="AQ602" s="74"/>
      <c r="AR602" s="74"/>
      <c r="AS602" s="74"/>
      <c r="AT602" s="74"/>
      <c r="AU602" s="74"/>
    </row>
    <row r="603" spans="27:64">
      <c r="AA603" s="74"/>
      <c r="AB603" s="74"/>
      <c r="AC603" s="74"/>
      <c r="AD603" s="74"/>
      <c r="AE603" s="74"/>
      <c r="AG603" s="101"/>
      <c r="AN603" s="74"/>
      <c r="AO603" s="74"/>
      <c r="AP603" s="74"/>
      <c r="AQ603" s="74"/>
      <c r="AR603" s="74"/>
      <c r="AS603" s="74"/>
      <c r="AT603" s="74"/>
      <c r="AU603" s="74"/>
    </row>
    <row r="604" spans="27:64">
      <c r="AA604" s="74"/>
      <c r="AB604" s="74"/>
      <c r="AC604" s="74"/>
      <c r="AD604" s="74"/>
      <c r="AE604" s="74"/>
      <c r="AG604" s="101"/>
      <c r="AN604" s="74"/>
      <c r="AO604" s="74"/>
      <c r="AP604" s="74"/>
      <c r="AQ604" s="74"/>
      <c r="AR604" s="74"/>
      <c r="AS604" s="74"/>
      <c r="AT604" s="74"/>
      <c r="AU604" s="74"/>
    </row>
    <row r="605" spans="27:64">
      <c r="AA605" s="74"/>
      <c r="AB605" s="74"/>
      <c r="AC605" s="74"/>
      <c r="AD605" s="74"/>
      <c r="AE605" s="74"/>
      <c r="AG605" s="101"/>
      <c r="AN605" s="74"/>
      <c r="AO605" s="74"/>
      <c r="AP605" s="74"/>
      <c r="AQ605" s="74"/>
      <c r="AR605" s="74"/>
      <c r="AS605" s="74"/>
      <c r="AT605" s="74"/>
      <c r="AU605" s="74"/>
      <c r="AV605" s="74"/>
      <c r="AW605" s="74"/>
      <c r="AX605" s="74"/>
      <c r="AY605" s="74"/>
      <c r="AZ605" s="74"/>
      <c r="BA605" s="74"/>
      <c r="BB605" s="74"/>
      <c r="BC605" s="74"/>
      <c r="BD605" s="74"/>
      <c r="BE605" s="74"/>
      <c r="BF605" s="74"/>
      <c r="BG605" s="74"/>
      <c r="BH605" s="74"/>
      <c r="BI605" s="74"/>
      <c r="BJ605" s="74"/>
      <c r="BK605" s="74"/>
      <c r="BL605" s="74"/>
    </row>
    <row r="606" spans="27:64">
      <c r="AA606" s="74"/>
      <c r="AB606" s="74"/>
      <c r="AC606" s="74"/>
      <c r="AD606" s="74"/>
      <c r="AE606" s="74"/>
      <c r="AG606" s="101"/>
      <c r="AN606" s="74"/>
      <c r="AO606" s="74"/>
      <c r="AP606" s="74"/>
      <c r="AQ606" s="74"/>
      <c r="AR606" s="74"/>
      <c r="AS606" s="74"/>
      <c r="AT606" s="74"/>
      <c r="AU606" s="74"/>
    </row>
    <row r="607" spans="27:64">
      <c r="AA607" s="74"/>
      <c r="AB607" s="74"/>
      <c r="AC607" s="74"/>
      <c r="AD607" s="74"/>
      <c r="AE607" s="74"/>
      <c r="AG607" s="101"/>
      <c r="AN607" s="74"/>
      <c r="AO607" s="74"/>
      <c r="AP607" s="74"/>
      <c r="AQ607" s="74"/>
      <c r="AR607" s="74"/>
      <c r="AS607" s="74"/>
      <c r="AT607" s="74"/>
      <c r="AU607" s="74"/>
    </row>
    <row r="608" spans="27:64">
      <c r="AA608" s="74"/>
      <c r="AB608" s="74"/>
      <c r="AC608" s="74"/>
      <c r="AD608" s="74"/>
      <c r="AE608" s="74"/>
      <c r="AG608" s="101"/>
      <c r="AN608" s="74"/>
      <c r="AO608" s="74"/>
      <c r="AP608" s="74"/>
      <c r="AQ608" s="74"/>
      <c r="AR608" s="74"/>
      <c r="AS608" s="74"/>
      <c r="AT608" s="74"/>
      <c r="AU608" s="74"/>
    </row>
    <row r="609" spans="27:64">
      <c r="AA609" s="74"/>
      <c r="AB609" s="74"/>
      <c r="AC609" s="74"/>
      <c r="AD609" s="74"/>
      <c r="AE609" s="74"/>
      <c r="AG609" s="101"/>
      <c r="AN609" s="74"/>
      <c r="AO609" s="74"/>
      <c r="AP609" s="74"/>
      <c r="AQ609" s="74"/>
      <c r="AR609" s="74"/>
      <c r="AS609" s="74"/>
      <c r="AT609" s="74"/>
      <c r="AU609" s="74"/>
    </row>
    <row r="610" spans="27:64">
      <c r="AA610" s="74"/>
      <c r="AB610" s="74"/>
      <c r="AC610" s="74"/>
      <c r="AD610" s="74"/>
      <c r="AE610" s="74"/>
      <c r="AG610" s="101"/>
      <c r="AN610" s="74"/>
      <c r="AO610" s="74"/>
      <c r="AP610" s="74"/>
      <c r="AQ610" s="74"/>
      <c r="AR610" s="74"/>
      <c r="AS610" s="74"/>
      <c r="AT610" s="74"/>
      <c r="AU610" s="74"/>
    </row>
    <row r="611" spans="27:64">
      <c r="AA611" s="74"/>
      <c r="AB611" s="74"/>
      <c r="AC611" s="74"/>
      <c r="AD611" s="74"/>
      <c r="AE611" s="74"/>
      <c r="AG611" s="101"/>
      <c r="AN611" s="74"/>
      <c r="AO611" s="74"/>
      <c r="AP611" s="74"/>
      <c r="AQ611" s="74"/>
      <c r="AR611" s="74"/>
      <c r="AS611" s="74"/>
      <c r="AT611" s="74"/>
      <c r="AU611" s="74"/>
    </row>
    <row r="612" spans="27:64">
      <c r="AA612" s="74"/>
      <c r="AB612" s="74"/>
      <c r="AC612" s="74"/>
      <c r="AD612" s="74"/>
      <c r="AE612" s="74"/>
      <c r="AG612" s="101"/>
      <c r="AN612" s="74"/>
      <c r="AO612" s="74"/>
      <c r="AP612" s="74"/>
      <c r="AQ612" s="74"/>
      <c r="AR612" s="74"/>
      <c r="AS612" s="74"/>
      <c r="AT612" s="74"/>
      <c r="AU612" s="74"/>
    </row>
    <row r="613" spans="27:64">
      <c r="AA613" s="74"/>
      <c r="AB613" s="74"/>
      <c r="AC613" s="74"/>
      <c r="AD613" s="74"/>
      <c r="AE613" s="74"/>
      <c r="AG613" s="101"/>
      <c r="AN613" s="74"/>
      <c r="AO613" s="74"/>
      <c r="AP613" s="74"/>
      <c r="AQ613" s="74"/>
      <c r="AR613" s="74"/>
      <c r="AS613" s="74"/>
      <c r="AT613" s="74"/>
      <c r="AU613" s="74"/>
    </row>
    <row r="614" spans="27:64">
      <c r="AA614" s="74"/>
      <c r="AB614" s="74"/>
      <c r="AC614" s="74"/>
      <c r="AD614" s="74"/>
      <c r="AE614" s="74"/>
      <c r="AG614" s="101"/>
      <c r="AN614" s="74"/>
      <c r="AO614" s="74"/>
      <c r="AP614" s="74"/>
      <c r="AQ614" s="74"/>
      <c r="AR614" s="74"/>
      <c r="AS614" s="74"/>
      <c r="AT614" s="74"/>
      <c r="AU614" s="74"/>
      <c r="AV614" s="74"/>
    </row>
    <row r="615" spans="27:64">
      <c r="AA615" s="74"/>
      <c r="AB615" s="74"/>
      <c r="AC615" s="74"/>
      <c r="AD615" s="74"/>
      <c r="AE615" s="74"/>
      <c r="AG615" s="101"/>
      <c r="AN615" s="74"/>
      <c r="AO615" s="74"/>
      <c r="AP615" s="74"/>
      <c r="AQ615" s="74"/>
      <c r="AR615" s="74"/>
      <c r="AS615" s="74"/>
      <c r="AT615" s="74"/>
      <c r="AU615" s="74"/>
    </row>
    <row r="616" spans="27:64">
      <c r="AA616" s="74"/>
      <c r="AB616" s="74"/>
      <c r="AC616" s="74"/>
      <c r="AD616" s="74"/>
      <c r="AE616" s="74"/>
      <c r="AG616" s="101"/>
      <c r="AN616" s="74"/>
      <c r="AO616" s="74"/>
      <c r="AP616" s="74"/>
      <c r="AQ616" s="74"/>
      <c r="AR616" s="74"/>
      <c r="AS616" s="74"/>
      <c r="AT616" s="74"/>
      <c r="AU616" s="74"/>
    </row>
    <row r="617" spans="27:64">
      <c r="AA617" s="74"/>
      <c r="AB617" s="74"/>
      <c r="AC617" s="74"/>
      <c r="AD617" s="74"/>
      <c r="AE617" s="74"/>
      <c r="AG617" s="101"/>
      <c r="AN617" s="74"/>
      <c r="AO617" s="74"/>
      <c r="AP617" s="74"/>
      <c r="AQ617" s="74"/>
      <c r="AR617" s="74"/>
      <c r="AS617" s="74"/>
      <c r="AT617" s="74"/>
      <c r="AU617" s="74"/>
    </row>
    <row r="618" spans="27:64">
      <c r="AA618" s="74"/>
      <c r="AB618" s="74"/>
      <c r="AC618" s="74"/>
      <c r="AD618" s="74"/>
      <c r="AE618" s="74"/>
      <c r="AG618" s="101"/>
      <c r="AN618" s="74"/>
      <c r="AO618" s="74"/>
      <c r="AP618" s="74"/>
      <c r="AQ618" s="74"/>
      <c r="AR618" s="74"/>
      <c r="AS618" s="74"/>
      <c r="AT618" s="74"/>
      <c r="AU618" s="74"/>
      <c r="AV618" s="74"/>
      <c r="AW618" s="74"/>
      <c r="AX618" s="74"/>
      <c r="AY618" s="74"/>
      <c r="AZ618" s="74"/>
      <c r="BA618" s="74"/>
      <c r="BB618" s="74"/>
      <c r="BC618" s="74"/>
      <c r="BD618" s="74"/>
      <c r="BE618" s="74"/>
      <c r="BF618" s="74"/>
      <c r="BG618" s="74"/>
      <c r="BH618" s="74"/>
      <c r="BI618" s="74"/>
      <c r="BJ618" s="74"/>
      <c r="BK618" s="74"/>
      <c r="BL618" s="74"/>
    </row>
    <row r="619" spans="27:64">
      <c r="AA619" s="74"/>
      <c r="AB619" s="74"/>
      <c r="AC619" s="74"/>
      <c r="AD619" s="74"/>
      <c r="AE619" s="74"/>
      <c r="AG619" s="101"/>
      <c r="AN619" s="74"/>
      <c r="AO619" s="74"/>
      <c r="AP619" s="74"/>
      <c r="AQ619" s="74"/>
      <c r="AR619" s="74"/>
      <c r="AS619" s="74"/>
      <c r="AT619" s="74"/>
      <c r="AU619" s="74"/>
    </row>
    <row r="620" spans="27:64">
      <c r="AA620" s="74"/>
      <c r="AB620" s="74"/>
      <c r="AC620" s="74"/>
      <c r="AD620" s="74"/>
      <c r="AE620" s="74"/>
      <c r="AG620" s="101"/>
      <c r="AN620" s="74"/>
      <c r="AO620" s="74"/>
      <c r="AP620" s="74"/>
      <c r="AQ620" s="74"/>
      <c r="AR620" s="74"/>
      <c r="AS620" s="74"/>
      <c r="AT620" s="74"/>
      <c r="AU620" s="74"/>
    </row>
    <row r="621" spans="27:64">
      <c r="AA621" s="74"/>
      <c r="AB621" s="74"/>
      <c r="AC621" s="74"/>
      <c r="AD621" s="74"/>
      <c r="AE621" s="74"/>
      <c r="AG621" s="101"/>
      <c r="AN621" s="74"/>
      <c r="AO621" s="74"/>
      <c r="AP621" s="74"/>
      <c r="AQ621" s="74"/>
      <c r="AR621" s="74"/>
      <c r="AS621" s="74"/>
      <c r="AT621" s="74"/>
      <c r="AU621" s="74"/>
    </row>
    <row r="622" spans="27:64">
      <c r="AA622" s="74"/>
      <c r="AB622" s="74"/>
      <c r="AC622" s="74"/>
      <c r="AD622" s="74"/>
      <c r="AE622" s="74"/>
      <c r="AG622" s="101"/>
      <c r="AN622" s="74"/>
      <c r="AO622" s="74"/>
      <c r="AP622" s="74"/>
      <c r="AQ622" s="74"/>
      <c r="AR622" s="74"/>
      <c r="AS622" s="74"/>
      <c r="AT622" s="74"/>
      <c r="AU622" s="74"/>
    </row>
    <row r="623" spans="27:64">
      <c r="AA623" s="74"/>
      <c r="AB623" s="74"/>
      <c r="AC623" s="74"/>
      <c r="AD623" s="74"/>
      <c r="AE623" s="74"/>
      <c r="AG623" s="101"/>
      <c r="AN623" s="74"/>
      <c r="AO623" s="74"/>
      <c r="AP623" s="74"/>
      <c r="AQ623" s="74"/>
      <c r="AR623" s="74"/>
      <c r="AS623" s="74"/>
      <c r="AT623" s="74"/>
      <c r="AU623" s="74"/>
    </row>
    <row r="624" spans="27:64">
      <c r="AA624" s="74"/>
      <c r="AB624" s="74"/>
      <c r="AC624" s="74"/>
      <c r="AD624" s="74"/>
      <c r="AE624" s="74"/>
      <c r="AG624" s="101"/>
      <c r="AN624" s="74"/>
      <c r="AO624" s="74"/>
      <c r="AP624" s="74"/>
      <c r="AQ624" s="74"/>
      <c r="AR624" s="74"/>
      <c r="AS624" s="74"/>
      <c r="AT624" s="74"/>
      <c r="AU624" s="74"/>
    </row>
    <row r="625" spans="27:64">
      <c r="AA625" s="74"/>
      <c r="AB625" s="74"/>
      <c r="AC625" s="74"/>
      <c r="AD625" s="74"/>
      <c r="AE625" s="74"/>
      <c r="AG625" s="101"/>
      <c r="AN625" s="74"/>
      <c r="AO625" s="74"/>
      <c r="AP625" s="74"/>
      <c r="AQ625" s="74"/>
      <c r="AR625" s="74"/>
      <c r="AS625" s="74"/>
      <c r="AT625" s="74"/>
      <c r="AU625" s="74"/>
    </row>
    <row r="626" spans="27:64">
      <c r="AA626" s="74"/>
      <c r="AB626" s="74"/>
      <c r="AC626" s="74"/>
      <c r="AD626" s="74"/>
      <c r="AE626" s="74"/>
      <c r="AG626" s="101"/>
      <c r="AN626" s="74"/>
      <c r="AO626" s="74"/>
      <c r="AP626" s="74"/>
      <c r="AQ626" s="74"/>
      <c r="AR626" s="74"/>
      <c r="AS626" s="74"/>
      <c r="AT626" s="74"/>
      <c r="AU626" s="74"/>
      <c r="AV626" s="74"/>
      <c r="AW626" s="74"/>
      <c r="AX626" s="74"/>
      <c r="AY626" s="74"/>
      <c r="AZ626" s="74"/>
      <c r="BA626" s="74"/>
      <c r="BB626" s="74"/>
      <c r="BC626" s="74"/>
      <c r="BD626" s="74"/>
      <c r="BE626" s="74"/>
      <c r="BF626" s="74"/>
      <c r="BG626" s="74"/>
      <c r="BH626" s="74"/>
      <c r="BI626" s="74"/>
      <c r="BJ626" s="74"/>
      <c r="BK626" s="74"/>
      <c r="BL626" s="74"/>
    </row>
    <row r="627" spans="27:64">
      <c r="AA627" s="74"/>
      <c r="AB627" s="74"/>
      <c r="AC627" s="74"/>
      <c r="AD627" s="74"/>
      <c r="AE627" s="74"/>
      <c r="AG627" s="101"/>
      <c r="AN627" s="74"/>
      <c r="AO627" s="74"/>
      <c r="AP627" s="74"/>
      <c r="AQ627" s="74"/>
      <c r="AR627" s="74"/>
      <c r="AS627" s="74"/>
      <c r="AT627" s="74"/>
      <c r="AU627" s="74"/>
    </row>
    <row r="628" spans="27:64">
      <c r="AA628" s="74"/>
      <c r="AB628" s="74"/>
      <c r="AC628" s="74"/>
      <c r="AD628" s="74"/>
      <c r="AE628" s="74"/>
      <c r="AG628" s="101"/>
      <c r="AN628" s="74"/>
      <c r="AO628" s="74"/>
      <c r="AP628" s="74"/>
      <c r="AQ628" s="74"/>
      <c r="AR628" s="74"/>
      <c r="AS628" s="74"/>
      <c r="AT628" s="74"/>
      <c r="AU628" s="74"/>
    </row>
    <row r="629" spans="27:64">
      <c r="AA629" s="74"/>
      <c r="AB629" s="74"/>
      <c r="AC629" s="74"/>
      <c r="AD629" s="74"/>
      <c r="AE629" s="74"/>
      <c r="AG629" s="101"/>
      <c r="AN629" s="74"/>
      <c r="AO629" s="74"/>
      <c r="AP629" s="74"/>
      <c r="AQ629" s="74"/>
      <c r="AR629" s="74"/>
      <c r="AS629" s="74"/>
      <c r="AT629" s="74"/>
      <c r="AU629" s="74"/>
    </row>
    <row r="630" spans="27:64">
      <c r="AA630" s="74"/>
      <c r="AB630" s="74"/>
      <c r="AC630" s="74"/>
      <c r="AD630" s="74"/>
      <c r="AE630" s="74"/>
      <c r="AG630" s="101"/>
      <c r="AN630" s="74"/>
      <c r="AO630" s="74"/>
      <c r="AP630" s="74"/>
      <c r="AQ630" s="74"/>
      <c r="AR630" s="74"/>
      <c r="AS630" s="74"/>
      <c r="AT630" s="74"/>
      <c r="AU630" s="74"/>
    </row>
    <row r="631" spans="27:64">
      <c r="AA631" s="74"/>
      <c r="AB631" s="74"/>
      <c r="AC631" s="74"/>
      <c r="AD631" s="74"/>
      <c r="AE631" s="74"/>
      <c r="AG631" s="101"/>
      <c r="AN631" s="74"/>
      <c r="AO631" s="74"/>
      <c r="AP631" s="74"/>
      <c r="AQ631" s="74"/>
      <c r="AR631" s="74"/>
      <c r="AS631" s="74"/>
      <c r="AT631" s="74"/>
      <c r="AU631" s="74"/>
    </row>
    <row r="632" spans="27:64">
      <c r="AA632" s="74"/>
      <c r="AB632" s="74"/>
      <c r="AC632" s="74"/>
      <c r="AD632" s="74"/>
      <c r="AE632" s="74"/>
      <c r="AG632" s="101"/>
      <c r="AN632" s="74"/>
      <c r="AO632" s="74"/>
      <c r="AP632" s="74"/>
      <c r="AQ632" s="74"/>
      <c r="AR632" s="74"/>
      <c r="AS632" s="74"/>
      <c r="AT632" s="74"/>
      <c r="AU632" s="74"/>
    </row>
    <row r="633" spans="27:64">
      <c r="AA633" s="74"/>
      <c r="AB633" s="74"/>
      <c r="AC633" s="74"/>
      <c r="AD633" s="74"/>
      <c r="AE633" s="74"/>
      <c r="AG633" s="101"/>
      <c r="AN633" s="74"/>
      <c r="AO633" s="74"/>
      <c r="AP633" s="74"/>
      <c r="AQ633" s="74"/>
      <c r="AR633" s="74"/>
      <c r="AS633" s="74"/>
      <c r="AT633" s="74"/>
      <c r="AU633" s="74"/>
    </row>
    <row r="634" spans="27:64">
      <c r="AA634" s="74"/>
      <c r="AB634" s="74"/>
      <c r="AC634" s="74"/>
      <c r="AD634" s="74"/>
      <c r="AE634" s="74"/>
      <c r="AG634" s="101"/>
      <c r="AN634" s="74"/>
      <c r="AO634" s="74"/>
      <c r="AP634" s="74"/>
      <c r="AQ634" s="74"/>
      <c r="AR634" s="74"/>
      <c r="AS634" s="74"/>
      <c r="AT634" s="74"/>
      <c r="AU634" s="74"/>
    </row>
    <row r="635" spans="27:64">
      <c r="AA635" s="74"/>
      <c r="AB635" s="74"/>
      <c r="AC635" s="74"/>
      <c r="AD635" s="74"/>
      <c r="AE635" s="74"/>
      <c r="AG635" s="101"/>
      <c r="AN635" s="74"/>
      <c r="AO635" s="74"/>
      <c r="AP635" s="74"/>
      <c r="AQ635" s="74"/>
      <c r="AR635" s="74"/>
      <c r="AS635" s="74"/>
      <c r="AT635" s="74"/>
      <c r="AU635" s="74"/>
    </row>
    <row r="636" spans="27:64">
      <c r="AA636" s="74"/>
      <c r="AB636" s="74"/>
      <c r="AC636" s="74"/>
      <c r="AD636" s="74"/>
      <c r="AE636" s="74"/>
      <c r="AG636" s="101"/>
      <c r="AN636" s="74"/>
      <c r="AO636" s="74"/>
      <c r="AP636" s="74"/>
      <c r="AQ636" s="74"/>
      <c r="AR636" s="74"/>
      <c r="AS636" s="74"/>
      <c r="AT636" s="74"/>
      <c r="AU636" s="74"/>
    </row>
    <row r="637" spans="27:64">
      <c r="AA637" s="74"/>
      <c r="AB637" s="74"/>
      <c r="AC637" s="74"/>
      <c r="AD637" s="74"/>
      <c r="AE637" s="74"/>
      <c r="AG637" s="101"/>
      <c r="AN637" s="74"/>
      <c r="AO637" s="74"/>
      <c r="AP637" s="74"/>
      <c r="AQ637" s="74"/>
      <c r="AR637" s="74"/>
      <c r="AS637" s="74"/>
      <c r="AT637" s="74"/>
      <c r="AU637" s="74"/>
    </row>
    <row r="638" spans="27:64">
      <c r="AA638" s="74"/>
      <c r="AB638" s="74"/>
      <c r="AC638" s="74"/>
      <c r="AD638" s="74"/>
      <c r="AE638" s="74"/>
      <c r="AG638" s="101"/>
      <c r="AN638" s="74"/>
      <c r="AO638" s="74"/>
      <c r="AP638" s="74"/>
      <c r="AQ638" s="74"/>
      <c r="AR638" s="74"/>
      <c r="AS638" s="74"/>
      <c r="AT638" s="74"/>
      <c r="AU638" s="74"/>
    </row>
    <row r="639" spans="27:64">
      <c r="AA639" s="74"/>
      <c r="AB639" s="74"/>
      <c r="AC639" s="74"/>
      <c r="AD639" s="74"/>
      <c r="AE639" s="74"/>
      <c r="AG639" s="101"/>
      <c r="AN639" s="74"/>
      <c r="AO639" s="74"/>
      <c r="AP639" s="74"/>
      <c r="AQ639" s="74"/>
      <c r="AR639" s="74"/>
      <c r="AS639" s="74"/>
      <c r="AT639" s="74"/>
      <c r="AU639" s="74"/>
    </row>
    <row r="640" spans="27:64">
      <c r="AA640" s="74"/>
      <c r="AB640" s="74"/>
      <c r="AC640" s="74"/>
      <c r="AD640" s="74"/>
      <c r="AE640" s="74"/>
      <c r="AG640" s="101"/>
      <c r="AN640" s="74"/>
      <c r="AO640" s="74"/>
      <c r="AP640" s="74"/>
      <c r="AQ640" s="74"/>
      <c r="AR640" s="74"/>
      <c r="AS640" s="74"/>
      <c r="AT640" s="74"/>
      <c r="AU640" s="74"/>
      <c r="AV640" s="74"/>
    </row>
    <row r="641" spans="27:47">
      <c r="AA641" s="74"/>
      <c r="AB641" s="74"/>
      <c r="AC641" s="74"/>
      <c r="AD641" s="74"/>
      <c r="AE641" s="74"/>
      <c r="AG641" s="101"/>
      <c r="AN641" s="74"/>
      <c r="AO641" s="74"/>
      <c r="AP641" s="74"/>
      <c r="AQ641" s="74"/>
      <c r="AR641" s="74"/>
      <c r="AS641" s="74"/>
      <c r="AT641" s="74"/>
      <c r="AU641" s="74"/>
    </row>
    <row r="642" spans="27:47">
      <c r="AA642" s="74"/>
      <c r="AB642" s="74"/>
      <c r="AC642" s="74"/>
      <c r="AD642" s="74"/>
      <c r="AE642" s="74"/>
      <c r="AG642" s="101"/>
      <c r="AN642" s="74"/>
      <c r="AO642" s="74"/>
      <c r="AP642" s="74"/>
      <c r="AQ642" s="74"/>
      <c r="AR642" s="74"/>
      <c r="AS642" s="74"/>
      <c r="AT642" s="74"/>
      <c r="AU642" s="74"/>
    </row>
    <row r="643" spans="27:47">
      <c r="AA643" s="74"/>
      <c r="AB643" s="74"/>
      <c r="AC643" s="74"/>
      <c r="AD643" s="74"/>
      <c r="AE643" s="74"/>
      <c r="AG643" s="101"/>
      <c r="AN643" s="74"/>
      <c r="AO643" s="74"/>
      <c r="AP643" s="74"/>
      <c r="AQ643" s="74"/>
      <c r="AR643" s="74"/>
      <c r="AS643" s="74"/>
      <c r="AT643" s="74"/>
      <c r="AU643" s="74"/>
    </row>
    <row r="644" spans="27:47">
      <c r="AA644" s="74"/>
      <c r="AB644" s="74"/>
      <c r="AC644" s="74"/>
      <c r="AD644" s="74"/>
      <c r="AE644" s="74"/>
      <c r="AG644" s="101"/>
      <c r="AN644" s="74"/>
      <c r="AO644" s="74"/>
      <c r="AP644" s="74"/>
      <c r="AQ644" s="74"/>
      <c r="AR644" s="74"/>
      <c r="AS644" s="74"/>
      <c r="AT644" s="74"/>
      <c r="AU644" s="74"/>
    </row>
    <row r="645" spans="27:47">
      <c r="AA645" s="74"/>
      <c r="AB645" s="74"/>
      <c r="AC645" s="74"/>
      <c r="AD645" s="74"/>
      <c r="AE645" s="74"/>
      <c r="AG645" s="101"/>
      <c r="AN645" s="74"/>
      <c r="AO645" s="74"/>
      <c r="AP645" s="74"/>
      <c r="AQ645" s="74"/>
      <c r="AR645" s="74"/>
      <c r="AS645" s="74"/>
      <c r="AT645" s="74"/>
      <c r="AU645" s="74"/>
    </row>
    <row r="646" spans="27:47">
      <c r="AA646" s="74"/>
      <c r="AB646" s="74"/>
      <c r="AC646" s="74"/>
      <c r="AD646" s="74"/>
      <c r="AE646" s="74"/>
      <c r="AG646" s="101"/>
      <c r="AN646" s="74"/>
      <c r="AO646" s="74"/>
      <c r="AP646" s="74"/>
      <c r="AQ646" s="74"/>
      <c r="AR646" s="74"/>
      <c r="AS646" s="74"/>
      <c r="AT646" s="74"/>
      <c r="AU646" s="74"/>
    </row>
    <row r="647" spans="27:47">
      <c r="AA647" s="74"/>
      <c r="AB647" s="74"/>
      <c r="AC647" s="74"/>
      <c r="AD647" s="74"/>
      <c r="AE647" s="74"/>
      <c r="AG647" s="101"/>
      <c r="AN647" s="74"/>
      <c r="AO647" s="74"/>
      <c r="AP647" s="74"/>
      <c r="AQ647" s="74"/>
      <c r="AR647" s="74"/>
      <c r="AS647" s="74"/>
      <c r="AT647" s="74"/>
      <c r="AU647" s="74"/>
    </row>
    <row r="648" spans="27:47">
      <c r="AA648" s="74"/>
      <c r="AB648" s="74"/>
      <c r="AC648" s="74"/>
      <c r="AD648" s="74"/>
      <c r="AE648" s="74"/>
      <c r="AG648" s="101"/>
      <c r="AN648" s="74"/>
      <c r="AO648" s="74"/>
      <c r="AP648" s="74"/>
      <c r="AQ648" s="74"/>
      <c r="AR648" s="74"/>
      <c r="AS648" s="74"/>
      <c r="AT648" s="74"/>
      <c r="AU648" s="74"/>
    </row>
    <row r="649" spans="27:47">
      <c r="AA649" s="74"/>
      <c r="AB649" s="74"/>
      <c r="AC649" s="74"/>
      <c r="AD649" s="74"/>
      <c r="AE649" s="74"/>
      <c r="AG649" s="101"/>
      <c r="AN649" s="74"/>
      <c r="AO649" s="74"/>
      <c r="AP649" s="74"/>
      <c r="AQ649" s="74"/>
      <c r="AR649" s="74"/>
      <c r="AS649" s="74"/>
      <c r="AT649" s="74"/>
      <c r="AU649" s="74"/>
    </row>
    <row r="650" spans="27:47">
      <c r="AA650" s="74"/>
      <c r="AB650" s="74"/>
      <c r="AC650" s="74"/>
      <c r="AD650" s="74"/>
      <c r="AE650" s="74"/>
      <c r="AG650" s="101"/>
      <c r="AN650" s="74"/>
      <c r="AO650" s="74"/>
      <c r="AP650" s="74"/>
      <c r="AQ650" s="74"/>
      <c r="AR650" s="74"/>
      <c r="AS650" s="74"/>
      <c r="AT650" s="74"/>
      <c r="AU650" s="74"/>
    </row>
    <row r="651" spans="27:47">
      <c r="AA651" s="74"/>
      <c r="AB651" s="74"/>
      <c r="AC651" s="74"/>
      <c r="AD651" s="74"/>
      <c r="AE651" s="74"/>
      <c r="AG651" s="101"/>
      <c r="AN651" s="74"/>
      <c r="AO651" s="74"/>
      <c r="AP651" s="74"/>
      <c r="AQ651" s="74"/>
      <c r="AR651" s="74"/>
      <c r="AS651" s="74"/>
      <c r="AT651" s="74"/>
      <c r="AU651" s="74"/>
    </row>
    <row r="652" spans="27:47">
      <c r="AA652" s="74"/>
      <c r="AB652" s="74"/>
      <c r="AC652" s="74"/>
      <c r="AD652" s="74"/>
      <c r="AE652" s="74"/>
      <c r="AG652" s="101"/>
      <c r="AN652" s="74"/>
      <c r="AO652" s="74"/>
      <c r="AP652" s="74"/>
      <c r="AQ652" s="74"/>
      <c r="AR652" s="74"/>
      <c r="AS652" s="74"/>
      <c r="AT652" s="74"/>
      <c r="AU652" s="74"/>
    </row>
    <row r="653" spans="27:47">
      <c r="AA653" s="74"/>
      <c r="AB653" s="74"/>
      <c r="AC653" s="74"/>
      <c r="AD653" s="74"/>
      <c r="AE653" s="74"/>
      <c r="AG653" s="101"/>
      <c r="AN653" s="74"/>
      <c r="AO653" s="74"/>
      <c r="AP653" s="74"/>
      <c r="AQ653" s="74"/>
      <c r="AR653" s="74"/>
      <c r="AS653" s="74"/>
      <c r="AT653" s="74"/>
      <c r="AU653" s="74"/>
    </row>
    <row r="654" spans="27:47">
      <c r="AA654" s="74"/>
      <c r="AB654" s="74"/>
      <c r="AC654" s="74"/>
      <c r="AD654" s="74"/>
      <c r="AE654" s="74"/>
      <c r="AG654" s="101"/>
      <c r="AN654" s="74"/>
      <c r="AO654" s="74"/>
      <c r="AP654" s="74"/>
      <c r="AQ654" s="74"/>
      <c r="AR654" s="74"/>
      <c r="AS654" s="74"/>
      <c r="AT654" s="74"/>
      <c r="AU654" s="74"/>
    </row>
    <row r="655" spans="27:47">
      <c r="AA655" s="74"/>
      <c r="AB655" s="74"/>
      <c r="AC655" s="74"/>
      <c r="AD655" s="74"/>
      <c r="AE655" s="74"/>
      <c r="AG655" s="101"/>
      <c r="AN655" s="74"/>
      <c r="AO655" s="74"/>
      <c r="AP655" s="74"/>
      <c r="AQ655" s="74"/>
      <c r="AR655" s="74"/>
      <c r="AS655" s="74"/>
      <c r="AT655" s="74"/>
      <c r="AU655" s="74"/>
    </row>
    <row r="656" spans="27:47">
      <c r="AA656" s="74"/>
      <c r="AB656" s="74"/>
      <c r="AC656" s="74"/>
      <c r="AD656" s="74"/>
      <c r="AE656" s="74"/>
      <c r="AG656" s="101"/>
      <c r="AN656" s="74"/>
      <c r="AO656" s="74"/>
      <c r="AP656" s="74"/>
      <c r="AQ656" s="74"/>
      <c r="AR656" s="74"/>
      <c r="AS656" s="74"/>
      <c r="AT656" s="74"/>
      <c r="AU656" s="74"/>
    </row>
    <row r="657" spans="27:64">
      <c r="AA657" s="74"/>
      <c r="AB657" s="74"/>
      <c r="AC657" s="74"/>
      <c r="AD657" s="74"/>
      <c r="AE657" s="74"/>
      <c r="AG657" s="101"/>
      <c r="AN657" s="74"/>
      <c r="AO657" s="74"/>
      <c r="AP657" s="74"/>
      <c r="AQ657" s="74"/>
      <c r="AR657" s="74"/>
      <c r="AS657" s="74"/>
      <c r="AT657" s="74"/>
      <c r="AU657" s="74"/>
    </row>
    <row r="658" spans="27:64">
      <c r="AA658" s="74"/>
      <c r="AB658" s="74"/>
      <c r="AC658" s="74"/>
      <c r="AD658" s="74"/>
      <c r="AE658" s="74"/>
      <c r="AG658" s="101"/>
      <c r="AN658" s="74"/>
      <c r="AO658" s="74"/>
      <c r="AP658" s="74"/>
      <c r="AQ658" s="74"/>
      <c r="AR658" s="74"/>
      <c r="AS658" s="74"/>
      <c r="AT658" s="74"/>
      <c r="AU658" s="74"/>
    </row>
    <row r="659" spans="27:64">
      <c r="AA659" s="74"/>
      <c r="AB659" s="74"/>
      <c r="AC659" s="74"/>
      <c r="AD659" s="74"/>
      <c r="AE659" s="74"/>
      <c r="AG659" s="101"/>
      <c r="AN659" s="74"/>
      <c r="AO659" s="74"/>
      <c r="AP659" s="74"/>
      <c r="AQ659" s="74"/>
      <c r="AR659" s="74"/>
      <c r="AS659" s="74"/>
      <c r="AT659" s="74"/>
      <c r="AU659" s="74"/>
      <c r="AV659" s="74"/>
      <c r="AW659" s="74"/>
      <c r="AX659" s="74"/>
      <c r="AY659" s="74"/>
      <c r="AZ659" s="74"/>
      <c r="BA659" s="74"/>
      <c r="BB659" s="74"/>
      <c r="BC659" s="74"/>
      <c r="BD659" s="74"/>
      <c r="BE659" s="74"/>
      <c r="BF659" s="74"/>
      <c r="BG659" s="74"/>
      <c r="BH659" s="74"/>
      <c r="BI659" s="74"/>
      <c r="BJ659" s="74"/>
      <c r="BK659" s="74"/>
      <c r="BL659" s="74"/>
    </row>
    <row r="660" spans="27:64">
      <c r="AA660" s="74"/>
      <c r="AB660" s="74"/>
      <c r="AC660" s="74"/>
      <c r="AD660" s="74"/>
      <c r="AE660" s="74"/>
      <c r="AG660" s="101"/>
      <c r="AN660" s="74"/>
      <c r="AO660" s="74"/>
      <c r="AP660" s="74"/>
      <c r="AQ660" s="74"/>
      <c r="AR660" s="74"/>
      <c r="AS660" s="74"/>
      <c r="AT660" s="74"/>
      <c r="AU660" s="74"/>
    </row>
    <row r="661" spans="27:64">
      <c r="AA661" s="74"/>
      <c r="AB661" s="74"/>
      <c r="AC661" s="74"/>
      <c r="AD661" s="74"/>
      <c r="AE661" s="74"/>
      <c r="AG661" s="101"/>
      <c r="AN661" s="74"/>
      <c r="AO661" s="74"/>
      <c r="AP661" s="74"/>
      <c r="AQ661" s="74"/>
      <c r="AR661" s="74"/>
      <c r="AS661" s="74"/>
      <c r="AT661" s="74"/>
      <c r="AU661" s="74"/>
    </row>
    <row r="662" spans="27:64">
      <c r="AA662" s="74"/>
      <c r="AB662" s="74"/>
      <c r="AC662" s="74"/>
      <c r="AD662" s="74"/>
      <c r="AE662" s="74"/>
      <c r="AG662" s="101"/>
      <c r="AN662" s="74"/>
      <c r="AO662" s="74"/>
      <c r="AP662" s="74"/>
      <c r="AQ662" s="74"/>
      <c r="AR662" s="74"/>
      <c r="AS662" s="74"/>
      <c r="AT662" s="74"/>
      <c r="AU662" s="74"/>
    </row>
    <row r="663" spans="27:64">
      <c r="AA663" s="74"/>
      <c r="AB663" s="74"/>
      <c r="AC663" s="74"/>
      <c r="AD663" s="74"/>
      <c r="AE663" s="74"/>
      <c r="AG663" s="101"/>
      <c r="AN663" s="74"/>
      <c r="AO663" s="74"/>
      <c r="AP663" s="74"/>
      <c r="AQ663" s="74"/>
      <c r="AR663" s="74"/>
      <c r="AS663" s="74"/>
      <c r="AT663" s="74"/>
      <c r="AU663" s="74"/>
    </row>
    <row r="664" spans="27:64">
      <c r="AA664" s="74"/>
      <c r="AB664" s="74"/>
      <c r="AC664" s="74"/>
      <c r="AD664" s="74"/>
      <c r="AE664" s="74"/>
      <c r="AG664" s="101"/>
      <c r="AN664" s="74"/>
      <c r="AO664" s="74"/>
      <c r="AP664" s="74"/>
      <c r="AQ664" s="74"/>
      <c r="AR664" s="74"/>
      <c r="AS664" s="74"/>
      <c r="AT664" s="74"/>
      <c r="AU664" s="74"/>
      <c r="AV664" s="74"/>
      <c r="AW664" s="74"/>
      <c r="AX664" s="74"/>
      <c r="AY664" s="74"/>
      <c r="AZ664" s="74"/>
      <c r="BA664" s="74"/>
      <c r="BB664" s="74"/>
      <c r="BC664" s="74"/>
      <c r="BD664" s="74"/>
      <c r="BE664" s="74"/>
      <c r="BF664" s="74"/>
      <c r="BG664" s="74"/>
      <c r="BH664" s="74"/>
      <c r="BI664" s="74"/>
      <c r="BJ664" s="74"/>
      <c r="BK664" s="74"/>
      <c r="BL664" s="74"/>
    </row>
    <row r="665" spans="27:64">
      <c r="AA665" s="74"/>
      <c r="AB665" s="74"/>
      <c r="AC665" s="74"/>
      <c r="AD665" s="74"/>
      <c r="AE665" s="74"/>
      <c r="AG665" s="101"/>
      <c r="AN665" s="74"/>
      <c r="AO665" s="74"/>
      <c r="AP665" s="74"/>
      <c r="AQ665" s="74"/>
      <c r="AR665" s="74"/>
      <c r="AS665" s="74"/>
      <c r="AT665" s="74"/>
      <c r="AU665" s="74"/>
    </row>
    <row r="666" spans="27:64">
      <c r="AA666" s="74"/>
      <c r="AB666" s="74"/>
      <c r="AC666" s="74"/>
      <c r="AD666" s="74"/>
      <c r="AE666" s="74"/>
      <c r="AG666" s="101"/>
      <c r="AN666" s="74"/>
      <c r="AO666" s="74"/>
      <c r="AP666" s="74"/>
      <c r="AQ666" s="74"/>
      <c r="AR666" s="74"/>
      <c r="AS666" s="74"/>
      <c r="AT666" s="74"/>
      <c r="AU666" s="74"/>
    </row>
    <row r="667" spans="27:64">
      <c r="AA667" s="74"/>
      <c r="AB667" s="74"/>
      <c r="AC667" s="74"/>
      <c r="AD667" s="74"/>
      <c r="AE667" s="74"/>
      <c r="AG667" s="101"/>
      <c r="AN667" s="74"/>
      <c r="AO667" s="74"/>
      <c r="AP667" s="74"/>
      <c r="AQ667" s="74"/>
      <c r="AR667" s="74"/>
      <c r="AS667" s="74"/>
      <c r="AT667" s="74"/>
      <c r="AU667" s="74"/>
    </row>
    <row r="668" spans="27:64">
      <c r="AA668" s="74"/>
      <c r="AB668" s="74"/>
      <c r="AC668" s="74"/>
      <c r="AD668" s="74"/>
      <c r="AE668" s="74"/>
      <c r="AG668" s="101"/>
      <c r="AN668" s="74"/>
      <c r="AO668" s="74"/>
      <c r="AP668" s="74"/>
      <c r="AQ668" s="74"/>
      <c r="AR668" s="74"/>
      <c r="AS668" s="74"/>
      <c r="AT668" s="74"/>
      <c r="AU668" s="74"/>
    </row>
    <row r="669" spans="27:64">
      <c r="AA669" s="74"/>
      <c r="AB669" s="74"/>
      <c r="AC669" s="74"/>
      <c r="AD669" s="74"/>
      <c r="AE669" s="74"/>
      <c r="AG669" s="101"/>
      <c r="AN669" s="74"/>
      <c r="AO669" s="74"/>
      <c r="AP669" s="74"/>
      <c r="AQ669" s="74"/>
      <c r="AR669" s="74"/>
      <c r="AS669" s="74"/>
      <c r="AT669" s="74"/>
      <c r="AU669" s="74"/>
      <c r="AV669" s="74"/>
      <c r="AX669" s="74"/>
    </row>
    <row r="670" spans="27:64">
      <c r="AA670" s="74"/>
      <c r="AB670" s="74"/>
      <c r="AC670" s="74"/>
      <c r="AD670" s="74"/>
      <c r="AE670" s="74"/>
      <c r="AG670" s="101"/>
      <c r="AN670" s="74"/>
      <c r="AO670" s="74"/>
      <c r="AP670" s="74"/>
      <c r="AQ670" s="74"/>
      <c r="AR670" s="74"/>
      <c r="AS670" s="74"/>
      <c r="AT670" s="74"/>
      <c r="AU670" s="74"/>
    </row>
    <row r="671" spans="27:64">
      <c r="AA671" s="74"/>
      <c r="AB671" s="74"/>
      <c r="AC671" s="74"/>
      <c r="AD671" s="74"/>
      <c r="AE671" s="74"/>
      <c r="AG671" s="101"/>
      <c r="AN671" s="74"/>
      <c r="AO671" s="74"/>
      <c r="AP671" s="74"/>
      <c r="AQ671" s="74"/>
      <c r="AR671" s="74"/>
      <c r="AS671" s="74"/>
      <c r="AT671" s="74"/>
      <c r="AU671" s="74"/>
    </row>
    <row r="672" spans="27:64">
      <c r="AA672" s="74"/>
      <c r="AB672" s="74"/>
      <c r="AC672" s="74"/>
      <c r="AD672" s="74"/>
      <c r="AE672" s="74"/>
      <c r="AG672" s="101"/>
      <c r="AN672" s="74"/>
      <c r="AO672" s="74"/>
      <c r="AP672" s="74"/>
      <c r="AQ672" s="74"/>
      <c r="AR672" s="74"/>
      <c r="AS672" s="74"/>
      <c r="AT672" s="74"/>
      <c r="AU672" s="74"/>
    </row>
    <row r="673" spans="27:47">
      <c r="AA673" s="74"/>
      <c r="AB673" s="74"/>
      <c r="AC673" s="74"/>
      <c r="AD673" s="74"/>
      <c r="AE673" s="74"/>
      <c r="AG673" s="101"/>
      <c r="AN673" s="74"/>
      <c r="AO673" s="74"/>
      <c r="AP673" s="74"/>
      <c r="AQ673" s="74"/>
      <c r="AR673" s="74"/>
      <c r="AS673" s="74"/>
      <c r="AT673" s="74"/>
      <c r="AU673" s="74"/>
    </row>
    <row r="674" spans="27:47">
      <c r="AA674" s="74"/>
      <c r="AB674" s="74"/>
      <c r="AC674" s="74"/>
      <c r="AD674" s="74"/>
      <c r="AE674" s="74"/>
      <c r="AG674" s="101"/>
      <c r="AN674" s="74"/>
      <c r="AO674" s="74"/>
      <c r="AP674" s="74"/>
      <c r="AQ674" s="74"/>
      <c r="AR674" s="74"/>
      <c r="AS674" s="74"/>
      <c r="AT674" s="74"/>
      <c r="AU674" s="74"/>
    </row>
    <row r="675" spans="27:47">
      <c r="AA675" s="74"/>
      <c r="AB675" s="74"/>
      <c r="AC675" s="74"/>
      <c r="AD675" s="74"/>
      <c r="AE675" s="74"/>
      <c r="AG675" s="101"/>
      <c r="AN675" s="74"/>
      <c r="AO675" s="74"/>
      <c r="AP675" s="74"/>
      <c r="AQ675" s="74"/>
      <c r="AR675" s="74"/>
      <c r="AS675" s="74"/>
      <c r="AT675" s="74"/>
      <c r="AU675" s="74"/>
    </row>
    <row r="676" spans="27:47">
      <c r="AA676" s="74"/>
      <c r="AB676" s="74"/>
      <c r="AC676" s="74"/>
      <c r="AD676" s="74"/>
      <c r="AE676" s="74"/>
      <c r="AG676" s="101"/>
      <c r="AN676" s="74"/>
      <c r="AO676" s="74"/>
      <c r="AP676" s="74"/>
      <c r="AQ676" s="74"/>
      <c r="AR676" s="74"/>
      <c r="AS676" s="74"/>
      <c r="AT676" s="74"/>
      <c r="AU676" s="74"/>
    </row>
    <row r="677" spans="27:47">
      <c r="AA677" s="74"/>
      <c r="AB677" s="74"/>
      <c r="AC677" s="74"/>
      <c r="AD677" s="74"/>
      <c r="AE677" s="74"/>
      <c r="AG677" s="101"/>
      <c r="AN677" s="74"/>
      <c r="AO677" s="74"/>
      <c r="AP677" s="74"/>
      <c r="AQ677" s="74"/>
      <c r="AR677" s="74"/>
      <c r="AS677" s="74"/>
      <c r="AT677" s="74"/>
      <c r="AU677" s="74"/>
    </row>
    <row r="678" spans="27:47">
      <c r="AA678" s="74"/>
      <c r="AB678" s="74"/>
      <c r="AC678" s="74"/>
      <c r="AD678" s="74"/>
      <c r="AE678" s="74"/>
      <c r="AG678" s="101"/>
      <c r="AN678" s="74"/>
      <c r="AO678" s="74"/>
      <c r="AP678" s="74"/>
      <c r="AQ678" s="74"/>
      <c r="AR678" s="74"/>
      <c r="AS678" s="74"/>
      <c r="AT678" s="74"/>
      <c r="AU678" s="74"/>
    </row>
    <row r="679" spans="27:47">
      <c r="AA679" s="74"/>
      <c r="AB679" s="74"/>
      <c r="AC679" s="74"/>
      <c r="AD679" s="74"/>
      <c r="AE679" s="74"/>
      <c r="AG679" s="101"/>
      <c r="AN679" s="74"/>
      <c r="AO679" s="74"/>
      <c r="AP679" s="74"/>
      <c r="AQ679" s="74"/>
      <c r="AR679" s="74"/>
      <c r="AS679" s="74"/>
      <c r="AT679" s="74"/>
      <c r="AU679" s="74"/>
    </row>
    <row r="680" spans="27:47">
      <c r="AA680" s="74"/>
      <c r="AB680" s="74"/>
      <c r="AC680" s="74"/>
      <c r="AD680" s="74"/>
      <c r="AE680" s="74"/>
      <c r="AG680" s="101"/>
      <c r="AN680" s="74"/>
      <c r="AO680" s="74"/>
      <c r="AP680" s="74"/>
      <c r="AQ680" s="74"/>
      <c r="AR680" s="74"/>
      <c r="AS680" s="74"/>
      <c r="AT680" s="74"/>
      <c r="AU680" s="74"/>
    </row>
    <row r="681" spans="27:47">
      <c r="AA681" s="74"/>
      <c r="AB681" s="74"/>
      <c r="AC681" s="74"/>
      <c r="AD681" s="74"/>
      <c r="AE681" s="74"/>
      <c r="AG681" s="101"/>
      <c r="AN681" s="74"/>
      <c r="AO681" s="74"/>
      <c r="AP681" s="74"/>
      <c r="AQ681" s="74"/>
      <c r="AR681" s="74"/>
      <c r="AS681" s="74"/>
      <c r="AT681" s="74"/>
      <c r="AU681" s="74"/>
    </row>
    <row r="682" spans="27:47">
      <c r="AA682" s="74"/>
      <c r="AB682" s="74"/>
      <c r="AC682" s="74"/>
      <c r="AD682" s="74"/>
      <c r="AE682" s="74"/>
      <c r="AG682" s="101"/>
      <c r="AN682" s="74"/>
      <c r="AO682" s="74"/>
      <c r="AP682" s="74"/>
      <c r="AQ682" s="74"/>
      <c r="AR682" s="74"/>
      <c r="AS682" s="74"/>
      <c r="AT682" s="74"/>
      <c r="AU682" s="74"/>
    </row>
    <row r="683" spans="27:47">
      <c r="AA683" s="74"/>
      <c r="AB683" s="74"/>
      <c r="AC683" s="74"/>
      <c r="AD683" s="74"/>
      <c r="AE683" s="74"/>
      <c r="AG683" s="101"/>
      <c r="AN683" s="74"/>
      <c r="AO683" s="74"/>
      <c r="AP683" s="74"/>
      <c r="AQ683" s="74"/>
      <c r="AR683" s="74"/>
      <c r="AS683" s="74"/>
      <c r="AT683" s="74"/>
      <c r="AU683" s="74"/>
    </row>
    <row r="684" spans="27:47">
      <c r="AA684" s="74"/>
      <c r="AB684" s="74"/>
      <c r="AC684" s="74"/>
      <c r="AD684" s="74"/>
      <c r="AE684" s="74"/>
      <c r="AG684" s="101"/>
      <c r="AN684" s="74"/>
      <c r="AO684" s="74"/>
      <c r="AP684" s="74"/>
      <c r="AQ684" s="74"/>
      <c r="AR684" s="74"/>
      <c r="AS684" s="74"/>
      <c r="AT684" s="74"/>
      <c r="AU684" s="74"/>
    </row>
    <row r="685" spans="27:47">
      <c r="AA685" s="74"/>
      <c r="AB685" s="74"/>
      <c r="AC685" s="74"/>
      <c r="AD685" s="74"/>
      <c r="AE685" s="74"/>
      <c r="AG685" s="101"/>
      <c r="AN685" s="74"/>
      <c r="AO685" s="74"/>
      <c r="AP685" s="74"/>
      <c r="AQ685" s="74"/>
      <c r="AR685" s="74"/>
      <c r="AS685" s="74"/>
      <c r="AT685" s="74"/>
      <c r="AU685" s="74"/>
    </row>
    <row r="686" spans="27:47">
      <c r="AA686" s="74"/>
      <c r="AB686" s="74"/>
      <c r="AC686" s="74"/>
      <c r="AD686" s="74"/>
      <c r="AE686" s="74"/>
      <c r="AG686" s="101"/>
      <c r="AN686" s="74"/>
      <c r="AO686" s="74"/>
      <c r="AP686" s="74"/>
      <c r="AQ686" s="74"/>
      <c r="AR686" s="74"/>
      <c r="AS686" s="74"/>
      <c r="AT686" s="74"/>
      <c r="AU686" s="74"/>
    </row>
    <row r="687" spans="27:47">
      <c r="AA687" s="74"/>
      <c r="AB687" s="74"/>
      <c r="AC687" s="74"/>
      <c r="AD687" s="74"/>
      <c r="AE687" s="74"/>
      <c r="AG687" s="101"/>
      <c r="AN687" s="74"/>
      <c r="AO687" s="74"/>
      <c r="AP687" s="74"/>
      <c r="AQ687" s="74"/>
      <c r="AR687" s="74"/>
      <c r="AS687" s="74"/>
      <c r="AT687" s="74"/>
      <c r="AU687" s="74"/>
    </row>
    <row r="688" spans="27:47">
      <c r="AA688" s="74"/>
      <c r="AB688" s="74"/>
      <c r="AC688" s="74"/>
      <c r="AD688" s="74"/>
      <c r="AE688" s="74"/>
      <c r="AG688" s="101"/>
      <c r="AN688" s="74"/>
      <c r="AO688" s="74"/>
      <c r="AP688" s="74"/>
      <c r="AQ688" s="74"/>
      <c r="AR688" s="74"/>
      <c r="AS688" s="74"/>
      <c r="AT688" s="74"/>
      <c r="AU688" s="74"/>
    </row>
    <row r="689" spans="27:64">
      <c r="AA689" s="74"/>
      <c r="AB689" s="74"/>
      <c r="AC689" s="74"/>
      <c r="AD689" s="74"/>
      <c r="AE689" s="74"/>
      <c r="AG689" s="101"/>
      <c r="AN689" s="74"/>
      <c r="AO689" s="74"/>
      <c r="AP689" s="74"/>
      <c r="AQ689" s="74"/>
      <c r="AR689" s="74"/>
      <c r="AS689" s="74"/>
      <c r="AT689" s="74"/>
      <c r="AU689" s="74"/>
    </row>
    <row r="690" spans="27:64">
      <c r="AA690" s="74"/>
      <c r="AB690" s="74"/>
      <c r="AC690" s="74"/>
      <c r="AD690" s="74"/>
      <c r="AE690" s="74"/>
      <c r="AG690" s="101"/>
      <c r="AN690" s="74"/>
      <c r="AO690" s="74"/>
      <c r="AP690" s="74"/>
      <c r="AQ690" s="74"/>
      <c r="AR690" s="74"/>
      <c r="AS690" s="74"/>
      <c r="AT690" s="74"/>
      <c r="AU690" s="74"/>
    </row>
    <row r="691" spans="27:64">
      <c r="AA691" s="74"/>
      <c r="AB691" s="74"/>
      <c r="AC691" s="74"/>
      <c r="AD691" s="74"/>
      <c r="AE691" s="74"/>
      <c r="AG691" s="101"/>
      <c r="AN691" s="74"/>
      <c r="AO691" s="74"/>
      <c r="AP691" s="74"/>
      <c r="AQ691" s="74"/>
      <c r="AR691" s="74"/>
      <c r="AS691" s="74"/>
      <c r="AT691" s="74"/>
      <c r="AU691" s="74"/>
      <c r="AV691" s="74"/>
      <c r="AW691" s="74"/>
      <c r="AX691" s="74"/>
      <c r="AY691" s="74"/>
      <c r="AZ691" s="74"/>
      <c r="BA691" s="74"/>
      <c r="BB691" s="74"/>
      <c r="BC691" s="74"/>
      <c r="BD691" s="74"/>
      <c r="BE691" s="74"/>
      <c r="BF691" s="74"/>
      <c r="BG691" s="74"/>
      <c r="BH691" s="74"/>
      <c r="BI691" s="74"/>
      <c r="BJ691" s="74"/>
      <c r="BK691" s="74"/>
      <c r="BL691" s="74"/>
    </row>
    <row r="692" spans="27:64">
      <c r="AA692" s="74"/>
      <c r="AB692" s="74"/>
      <c r="AC692" s="74"/>
      <c r="AD692" s="74"/>
      <c r="AE692" s="74"/>
      <c r="AG692" s="101"/>
      <c r="AN692" s="74"/>
      <c r="AO692" s="74"/>
      <c r="AP692" s="74"/>
      <c r="AQ692" s="74"/>
      <c r="AR692" s="74"/>
      <c r="AS692" s="74"/>
      <c r="AT692" s="74"/>
      <c r="AU692" s="74"/>
    </row>
    <row r="693" spans="27:64">
      <c r="AA693" s="74"/>
      <c r="AB693" s="74"/>
      <c r="AC693" s="74"/>
      <c r="AD693" s="74"/>
      <c r="AE693" s="74"/>
      <c r="AG693" s="101"/>
      <c r="AN693" s="74"/>
      <c r="AO693" s="74"/>
      <c r="AP693" s="74"/>
      <c r="AQ693" s="74"/>
      <c r="AR693" s="74"/>
      <c r="AS693" s="74"/>
      <c r="AT693" s="74"/>
      <c r="AU693" s="74"/>
    </row>
    <row r="694" spans="27:64">
      <c r="AA694" s="74"/>
      <c r="AB694" s="74"/>
      <c r="AC694" s="74"/>
      <c r="AD694" s="74"/>
      <c r="AE694" s="74"/>
      <c r="AG694" s="101"/>
      <c r="AN694" s="74"/>
      <c r="AO694" s="74"/>
      <c r="AP694" s="74"/>
      <c r="AQ694" s="74"/>
      <c r="AR694" s="74"/>
      <c r="AS694" s="74"/>
      <c r="AT694" s="74"/>
      <c r="AU694" s="74"/>
    </row>
    <row r="695" spans="27:64">
      <c r="AA695" s="74"/>
      <c r="AB695" s="74"/>
      <c r="AC695" s="74"/>
      <c r="AD695" s="74"/>
      <c r="AE695" s="74"/>
      <c r="AG695" s="101"/>
      <c r="AN695" s="74"/>
      <c r="AO695" s="74"/>
      <c r="AP695" s="74"/>
      <c r="AQ695" s="74"/>
      <c r="AR695" s="74"/>
      <c r="AS695" s="74"/>
      <c r="AT695" s="74"/>
      <c r="AU695" s="74"/>
    </row>
    <row r="696" spans="27:64">
      <c r="AA696" s="74"/>
      <c r="AB696" s="74"/>
      <c r="AC696" s="74"/>
      <c r="AD696" s="74"/>
      <c r="AE696" s="74"/>
      <c r="AG696" s="101"/>
      <c r="AN696" s="74"/>
      <c r="AO696" s="74"/>
      <c r="AP696" s="74"/>
      <c r="AQ696" s="74"/>
      <c r="AR696" s="74"/>
      <c r="AS696" s="74"/>
      <c r="AT696" s="74"/>
      <c r="AU696" s="74"/>
    </row>
    <row r="697" spans="27:64">
      <c r="AA697" s="74"/>
      <c r="AB697" s="74"/>
      <c r="AC697" s="74"/>
      <c r="AD697" s="74"/>
      <c r="AE697" s="74"/>
      <c r="AG697" s="101"/>
      <c r="AN697" s="74"/>
      <c r="AO697" s="74"/>
      <c r="AP697" s="74"/>
      <c r="AQ697" s="74"/>
      <c r="AR697" s="74"/>
      <c r="AS697" s="74"/>
      <c r="AT697" s="74"/>
      <c r="AU697" s="74"/>
    </row>
    <row r="698" spans="27:64">
      <c r="AA698" s="74"/>
      <c r="AB698" s="74"/>
      <c r="AC698" s="74"/>
      <c r="AD698" s="74"/>
      <c r="AE698" s="74"/>
      <c r="AG698" s="101"/>
      <c r="AN698" s="74"/>
      <c r="AO698" s="74"/>
      <c r="AP698" s="74"/>
      <c r="AQ698" s="74"/>
      <c r="AR698" s="74"/>
      <c r="AS698" s="74"/>
      <c r="AT698" s="74"/>
      <c r="AU698" s="74"/>
    </row>
    <row r="699" spans="27:64">
      <c r="AA699" s="74"/>
      <c r="AB699" s="74"/>
      <c r="AC699" s="74"/>
      <c r="AD699" s="74"/>
      <c r="AE699" s="74"/>
      <c r="AG699" s="101"/>
      <c r="AN699" s="74"/>
      <c r="AO699" s="74"/>
      <c r="AP699" s="74"/>
      <c r="AQ699" s="74"/>
      <c r="AR699" s="74"/>
      <c r="AS699" s="74"/>
      <c r="AT699" s="74"/>
      <c r="AU699" s="74"/>
    </row>
    <row r="700" spans="27:64">
      <c r="AA700" s="74"/>
      <c r="AB700" s="74"/>
      <c r="AC700" s="74"/>
      <c r="AD700" s="74"/>
      <c r="AE700" s="74"/>
      <c r="AG700" s="101"/>
      <c r="AN700" s="74"/>
      <c r="AO700" s="74"/>
      <c r="AP700" s="74"/>
      <c r="AQ700" s="74"/>
      <c r="AR700" s="74"/>
      <c r="AS700" s="74"/>
      <c r="AT700" s="74"/>
      <c r="AU700" s="74"/>
    </row>
    <row r="701" spans="27:64">
      <c r="AA701" s="74"/>
      <c r="AB701" s="74"/>
      <c r="AC701" s="74"/>
      <c r="AD701" s="74"/>
      <c r="AE701" s="74"/>
      <c r="AG701" s="101"/>
      <c r="AN701" s="74"/>
      <c r="AO701" s="74"/>
      <c r="AP701" s="74"/>
      <c r="AQ701" s="74"/>
      <c r="AR701" s="74"/>
      <c r="AS701" s="74"/>
      <c r="AT701" s="74"/>
      <c r="AU701" s="74"/>
    </row>
    <row r="702" spans="27:64">
      <c r="AA702" s="74"/>
      <c r="AB702" s="74"/>
      <c r="AC702" s="74"/>
      <c r="AD702" s="74"/>
      <c r="AE702" s="74"/>
      <c r="AG702" s="101"/>
      <c r="AN702" s="74"/>
      <c r="AO702" s="74"/>
      <c r="AP702" s="74"/>
      <c r="AQ702" s="74"/>
      <c r="AR702" s="74"/>
      <c r="AS702" s="74"/>
      <c r="AT702" s="74"/>
      <c r="AU702" s="74"/>
    </row>
    <row r="703" spans="27:64">
      <c r="AA703" s="74"/>
      <c r="AB703" s="74"/>
      <c r="AC703" s="74"/>
      <c r="AD703" s="74"/>
      <c r="AE703" s="74"/>
      <c r="AG703" s="101"/>
      <c r="AN703" s="74"/>
      <c r="AO703" s="74"/>
      <c r="AP703" s="74"/>
      <c r="AQ703" s="74"/>
      <c r="AR703" s="74"/>
      <c r="AS703" s="74"/>
      <c r="AT703" s="74"/>
      <c r="AU703" s="74"/>
    </row>
    <row r="704" spans="27:64">
      <c r="AA704" s="74"/>
      <c r="AB704" s="74"/>
      <c r="AC704" s="74"/>
      <c r="AD704" s="74"/>
      <c r="AE704" s="74"/>
      <c r="AG704" s="101"/>
      <c r="AN704" s="74"/>
      <c r="AO704" s="74"/>
      <c r="AP704" s="74"/>
      <c r="AQ704" s="74"/>
      <c r="AR704" s="74"/>
      <c r="AS704" s="74"/>
      <c r="AT704" s="74"/>
      <c r="AU704" s="74"/>
    </row>
    <row r="705" spans="27:47">
      <c r="AA705" s="74"/>
      <c r="AB705" s="74"/>
      <c r="AC705" s="74"/>
      <c r="AD705" s="74"/>
      <c r="AE705" s="74"/>
      <c r="AG705" s="101"/>
      <c r="AN705" s="74"/>
      <c r="AO705" s="74"/>
      <c r="AP705" s="74"/>
      <c r="AQ705" s="74"/>
      <c r="AR705" s="74"/>
      <c r="AS705" s="74"/>
      <c r="AT705" s="74"/>
      <c r="AU705" s="74"/>
    </row>
    <row r="706" spans="27:47">
      <c r="AA706" s="74"/>
      <c r="AB706" s="74"/>
      <c r="AC706" s="74"/>
      <c r="AD706" s="74"/>
      <c r="AE706" s="74"/>
      <c r="AG706" s="101"/>
      <c r="AN706" s="74"/>
      <c r="AO706" s="74"/>
      <c r="AP706" s="74"/>
      <c r="AQ706" s="74"/>
      <c r="AR706" s="74"/>
      <c r="AS706" s="74"/>
      <c r="AT706" s="74"/>
      <c r="AU706" s="74"/>
    </row>
    <row r="707" spans="27:47">
      <c r="AA707" s="74"/>
      <c r="AB707" s="74"/>
      <c r="AC707" s="74"/>
      <c r="AD707" s="74"/>
      <c r="AE707" s="74"/>
      <c r="AG707" s="101"/>
      <c r="AN707" s="74"/>
      <c r="AO707" s="74"/>
      <c r="AP707" s="74"/>
      <c r="AQ707" s="74"/>
      <c r="AR707" s="74"/>
      <c r="AS707" s="74"/>
      <c r="AT707" s="74"/>
      <c r="AU707" s="74"/>
    </row>
    <row r="708" spans="27:47">
      <c r="AA708" s="74"/>
      <c r="AB708" s="74"/>
      <c r="AC708" s="74"/>
      <c r="AD708" s="74"/>
      <c r="AE708" s="74"/>
      <c r="AG708" s="101"/>
      <c r="AN708" s="74"/>
      <c r="AO708" s="74"/>
      <c r="AP708" s="74"/>
      <c r="AQ708" s="74"/>
      <c r="AR708" s="74"/>
      <c r="AS708" s="74"/>
      <c r="AT708" s="74"/>
      <c r="AU708" s="74"/>
    </row>
    <row r="709" spans="27:47">
      <c r="AA709" s="74"/>
      <c r="AB709" s="74"/>
      <c r="AC709" s="74"/>
      <c r="AD709" s="74"/>
      <c r="AE709" s="74"/>
      <c r="AG709" s="101"/>
      <c r="AN709" s="74"/>
      <c r="AO709" s="74"/>
      <c r="AP709" s="74"/>
      <c r="AQ709" s="74"/>
      <c r="AR709" s="74"/>
      <c r="AS709" s="74"/>
      <c r="AT709" s="74"/>
      <c r="AU709" s="74"/>
    </row>
    <row r="710" spans="27:47">
      <c r="AA710" s="74"/>
      <c r="AB710" s="74"/>
      <c r="AC710" s="74"/>
      <c r="AD710" s="74"/>
      <c r="AE710" s="74"/>
      <c r="AG710" s="101"/>
      <c r="AN710" s="74"/>
      <c r="AO710" s="74"/>
      <c r="AP710" s="74"/>
      <c r="AQ710" s="74"/>
      <c r="AR710" s="74"/>
      <c r="AS710" s="74"/>
      <c r="AT710" s="74"/>
      <c r="AU710" s="74"/>
    </row>
    <row r="711" spans="27:47">
      <c r="AA711" s="74"/>
      <c r="AB711" s="74"/>
      <c r="AC711" s="74"/>
      <c r="AD711" s="74"/>
      <c r="AE711" s="74"/>
      <c r="AG711" s="101"/>
      <c r="AN711" s="74"/>
      <c r="AO711" s="74"/>
      <c r="AP711" s="74"/>
      <c r="AQ711" s="74"/>
      <c r="AR711" s="74"/>
      <c r="AS711" s="74"/>
      <c r="AT711" s="74"/>
      <c r="AU711" s="74"/>
    </row>
    <row r="712" spans="27:47">
      <c r="AA712" s="74"/>
      <c r="AB712" s="74"/>
      <c r="AC712" s="74"/>
      <c r="AD712" s="74"/>
      <c r="AE712" s="74"/>
      <c r="AG712" s="101"/>
      <c r="AN712" s="74"/>
      <c r="AO712" s="74"/>
      <c r="AP712" s="74"/>
      <c r="AQ712" s="74"/>
      <c r="AR712" s="74"/>
      <c r="AS712" s="74"/>
      <c r="AT712" s="74"/>
      <c r="AU712" s="74"/>
    </row>
    <row r="713" spans="27:47">
      <c r="AA713" s="74"/>
      <c r="AB713" s="74"/>
      <c r="AC713" s="74"/>
      <c r="AD713" s="74"/>
      <c r="AE713" s="74"/>
      <c r="AG713" s="101"/>
      <c r="AN713" s="74"/>
      <c r="AO713" s="74"/>
      <c r="AP713" s="74"/>
      <c r="AQ713" s="74"/>
      <c r="AR713" s="74"/>
      <c r="AS713" s="74"/>
      <c r="AT713" s="74"/>
      <c r="AU713" s="74"/>
    </row>
    <row r="714" spans="27:47">
      <c r="AA714" s="74"/>
      <c r="AB714" s="74"/>
      <c r="AC714" s="74"/>
      <c r="AD714" s="74"/>
      <c r="AE714" s="74"/>
      <c r="AG714" s="101"/>
      <c r="AN714" s="74"/>
      <c r="AO714" s="74"/>
      <c r="AP714" s="74"/>
      <c r="AQ714" s="74"/>
      <c r="AR714" s="74"/>
      <c r="AS714" s="74"/>
      <c r="AT714" s="74"/>
      <c r="AU714" s="74"/>
    </row>
    <row r="715" spans="27:47">
      <c r="AA715" s="74"/>
      <c r="AB715" s="74"/>
      <c r="AC715" s="74"/>
      <c r="AD715" s="74"/>
      <c r="AE715" s="74"/>
      <c r="AG715" s="101"/>
      <c r="AN715" s="74"/>
      <c r="AO715" s="74"/>
      <c r="AP715" s="74"/>
      <c r="AQ715" s="74"/>
      <c r="AR715" s="74"/>
      <c r="AS715" s="74"/>
      <c r="AT715" s="74"/>
      <c r="AU715" s="74"/>
    </row>
    <row r="716" spans="27:47">
      <c r="AA716" s="74"/>
      <c r="AB716" s="74"/>
      <c r="AC716" s="74"/>
      <c r="AD716" s="74"/>
      <c r="AE716" s="74"/>
      <c r="AG716" s="101"/>
      <c r="AN716" s="74"/>
      <c r="AO716" s="74"/>
      <c r="AP716" s="74"/>
      <c r="AQ716" s="74"/>
      <c r="AR716" s="74"/>
      <c r="AS716" s="74"/>
      <c r="AT716" s="74"/>
      <c r="AU716" s="74"/>
    </row>
    <row r="717" spans="27:47">
      <c r="AA717" s="74"/>
      <c r="AB717" s="74"/>
      <c r="AC717" s="74"/>
      <c r="AD717" s="74"/>
      <c r="AE717" s="74"/>
      <c r="AG717" s="101"/>
      <c r="AN717" s="74"/>
      <c r="AO717" s="74"/>
      <c r="AP717" s="74"/>
      <c r="AQ717" s="74"/>
      <c r="AR717" s="74"/>
      <c r="AS717" s="74"/>
      <c r="AT717" s="74"/>
      <c r="AU717" s="74"/>
    </row>
    <row r="718" spans="27:47">
      <c r="AA718" s="74"/>
      <c r="AB718" s="74"/>
      <c r="AC718" s="74"/>
      <c r="AD718" s="74"/>
      <c r="AE718" s="74"/>
      <c r="AG718" s="101"/>
      <c r="AN718" s="74"/>
      <c r="AO718" s="74"/>
      <c r="AP718" s="74"/>
      <c r="AQ718" s="74"/>
      <c r="AR718" s="74"/>
      <c r="AS718" s="74"/>
      <c r="AT718" s="74"/>
      <c r="AU718" s="74"/>
    </row>
    <row r="719" spans="27:47">
      <c r="AA719" s="74"/>
      <c r="AB719" s="74"/>
      <c r="AC719" s="74"/>
      <c r="AD719" s="74"/>
      <c r="AE719" s="74"/>
      <c r="AG719" s="101"/>
      <c r="AN719" s="74"/>
      <c r="AO719" s="74"/>
      <c r="AP719" s="74"/>
      <c r="AQ719" s="74"/>
      <c r="AR719" s="74"/>
      <c r="AS719" s="74"/>
      <c r="AT719" s="74"/>
      <c r="AU719" s="74"/>
    </row>
    <row r="720" spans="27:47">
      <c r="AA720" s="74"/>
      <c r="AB720" s="74"/>
      <c r="AC720" s="74"/>
      <c r="AD720" s="74"/>
      <c r="AE720" s="74"/>
      <c r="AG720" s="101"/>
      <c r="AN720" s="74"/>
      <c r="AO720" s="74"/>
      <c r="AP720" s="74"/>
      <c r="AQ720" s="74"/>
      <c r="AR720" s="74"/>
      <c r="AS720" s="74"/>
      <c r="AT720" s="74"/>
      <c r="AU720" s="74"/>
    </row>
    <row r="721" spans="27:64">
      <c r="AA721" s="74"/>
      <c r="AB721" s="74"/>
      <c r="AC721" s="74"/>
      <c r="AD721" s="74"/>
      <c r="AE721" s="74"/>
      <c r="AG721" s="101"/>
      <c r="AN721" s="74"/>
      <c r="AO721" s="74"/>
      <c r="AP721" s="74"/>
      <c r="AQ721" s="74"/>
      <c r="AR721" s="74"/>
      <c r="AS721" s="74"/>
      <c r="AT721" s="74"/>
      <c r="AU721" s="74"/>
    </row>
    <row r="722" spans="27:64">
      <c r="AA722" s="74"/>
      <c r="AB722" s="74"/>
      <c r="AC722" s="74"/>
      <c r="AD722" s="74"/>
      <c r="AE722" s="74"/>
      <c r="AG722" s="101"/>
      <c r="AN722" s="74"/>
      <c r="AO722" s="74"/>
      <c r="AP722" s="74"/>
      <c r="AQ722" s="74"/>
      <c r="AR722" s="74"/>
      <c r="AS722" s="74"/>
      <c r="AT722" s="74"/>
      <c r="AU722" s="74"/>
    </row>
    <row r="723" spans="27:64">
      <c r="AA723" s="74"/>
      <c r="AB723" s="74"/>
      <c r="AC723" s="74"/>
      <c r="AD723" s="74"/>
      <c r="AE723" s="74"/>
      <c r="AG723" s="101"/>
      <c r="AN723" s="74"/>
      <c r="AO723" s="74"/>
      <c r="AP723" s="74"/>
      <c r="AQ723" s="74"/>
      <c r="AR723" s="74"/>
      <c r="AS723" s="74"/>
      <c r="AT723" s="74"/>
      <c r="AU723" s="74"/>
    </row>
    <row r="724" spans="27:64">
      <c r="AA724" s="74"/>
      <c r="AB724" s="74"/>
      <c r="AC724" s="74"/>
      <c r="AD724" s="74"/>
      <c r="AE724" s="74"/>
      <c r="AG724" s="101"/>
      <c r="AN724" s="74"/>
      <c r="AO724" s="74"/>
      <c r="AP724" s="74"/>
      <c r="AQ724" s="74"/>
      <c r="AR724" s="74"/>
      <c r="AS724" s="74"/>
      <c r="AT724" s="74"/>
      <c r="AU724" s="74"/>
    </row>
    <row r="725" spans="27:64">
      <c r="AA725" s="74"/>
      <c r="AB725" s="74"/>
      <c r="AC725" s="74"/>
      <c r="AD725" s="74"/>
      <c r="AE725" s="74"/>
      <c r="AG725" s="101"/>
      <c r="AN725" s="74"/>
      <c r="AO725" s="74"/>
      <c r="AP725" s="74"/>
      <c r="AQ725" s="74"/>
      <c r="AR725" s="74"/>
      <c r="AS725" s="74"/>
      <c r="AT725" s="74"/>
      <c r="AU725" s="74"/>
    </row>
    <row r="726" spans="27:64">
      <c r="AA726" s="74"/>
      <c r="AB726" s="74"/>
      <c r="AC726" s="74"/>
      <c r="AD726" s="74"/>
      <c r="AE726" s="74"/>
      <c r="AG726" s="101"/>
      <c r="AN726" s="74"/>
      <c r="AO726" s="74"/>
      <c r="AP726" s="74"/>
      <c r="AQ726" s="74"/>
      <c r="AR726" s="74"/>
      <c r="AS726" s="74"/>
      <c r="AT726" s="74"/>
      <c r="AU726" s="74"/>
    </row>
    <row r="727" spans="27:64">
      <c r="AA727" s="74"/>
      <c r="AB727" s="74"/>
      <c r="AC727" s="74"/>
      <c r="AD727" s="74"/>
      <c r="AE727" s="74"/>
      <c r="AG727" s="101"/>
      <c r="AN727" s="74"/>
      <c r="AO727" s="74"/>
      <c r="AP727" s="74"/>
      <c r="AQ727" s="74"/>
      <c r="AR727" s="74"/>
      <c r="AS727" s="74"/>
      <c r="AT727" s="74"/>
      <c r="AU727" s="74"/>
      <c r="AV727" s="74"/>
    </row>
    <row r="728" spans="27:64">
      <c r="AA728" s="74"/>
      <c r="AB728" s="74"/>
      <c r="AC728" s="74"/>
      <c r="AD728" s="74"/>
      <c r="AE728" s="74"/>
      <c r="AG728" s="101"/>
      <c r="AN728" s="74"/>
      <c r="AO728" s="74"/>
      <c r="AP728" s="74"/>
      <c r="AQ728" s="74"/>
      <c r="AR728" s="74"/>
      <c r="AS728" s="74"/>
      <c r="AT728" s="74"/>
      <c r="AU728" s="74"/>
      <c r="AV728" s="74"/>
      <c r="AW728" s="74"/>
      <c r="AX728" s="74"/>
      <c r="AY728" s="74"/>
      <c r="AZ728" s="74"/>
      <c r="BA728" s="74"/>
      <c r="BB728" s="74"/>
      <c r="BC728" s="74"/>
      <c r="BD728" s="74"/>
      <c r="BE728" s="74"/>
      <c r="BF728" s="74"/>
      <c r="BG728" s="74"/>
      <c r="BH728" s="74"/>
      <c r="BI728" s="74"/>
      <c r="BJ728" s="74"/>
      <c r="BK728" s="74"/>
      <c r="BL728" s="74"/>
    </row>
    <row r="729" spans="27:64">
      <c r="AA729" s="74"/>
      <c r="AB729" s="74"/>
      <c r="AC729" s="74"/>
      <c r="AD729" s="74"/>
      <c r="AE729" s="74"/>
      <c r="AG729" s="101"/>
      <c r="AN729" s="74"/>
      <c r="AO729" s="74"/>
      <c r="AP729" s="74"/>
      <c r="AQ729" s="74"/>
      <c r="AR729" s="74"/>
      <c r="AS729" s="74"/>
      <c r="AT729" s="74"/>
      <c r="AU729" s="74"/>
    </row>
    <row r="730" spans="27:64">
      <c r="AA730" s="74"/>
      <c r="AB730" s="74"/>
      <c r="AC730" s="74"/>
      <c r="AD730" s="74"/>
      <c r="AE730" s="74"/>
      <c r="AG730" s="101"/>
      <c r="AN730" s="74"/>
      <c r="AO730" s="74"/>
      <c r="AP730" s="74"/>
      <c r="AQ730" s="74"/>
      <c r="AR730" s="74"/>
      <c r="AS730" s="74"/>
      <c r="AT730" s="74"/>
      <c r="AU730" s="74"/>
    </row>
    <row r="731" spans="27:64">
      <c r="AA731" s="74"/>
      <c r="AB731" s="74"/>
      <c r="AC731" s="74"/>
      <c r="AD731" s="74"/>
      <c r="AE731" s="74"/>
      <c r="AG731" s="101"/>
      <c r="AN731" s="74"/>
      <c r="AO731" s="74"/>
      <c r="AP731" s="74"/>
      <c r="AQ731" s="74"/>
      <c r="AR731" s="74"/>
      <c r="AS731" s="74"/>
      <c r="AT731" s="74"/>
      <c r="AU731" s="74"/>
    </row>
    <row r="732" spans="27:64">
      <c r="AA732" s="74"/>
      <c r="AB732" s="74"/>
      <c r="AC732" s="74"/>
      <c r="AD732" s="74"/>
      <c r="AE732" s="74"/>
      <c r="AG732" s="101"/>
      <c r="AN732" s="74"/>
      <c r="AO732" s="74"/>
      <c r="AP732" s="74"/>
      <c r="AQ732" s="74"/>
      <c r="AR732" s="74"/>
      <c r="AS732" s="74"/>
      <c r="AT732" s="74"/>
      <c r="AU732" s="74"/>
    </row>
    <row r="733" spans="27:64">
      <c r="AA733" s="74"/>
      <c r="AB733" s="74"/>
      <c r="AC733" s="74"/>
      <c r="AD733" s="74"/>
      <c r="AE733" s="74"/>
      <c r="AG733" s="101"/>
      <c r="AN733" s="74"/>
      <c r="AO733" s="74"/>
      <c r="AP733" s="74"/>
      <c r="AQ733" s="74"/>
      <c r="AR733" s="74"/>
      <c r="AS733" s="74"/>
      <c r="AT733" s="74"/>
      <c r="AU733" s="74"/>
    </row>
    <row r="734" spans="27:64">
      <c r="AA734" s="74"/>
      <c r="AB734" s="74"/>
      <c r="AC734" s="74"/>
      <c r="AD734" s="74"/>
      <c r="AE734" s="74"/>
      <c r="AG734" s="101"/>
      <c r="AN734" s="74"/>
      <c r="AO734" s="74"/>
      <c r="AP734" s="74"/>
      <c r="AQ734" s="74"/>
      <c r="AR734" s="74"/>
      <c r="AS734" s="74"/>
      <c r="AT734" s="74"/>
      <c r="AU734" s="74"/>
    </row>
    <row r="735" spans="27:64">
      <c r="AA735" s="74"/>
      <c r="AB735" s="74"/>
      <c r="AC735" s="74"/>
      <c r="AD735" s="74"/>
      <c r="AE735" s="74"/>
      <c r="AG735" s="101"/>
      <c r="AN735" s="74"/>
      <c r="AO735" s="74"/>
      <c r="AP735" s="74"/>
      <c r="AQ735" s="74"/>
      <c r="AR735" s="74"/>
      <c r="AS735" s="74"/>
      <c r="AT735" s="74"/>
      <c r="AU735" s="74"/>
    </row>
    <row r="736" spans="27:64">
      <c r="AA736" s="74"/>
      <c r="AB736" s="74"/>
      <c r="AC736" s="74"/>
      <c r="AD736" s="74"/>
      <c r="AE736" s="74"/>
      <c r="AG736" s="101"/>
      <c r="AN736" s="74"/>
      <c r="AO736" s="74"/>
      <c r="AP736" s="74"/>
      <c r="AQ736" s="74"/>
      <c r="AR736" s="74"/>
      <c r="AS736" s="74"/>
      <c r="AT736" s="74"/>
      <c r="AU736" s="74"/>
    </row>
    <row r="737" spans="27:64">
      <c r="AA737" s="74"/>
      <c r="AB737" s="74"/>
      <c r="AC737" s="74"/>
      <c r="AD737" s="74"/>
      <c r="AE737" s="74"/>
      <c r="AG737" s="101"/>
      <c r="AN737" s="74"/>
      <c r="AO737" s="74"/>
      <c r="AP737" s="74"/>
      <c r="AQ737" s="74"/>
      <c r="AR737" s="74"/>
      <c r="AS737" s="74"/>
      <c r="AT737" s="74"/>
      <c r="AU737" s="74"/>
    </row>
    <row r="738" spans="27:64">
      <c r="AA738" s="74"/>
      <c r="AB738" s="74"/>
      <c r="AC738" s="74"/>
      <c r="AD738" s="74"/>
      <c r="AE738" s="74"/>
      <c r="AG738" s="101"/>
      <c r="AN738" s="74"/>
      <c r="AO738" s="74"/>
      <c r="AP738" s="74"/>
      <c r="AQ738" s="74"/>
      <c r="AR738" s="74"/>
      <c r="AS738" s="74"/>
      <c r="AT738" s="74"/>
      <c r="AU738" s="74"/>
    </row>
    <row r="739" spans="27:64">
      <c r="AA739" s="74"/>
      <c r="AB739" s="74"/>
      <c r="AC739" s="74"/>
      <c r="AD739" s="74"/>
      <c r="AE739" s="74"/>
      <c r="AG739" s="101"/>
      <c r="AN739" s="74"/>
      <c r="AO739" s="74"/>
      <c r="AP739" s="74"/>
      <c r="AQ739" s="74"/>
      <c r="AR739" s="74"/>
      <c r="AS739" s="74"/>
      <c r="AT739" s="74"/>
      <c r="AU739" s="74"/>
    </row>
    <row r="740" spans="27:64">
      <c r="AA740" s="74"/>
      <c r="AB740" s="74"/>
      <c r="AC740" s="74"/>
      <c r="AD740" s="74"/>
      <c r="AE740" s="74"/>
      <c r="AG740" s="101"/>
      <c r="AN740" s="74"/>
      <c r="AO740" s="74"/>
      <c r="AP740" s="74"/>
      <c r="AQ740" s="74"/>
      <c r="AR740" s="74"/>
      <c r="AS740" s="74"/>
      <c r="AT740" s="74"/>
      <c r="AU740" s="74"/>
    </row>
    <row r="741" spans="27:64">
      <c r="AA741" s="74"/>
      <c r="AB741" s="74"/>
      <c r="AC741" s="74"/>
      <c r="AD741" s="74"/>
      <c r="AE741" s="74"/>
      <c r="AG741" s="101"/>
      <c r="AN741" s="74"/>
      <c r="AO741" s="74"/>
      <c r="AP741" s="74"/>
      <c r="AQ741" s="74"/>
      <c r="AR741" s="74"/>
      <c r="AS741" s="74"/>
      <c r="AT741" s="74"/>
      <c r="AU741" s="74"/>
    </row>
    <row r="742" spans="27:64">
      <c r="AA742" s="74"/>
      <c r="AB742" s="74"/>
      <c r="AC742" s="74"/>
      <c r="AD742" s="74"/>
      <c r="AE742" s="74"/>
      <c r="AG742" s="101"/>
      <c r="AN742" s="74"/>
      <c r="AO742" s="74"/>
      <c r="AP742" s="74"/>
      <c r="AQ742" s="74"/>
      <c r="AR742" s="74"/>
      <c r="AS742" s="74"/>
      <c r="AT742" s="74"/>
      <c r="AU742" s="74"/>
    </row>
    <row r="743" spans="27:64">
      <c r="AA743" s="74"/>
      <c r="AB743" s="74"/>
      <c r="AC743" s="74"/>
      <c r="AD743" s="74"/>
      <c r="AE743" s="74"/>
      <c r="AG743" s="101"/>
      <c r="AN743" s="74"/>
      <c r="AO743" s="74"/>
      <c r="AP743" s="74"/>
      <c r="AQ743" s="74"/>
      <c r="AR743" s="74"/>
      <c r="AS743" s="74"/>
      <c r="AT743" s="74"/>
      <c r="AU743" s="74"/>
    </row>
    <row r="744" spans="27:64">
      <c r="AA744" s="74"/>
      <c r="AB744" s="74"/>
      <c r="AC744" s="74"/>
      <c r="AD744" s="74"/>
      <c r="AE744" s="74"/>
      <c r="AG744" s="101"/>
      <c r="AN744" s="74"/>
      <c r="AO744" s="74"/>
      <c r="AP744" s="74"/>
      <c r="AQ744" s="74"/>
      <c r="AR744" s="74"/>
      <c r="AS744" s="74"/>
      <c r="AT744" s="74"/>
      <c r="AU744" s="74"/>
    </row>
    <row r="745" spans="27:64">
      <c r="AA745" s="74"/>
      <c r="AB745" s="74"/>
      <c r="AC745" s="74"/>
      <c r="AD745" s="74"/>
      <c r="AE745" s="74"/>
      <c r="AG745" s="101"/>
      <c r="AN745" s="74"/>
      <c r="AO745" s="74"/>
      <c r="AP745" s="74"/>
      <c r="AQ745" s="74"/>
      <c r="AR745" s="74"/>
      <c r="AS745" s="74"/>
      <c r="AT745" s="74"/>
      <c r="AU745" s="74"/>
    </row>
    <row r="746" spans="27:64">
      <c r="AA746" s="74"/>
      <c r="AB746" s="74"/>
      <c r="AC746" s="74"/>
      <c r="AD746" s="74"/>
      <c r="AE746" s="74"/>
      <c r="AG746" s="101"/>
      <c r="AN746" s="74"/>
      <c r="AO746" s="74"/>
      <c r="AP746" s="74"/>
      <c r="AQ746" s="74"/>
      <c r="AR746" s="74"/>
      <c r="AS746" s="74"/>
      <c r="AT746" s="74"/>
      <c r="AU746" s="74"/>
    </row>
    <row r="747" spans="27:64">
      <c r="AA747" s="74"/>
      <c r="AB747" s="74"/>
      <c r="AC747" s="74"/>
      <c r="AD747" s="74"/>
      <c r="AE747" s="74"/>
      <c r="AG747" s="101"/>
      <c r="AN747" s="74"/>
      <c r="AO747" s="74"/>
      <c r="AP747" s="74"/>
      <c r="AQ747" s="74"/>
      <c r="AR747" s="74"/>
      <c r="AS747" s="74"/>
      <c r="AT747" s="74"/>
      <c r="AU747" s="74"/>
    </row>
    <row r="748" spans="27:64">
      <c r="AA748" s="74"/>
      <c r="AB748" s="74"/>
      <c r="AC748" s="74"/>
      <c r="AD748" s="74"/>
      <c r="AE748" s="74"/>
      <c r="AG748" s="101"/>
      <c r="AN748" s="74"/>
      <c r="AO748" s="74"/>
      <c r="AP748" s="74"/>
      <c r="AQ748" s="74"/>
      <c r="AR748" s="74"/>
      <c r="AS748" s="74"/>
      <c r="AT748" s="74"/>
      <c r="AU748" s="74"/>
      <c r="AV748" s="74"/>
      <c r="AW748" s="74"/>
      <c r="AX748" s="74"/>
      <c r="AY748" s="74"/>
      <c r="AZ748" s="74"/>
      <c r="BA748" s="74"/>
      <c r="BB748" s="74"/>
      <c r="BC748" s="74"/>
      <c r="BD748" s="74"/>
      <c r="BE748" s="74"/>
      <c r="BF748" s="74"/>
      <c r="BG748" s="74"/>
      <c r="BH748" s="74"/>
      <c r="BI748" s="74"/>
      <c r="BJ748" s="74"/>
      <c r="BK748" s="74"/>
      <c r="BL748" s="74"/>
    </row>
    <row r="749" spans="27:64">
      <c r="AA749" s="74"/>
      <c r="AB749" s="74"/>
      <c r="AC749" s="74"/>
      <c r="AD749" s="74"/>
      <c r="AE749" s="74"/>
      <c r="AG749" s="101"/>
      <c r="AN749" s="74"/>
      <c r="AO749" s="74"/>
      <c r="AP749" s="74"/>
      <c r="AQ749" s="74"/>
      <c r="AR749" s="74"/>
      <c r="AS749" s="74"/>
      <c r="AT749" s="74"/>
      <c r="AU749" s="74"/>
    </row>
    <row r="750" spans="27:64">
      <c r="AA750" s="74"/>
      <c r="AB750" s="74"/>
      <c r="AC750" s="74"/>
      <c r="AD750" s="74"/>
      <c r="AE750" s="74"/>
      <c r="AG750" s="101"/>
      <c r="AN750" s="74"/>
      <c r="AO750" s="74"/>
      <c r="AP750" s="74"/>
      <c r="AQ750" s="74"/>
      <c r="AR750" s="74"/>
      <c r="AS750" s="74"/>
      <c r="AT750" s="74"/>
      <c r="AU750" s="74"/>
    </row>
    <row r="751" spans="27:64">
      <c r="AA751" s="74"/>
      <c r="AB751" s="74"/>
      <c r="AC751" s="74"/>
      <c r="AD751" s="74"/>
      <c r="AE751" s="74"/>
      <c r="AG751" s="101"/>
      <c r="AN751" s="74"/>
      <c r="AO751" s="74"/>
      <c r="AP751" s="74"/>
      <c r="AQ751" s="74"/>
      <c r="AR751" s="74"/>
      <c r="AS751" s="74"/>
      <c r="AT751" s="74"/>
      <c r="AU751" s="74"/>
    </row>
    <row r="752" spans="27:64">
      <c r="AA752" s="74"/>
      <c r="AB752" s="74"/>
      <c r="AC752" s="74"/>
      <c r="AD752" s="74"/>
      <c r="AE752" s="74"/>
      <c r="AG752" s="101"/>
      <c r="AN752" s="74"/>
      <c r="AO752" s="74"/>
      <c r="AP752" s="74"/>
      <c r="AQ752" s="74"/>
      <c r="AR752" s="74"/>
      <c r="AS752" s="74"/>
      <c r="AT752" s="74"/>
      <c r="AU752" s="74"/>
    </row>
    <row r="753" spans="27:48">
      <c r="AA753" s="74"/>
      <c r="AB753" s="74"/>
      <c r="AC753" s="74"/>
      <c r="AD753" s="74"/>
      <c r="AE753" s="74"/>
      <c r="AG753" s="101"/>
      <c r="AN753" s="74"/>
      <c r="AO753" s="74"/>
      <c r="AP753" s="74"/>
      <c r="AQ753" s="74"/>
      <c r="AR753" s="74"/>
      <c r="AS753" s="74"/>
      <c r="AT753" s="74"/>
      <c r="AU753" s="74"/>
    </row>
    <row r="754" spans="27:48">
      <c r="AA754" s="74"/>
      <c r="AB754" s="74"/>
      <c r="AC754" s="74"/>
      <c r="AD754" s="74"/>
      <c r="AE754" s="74"/>
      <c r="AG754" s="101"/>
      <c r="AN754" s="74"/>
      <c r="AO754" s="74"/>
      <c r="AP754" s="74"/>
      <c r="AQ754" s="74"/>
      <c r="AR754" s="74"/>
      <c r="AS754" s="74"/>
      <c r="AT754" s="74"/>
      <c r="AU754" s="74"/>
    </row>
    <row r="755" spans="27:48">
      <c r="AA755" s="74"/>
      <c r="AB755" s="74"/>
      <c r="AC755" s="74"/>
      <c r="AD755" s="74"/>
      <c r="AE755" s="74"/>
      <c r="AG755" s="101"/>
      <c r="AN755" s="74"/>
      <c r="AO755" s="74"/>
      <c r="AP755" s="74"/>
      <c r="AQ755" s="74"/>
      <c r="AR755" s="74"/>
      <c r="AS755" s="74"/>
      <c r="AT755" s="74"/>
      <c r="AU755" s="74"/>
    </row>
    <row r="756" spans="27:48">
      <c r="AA756" s="74"/>
      <c r="AB756" s="74"/>
      <c r="AC756" s="74"/>
      <c r="AD756" s="74"/>
      <c r="AE756" s="74"/>
      <c r="AG756" s="101"/>
      <c r="AN756" s="74"/>
      <c r="AO756" s="74"/>
      <c r="AP756" s="74"/>
      <c r="AQ756" s="74"/>
      <c r="AR756" s="74"/>
      <c r="AS756" s="74"/>
      <c r="AT756" s="74"/>
      <c r="AU756" s="74"/>
    </row>
    <row r="757" spans="27:48">
      <c r="AA757" s="74"/>
      <c r="AB757" s="74"/>
      <c r="AC757" s="74"/>
      <c r="AD757" s="74"/>
      <c r="AE757" s="74"/>
      <c r="AG757" s="101"/>
      <c r="AN757" s="74"/>
      <c r="AO757" s="74"/>
      <c r="AP757" s="74"/>
      <c r="AQ757" s="74"/>
      <c r="AR757" s="74"/>
      <c r="AS757" s="74"/>
      <c r="AT757" s="74"/>
      <c r="AU757" s="74"/>
    </row>
    <row r="758" spans="27:48">
      <c r="AA758" s="74"/>
      <c r="AB758" s="74"/>
      <c r="AC758" s="74"/>
      <c r="AD758" s="74"/>
      <c r="AE758" s="74"/>
      <c r="AG758" s="101"/>
      <c r="AN758" s="74"/>
      <c r="AO758" s="74"/>
      <c r="AP758" s="74"/>
      <c r="AQ758" s="74"/>
      <c r="AR758" s="74"/>
      <c r="AS758" s="74"/>
      <c r="AT758" s="74"/>
      <c r="AU758" s="74"/>
    </row>
    <row r="759" spans="27:48">
      <c r="AA759" s="74"/>
      <c r="AB759" s="74"/>
      <c r="AC759" s="74"/>
      <c r="AD759" s="74"/>
      <c r="AE759" s="74"/>
      <c r="AG759" s="101"/>
      <c r="AN759" s="74"/>
      <c r="AO759" s="74"/>
      <c r="AP759" s="74"/>
      <c r="AQ759" s="74"/>
      <c r="AR759" s="74"/>
      <c r="AS759" s="74"/>
      <c r="AT759" s="74"/>
      <c r="AU759" s="74"/>
      <c r="AV759" s="74"/>
    </row>
    <row r="760" spans="27:48">
      <c r="AA760" s="74"/>
      <c r="AB760" s="74"/>
      <c r="AC760" s="74"/>
      <c r="AD760" s="74"/>
      <c r="AE760" s="74"/>
      <c r="AG760" s="101"/>
      <c r="AN760" s="74"/>
      <c r="AO760" s="74"/>
      <c r="AP760" s="74"/>
      <c r="AQ760" s="74"/>
      <c r="AR760" s="74"/>
      <c r="AS760" s="74"/>
      <c r="AT760" s="74"/>
      <c r="AU760" s="74"/>
    </row>
    <row r="761" spans="27:48">
      <c r="AA761" s="74"/>
      <c r="AB761" s="74"/>
      <c r="AC761" s="74"/>
      <c r="AD761" s="74"/>
      <c r="AE761" s="74"/>
      <c r="AG761" s="101"/>
      <c r="AN761" s="74"/>
      <c r="AO761" s="74"/>
      <c r="AP761" s="74"/>
      <c r="AQ761" s="74"/>
      <c r="AR761" s="74"/>
      <c r="AS761" s="74"/>
      <c r="AT761" s="74"/>
      <c r="AU761" s="74"/>
    </row>
    <row r="762" spans="27:48">
      <c r="AA762" s="74"/>
      <c r="AB762" s="74"/>
      <c r="AC762" s="74"/>
      <c r="AD762" s="74"/>
      <c r="AE762" s="74"/>
      <c r="AG762" s="101"/>
      <c r="AN762" s="74"/>
      <c r="AO762" s="74"/>
      <c r="AP762" s="74"/>
      <c r="AQ762" s="74"/>
      <c r="AR762" s="74"/>
      <c r="AS762" s="74"/>
      <c r="AT762" s="74"/>
      <c r="AU762" s="74"/>
    </row>
    <row r="763" spans="27:48">
      <c r="AA763" s="74"/>
      <c r="AB763" s="74"/>
      <c r="AC763" s="74"/>
      <c r="AD763" s="74"/>
      <c r="AE763" s="74"/>
      <c r="AG763" s="101"/>
      <c r="AN763" s="74"/>
      <c r="AO763" s="74"/>
      <c r="AP763" s="74"/>
      <c r="AQ763" s="74"/>
      <c r="AR763" s="74"/>
      <c r="AS763" s="74"/>
      <c r="AT763" s="74"/>
      <c r="AU763" s="74"/>
    </row>
    <row r="764" spans="27:48">
      <c r="AA764" s="74"/>
      <c r="AB764" s="74"/>
      <c r="AC764" s="74"/>
      <c r="AD764" s="74"/>
      <c r="AE764" s="74"/>
      <c r="AG764" s="101"/>
      <c r="AN764" s="74"/>
      <c r="AO764" s="74"/>
      <c r="AP764" s="74"/>
      <c r="AQ764" s="74"/>
      <c r="AR764" s="74"/>
      <c r="AS764" s="74"/>
      <c r="AT764" s="74"/>
      <c r="AU764" s="74"/>
    </row>
    <row r="765" spans="27:48">
      <c r="AA765" s="74"/>
      <c r="AB765" s="74"/>
      <c r="AC765" s="74"/>
      <c r="AD765" s="74"/>
      <c r="AE765" s="74"/>
      <c r="AG765" s="101"/>
      <c r="AN765" s="74"/>
      <c r="AO765" s="74"/>
      <c r="AP765" s="74"/>
      <c r="AQ765" s="74"/>
      <c r="AR765" s="74"/>
      <c r="AS765" s="74"/>
      <c r="AT765" s="74"/>
      <c r="AU765" s="74"/>
    </row>
    <row r="766" spans="27:48">
      <c r="AA766" s="74"/>
      <c r="AB766" s="74"/>
      <c r="AC766" s="74"/>
      <c r="AD766" s="74"/>
      <c r="AE766" s="74"/>
      <c r="AG766" s="101"/>
      <c r="AN766" s="74"/>
      <c r="AO766" s="74"/>
      <c r="AP766" s="74"/>
      <c r="AQ766" s="74"/>
      <c r="AR766" s="74"/>
      <c r="AS766" s="74"/>
      <c r="AT766" s="74"/>
      <c r="AU766" s="74"/>
    </row>
    <row r="767" spans="27:48">
      <c r="AA767" s="74"/>
      <c r="AB767" s="74"/>
      <c r="AC767" s="74"/>
      <c r="AD767" s="74"/>
      <c r="AE767" s="74"/>
      <c r="AG767" s="101"/>
      <c r="AN767" s="74"/>
      <c r="AO767" s="74"/>
      <c r="AP767" s="74"/>
      <c r="AQ767" s="74"/>
      <c r="AR767" s="74"/>
      <c r="AS767" s="74"/>
      <c r="AT767" s="74"/>
      <c r="AU767" s="74"/>
    </row>
    <row r="768" spans="27:48">
      <c r="AA768" s="74"/>
      <c r="AB768" s="74"/>
      <c r="AC768" s="74"/>
      <c r="AD768" s="74"/>
      <c r="AE768" s="74"/>
      <c r="AG768" s="101"/>
      <c r="AN768" s="74"/>
      <c r="AO768" s="74"/>
      <c r="AP768" s="74"/>
      <c r="AQ768" s="74"/>
      <c r="AR768" s="74"/>
      <c r="AS768" s="74"/>
      <c r="AT768" s="74"/>
      <c r="AU768" s="74"/>
    </row>
    <row r="769" spans="27:64">
      <c r="AA769" s="74"/>
      <c r="AB769" s="74"/>
      <c r="AC769" s="74"/>
      <c r="AD769" s="74"/>
      <c r="AE769" s="74"/>
      <c r="AG769" s="101"/>
      <c r="AN769" s="74"/>
      <c r="AO769" s="74"/>
      <c r="AP769" s="74"/>
      <c r="AQ769" s="74"/>
      <c r="AR769" s="74"/>
      <c r="AS769" s="74"/>
      <c r="AT769" s="74"/>
      <c r="AU769" s="74"/>
      <c r="AV769" s="74"/>
      <c r="AX769" s="74"/>
      <c r="AY769" s="74"/>
      <c r="AZ769" s="74"/>
      <c r="BA769" s="74"/>
      <c r="BB769" s="74"/>
      <c r="BC769" s="74"/>
      <c r="BD769" s="74"/>
      <c r="BE769" s="74"/>
      <c r="BF769" s="74"/>
      <c r="BG769" s="74"/>
      <c r="BH769" s="74"/>
      <c r="BI769" s="74"/>
      <c r="BJ769" s="74"/>
      <c r="BK769" s="74"/>
      <c r="BL769" s="74"/>
    </row>
    <row r="770" spans="27:64">
      <c r="AA770" s="74"/>
      <c r="AB770" s="74"/>
      <c r="AC770" s="74"/>
      <c r="AD770" s="74"/>
      <c r="AE770" s="74"/>
      <c r="AG770" s="101"/>
      <c r="AN770" s="74"/>
      <c r="AO770" s="74"/>
      <c r="AP770" s="74"/>
      <c r="AQ770" s="74"/>
      <c r="AR770" s="74"/>
      <c r="AS770" s="74"/>
      <c r="AT770" s="74"/>
      <c r="AU770" s="74"/>
    </row>
    <row r="771" spans="27:64">
      <c r="AA771" s="74"/>
      <c r="AB771" s="74"/>
      <c r="AC771" s="74"/>
      <c r="AD771" s="74"/>
      <c r="AE771" s="74"/>
      <c r="AG771" s="101"/>
      <c r="AN771" s="74"/>
      <c r="AO771" s="74"/>
      <c r="AP771" s="74"/>
      <c r="AQ771" s="74"/>
      <c r="AR771" s="74"/>
      <c r="AS771" s="74"/>
      <c r="AT771" s="74"/>
      <c r="AU771" s="74"/>
    </row>
    <row r="772" spans="27:64">
      <c r="AA772" s="74"/>
      <c r="AB772" s="74"/>
      <c r="AC772" s="74"/>
      <c r="AD772" s="74"/>
      <c r="AE772" s="74"/>
      <c r="AG772" s="101"/>
      <c r="AN772" s="74"/>
      <c r="AO772" s="74"/>
      <c r="AP772" s="74"/>
      <c r="AQ772" s="74"/>
      <c r="AR772" s="74"/>
      <c r="AS772" s="74"/>
      <c r="AT772" s="74"/>
      <c r="AU772" s="74"/>
    </row>
    <row r="773" spans="27:64">
      <c r="AA773" s="74"/>
      <c r="AB773" s="74"/>
      <c r="AC773" s="74"/>
      <c r="AD773" s="74"/>
      <c r="AE773" s="74"/>
      <c r="AG773" s="101"/>
      <c r="AN773" s="74"/>
      <c r="AO773" s="74"/>
      <c r="AP773" s="74"/>
      <c r="AQ773" s="74"/>
      <c r="AR773" s="74"/>
      <c r="AS773" s="74"/>
      <c r="AT773" s="74"/>
      <c r="AU773" s="74"/>
    </row>
    <row r="774" spans="27:64">
      <c r="AA774" s="74"/>
      <c r="AB774" s="74"/>
      <c r="AC774" s="74"/>
      <c r="AD774" s="74"/>
      <c r="AE774" s="74"/>
      <c r="AG774" s="101"/>
      <c r="AN774" s="74"/>
      <c r="AO774" s="74"/>
      <c r="AP774" s="74"/>
      <c r="AQ774" s="74"/>
      <c r="AR774" s="74"/>
      <c r="AS774" s="74"/>
      <c r="AT774" s="74"/>
      <c r="AU774" s="74"/>
      <c r="AV774" s="74"/>
      <c r="AW774" s="74"/>
      <c r="AX774" s="74"/>
      <c r="AY774" s="74"/>
      <c r="AZ774" s="74"/>
      <c r="BA774" s="74"/>
      <c r="BB774" s="74"/>
      <c r="BC774" s="74"/>
      <c r="BD774" s="74"/>
      <c r="BE774" s="74"/>
      <c r="BF774" s="74"/>
      <c r="BG774" s="74"/>
      <c r="BH774" s="74"/>
      <c r="BI774" s="74"/>
      <c r="BJ774" s="74"/>
      <c r="BK774" s="74"/>
      <c r="BL774" s="74"/>
    </row>
    <row r="775" spans="27:64">
      <c r="AA775" s="74"/>
      <c r="AB775" s="74"/>
      <c r="AC775" s="74"/>
      <c r="AD775" s="74"/>
      <c r="AE775" s="74"/>
      <c r="AG775" s="101"/>
      <c r="AN775" s="74"/>
      <c r="AO775" s="74"/>
      <c r="AP775" s="74"/>
      <c r="AQ775" s="74"/>
      <c r="AR775" s="74"/>
      <c r="AS775" s="74"/>
      <c r="AT775" s="74"/>
      <c r="AU775" s="74"/>
    </row>
    <row r="776" spans="27:64">
      <c r="AA776" s="74"/>
      <c r="AB776" s="74"/>
      <c r="AC776" s="74"/>
      <c r="AD776" s="74"/>
      <c r="AE776" s="74"/>
      <c r="AG776" s="101"/>
      <c r="AN776" s="74"/>
      <c r="AO776" s="74"/>
      <c r="AP776" s="74"/>
      <c r="AQ776" s="74"/>
      <c r="AR776" s="74"/>
      <c r="AS776" s="74"/>
      <c r="AT776" s="74"/>
      <c r="AU776" s="74"/>
    </row>
    <row r="777" spans="27:64">
      <c r="AA777" s="74"/>
      <c r="AB777" s="74"/>
      <c r="AC777" s="74"/>
      <c r="AD777" s="74"/>
      <c r="AE777" s="74"/>
      <c r="AG777" s="101"/>
      <c r="AN777" s="74"/>
      <c r="AO777" s="74"/>
      <c r="AP777" s="74"/>
      <c r="AQ777" s="74"/>
      <c r="AR777" s="74"/>
      <c r="AS777" s="74"/>
      <c r="AT777" s="74"/>
      <c r="AU777" s="74"/>
    </row>
    <row r="778" spans="27:64">
      <c r="AA778" s="74"/>
      <c r="AB778" s="74"/>
      <c r="AC778" s="74"/>
      <c r="AD778" s="74"/>
      <c r="AE778" s="74"/>
      <c r="AG778" s="101"/>
      <c r="AN778" s="74"/>
      <c r="AO778" s="74"/>
      <c r="AP778" s="74"/>
      <c r="AQ778" s="74"/>
      <c r="AR778" s="74"/>
      <c r="AS778" s="74"/>
      <c r="AT778" s="74"/>
      <c r="AU778" s="74"/>
    </row>
    <row r="779" spans="27:64">
      <c r="AA779" s="74"/>
      <c r="AB779" s="74"/>
      <c r="AC779" s="74"/>
      <c r="AD779" s="74"/>
      <c r="AE779" s="74"/>
      <c r="AG779" s="101"/>
      <c r="AN779" s="74"/>
      <c r="AO779" s="74"/>
      <c r="AP779" s="74"/>
      <c r="AQ779" s="74"/>
      <c r="AR779" s="74"/>
      <c r="AS779" s="74"/>
      <c r="AT779" s="74"/>
      <c r="AU779" s="74"/>
    </row>
    <row r="780" spans="27:64">
      <c r="AA780" s="74"/>
      <c r="AB780" s="74"/>
      <c r="AC780" s="74"/>
      <c r="AD780" s="74"/>
      <c r="AE780" s="74"/>
      <c r="AG780" s="101"/>
      <c r="AN780" s="74"/>
      <c r="AO780" s="74"/>
      <c r="AP780" s="74"/>
      <c r="AQ780" s="74"/>
      <c r="AR780" s="74"/>
      <c r="AS780" s="74"/>
      <c r="AT780" s="74"/>
      <c r="AU780" s="74"/>
    </row>
    <row r="781" spans="27:64">
      <c r="AA781" s="74"/>
      <c r="AB781" s="74"/>
      <c r="AC781" s="74"/>
      <c r="AD781" s="74"/>
      <c r="AE781" s="74"/>
      <c r="AG781" s="101"/>
      <c r="AN781" s="74"/>
      <c r="AO781" s="74"/>
      <c r="AP781" s="74"/>
      <c r="AQ781" s="74"/>
      <c r="AR781" s="74"/>
      <c r="AS781" s="74"/>
      <c r="AT781" s="74"/>
      <c r="AU781" s="74"/>
    </row>
    <row r="782" spans="27:64">
      <c r="AA782" s="74"/>
      <c r="AB782" s="74"/>
      <c r="AC782" s="74"/>
      <c r="AD782" s="74"/>
      <c r="AE782" s="74"/>
      <c r="AG782" s="101"/>
      <c r="AN782" s="74"/>
      <c r="AO782" s="74"/>
      <c r="AP782" s="74"/>
      <c r="AQ782" s="74"/>
      <c r="AR782" s="74"/>
      <c r="AS782" s="74"/>
      <c r="AT782" s="74"/>
      <c r="AU782" s="74"/>
    </row>
    <row r="783" spans="27:64">
      <c r="AA783" s="74"/>
      <c r="AB783" s="74"/>
      <c r="AC783" s="74"/>
      <c r="AD783" s="74"/>
      <c r="AE783" s="74"/>
      <c r="AG783" s="101"/>
      <c r="AN783" s="74"/>
      <c r="AO783" s="74"/>
      <c r="AP783" s="74"/>
      <c r="AQ783" s="74"/>
      <c r="AR783" s="74"/>
      <c r="AS783" s="74"/>
      <c r="AT783" s="74"/>
      <c r="AU783" s="74"/>
      <c r="AV783" s="74"/>
    </row>
    <row r="784" spans="27:64">
      <c r="AA784" s="74"/>
      <c r="AB784" s="74"/>
      <c r="AC784" s="74"/>
      <c r="AD784" s="74"/>
      <c r="AE784" s="74"/>
      <c r="AG784" s="101"/>
      <c r="AN784" s="74"/>
      <c r="AO784" s="74"/>
      <c r="AP784" s="74"/>
      <c r="AQ784" s="74"/>
      <c r="AR784" s="74"/>
      <c r="AS784" s="74"/>
      <c r="AT784" s="74"/>
      <c r="AU784" s="74"/>
    </row>
    <row r="785" spans="27:47">
      <c r="AA785" s="74"/>
      <c r="AB785" s="74"/>
      <c r="AC785" s="74"/>
      <c r="AD785" s="74"/>
      <c r="AE785" s="74"/>
      <c r="AG785" s="101"/>
      <c r="AN785" s="74"/>
      <c r="AO785" s="74"/>
      <c r="AP785" s="74"/>
      <c r="AQ785" s="74"/>
      <c r="AR785" s="74"/>
      <c r="AS785" s="74"/>
      <c r="AT785" s="74"/>
      <c r="AU785" s="74"/>
    </row>
    <row r="786" spans="27:47">
      <c r="AA786" s="74"/>
      <c r="AB786" s="74"/>
      <c r="AC786" s="74"/>
      <c r="AD786" s="74"/>
      <c r="AE786" s="74"/>
      <c r="AG786" s="101"/>
      <c r="AN786" s="74"/>
      <c r="AO786" s="74"/>
      <c r="AP786" s="74"/>
      <c r="AQ786" s="74"/>
      <c r="AR786" s="74"/>
      <c r="AS786" s="74"/>
      <c r="AT786" s="74"/>
      <c r="AU786" s="74"/>
    </row>
    <row r="787" spans="27:47">
      <c r="AA787" s="74"/>
      <c r="AB787" s="74"/>
      <c r="AC787" s="74"/>
      <c r="AD787" s="74"/>
      <c r="AE787" s="74"/>
      <c r="AG787" s="101"/>
      <c r="AN787" s="74"/>
      <c r="AO787" s="74"/>
      <c r="AP787" s="74"/>
      <c r="AQ787" s="74"/>
      <c r="AR787" s="74"/>
      <c r="AS787" s="74"/>
      <c r="AT787" s="74"/>
      <c r="AU787" s="74"/>
    </row>
    <row r="788" spans="27:47">
      <c r="AA788" s="74"/>
      <c r="AB788" s="74"/>
      <c r="AC788" s="74"/>
      <c r="AD788" s="74"/>
      <c r="AE788" s="74"/>
      <c r="AG788" s="101"/>
      <c r="AN788" s="74"/>
      <c r="AO788" s="74"/>
      <c r="AP788" s="74"/>
      <c r="AQ788" s="74"/>
      <c r="AR788" s="74"/>
      <c r="AS788" s="74"/>
      <c r="AT788" s="74"/>
      <c r="AU788" s="74"/>
    </row>
    <row r="789" spans="27:47">
      <c r="AA789" s="74"/>
      <c r="AB789" s="74"/>
      <c r="AC789" s="74"/>
      <c r="AD789" s="74"/>
      <c r="AE789" s="74"/>
      <c r="AG789" s="101"/>
      <c r="AN789" s="74"/>
      <c r="AO789" s="74"/>
      <c r="AP789" s="74"/>
      <c r="AQ789" s="74"/>
      <c r="AR789" s="74"/>
      <c r="AS789" s="74"/>
      <c r="AT789" s="74"/>
      <c r="AU789" s="74"/>
    </row>
    <row r="790" spans="27:47">
      <c r="AA790" s="74"/>
      <c r="AB790" s="74"/>
      <c r="AC790" s="74"/>
      <c r="AD790" s="74"/>
      <c r="AE790" s="74"/>
      <c r="AG790" s="101"/>
      <c r="AN790" s="74"/>
      <c r="AO790" s="74"/>
      <c r="AP790" s="74"/>
      <c r="AQ790" s="74"/>
      <c r="AR790" s="74"/>
      <c r="AS790" s="74"/>
      <c r="AT790" s="74"/>
      <c r="AU790" s="74"/>
    </row>
    <row r="791" spans="27:47">
      <c r="AA791" s="74"/>
      <c r="AB791" s="74"/>
      <c r="AC791" s="74"/>
      <c r="AD791" s="74"/>
      <c r="AE791" s="74"/>
      <c r="AG791" s="101"/>
      <c r="AN791" s="74"/>
      <c r="AO791" s="74"/>
      <c r="AP791" s="74"/>
      <c r="AQ791" s="74"/>
      <c r="AR791" s="74"/>
      <c r="AS791" s="74"/>
      <c r="AT791" s="74"/>
      <c r="AU791" s="74"/>
    </row>
    <row r="792" spans="27:47">
      <c r="AA792" s="74"/>
      <c r="AB792" s="74"/>
      <c r="AC792" s="74"/>
      <c r="AD792" s="74"/>
      <c r="AE792" s="74"/>
      <c r="AG792" s="101"/>
      <c r="AN792" s="74"/>
      <c r="AO792" s="74"/>
      <c r="AP792" s="74"/>
      <c r="AQ792" s="74"/>
      <c r="AR792" s="74"/>
      <c r="AS792" s="74"/>
      <c r="AT792" s="74"/>
      <c r="AU792" s="74"/>
    </row>
    <row r="793" spans="27:47">
      <c r="AA793" s="74"/>
      <c r="AB793" s="74"/>
      <c r="AC793" s="74"/>
      <c r="AD793" s="74"/>
      <c r="AE793" s="74"/>
      <c r="AG793" s="101"/>
      <c r="AN793" s="74"/>
      <c r="AO793" s="74"/>
      <c r="AP793" s="74"/>
      <c r="AQ793" s="74"/>
      <c r="AR793" s="74"/>
      <c r="AS793" s="74"/>
      <c r="AT793" s="74"/>
      <c r="AU793" s="74"/>
    </row>
    <row r="794" spans="27:47">
      <c r="AA794" s="74"/>
      <c r="AB794" s="74"/>
      <c r="AC794" s="74"/>
      <c r="AD794" s="74"/>
      <c r="AE794" s="74"/>
      <c r="AG794" s="101"/>
      <c r="AN794" s="74"/>
      <c r="AO794" s="74"/>
      <c r="AP794" s="74"/>
      <c r="AQ794" s="74"/>
      <c r="AR794" s="74"/>
      <c r="AS794" s="74"/>
      <c r="AT794" s="74"/>
      <c r="AU794" s="74"/>
    </row>
    <row r="795" spans="27:47">
      <c r="AA795" s="74"/>
      <c r="AB795" s="74"/>
      <c r="AC795" s="74"/>
      <c r="AD795" s="74"/>
      <c r="AE795" s="74"/>
      <c r="AG795" s="101"/>
      <c r="AN795" s="74"/>
      <c r="AO795" s="74"/>
      <c r="AP795" s="74"/>
      <c r="AQ795" s="74"/>
      <c r="AR795" s="74"/>
      <c r="AS795" s="74"/>
      <c r="AT795" s="74"/>
      <c r="AU795" s="74"/>
    </row>
    <row r="796" spans="27:47">
      <c r="AA796" s="74"/>
      <c r="AB796" s="74"/>
      <c r="AC796" s="74"/>
      <c r="AD796" s="74"/>
      <c r="AE796" s="74"/>
      <c r="AG796" s="101"/>
      <c r="AN796" s="74"/>
      <c r="AO796" s="74"/>
      <c r="AP796" s="74"/>
      <c r="AQ796" s="74"/>
      <c r="AR796" s="74"/>
      <c r="AS796" s="74"/>
      <c r="AT796" s="74"/>
      <c r="AU796" s="74"/>
    </row>
    <row r="797" spans="27:47">
      <c r="AA797" s="74"/>
      <c r="AB797" s="74"/>
      <c r="AC797" s="74"/>
      <c r="AD797" s="74"/>
      <c r="AE797" s="74"/>
      <c r="AG797" s="101"/>
      <c r="AN797" s="74"/>
      <c r="AO797" s="74"/>
      <c r="AP797" s="74"/>
      <c r="AQ797" s="74"/>
      <c r="AR797" s="74"/>
      <c r="AS797" s="74"/>
      <c r="AT797" s="74"/>
      <c r="AU797" s="74"/>
    </row>
    <row r="798" spans="27:47">
      <c r="AA798" s="74"/>
      <c r="AB798" s="74"/>
      <c r="AC798" s="74"/>
      <c r="AD798" s="74"/>
      <c r="AE798" s="74"/>
      <c r="AG798" s="101"/>
      <c r="AN798" s="74"/>
      <c r="AO798" s="74"/>
      <c r="AP798" s="74"/>
      <c r="AQ798" s="74"/>
      <c r="AR798" s="74"/>
      <c r="AS798" s="74"/>
      <c r="AT798" s="74"/>
      <c r="AU798" s="74"/>
    </row>
    <row r="799" spans="27:47">
      <c r="AA799" s="74"/>
      <c r="AB799" s="74"/>
      <c r="AC799" s="74"/>
      <c r="AD799" s="74"/>
      <c r="AE799" s="74"/>
      <c r="AG799" s="101"/>
      <c r="AN799" s="74"/>
      <c r="AO799" s="74"/>
      <c r="AP799" s="74"/>
      <c r="AQ799" s="74"/>
      <c r="AR799" s="74"/>
      <c r="AS799" s="74"/>
      <c r="AT799" s="74"/>
      <c r="AU799" s="74"/>
    </row>
    <row r="800" spans="27:47">
      <c r="AA800" s="74"/>
      <c r="AB800" s="74"/>
      <c r="AC800" s="74"/>
      <c r="AD800" s="74"/>
      <c r="AE800" s="74"/>
      <c r="AG800" s="101"/>
      <c r="AN800" s="74"/>
      <c r="AO800" s="74"/>
      <c r="AP800" s="74"/>
      <c r="AQ800" s="74"/>
      <c r="AR800" s="74"/>
      <c r="AS800" s="74"/>
      <c r="AT800" s="74"/>
      <c r="AU800" s="74"/>
    </row>
    <row r="801" spans="27:47">
      <c r="AA801" s="74"/>
      <c r="AB801" s="74"/>
      <c r="AC801" s="74"/>
      <c r="AD801" s="74"/>
      <c r="AE801" s="74"/>
      <c r="AG801" s="101"/>
      <c r="AN801" s="74"/>
      <c r="AO801" s="74"/>
      <c r="AP801" s="74"/>
      <c r="AQ801" s="74"/>
      <c r="AR801" s="74"/>
      <c r="AS801" s="74"/>
      <c r="AT801" s="74"/>
      <c r="AU801" s="74"/>
    </row>
    <row r="802" spans="27:47">
      <c r="AA802" s="74"/>
      <c r="AB802" s="74"/>
      <c r="AC802" s="74"/>
      <c r="AD802" s="74"/>
      <c r="AE802" s="74"/>
      <c r="AG802" s="101"/>
      <c r="AN802" s="74"/>
      <c r="AO802" s="74"/>
      <c r="AP802" s="74"/>
      <c r="AQ802" s="74"/>
      <c r="AR802" s="74"/>
      <c r="AS802" s="74"/>
      <c r="AT802" s="74"/>
      <c r="AU802" s="74"/>
    </row>
    <row r="803" spans="27:47">
      <c r="AA803" s="74"/>
      <c r="AB803" s="74"/>
      <c r="AC803" s="74"/>
      <c r="AD803" s="74"/>
      <c r="AE803" s="74"/>
      <c r="AG803" s="101"/>
      <c r="AN803" s="74"/>
      <c r="AO803" s="74"/>
      <c r="AP803" s="74"/>
      <c r="AQ803" s="74"/>
      <c r="AR803" s="74"/>
      <c r="AS803" s="74"/>
      <c r="AT803" s="74"/>
      <c r="AU803" s="74"/>
    </row>
    <row r="804" spans="27:47">
      <c r="AA804" s="74"/>
      <c r="AB804" s="74"/>
      <c r="AC804" s="74"/>
      <c r="AD804" s="74"/>
      <c r="AE804" s="74"/>
      <c r="AG804" s="101"/>
      <c r="AN804" s="74"/>
      <c r="AO804" s="74"/>
      <c r="AP804" s="74"/>
      <c r="AQ804" s="74"/>
      <c r="AR804" s="74"/>
      <c r="AS804" s="74"/>
      <c r="AT804" s="74"/>
      <c r="AU804" s="74"/>
    </row>
    <row r="805" spans="27:47">
      <c r="AA805" s="74"/>
      <c r="AB805" s="74"/>
      <c r="AC805" s="74"/>
      <c r="AD805" s="74"/>
      <c r="AE805" s="74"/>
      <c r="AG805" s="101"/>
      <c r="AN805" s="74"/>
      <c r="AO805" s="74"/>
      <c r="AP805" s="74"/>
      <c r="AQ805" s="74"/>
      <c r="AR805" s="74"/>
      <c r="AS805" s="74"/>
      <c r="AT805" s="74"/>
      <c r="AU805" s="74"/>
    </row>
    <row r="806" spans="27:47">
      <c r="AA806" s="74"/>
      <c r="AB806" s="74"/>
      <c r="AC806" s="74"/>
      <c r="AD806" s="74"/>
      <c r="AE806" s="74"/>
      <c r="AG806" s="101"/>
      <c r="AN806" s="74"/>
      <c r="AO806" s="74"/>
      <c r="AP806" s="74"/>
      <c r="AQ806" s="74"/>
      <c r="AR806" s="74"/>
      <c r="AS806" s="74"/>
      <c r="AT806" s="74"/>
      <c r="AU806" s="74"/>
    </row>
    <row r="807" spans="27:47">
      <c r="AA807" s="74"/>
      <c r="AB807" s="74"/>
      <c r="AC807" s="74"/>
      <c r="AD807" s="74"/>
      <c r="AE807" s="74"/>
      <c r="AG807" s="101"/>
      <c r="AN807" s="74"/>
      <c r="AO807" s="74"/>
      <c r="AP807" s="74"/>
      <c r="AQ807" s="74"/>
      <c r="AR807" s="74"/>
      <c r="AS807" s="74"/>
      <c r="AT807" s="74"/>
      <c r="AU807" s="74"/>
    </row>
    <row r="808" spans="27:47">
      <c r="AA808" s="74"/>
      <c r="AB808" s="74"/>
      <c r="AC808" s="74"/>
      <c r="AD808" s="74"/>
      <c r="AE808" s="74"/>
      <c r="AG808" s="101"/>
      <c r="AN808" s="74"/>
      <c r="AO808" s="74"/>
      <c r="AP808" s="74"/>
      <c r="AQ808" s="74"/>
      <c r="AR808" s="74"/>
      <c r="AS808" s="74"/>
      <c r="AT808" s="74"/>
      <c r="AU808" s="74"/>
    </row>
    <row r="809" spans="27:47">
      <c r="AA809" s="74"/>
      <c r="AB809" s="74"/>
      <c r="AC809" s="74"/>
      <c r="AD809" s="74"/>
      <c r="AE809" s="74"/>
      <c r="AG809" s="101"/>
      <c r="AN809" s="74"/>
      <c r="AO809" s="74"/>
      <c r="AP809" s="74"/>
      <c r="AQ809" s="74"/>
      <c r="AR809" s="74"/>
      <c r="AS809" s="74"/>
      <c r="AT809" s="74"/>
      <c r="AU809" s="74"/>
    </row>
    <row r="810" spans="27:47">
      <c r="AA810" s="74"/>
      <c r="AB810" s="74"/>
      <c r="AC810" s="74"/>
      <c r="AD810" s="74"/>
      <c r="AE810" s="74"/>
      <c r="AG810" s="101"/>
      <c r="AN810" s="74"/>
      <c r="AO810" s="74"/>
      <c r="AP810" s="74"/>
      <c r="AQ810" s="74"/>
      <c r="AR810" s="74"/>
      <c r="AS810" s="74"/>
      <c r="AT810" s="74"/>
      <c r="AU810" s="74"/>
    </row>
    <row r="811" spans="27:47">
      <c r="AA811" s="74"/>
      <c r="AB811" s="74"/>
      <c r="AC811" s="74"/>
      <c r="AD811" s="74"/>
      <c r="AE811" s="74"/>
      <c r="AG811" s="101"/>
      <c r="AN811" s="74"/>
      <c r="AO811" s="74"/>
      <c r="AP811" s="74"/>
      <c r="AQ811" s="74"/>
      <c r="AR811" s="74"/>
      <c r="AS811" s="74"/>
      <c r="AT811" s="74"/>
      <c r="AU811" s="74"/>
    </row>
    <row r="812" spans="27:47">
      <c r="AA812" s="74"/>
      <c r="AB812" s="74"/>
      <c r="AC812" s="74"/>
      <c r="AD812" s="74"/>
      <c r="AE812" s="74"/>
      <c r="AG812" s="101"/>
      <c r="AN812" s="74"/>
      <c r="AO812" s="74"/>
      <c r="AP812" s="74"/>
      <c r="AQ812" s="74"/>
      <c r="AR812" s="74"/>
      <c r="AS812" s="74"/>
      <c r="AT812" s="74"/>
      <c r="AU812" s="74"/>
    </row>
    <row r="813" spans="27:47">
      <c r="AA813" s="74"/>
      <c r="AB813" s="74"/>
      <c r="AC813" s="74"/>
      <c r="AD813" s="74"/>
      <c r="AE813" s="74"/>
      <c r="AG813" s="101"/>
      <c r="AN813" s="74"/>
      <c r="AO813" s="74"/>
      <c r="AP813" s="74"/>
      <c r="AQ813" s="74"/>
      <c r="AR813" s="74"/>
      <c r="AS813" s="74"/>
      <c r="AT813" s="74"/>
      <c r="AU813" s="74"/>
    </row>
    <row r="814" spans="27:47">
      <c r="AA814" s="74"/>
      <c r="AB814" s="74"/>
      <c r="AC814" s="74"/>
      <c r="AD814" s="74"/>
      <c r="AE814" s="74"/>
      <c r="AG814" s="101"/>
      <c r="AN814" s="74"/>
      <c r="AO814" s="74"/>
      <c r="AP814" s="74"/>
      <c r="AQ814" s="74"/>
      <c r="AR814" s="74"/>
      <c r="AS814" s="74"/>
      <c r="AT814" s="74"/>
      <c r="AU814" s="74"/>
    </row>
    <row r="815" spans="27:47">
      <c r="AA815" s="74"/>
      <c r="AB815" s="74"/>
      <c r="AC815" s="74"/>
      <c r="AD815" s="74"/>
      <c r="AE815" s="74"/>
      <c r="AG815" s="101"/>
      <c r="AN815" s="74"/>
      <c r="AO815" s="74"/>
      <c r="AP815" s="74"/>
      <c r="AQ815" s="74"/>
      <c r="AR815" s="74"/>
      <c r="AS815" s="74"/>
      <c r="AT815" s="74"/>
      <c r="AU815" s="74"/>
    </row>
    <row r="816" spans="27:47">
      <c r="AA816" s="74"/>
      <c r="AB816" s="74"/>
      <c r="AC816" s="74"/>
      <c r="AD816" s="74"/>
      <c r="AE816" s="74"/>
      <c r="AG816" s="101"/>
      <c r="AN816" s="74"/>
      <c r="AO816" s="74"/>
      <c r="AP816" s="74"/>
      <c r="AQ816" s="74"/>
      <c r="AR816" s="74"/>
      <c r="AS816" s="74"/>
      <c r="AT816" s="74"/>
      <c r="AU816" s="74"/>
    </row>
    <row r="817" spans="27:64">
      <c r="AA817" s="74"/>
      <c r="AB817" s="74"/>
      <c r="AC817" s="74"/>
      <c r="AD817" s="74"/>
      <c r="AE817" s="74"/>
      <c r="AG817" s="101"/>
      <c r="AN817" s="74"/>
      <c r="AO817" s="74"/>
      <c r="AP817" s="74"/>
      <c r="AQ817" s="74"/>
      <c r="AR817" s="74"/>
      <c r="AS817" s="74"/>
      <c r="AT817" s="74"/>
      <c r="AU817" s="74"/>
    </row>
    <row r="818" spans="27:64">
      <c r="AA818" s="74"/>
      <c r="AB818" s="74"/>
      <c r="AC818" s="74"/>
      <c r="AD818" s="74"/>
      <c r="AE818" s="74"/>
      <c r="AG818" s="101"/>
      <c r="AN818" s="74"/>
      <c r="AO818" s="74"/>
      <c r="AP818" s="74"/>
      <c r="AQ818" s="74"/>
      <c r="AR818" s="74"/>
      <c r="AS818" s="74"/>
      <c r="AT818" s="74"/>
      <c r="AU818" s="74"/>
    </row>
    <row r="819" spans="27:64">
      <c r="AA819" s="74"/>
      <c r="AB819" s="74"/>
      <c r="AC819" s="74"/>
      <c r="AD819" s="74"/>
      <c r="AE819" s="74"/>
      <c r="AG819" s="101"/>
      <c r="AN819" s="74"/>
      <c r="AO819" s="74"/>
      <c r="AP819" s="74"/>
      <c r="AQ819" s="74"/>
      <c r="AR819" s="74"/>
      <c r="AS819" s="74"/>
      <c r="AT819" s="74"/>
      <c r="AU819" s="74"/>
    </row>
    <row r="820" spans="27:64">
      <c r="AA820" s="74"/>
      <c r="AB820" s="74"/>
      <c r="AC820" s="74"/>
      <c r="AD820" s="74"/>
      <c r="AE820" s="74"/>
      <c r="AG820" s="101"/>
      <c r="AN820" s="74"/>
      <c r="AO820" s="74"/>
      <c r="AP820" s="74"/>
      <c r="AQ820" s="74"/>
      <c r="AR820" s="74"/>
      <c r="AS820" s="74"/>
      <c r="AT820" s="74"/>
      <c r="AU820" s="74"/>
    </row>
    <row r="821" spans="27:64">
      <c r="AA821" s="74"/>
      <c r="AB821" s="74"/>
      <c r="AC821" s="74"/>
      <c r="AD821" s="74"/>
      <c r="AE821" s="74"/>
      <c r="AG821" s="101"/>
      <c r="AN821" s="74"/>
      <c r="AO821" s="74"/>
      <c r="AP821" s="74"/>
      <c r="AQ821" s="74"/>
      <c r="AR821" s="74"/>
      <c r="AS821" s="74"/>
      <c r="AT821" s="74"/>
      <c r="AU821" s="74"/>
      <c r="AV821" s="74"/>
      <c r="AW821" s="74"/>
      <c r="AX821" s="74"/>
      <c r="AY821" s="74"/>
      <c r="AZ821" s="74"/>
      <c r="BA821" s="74"/>
      <c r="BB821" s="74"/>
      <c r="BC821" s="74"/>
      <c r="BD821" s="74"/>
      <c r="BE821" s="74"/>
      <c r="BF821" s="74"/>
      <c r="BG821" s="74"/>
      <c r="BH821" s="74"/>
      <c r="BI821" s="74"/>
      <c r="BJ821" s="74"/>
      <c r="BK821" s="74"/>
      <c r="BL821" s="74"/>
    </row>
    <row r="822" spans="27:64">
      <c r="AA822" s="74"/>
      <c r="AB822" s="74"/>
      <c r="AC822" s="74"/>
      <c r="AD822" s="74"/>
      <c r="AE822" s="74"/>
      <c r="AG822" s="101"/>
      <c r="AN822" s="74"/>
      <c r="AO822" s="74"/>
      <c r="AP822" s="74"/>
      <c r="AQ822" s="74"/>
      <c r="AR822" s="74"/>
      <c r="AS822" s="74"/>
      <c r="AT822" s="74"/>
      <c r="AU822" s="74"/>
      <c r="AV822" s="74"/>
      <c r="AX822" s="74"/>
      <c r="AY822" s="74"/>
      <c r="AZ822" s="74"/>
      <c r="BA822" s="74"/>
      <c r="BB822" s="74"/>
      <c r="BC822" s="74"/>
      <c r="BD822" s="74"/>
      <c r="BE822" s="74"/>
      <c r="BF822" s="74"/>
      <c r="BG822" s="74"/>
      <c r="BH822" s="74"/>
      <c r="BI822" s="74"/>
      <c r="BJ822" s="74"/>
      <c r="BK822" s="74"/>
      <c r="BL822" s="74"/>
    </row>
    <row r="823" spans="27:64">
      <c r="AA823" s="74"/>
      <c r="AB823" s="74"/>
      <c r="AC823" s="74"/>
      <c r="AD823" s="74"/>
      <c r="AE823" s="74"/>
      <c r="AG823" s="101"/>
      <c r="AN823" s="74"/>
      <c r="AO823" s="74"/>
      <c r="AP823" s="74"/>
      <c r="AQ823" s="74"/>
      <c r="AR823" s="74"/>
      <c r="AS823" s="74"/>
      <c r="AT823" s="74"/>
      <c r="AU823" s="74"/>
    </row>
    <row r="824" spans="27:64">
      <c r="AA824" s="74"/>
      <c r="AB824" s="74"/>
      <c r="AC824" s="74"/>
      <c r="AD824" s="74"/>
      <c r="AE824" s="74"/>
      <c r="AG824" s="101"/>
      <c r="AN824" s="74"/>
      <c r="AO824" s="74"/>
      <c r="AP824" s="74"/>
      <c r="AQ824" s="74"/>
      <c r="AR824" s="74"/>
      <c r="AS824" s="74"/>
      <c r="AT824" s="74"/>
      <c r="AU824" s="74"/>
    </row>
    <row r="825" spans="27:64">
      <c r="AA825" s="74"/>
      <c r="AB825" s="74"/>
      <c r="AC825" s="74"/>
      <c r="AD825" s="74"/>
      <c r="AE825" s="74"/>
      <c r="AG825" s="101"/>
      <c r="AN825" s="74"/>
      <c r="AO825" s="74"/>
      <c r="AP825" s="74"/>
      <c r="AQ825" s="74"/>
      <c r="AR825" s="74"/>
      <c r="AS825" s="74"/>
      <c r="AT825" s="74"/>
      <c r="AU825" s="74"/>
    </row>
    <row r="826" spans="27:64">
      <c r="AA826" s="74"/>
      <c r="AB826" s="74"/>
      <c r="AC826" s="74"/>
      <c r="AD826" s="74"/>
      <c r="AE826" s="74"/>
      <c r="AG826" s="101"/>
      <c r="AN826" s="74"/>
      <c r="AO826" s="74"/>
      <c r="AP826" s="74"/>
      <c r="AQ826" s="74"/>
      <c r="AR826" s="74"/>
      <c r="AS826" s="74"/>
      <c r="AT826" s="74"/>
      <c r="AU826" s="74"/>
    </row>
    <row r="827" spans="27:64">
      <c r="AA827" s="74"/>
      <c r="AB827" s="74"/>
      <c r="AC827" s="74"/>
      <c r="AD827" s="74"/>
      <c r="AE827" s="74"/>
      <c r="AG827" s="101"/>
      <c r="AN827" s="74"/>
      <c r="AO827" s="74"/>
      <c r="AP827" s="74"/>
      <c r="AQ827" s="74"/>
      <c r="AR827" s="74"/>
      <c r="AS827" s="74"/>
      <c r="AT827" s="74"/>
      <c r="AU827" s="74"/>
    </row>
    <row r="828" spans="27:64">
      <c r="AA828" s="74"/>
      <c r="AB828" s="74"/>
      <c r="AC828" s="74"/>
      <c r="AD828" s="74"/>
      <c r="AE828" s="74"/>
      <c r="AG828" s="101"/>
      <c r="AN828" s="74"/>
      <c r="AO828" s="74"/>
      <c r="AP828" s="74"/>
      <c r="AQ828" s="74"/>
      <c r="AR828" s="74"/>
      <c r="AS828" s="74"/>
      <c r="AT828" s="74"/>
      <c r="AU828" s="74"/>
    </row>
    <row r="829" spans="27:64">
      <c r="AA829" s="74"/>
      <c r="AB829" s="74"/>
      <c r="AC829" s="74"/>
      <c r="AD829" s="74"/>
      <c r="AE829" s="74"/>
      <c r="AG829" s="101"/>
      <c r="AN829" s="74"/>
      <c r="AO829" s="74"/>
      <c r="AP829" s="74"/>
      <c r="AQ829" s="74"/>
      <c r="AR829" s="74"/>
      <c r="AS829" s="74"/>
      <c r="AT829" s="74"/>
      <c r="AU829" s="74"/>
    </row>
    <row r="830" spans="27:64">
      <c r="AA830" s="74"/>
      <c r="AB830" s="74"/>
      <c r="AC830" s="74"/>
      <c r="AD830" s="74"/>
      <c r="AE830" s="74"/>
      <c r="AG830" s="101"/>
      <c r="AN830" s="74"/>
      <c r="AO830" s="74"/>
      <c r="AP830" s="74"/>
      <c r="AQ830" s="74"/>
      <c r="AR830" s="74"/>
      <c r="AS830" s="74"/>
      <c r="AT830" s="74"/>
      <c r="AU830" s="74"/>
    </row>
    <row r="831" spans="27:64">
      <c r="AA831" s="74"/>
      <c r="AB831" s="74"/>
      <c r="AC831" s="74"/>
      <c r="AD831" s="74"/>
      <c r="AE831" s="74"/>
      <c r="AG831" s="101"/>
      <c r="AN831" s="74"/>
      <c r="AO831" s="74"/>
      <c r="AP831" s="74"/>
      <c r="AQ831" s="74"/>
      <c r="AR831" s="74"/>
      <c r="AS831" s="74"/>
      <c r="AT831" s="74"/>
      <c r="AU831" s="74"/>
    </row>
    <row r="832" spans="27:64">
      <c r="AA832" s="74"/>
      <c r="AB832" s="74"/>
      <c r="AC832" s="74"/>
      <c r="AD832" s="74"/>
      <c r="AE832" s="74"/>
      <c r="AG832" s="101"/>
      <c r="AN832" s="74"/>
      <c r="AO832" s="74"/>
      <c r="AP832" s="74"/>
      <c r="AQ832" s="74"/>
      <c r="AR832" s="74"/>
      <c r="AS832" s="74"/>
      <c r="AT832" s="74"/>
      <c r="AU832" s="74"/>
    </row>
    <row r="833" spans="27:50">
      <c r="AA833" s="74"/>
      <c r="AB833" s="74"/>
      <c r="AC833" s="74"/>
      <c r="AD833" s="74"/>
      <c r="AE833" s="74"/>
      <c r="AG833" s="101"/>
      <c r="AN833" s="74"/>
      <c r="AO833" s="74"/>
      <c r="AP833" s="74"/>
      <c r="AQ833" s="74"/>
      <c r="AR833" s="74"/>
      <c r="AS833" s="74"/>
      <c r="AT833" s="74"/>
      <c r="AU833" s="74"/>
      <c r="AV833" s="74"/>
      <c r="AX833" s="74"/>
    </row>
    <row r="834" spans="27:50">
      <c r="AA834" s="74"/>
      <c r="AB834" s="74"/>
      <c r="AC834" s="74"/>
      <c r="AD834" s="74"/>
      <c r="AE834" s="74"/>
      <c r="AG834" s="101"/>
      <c r="AN834" s="74"/>
      <c r="AO834" s="74"/>
      <c r="AP834" s="74"/>
      <c r="AQ834" s="74"/>
      <c r="AR834" s="74"/>
      <c r="AS834" s="74"/>
      <c r="AT834" s="74"/>
      <c r="AU834" s="74"/>
    </row>
    <row r="835" spans="27:50">
      <c r="AA835" s="74"/>
      <c r="AB835" s="74"/>
      <c r="AC835" s="74"/>
      <c r="AD835" s="74"/>
      <c r="AE835" s="74"/>
      <c r="AG835" s="101"/>
      <c r="AN835" s="74"/>
      <c r="AO835" s="74"/>
      <c r="AP835" s="74"/>
      <c r="AQ835" s="74"/>
      <c r="AR835" s="74"/>
      <c r="AS835" s="74"/>
      <c r="AT835" s="74"/>
      <c r="AU835" s="74"/>
    </row>
    <row r="836" spans="27:50">
      <c r="AA836" s="74"/>
      <c r="AB836" s="74"/>
      <c r="AC836" s="74"/>
      <c r="AD836" s="74"/>
      <c r="AE836" s="74"/>
      <c r="AG836" s="101"/>
      <c r="AN836" s="74"/>
      <c r="AO836" s="74"/>
      <c r="AP836" s="74"/>
      <c r="AQ836" s="74"/>
      <c r="AR836" s="74"/>
      <c r="AS836" s="74"/>
      <c r="AT836" s="74"/>
      <c r="AU836" s="74"/>
    </row>
    <row r="837" spans="27:50">
      <c r="AA837" s="74"/>
      <c r="AB837" s="74"/>
      <c r="AC837" s="74"/>
      <c r="AD837" s="74"/>
      <c r="AE837" s="74"/>
      <c r="AG837" s="101"/>
      <c r="AN837" s="74"/>
      <c r="AO837" s="74"/>
      <c r="AP837" s="74"/>
      <c r="AQ837" s="74"/>
      <c r="AR837" s="74"/>
      <c r="AS837" s="74"/>
      <c r="AT837" s="74"/>
      <c r="AU837" s="74"/>
    </row>
    <row r="838" spans="27:50">
      <c r="AA838" s="74"/>
      <c r="AB838" s="74"/>
      <c r="AC838" s="74"/>
      <c r="AD838" s="74"/>
      <c r="AE838" s="74"/>
      <c r="AG838" s="101"/>
      <c r="AN838" s="74"/>
      <c r="AO838" s="74"/>
      <c r="AP838" s="74"/>
      <c r="AQ838" s="74"/>
      <c r="AR838" s="74"/>
      <c r="AS838" s="74"/>
      <c r="AT838" s="74"/>
      <c r="AU838" s="74"/>
    </row>
    <row r="839" spans="27:50">
      <c r="AA839" s="74"/>
      <c r="AB839" s="74"/>
      <c r="AC839" s="74"/>
      <c r="AD839" s="74"/>
      <c r="AE839" s="74"/>
      <c r="AG839" s="101"/>
      <c r="AN839" s="74"/>
      <c r="AO839" s="74"/>
      <c r="AP839" s="74"/>
      <c r="AQ839" s="74"/>
      <c r="AR839" s="74"/>
      <c r="AS839" s="74"/>
      <c r="AT839" s="74"/>
      <c r="AU839" s="74"/>
    </row>
    <row r="840" spans="27:50">
      <c r="AA840" s="74"/>
      <c r="AB840" s="74"/>
      <c r="AC840" s="74"/>
      <c r="AD840" s="74"/>
      <c r="AE840" s="74"/>
      <c r="AG840" s="101"/>
      <c r="AN840" s="74"/>
      <c r="AO840" s="74"/>
      <c r="AP840" s="74"/>
      <c r="AQ840" s="74"/>
      <c r="AR840" s="74"/>
      <c r="AS840" s="74"/>
      <c r="AT840" s="74"/>
      <c r="AU840" s="74"/>
    </row>
    <row r="841" spans="27:50">
      <c r="AA841" s="74"/>
      <c r="AB841" s="74"/>
      <c r="AC841" s="74"/>
      <c r="AD841" s="74"/>
      <c r="AE841" s="74"/>
      <c r="AG841" s="101"/>
      <c r="AN841" s="74"/>
      <c r="AO841" s="74"/>
      <c r="AP841" s="74"/>
      <c r="AQ841" s="74"/>
      <c r="AR841" s="74"/>
      <c r="AS841" s="74"/>
      <c r="AT841" s="74"/>
      <c r="AU841" s="74"/>
    </row>
    <row r="842" spans="27:50">
      <c r="AA842" s="74"/>
      <c r="AB842" s="74"/>
      <c r="AC842" s="74"/>
      <c r="AD842" s="74"/>
      <c r="AE842" s="74"/>
      <c r="AG842" s="101"/>
      <c r="AN842" s="74"/>
      <c r="AO842" s="74"/>
      <c r="AP842" s="74"/>
      <c r="AQ842" s="74"/>
      <c r="AR842" s="74"/>
      <c r="AS842" s="74"/>
      <c r="AT842" s="74"/>
      <c r="AU842" s="74"/>
    </row>
    <row r="843" spans="27:50">
      <c r="AA843" s="74"/>
      <c r="AB843" s="74"/>
      <c r="AC843" s="74"/>
      <c r="AD843" s="74"/>
      <c r="AE843" s="74"/>
      <c r="AG843" s="101"/>
      <c r="AN843" s="74"/>
      <c r="AO843" s="74"/>
      <c r="AP843" s="74"/>
      <c r="AQ843" s="74"/>
      <c r="AR843" s="74"/>
      <c r="AS843" s="74"/>
      <c r="AT843" s="74"/>
      <c r="AU843" s="74"/>
    </row>
    <row r="844" spans="27:50">
      <c r="AA844" s="74"/>
      <c r="AB844" s="74"/>
      <c r="AC844" s="74"/>
      <c r="AD844" s="74"/>
      <c r="AE844" s="74"/>
      <c r="AG844" s="101"/>
      <c r="AN844" s="74"/>
      <c r="AO844" s="74"/>
      <c r="AP844" s="74"/>
      <c r="AQ844" s="74"/>
      <c r="AR844" s="74"/>
      <c r="AS844" s="74"/>
      <c r="AT844" s="74"/>
      <c r="AU844" s="74"/>
    </row>
    <row r="845" spans="27:50">
      <c r="AA845" s="74"/>
      <c r="AB845" s="74"/>
      <c r="AC845" s="74"/>
      <c r="AD845" s="74"/>
      <c r="AE845" s="74"/>
      <c r="AG845" s="101"/>
      <c r="AN845" s="74"/>
      <c r="AO845" s="74"/>
      <c r="AP845" s="74"/>
      <c r="AQ845" s="74"/>
      <c r="AR845" s="74"/>
      <c r="AS845" s="74"/>
      <c r="AT845" s="74"/>
      <c r="AU845" s="74"/>
    </row>
    <row r="846" spans="27:50">
      <c r="AA846" s="74"/>
      <c r="AB846" s="74"/>
      <c r="AC846" s="74"/>
      <c r="AD846" s="74"/>
      <c r="AE846" s="74"/>
      <c r="AG846" s="101"/>
      <c r="AN846" s="74"/>
      <c r="AO846" s="74"/>
      <c r="AP846" s="74"/>
      <c r="AQ846" s="74"/>
      <c r="AR846" s="74"/>
      <c r="AS846" s="74"/>
      <c r="AT846" s="74"/>
      <c r="AU846" s="74"/>
    </row>
    <row r="847" spans="27:50">
      <c r="AA847" s="74"/>
      <c r="AB847" s="74"/>
      <c r="AC847" s="74"/>
      <c r="AD847" s="74"/>
      <c r="AE847" s="74"/>
      <c r="AG847" s="101"/>
      <c r="AN847" s="74"/>
      <c r="AO847" s="74"/>
      <c r="AP847" s="74"/>
      <c r="AQ847" s="74"/>
      <c r="AR847" s="74"/>
      <c r="AS847" s="74"/>
      <c r="AT847" s="74"/>
      <c r="AU847" s="74"/>
    </row>
    <row r="848" spans="27:50">
      <c r="AA848" s="74"/>
      <c r="AB848" s="74"/>
      <c r="AC848" s="74"/>
      <c r="AD848" s="74"/>
      <c r="AE848" s="74"/>
      <c r="AG848" s="101"/>
      <c r="AN848" s="74"/>
      <c r="AO848" s="74"/>
      <c r="AP848" s="74"/>
      <c r="AQ848" s="74"/>
      <c r="AR848" s="74"/>
      <c r="AS848" s="74"/>
      <c r="AT848" s="74"/>
      <c r="AU848" s="74"/>
    </row>
    <row r="849" spans="27:47">
      <c r="AA849" s="74"/>
      <c r="AB849" s="74"/>
      <c r="AC849" s="74"/>
      <c r="AD849" s="74"/>
      <c r="AE849" s="74"/>
      <c r="AG849" s="101"/>
      <c r="AN849" s="74"/>
      <c r="AO849" s="74"/>
      <c r="AP849" s="74"/>
      <c r="AQ849" s="74"/>
      <c r="AR849" s="74"/>
      <c r="AS849" s="74"/>
      <c r="AT849" s="74"/>
      <c r="AU849" s="74"/>
    </row>
    <row r="850" spans="27:47">
      <c r="AA850" s="74"/>
      <c r="AB850" s="74"/>
      <c r="AC850" s="74"/>
      <c r="AD850" s="74"/>
      <c r="AE850" s="74"/>
      <c r="AG850" s="101"/>
      <c r="AN850" s="74"/>
      <c r="AO850" s="74"/>
      <c r="AP850" s="74"/>
      <c r="AQ850" s="74"/>
      <c r="AR850" s="74"/>
      <c r="AS850" s="74"/>
      <c r="AT850" s="74"/>
      <c r="AU850" s="74"/>
    </row>
    <row r="851" spans="27:47">
      <c r="AA851" s="74"/>
      <c r="AB851" s="74"/>
      <c r="AC851" s="74"/>
      <c r="AD851" s="74"/>
      <c r="AE851" s="74"/>
      <c r="AG851" s="101"/>
      <c r="AN851" s="74"/>
      <c r="AO851" s="74"/>
      <c r="AP851" s="74"/>
      <c r="AQ851" s="74"/>
      <c r="AR851" s="74"/>
      <c r="AS851" s="74"/>
      <c r="AT851" s="74"/>
      <c r="AU851" s="74"/>
    </row>
    <row r="852" spans="27:47">
      <c r="AA852" s="74"/>
      <c r="AB852" s="74"/>
      <c r="AC852" s="74"/>
      <c r="AD852" s="74"/>
      <c r="AE852" s="74"/>
      <c r="AG852" s="101"/>
      <c r="AN852" s="74"/>
      <c r="AO852" s="74"/>
      <c r="AP852" s="74"/>
      <c r="AQ852" s="74"/>
      <c r="AR852" s="74"/>
      <c r="AS852" s="74"/>
      <c r="AT852" s="74"/>
      <c r="AU852" s="74"/>
    </row>
    <row r="853" spans="27:47">
      <c r="AA853" s="74"/>
      <c r="AB853" s="74"/>
      <c r="AC853" s="74"/>
      <c r="AD853" s="74"/>
      <c r="AE853" s="74"/>
      <c r="AG853" s="101"/>
      <c r="AN853" s="74"/>
      <c r="AO853" s="74"/>
      <c r="AP853" s="74"/>
      <c r="AQ853" s="74"/>
      <c r="AR853" s="74"/>
      <c r="AS853" s="74"/>
      <c r="AT853" s="74"/>
      <c r="AU853" s="74"/>
    </row>
    <row r="854" spans="27:47">
      <c r="AA854" s="74"/>
      <c r="AB854" s="74"/>
      <c r="AC854" s="74"/>
      <c r="AD854" s="74"/>
      <c r="AE854" s="74"/>
      <c r="AG854" s="101"/>
      <c r="AN854" s="74"/>
      <c r="AO854" s="74"/>
      <c r="AP854" s="74"/>
      <c r="AQ854" s="74"/>
      <c r="AR854" s="74"/>
      <c r="AS854" s="74"/>
      <c r="AT854" s="74"/>
      <c r="AU854" s="74"/>
    </row>
    <row r="855" spans="27:47">
      <c r="AA855" s="74"/>
      <c r="AB855" s="74"/>
      <c r="AC855" s="74"/>
      <c r="AD855" s="74"/>
      <c r="AE855" s="74"/>
      <c r="AG855" s="101"/>
      <c r="AN855" s="74"/>
      <c r="AO855" s="74"/>
      <c r="AP855" s="74"/>
      <c r="AQ855" s="74"/>
      <c r="AR855" s="74"/>
      <c r="AS855" s="74"/>
      <c r="AT855" s="74"/>
      <c r="AU855" s="74"/>
    </row>
    <row r="856" spans="27:47">
      <c r="AA856" s="74"/>
      <c r="AB856" s="74"/>
      <c r="AC856" s="74"/>
      <c r="AD856" s="74"/>
      <c r="AE856" s="74"/>
      <c r="AG856" s="101"/>
      <c r="AN856" s="74"/>
      <c r="AO856" s="74"/>
      <c r="AP856" s="74"/>
      <c r="AQ856" s="74"/>
      <c r="AR856" s="74"/>
      <c r="AS856" s="74"/>
      <c r="AT856" s="74"/>
      <c r="AU856" s="74"/>
    </row>
    <row r="857" spans="27:47">
      <c r="AA857" s="74"/>
      <c r="AB857" s="74"/>
      <c r="AC857" s="74"/>
      <c r="AD857" s="74"/>
      <c r="AE857" s="74"/>
      <c r="AG857" s="101"/>
      <c r="AN857" s="74"/>
      <c r="AO857" s="74"/>
      <c r="AP857" s="74"/>
      <c r="AQ857" s="74"/>
      <c r="AR857" s="74"/>
      <c r="AS857" s="74"/>
      <c r="AT857" s="74"/>
      <c r="AU857" s="74"/>
    </row>
    <row r="858" spans="27:47">
      <c r="AA858" s="74"/>
      <c r="AB858" s="74"/>
      <c r="AC858" s="74"/>
      <c r="AD858" s="74"/>
      <c r="AE858" s="74"/>
      <c r="AG858" s="101"/>
      <c r="AN858" s="74"/>
      <c r="AO858" s="74"/>
      <c r="AP858" s="74"/>
      <c r="AQ858" s="74"/>
      <c r="AR858" s="74"/>
      <c r="AS858" s="74"/>
      <c r="AT858" s="74"/>
      <c r="AU858" s="74"/>
    </row>
    <row r="859" spans="27:47">
      <c r="AA859" s="74"/>
      <c r="AB859" s="74"/>
      <c r="AC859" s="74"/>
      <c r="AD859" s="74"/>
      <c r="AE859" s="74"/>
      <c r="AG859" s="101"/>
      <c r="AN859" s="74"/>
      <c r="AO859" s="74"/>
      <c r="AP859" s="74"/>
      <c r="AQ859" s="74"/>
      <c r="AR859" s="74"/>
      <c r="AS859" s="74"/>
      <c r="AT859" s="74"/>
      <c r="AU859" s="74"/>
    </row>
    <row r="860" spans="27:47">
      <c r="AA860" s="74"/>
      <c r="AB860" s="74"/>
      <c r="AC860" s="74"/>
      <c r="AD860" s="74"/>
      <c r="AE860" s="74"/>
      <c r="AG860" s="101"/>
      <c r="AN860" s="74"/>
      <c r="AO860" s="74"/>
      <c r="AP860" s="74"/>
      <c r="AQ860" s="74"/>
      <c r="AR860" s="74"/>
      <c r="AS860" s="74"/>
      <c r="AT860" s="74"/>
      <c r="AU860" s="74"/>
    </row>
    <row r="861" spans="27:47">
      <c r="AA861" s="74"/>
      <c r="AB861" s="74"/>
      <c r="AC861" s="74"/>
      <c r="AD861" s="74"/>
      <c r="AE861" s="74"/>
      <c r="AG861" s="101"/>
      <c r="AN861" s="74"/>
      <c r="AO861" s="74"/>
      <c r="AP861" s="74"/>
      <c r="AQ861" s="74"/>
      <c r="AR861" s="74"/>
      <c r="AS861" s="74"/>
      <c r="AT861" s="74"/>
      <c r="AU861" s="74"/>
    </row>
    <row r="862" spans="27:47">
      <c r="AA862" s="74"/>
      <c r="AB862" s="74"/>
      <c r="AC862" s="74"/>
      <c r="AD862" s="74"/>
      <c r="AE862" s="74"/>
      <c r="AG862" s="101"/>
      <c r="AN862" s="74"/>
      <c r="AO862" s="74"/>
      <c r="AP862" s="74"/>
      <c r="AQ862" s="74"/>
      <c r="AR862" s="74"/>
      <c r="AS862" s="74"/>
      <c r="AT862" s="74"/>
      <c r="AU862" s="74"/>
    </row>
    <row r="863" spans="27:47">
      <c r="AA863" s="74"/>
      <c r="AB863" s="74"/>
      <c r="AC863" s="74"/>
      <c r="AD863" s="74"/>
      <c r="AE863" s="74"/>
      <c r="AG863" s="101"/>
      <c r="AN863" s="74"/>
      <c r="AO863" s="74"/>
      <c r="AP863" s="74"/>
      <c r="AQ863" s="74"/>
      <c r="AR863" s="74"/>
      <c r="AS863" s="74"/>
      <c r="AT863" s="74"/>
      <c r="AU863" s="74"/>
    </row>
    <row r="864" spans="27:47">
      <c r="AA864" s="74"/>
      <c r="AB864" s="74"/>
      <c r="AC864" s="74"/>
      <c r="AD864" s="74"/>
      <c r="AE864" s="74"/>
      <c r="AG864" s="101"/>
      <c r="AN864" s="74"/>
      <c r="AO864" s="74"/>
      <c r="AP864" s="74"/>
      <c r="AQ864" s="74"/>
      <c r="AR864" s="74"/>
      <c r="AS864" s="74"/>
      <c r="AT864" s="74"/>
      <c r="AU864" s="74"/>
    </row>
    <row r="865" spans="27:47">
      <c r="AA865" s="74"/>
      <c r="AB865" s="74"/>
      <c r="AC865" s="74"/>
      <c r="AD865" s="74"/>
      <c r="AE865" s="74"/>
      <c r="AG865" s="101"/>
      <c r="AN865" s="74"/>
      <c r="AO865" s="74"/>
      <c r="AP865" s="74"/>
      <c r="AQ865" s="74"/>
      <c r="AR865" s="74"/>
      <c r="AS865" s="74"/>
      <c r="AT865" s="74"/>
      <c r="AU865" s="74"/>
    </row>
    <row r="866" spans="27:47">
      <c r="AA866" s="74"/>
      <c r="AB866" s="74"/>
      <c r="AC866" s="74"/>
      <c r="AD866" s="74"/>
      <c r="AE866" s="74"/>
      <c r="AG866" s="101"/>
      <c r="AN866" s="74"/>
      <c r="AO866" s="74"/>
      <c r="AP866" s="74"/>
      <c r="AQ866" s="74"/>
      <c r="AR866" s="74"/>
      <c r="AS866" s="74"/>
      <c r="AT866" s="74"/>
      <c r="AU866" s="74"/>
    </row>
    <row r="867" spans="27:47">
      <c r="AA867" s="74"/>
      <c r="AB867" s="74"/>
      <c r="AC867" s="74"/>
      <c r="AD867" s="74"/>
      <c r="AE867" s="74"/>
      <c r="AG867" s="101"/>
      <c r="AN867" s="74"/>
      <c r="AO867" s="74"/>
      <c r="AP867" s="74"/>
      <c r="AQ867" s="74"/>
      <c r="AR867" s="74"/>
      <c r="AS867" s="74"/>
      <c r="AT867" s="74"/>
      <c r="AU867" s="74"/>
    </row>
    <row r="868" spans="27:47">
      <c r="AA868" s="74"/>
      <c r="AB868" s="74"/>
      <c r="AC868" s="74"/>
      <c r="AD868" s="74"/>
      <c r="AE868" s="74"/>
      <c r="AG868" s="101"/>
      <c r="AN868" s="74"/>
      <c r="AO868" s="74"/>
      <c r="AP868" s="74"/>
      <c r="AQ868" s="74"/>
      <c r="AR868" s="74"/>
      <c r="AS868" s="74"/>
      <c r="AT868" s="74"/>
      <c r="AU868" s="74"/>
    </row>
    <row r="869" spans="27:47">
      <c r="AA869" s="74"/>
      <c r="AB869" s="74"/>
      <c r="AC869" s="74"/>
      <c r="AD869" s="74"/>
      <c r="AE869" s="74"/>
      <c r="AG869" s="101"/>
      <c r="AN869" s="74"/>
      <c r="AO869" s="74"/>
      <c r="AP869" s="74"/>
      <c r="AQ869" s="74"/>
      <c r="AR869" s="74"/>
      <c r="AS869" s="74"/>
      <c r="AT869" s="74"/>
      <c r="AU869" s="74"/>
    </row>
    <row r="870" spans="27:47">
      <c r="AA870" s="74"/>
      <c r="AB870" s="74"/>
      <c r="AC870" s="74"/>
      <c r="AD870" s="74"/>
      <c r="AE870" s="74"/>
      <c r="AG870" s="101"/>
      <c r="AN870" s="74"/>
      <c r="AO870" s="74"/>
      <c r="AP870" s="74"/>
      <c r="AQ870" s="74"/>
      <c r="AR870" s="74"/>
      <c r="AS870" s="74"/>
      <c r="AT870" s="74"/>
      <c r="AU870" s="74"/>
    </row>
    <row r="871" spans="27:47">
      <c r="AA871" s="74"/>
      <c r="AB871" s="74"/>
      <c r="AC871" s="74"/>
      <c r="AD871" s="74"/>
      <c r="AE871" s="74"/>
      <c r="AG871" s="101"/>
      <c r="AN871" s="74"/>
      <c r="AO871" s="74"/>
      <c r="AP871" s="74"/>
      <c r="AQ871" s="74"/>
      <c r="AR871" s="74"/>
      <c r="AS871" s="74"/>
      <c r="AT871" s="74"/>
      <c r="AU871" s="74"/>
    </row>
    <row r="872" spans="27:47">
      <c r="AA872" s="74"/>
      <c r="AB872" s="74"/>
      <c r="AC872" s="74"/>
      <c r="AD872" s="74"/>
      <c r="AE872" s="74"/>
      <c r="AG872" s="101"/>
      <c r="AN872" s="74"/>
      <c r="AO872" s="74"/>
      <c r="AP872" s="74"/>
      <c r="AQ872" s="74"/>
      <c r="AR872" s="74"/>
      <c r="AS872" s="74"/>
      <c r="AT872" s="74"/>
      <c r="AU872" s="74"/>
    </row>
    <row r="873" spans="27:47">
      <c r="AA873" s="74"/>
      <c r="AB873" s="74"/>
      <c r="AC873" s="74"/>
      <c r="AD873" s="74"/>
      <c r="AE873" s="74"/>
      <c r="AG873" s="101"/>
      <c r="AN873" s="74"/>
      <c r="AO873" s="74"/>
      <c r="AP873" s="74"/>
      <c r="AQ873" s="74"/>
      <c r="AR873" s="74"/>
      <c r="AS873" s="74"/>
      <c r="AT873" s="74"/>
      <c r="AU873" s="74"/>
    </row>
    <row r="874" spans="27:47">
      <c r="AA874" s="74"/>
      <c r="AB874" s="74"/>
      <c r="AC874" s="74"/>
      <c r="AD874" s="74"/>
      <c r="AE874" s="74"/>
      <c r="AG874" s="101"/>
      <c r="AN874" s="74"/>
      <c r="AO874" s="74"/>
      <c r="AP874" s="74"/>
      <c r="AQ874" s="74"/>
      <c r="AR874" s="74"/>
      <c r="AS874" s="74"/>
      <c r="AT874" s="74"/>
      <c r="AU874" s="74"/>
    </row>
    <row r="875" spans="27:47">
      <c r="AA875" s="74"/>
      <c r="AB875" s="74"/>
      <c r="AC875" s="74"/>
      <c r="AD875" s="74"/>
      <c r="AE875" s="74"/>
      <c r="AG875" s="101"/>
      <c r="AN875" s="74"/>
      <c r="AO875" s="74"/>
      <c r="AP875" s="74"/>
      <c r="AQ875" s="74"/>
      <c r="AR875" s="74"/>
      <c r="AS875" s="74"/>
      <c r="AT875" s="74"/>
      <c r="AU875" s="74"/>
    </row>
    <row r="876" spans="27:47">
      <c r="AA876" s="74"/>
      <c r="AB876" s="74"/>
      <c r="AC876" s="74"/>
      <c r="AD876" s="74"/>
      <c r="AE876" s="74"/>
      <c r="AG876" s="101"/>
      <c r="AN876" s="74"/>
      <c r="AO876" s="74"/>
      <c r="AP876" s="74"/>
      <c r="AQ876" s="74"/>
      <c r="AR876" s="74"/>
      <c r="AS876" s="74"/>
      <c r="AT876" s="74"/>
      <c r="AU876" s="74"/>
    </row>
    <row r="877" spans="27:47">
      <c r="AA877" s="74"/>
      <c r="AB877" s="74"/>
      <c r="AC877" s="74"/>
      <c r="AD877" s="74"/>
      <c r="AE877" s="74"/>
      <c r="AG877" s="101"/>
      <c r="AN877" s="74"/>
      <c r="AO877" s="74"/>
      <c r="AP877" s="74"/>
      <c r="AQ877" s="74"/>
      <c r="AR877" s="74"/>
      <c r="AS877" s="74"/>
      <c r="AT877" s="74"/>
      <c r="AU877" s="74"/>
    </row>
    <row r="878" spans="27:47">
      <c r="AA878" s="74"/>
      <c r="AB878" s="74"/>
      <c r="AC878" s="74"/>
      <c r="AD878" s="74"/>
      <c r="AE878" s="74"/>
      <c r="AG878" s="101"/>
      <c r="AN878" s="74"/>
      <c r="AO878" s="74"/>
      <c r="AP878" s="74"/>
      <c r="AQ878" s="74"/>
      <c r="AR878" s="74"/>
      <c r="AS878" s="74"/>
      <c r="AT878" s="74"/>
      <c r="AU878" s="74"/>
    </row>
    <row r="879" spans="27:47">
      <c r="AA879" s="74"/>
      <c r="AB879" s="74"/>
      <c r="AC879" s="74"/>
      <c r="AD879" s="74"/>
      <c r="AE879" s="74"/>
      <c r="AG879" s="101"/>
      <c r="AN879" s="74"/>
      <c r="AO879" s="74"/>
      <c r="AP879" s="74"/>
      <c r="AQ879" s="74"/>
      <c r="AR879" s="74"/>
      <c r="AS879" s="74"/>
      <c r="AT879" s="74"/>
      <c r="AU879" s="74"/>
    </row>
    <row r="880" spans="27:47">
      <c r="AA880" s="74"/>
      <c r="AB880" s="74"/>
      <c r="AC880" s="74"/>
      <c r="AD880" s="74"/>
      <c r="AE880" s="74"/>
      <c r="AG880" s="101"/>
      <c r="AN880" s="74"/>
      <c r="AO880" s="74"/>
      <c r="AP880" s="74"/>
      <c r="AQ880" s="74"/>
      <c r="AR880" s="74"/>
      <c r="AS880" s="74"/>
      <c r="AT880" s="74"/>
      <c r="AU880" s="74"/>
    </row>
    <row r="881" spans="27:48">
      <c r="AA881" s="74"/>
      <c r="AB881" s="74"/>
      <c r="AC881" s="74"/>
      <c r="AD881" s="74"/>
      <c r="AE881" s="74"/>
      <c r="AG881" s="101"/>
      <c r="AN881" s="74"/>
      <c r="AO881" s="74"/>
      <c r="AP881" s="74"/>
      <c r="AQ881" s="74"/>
      <c r="AR881" s="74"/>
      <c r="AS881" s="74"/>
      <c r="AT881" s="74"/>
      <c r="AU881" s="74"/>
    </row>
    <row r="882" spans="27:48">
      <c r="AA882" s="74"/>
      <c r="AB882" s="74"/>
      <c r="AC882" s="74"/>
      <c r="AD882" s="74"/>
      <c r="AE882" s="74"/>
      <c r="AG882" s="101"/>
      <c r="AN882" s="74"/>
      <c r="AO882" s="74"/>
      <c r="AP882" s="74"/>
      <c r="AQ882" s="74"/>
      <c r="AR882" s="74"/>
      <c r="AS882" s="74"/>
      <c r="AT882" s="74"/>
      <c r="AU882" s="74"/>
    </row>
    <row r="883" spans="27:48">
      <c r="AA883" s="74"/>
      <c r="AB883" s="74"/>
      <c r="AC883" s="74"/>
      <c r="AD883" s="74"/>
      <c r="AE883" s="74"/>
      <c r="AG883" s="101"/>
      <c r="AN883" s="74"/>
      <c r="AO883" s="74"/>
      <c r="AP883" s="74"/>
      <c r="AQ883" s="74"/>
      <c r="AR883" s="74"/>
      <c r="AS883" s="74"/>
      <c r="AT883" s="74"/>
      <c r="AU883" s="74"/>
    </row>
    <row r="884" spans="27:48">
      <c r="AA884" s="74"/>
      <c r="AB884" s="74"/>
      <c r="AC884" s="74"/>
      <c r="AD884" s="74"/>
      <c r="AE884" s="74"/>
      <c r="AG884" s="101"/>
      <c r="AN884" s="74"/>
      <c r="AO884" s="74"/>
      <c r="AP884" s="74"/>
      <c r="AQ884" s="74"/>
      <c r="AR884" s="74"/>
      <c r="AS884" s="74"/>
      <c r="AT884" s="74"/>
      <c r="AU884" s="74"/>
    </row>
    <row r="885" spans="27:48">
      <c r="AA885" s="74"/>
      <c r="AB885" s="74"/>
      <c r="AC885" s="74"/>
      <c r="AD885" s="74"/>
      <c r="AE885" s="74"/>
      <c r="AG885" s="101"/>
      <c r="AN885" s="74"/>
      <c r="AO885" s="74"/>
      <c r="AP885" s="74"/>
      <c r="AQ885" s="74"/>
      <c r="AR885" s="74"/>
      <c r="AS885" s="74"/>
      <c r="AT885" s="74"/>
      <c r="AU885" s="74"/>
    </row>
    <row r="886" spans="27:48">
      <c r="AA886" s="74"/>
      <c r="AB886" s="74"/>
      <c r="AC886" s="74"/>
      <c r="AD886" s="74"/>
      <c r="AE886" s="74"/>
      <c r="AG886" s="101"/>
      <c r="AN886" s="74"/>
      <c r="AO886" s="74"/>
      <c r="AP886" s="74"/>
      <c r="AQ886" s="74"/>
      <c r="AR886" s="74"/>
      <c r="AS886" s="74"/>
      <c r="AT886" s="74"/>
      <c r="AU886" s="74"/>
    </row>
    <row r="887" spans="27:48">
      <c r="AA887" s="74"/>
      <c r="AB887" s="74"/>
      <c r="AC887" s="74"/>
      <c r="AD887" s="74"/>
      <c r="AE887" s="74"/>
      <c r="AG887" s="101"/>
      <c r="AN887" s="74"/>
      <c r="AO887" s="74"/>
      <c r="AP887" s="74"/>
      <c r="AQ887" s="74"/>
      <c r="AR887" s="74"/>
      <c r="AS887" s="74"/>
      <c r="AT887" s="74"/>
      <c r="AU887" s="74"/>
    </row>
    <row r="888" spans="27:48">
      <c r="AA888" s="74"/>
      <c r="AB888" s="74"/>
      <c r="AC888" s="74"/>
      <c r="AD888" s="74"/>
      <c r="AE888" s="74"/>
      <c r="AG888" s="101"/>
      <c r="AN888" s="74"/>
      <c r="AO888" s="74"/>
      <c r="AP888" s="74"/>
      <c r="AQ888" s="74"/>
      <c r="AR888" s="74"/>
      <c r="AS888" s="74"/>
      <c r="AT888" s="74"/>
      <c r="AU888" s="74"/>
      <c r="AV888" s="74"/>
    </row>
    <row r="889" spans="27:48">
      <c r="AA889" s="74"/>
      <c r="AB889" s="74"/>
      <c r="AC889" s="74"/>
      <c r="AD889" s="74"/>
      <c r="AE889" s="74"/>
      <c r="AG889" s="101"/>
      <c r="AN889" s="74"/>
      <c r="AO889" s="74"/>
      <c r="AP889" s="74"/>
      <c r="AQ889" s="74"/>
      <c r="AR889" s="74"/>
      <c r="AS889" s="74"/>
      <c r="AT889" s="74"/>
      <c r="AU889" s="74"/>
    </row>
    <row r="890" spans="27:48">
      <c r="AA890" s="74"/>
      <c r="AB890" s="74"/>
      <c r="AC890" s="74"/>
      <c r="AD890" s="74"/>
      <c r="AE890" s="74"/>
      <c r="AG890" s="101"/>
      <c r="AN890" s="74"/>
      <c r="AO890" s="74"/>
      <c r="AP890" s="74"/>
      <c r="AQ890" s="74"/>
      <c r="AR890" s="74"/>
      <c r="AS890" s="74"/>
      <c r="AT890" s="74"/>
      <c r="AU890" s="74"/>
    </row>
    <row r="891" spans="27:48">
      <c r="AA891" s="74"/>
      <c r="AB891" s="74"/>
      <c r="AC891" s="74"/>
      <c r="AD891" s="74"/>
      <c r="AE891" s="74"/>
      <c r="AG891" s="101"/>
      <c r="AN891" s="74"/>
      <c r="AO891" s="74"/>
      <c r="AP891" s="74"/>
      <c r="AQ891" s="74"/>
      <c r="AR891" s="74"/>
      <c r="AS891" s="74"/>
      <c r="AT891" s="74"/>
      <c r="AU891" s="74"/>
    </row>
    <row r="892" spans="27:48">
      <c r="AA892" s="74"/>
      <c r="AB892" s="74"/>
      <c r="AC892" s="74"/>
      <c r="AD892" s="74"/>
      <c r="AE892" s="74"/>
      <c r="AG892" s="101"/>
      <c r="AN892" s="74"/>
      <c r="AO892" s="74"/>
      <c r="AP892" s="74"/>
      <c r="AQ892" s="74"/>
      <c r="AR892" s="74"/>
      <c r="AS892" s="74"/>
      <c r="AT892" s="74"/>
      <c r="AU892" s="74"/>
    </row>
    <row r="893" spans="27:48">
      <c r="AA893" s="74"/>
      <c r="AB893" s="74"/>
      <c r="AC893" s="74"/>
      <c r="AD893" s="74"/>
      <c r="AE893" s="74"/>
      <c r="AG893" s="101"/>
      <c r="AN893" s="74"/>
      <c r="AO893" s="74"/>
      <c r="AP893" s="74"/>
      <c r="AQ893" s="74"/>
      <c r="AR893" s="74"/>
      <c r="AS893" s="74"/>
      <c r="AT893" s="74"/>
      <c r="AU893" s="74"/>
    </row>
    <row r="894" spans="27:48">
      <c r="AA894" s="74"/>
      <c r="AB894" s="74"/>
      <c r="AC894" s="74"/>
      <c r="AD894" s="74"/>
      <c r="AE894" s="74"/>
      <c r="AG894" s="101"/>
      <c r="AN894" s="74"/>
      <c r="AO894" s="74"/>
      <c r="AP894" s="74"/>
      <c r="AQ894" s="74"/>
      <c r="AR894" s="74"/>
      <c r="AS894" s="74"/>
      <c r="AT894" s="74"/>
      <c r="AU894" s="74"/>
    </row>
    <row r="895" spans="27:48">
      <c r="AA895" s="74"/>
      <c r="AB895" s="74"/>
      <c r="AC895" s="74"/>
      <c r="AD895" s="74"/>
      <c r="AE895" s="74"/>
      <c r="AG895" s="101"/>
      <c r="AN895" s="74"/>
      <c r="AO895" s="74"/>
      <c r="AP895" s="74"/>
      <c r="AQ895" s="74"/>
      <c r="AR895" s="74"/>
      <c r="AS895" s="74"/>
      <c r="AT895" s="74"/>
      <c r="AU895" s="74"/>
    </row>
    <row r="896" spans="27:48">
      <c r="AA896" s="74"/>
      <c r="AB896" s="74"/>
      <c r="AC896" s="74"/>
      <c r="AD896" s="74"/>
      <c r="AE896" s="74"/>
      <c r="AG896" s="101"/>
      <c r="AN896" s="74"/>
      <c r="AO896" s="74"/>
      <c r="AP896" s="74"/>
      <c r="AQ896" s="74"/>
      <c r="AR896" s="74"/>
      <c r="AS896" s="74"/>
      <c r="AT896" s="74"/>
      <c r="AU896" s="74"/>
    </row>
    <row r="897" spans="27:64">
      <c r="AA897" s="74"/>
      <c r="AB897" s="74"/>
      <c r="AC897" s="74"/>
      <c r="AD897" s="74"/>
      <c r="AE897" s="74"/>
      <c r="AG897" s="101"/>
      <c r="AN897" s="74"/>
      <c r="AO897" s="74"/>
      <c r="AP897" s="74"/>
      <c r="AQ897" s="74"/>
      <c r="AR897" s="74"/>
      <c r="AS897" s="74"/>
      <c r="AT897" s="74"/>
      <c r="AU897" s="74"/>
    </row>
    <row r="898" spans="27:64">
      <c r="AA898" s="74"/>
      <c r="AB898" s="74"/>
      <c r="AC898" s="74"/>
      <c r="AD898" s="74"/>
      <c r="AE898" s="74"/>
      <c r="AG898" s="101"/>
      <c r="AN898" s="74"/>
      <c r="AO898" s="74"/>
      <c r="AP898" s="74"/>
      <c r="AQ898" s="74"/>
      <c r="AR898" s="74"/>
      <c r="AS898" s="74"/>
      <c r="AT898" s="74"/>
      <c r="AU898" s="74"/>
    </row>
    <row r="899" spans="27:64">
      <c r="AA899" s="74"/>
      <c r="AB899" s="74"/>
      <c r="AC899" s="74"/>
      <c r="AD899" s="74"/>
      <c r="AE899" s="74"/>
      <c r="AG899" s="101"/>
      <c r="AN899" s="74"/>
      <c r="AO899" s="74"/>
      <c r="AP899" s="74"/>
      <c r="AQ899" s="74"/>
      <c r="AR899" s="74"/>
      <c r="AS899" s="74"/>
      <c r="AT899" s="74"/>
      <c r="AU899" s="74"/>
    </row>
    <row r="900" spans="27:64">
      <c r="AA900" s="74"/>
      <c r="AB900" s="74"/>
      <c r="AC900" s="74"/>
      <c r="AD900" s="74"/>
      <c r="AE900" s="74"/>
      <c r="AG900" s="101"/>
      <c r="AN900" s="74"/>
      <c r="AO900" s="74"/>
      <c r="AP900" s="74"/>
      <c r="AQ900" s="74"/>
      <c r="AR900" s="74"/>
      <c r="AS900" s="74"/>
      <c r="AT900" s="74"/>
      <c r="AU900" s="74"/>
    </row>
    <row r="901" spans="27:64">
      <c r="AA901" s="74"/>
      <c r="AB901" s="74"/>
      <c r="AC901" s="74"/>
      <c r="AD901" s="74"/>
      <c r="AE901" s="74"/>
      <c r="AG901" s="101"/>
      <c r="AN901" s="74"/>
      <c r="AO901" s="74"/>
      <c r="AP901" s="74"/>
      <c r="AQ901" s="74"/>
      <c r="AR901" s="74"/>
      <c r="AS901" s="74"/>
      <c r="AT901" s="74"/>
      <c r="AU901" s="74"/>
    </row>
    <row r="902" spans="27:64">
      <c r="AA902" s="74"/>
      <c r="AB902" s="74"/>
      <c r="AC902" s="74"/>
      <c r="AD902" s="74"/>
      <c r="AE902" s="74"/>
      <c r="AG902" s="101"/>
      <c r="AN902" s="74"/>
      <c r="AO902" s="74"/>
      <c r="AP902" s="74"/>
      <c r="AQ902" s="74"/>
      <c r="AR902" s="74"/>
      <c r="AS902" s="74"/>
      <c r="AT902" s="74"/>
      <c r="AU902" s="74"/>
    </row>
    <row r="903" spans="27:64">
      <c r="AA903" s="74"/>
      <c r="AB903" s="74"/>
      <c r="AC903" s="74"/>
      <c r="AD903" s="74"/>
      <c r="AE903" s="74"/>
      <c r="AG903" s="101"/>
      <c r="AN903" s="74"/>
      <c r="AO903" s="74"/>
      <c r="AP903" s="74"/>
      <c r="AQ903" s="74"/>
      <c r="AR903" s="74"/>
      <c r="AS903" s="74"/>
      <c r="AT903" s="74"/>
      <c r="AU903" s="74"/>
      <c r="AV903" s="74"/>
      <c r="AW903" s="74"/>
      <c r="AX903" s="74"/>
      <c r="AY903" s="74"/>
      <c r="AZ903" s="74"/>
      <c r="BA903" s="74"/>
      <c r="BB903" s="74"/>
      <c r="BC903" s="74"/>
      <c r="BD903" s="74"/>
      <c r="BE903" s="74"/>
      <c r="BF903" s="74"/>
      <c r="BG903" s="74"/>
      <c r="BH903" s="74"/>
      <c r="BI903" s="74"/>
      <c r="BJ903" s="74"/>
      <c r="BK903" s="74"/>
      <c r="BL903" s="74"/>
    </row>
    <row r="904" spans="27:64">
      <c r="AA904" s="74"/>
      <c r="AB904" s="74"/>
      <c r="AC904" s="74"/>
      <c r="AD904" s="74"/>
      <c r="AE904" s="74"/>
      <c r="AG904" s="101"/>
      <c r="AN904" s="74"/>
      <c r="AO904" s="74"/>
      <c r="AP904" s="74"/>
      <c r="AQ904" s="74"/>
      <c r="AR904" s="74"/>
      <c r="AS904" s="74"/>
      <c r="AT904" s="74"/>
      <c r="AU904" s="74"/>
    </row>
    <row r="905" spans="27:64">
      <c r="AA905" s="74"/>
      <c r="AB905" s="74"/>
      <c r="AC905" s="74"/>
      <c r="AD905" s="74"/>
      <c r="AE905" s="74"/>
      <c r="AG905" s="101"/>
      <c r="AN905" s="74"/>
      <c r="AO905" s="74"/>
      <c r="AP905" s="74"/>
      <c r="AQ905" s="74"/>
      <c r="AR905" s="74"/>
      <c r="AS905" s="74"/>
      <c r="AT905" s="74"/>
      <c r="AU905" s="74"/>
    </row>
    <row r="906" spans="27:64">
      <c r="AA906" s="74"/>
      <c r="AB906" s="74"/>
      <c r="AC906" s="74"/>
      <c r="AD906" s="74"/>
      <c r="AE906" s="74"/>
      <c r="AG906" s="101"/>
      <c r="AN906" s="74"/>
      <c r="AO906" s="74"/>
      <c r="AP906" s="74"/>
      <c r="AQ906" s="74"/>
      <c r="AR906" s="74"/>
      <c r="AS906" s="74"/>
      <c r="AT906" s="74"/>
      <c r="AU906" s="74"/>
    </row>
    <row r="907" spans="27:64">
      <c r="AA907" s="74"/>
      <c r="AB907" s="74"/>
      <c r="AC907" s="74"/>
      <c r="AD907" s="74"/>
      <c r="AE907" s="74"/>
      <c r="AG907" s="101"/>
      <c r="AN907" s="74"/>
      <c r="AO907" s="74"/>
      <c r="AP907" s="74"/>
      <c r="AQ907" s="74"/>
      <c r="AR907" s="74"/>
      <c r="AS907" s="74"/>
      <c r="AT907" s="74"/>
      <c r="AU907" s="74"/>
      <c r="AV907" s="74"/>
      <c r="AW907" s="74"/>
      <c r="AX907" s="74"/>
      <c r="AY907" s="74"/>
      <c r="AZ907" s="74"/>
      <c r="BA907" s="74"/>
      <c r="BB907" s="74"/>
      <c r="BC907" s="74"/>
      <c r="BD907" s="74"/>
      <c r="BE907" s="74"/>
      <c r="BF907" s="74"/>
      <c r="BG907" s="74"/>
      <c r="BH907" s="74"/>
      <c r="BI907" s="74"/>
      <c r="BJ907" s="74"/>
      <c r="BK907" s="74"/>
      <c r="BL907" s="74"/>
    </row>
    <row r="908" spans="27:64">
      <c r="AA908" s="74"/>
      <c r="AB908" s="74"/>
      <c r="AC908" s="74"/>
      <c r="AD908" s="74"/>
      <c r="AE908" s="74"/>
      <c r="AG908" s="101"/>
      <c r="AN908" s="74"/>
      <c r="AO908" s="74"/>
      <c r="AP908" s="74"/>
      <c r="AQ908" s="74"/>
      <c r="AR908" s="74"/>
      <c r="AS908" s="74"/>
      <c r="AT908" s="74"/>
      <c r="AU908" s="74"/>
    </row>
    <row r="909" spans="27:64">
      <c r="AA909" s="74"/>
      <c r="AB909" s="74"/>
      <c r="AC909" s="74"/>
      <c r="AD909" s="74"/>
      <c r="AE909" s="74"/>
      <c r="AG909" s="101"/>
      <c r="AN909" s="74"/>
      <c r="AO909" s="74"/>
      <c r="AP909" s="74"/>
      <c r="AQ909" s="74"/>
      <c r="AR909" s="74"/>
      <c r="AS909" s="74"/>
      <c r="AT909" s="74"/>
      <c r="AU909" s="74"/>
    </row>
    <row r="910" spans="27:64">
      <c r="AA910" s="74"/>
      <c r="AB910" s="74"/>
      <c r="AC910" s="74"/>
      <c r="AD910" s="74"/>
      <c r="AE910" s="74"/>
      <c r="AG910" s="101"/>
      <c r="AN910" s="74"/>
      <c r="AO910" s="74"/>
      <c r="AP910" s="74"/>
      <c r="AQ910" s="74"/>
      <c r="AR910" s="74"/>
      <c r="AS910" s="74"/>
      <c r="AT910" s="74"/>
      <c r="AU910" s="74"/>
    </row>
    <row r="911" spans="27:64">
      <c r="AA911" s="74"/>
      <c r="AB911" s="74"/>
      <c r="AC911" s="74"/>
      <c r="AD911" s="74"/>
      <c r="AE911" s="74"/>
      <c r="AG911" s="101"/>
      <c r="AN911" s="74"/>
      <c r="AO911" s="74"/>
      <c r="AP911" s="74"/>
      <c r="AQ911" s="74"/>
      <c r="AR911" s="74"/>
      <c r="AS911" s="74"/>
      <c r="AT911" s="74"/>
      <c r="AU911" s="74"/>
      <c r="AV911" s="74"/>
      <c r="AW911" s="74"/>
      <c r="AX911" s="74"/>
      <c r="AY911" s="74"/>
      <c r="AZ911" s="74"/>
      <c r="BA911" s="74"/>
      <c r="BB911" s="74"/>
      <c r="BC911" s="74"/>
      <c r="BD911" s="74"/>
      <c r="BE911" s="74"/>
      <c r="BF911" s="74"/>
      <c r="BG911" s="74"/>
      <c r="BH911" s="74"/>
      <c r="BI911" s="74"/>
      <c r="BJ911" s="74"/>
      <c r="BK911" s="74"/>
      <c r="BL911" s="74"/>
    </row>
    <row r="912" spans="27:64">
      <c r="AA912" s="74"/>
      <c r="AB912" s="74"/>
      <c r="AC912" s="74"/>
      <c r="AD912" s="74"/>
      <c r="AE912" s="74"/>
      <c r="AG912" s="101"/>
      <c r="AN912" s="74"/>
      <c r="AO912" s="74"/>
      <c r="AP912" s="74"/>
      <c r="AQ912" s="74"/>
      <c r="AR912" s="74"/>
      <c r="AS912" s="74"/>
      <c r="AT912" s="74"/>
      <c r="AU912" s="74"/>
    </row>
    <row r="913" spans="27:64">
      <c r="AA913" s="74"/>
      <c r="AB913" s="74"/>
      <c r="AC913" s="74"/>
      <c r="AD913" s="74"/>
      <c r="AE913" s="74"/>
      <c r="AG913" s="101"/>
      <c r="AN913" s="74"/>
      <c r="AO913" s="74"/>
      <c r="AP913" s="74"/>
      <c r="AQ913" s="74"/>
      <c r="AR913" s="74"/>
      <c r="AS913" s="74"/>
      <c r="AT913" s="74"/>
      <c r="AU913" s="74"/>
    </row>
    <row r="914" spans="27:64">
      <c r="AA914" s="74"/>
      <c r="AB914" s="74"/>
      <c r="AC914" s="74"/>
      <c r="AD914" s="74"/>
      <c r="AE914" s="74"/>
      <c r="AG914" s="101"/>
      <c r="AN914" s="74"/>
      <c r="AO914" s="74"/>
      <c r="AP914" s="74"/>
      <c r="AQ914" s="74"/>
      <c r="AR914" s="74"/>
      <c r="AS914" s="74"/>
      <c r="AT914" s="74"/>
      <c r="AU914" s="74"/>
    </row>
    <row r="915" spans="27:64">
      <c r="AA915" s="74"/>
      <c r="AB915" s="74"/>
      <c r="AC915" s="74"/>
      <c r="AD915" s="74"/>
      <c r="AE915" s="74"/>
      <c r="AG915" s="101"/>
      <c r="AN915" s="74"/>
      <c r="AO915" s="74"/>
      <c r="AP915" s="74"/>
      <c r="AQ915" s="74"/>
      <c r="AR915" s="74"/>
      <c r="AS915" s="74"/>
      <c r="AT915" s="74"/>
      <c r="AU915" s="74"/>
    </row>
    <row r="916" spans="27:64">
      <c r="AA916" s="74"/>
      <c r="AB916" s="74"/>
      <c r="AC916" s="74"/>
      <c r="AD916" s="74"/>
      <c r="AE916" s="74"/>
      <c r="AG916" s="101"/>
      <c r="AN916" s="74"/>
      <c r="AO916" s="74"/>
      <c r="AP916" s="74"/>
      <c r="AQ916" s="74"/>
      <c r="AR916" s="74"/>
      <c r="AS916" s="74"/>
      <c r="AT916" s="74"/>
      <c r="AU916" s="74"/>
    </row>
    <row r="917" spans="27:64">
      <c r="AA917" s="74"/>
      <c r="AB917" s="74"/>
      <c r="AC917" s="74"/>
      <c r="AD917" s="74"/>
      <c r="AE917" s="74"/>
      <c r="AG917" s="101"/>
      <c r="AN917" s="74"/>
      <c r="AO917" s="74"/>
      <c r="AP917" s="74"/>
      <c r="AQ917" s="74"/>
      <c r="AR917" s="74"/>
      <c r="AS917" s="74"/>
      <c r="AT917" s="74"/>
      <c r="AU917" s="74"/>
    </row>
    <row r="918" spans="27:64">
      <c r="AA918" s="74"/>
      <c r="AB918" s="74"/>
      <c r="AC918" s="74"/>
      <c r="AD918" s="74"/>
      <c r="AE918" s="74"/>
      <c r="AG918" s="101"/>
      <c r="AN918" s="74"/>
      <c r="AO918" s="74"/>
      <c r="AP918" s="74"/>
      <c r="AQ918" s="74"/>
      <c r="AR918" s="74"/>
      <c r="AS918" s="74"/>
      <c r="AT918" s="74"/>
      <c r="AU918" s="74"/>
    </row>
    <row r="919" spans="27:64">
      <c r="AA919" s="74"/>
      <c r="AB919" s="74"/>
      <c r="AC919" s="74"/>
      <c r="AD919" s="74"/>
      <c r="AE919" s="74"/>
      <c r="AG919" s="101"/>
      <c r="AN919" s="74"/>
      <c r="AO919" s="74"/>
      <c r="AP919" s="74"/>
      <c r="AQ919" s="74"/>
      <c r="AR919" s="74"/>
      <c r="AS919" s="74"/>
      <c r="AT919" s="74"/>
      <c r="AU919" s="74"/>
    </row>
    <row r="920" spans="27:64">
      <c r="AA920" s="74"/>
      <c r="AB920" s="74"/>
      <c r="AC920" s="74"/>
      <c r="AD920" s="74"/>
      <c r="AE920" s="74"/>
      <c r="AG920" s="101"/>
      <c r="AN920" s="74"/>
      <c r="AO920" s="74"/>
      <c r="AP920" s="74"/>
      <c r="AQ920" s="74"/>
      <c r="AR920" s="74"/>
      <c r="AS920" s="74"/>
      <c r="AT920" s="74"/>
      <c r="AU920" s="74"/>
      <c r="AV920" s="74"/>
      <c r="AW920" s="74"/>
      <c r="AX920" s="74"/>
      <c r="AY920" s="74"/>
      <c r="AZ920" s="74"/>
      <c r="BA920" s="74"/>
      <c r="BB920" s="74"/>
      <c r="BC920" s="74"/>
      <c r="BD920" s="74"/>
      <c r="BE920" s="74"/>
      <c r="BF920" s="74"/>
      <c r="BG920" s="74"/>
      <c r="BH920" s="74"/>
      <c r="BI920" s="74"/>
      <c r="BJ920" s="74"/>
      <c r="BK920" s="74"/>
      <c r="BL920" s="74"/>
    </row>
    <row r="921" spans="27:64">
      <c r="AA921" s="74"/>
      <c r="AB921" s="74"/>
      <c r="AC921" s="74"/>
      <c r="AD921" s="74"/>
      <c r="AE921" s="74"/>
      <c r="AG921" s="101"/>
      <c r="AN921" s="74"/>
      <c r="AO921" s="74"/>
      <c r="AP921" s="74"/>
      <c r="AQ921" s="74"/>
      <c r="AR921" s="74"/>
      <c r="AS921" s="74"/>
      <c r="AT921" s="74"/>
      <c r="AU921" s="74"/>
    </row>
    <row r="922" spans="27:64">
      <c r="AA922" s="74"/>
      <c r="AB922" s="74"/>
      <c r="AC922" s="74"/>
      <c r="AD922" s="74"/>
      <c r="AE922" s="74"/>
      <c r="AG922" s="101"/>
      <c r="AN922" s="74"/>
      <c r="AO922" s="74"/>
      <c r="AP922" s="74"/>
      <c r="AQ922" s="74"/>
      <c r="AR922" s="74"/>
      <c r="AS922" s="74"/>
      <c r="AT922" s="74"/>
      <c r="AU922" s="74"/>
    </row>
    <row r="923" spans="27:64">
      <c r="AA923" s="74"/>
      <c r="AB923" s="74"/>
      <c r="AC923" s="74"/>
      <c r="AD923" s="74"/>
      <c r="AE923" s="74"/>
      <c r="AG923" s="101"/>
      <c r="AN923" s="74"/>
      <c r="AO923" s="74"/>
      <c r="AP923" s="74"/>
      <c r="AQ923" s="74"/>
      <c r="AR923" s="74"/>
      <c r="AS923" s="74"/>
      <c r="AT923" s="74"/>
      <c r="AU923" s="74"/>
    </row>
    <row r="924" spans="27:64">
      <c r="AA924" s="74"/>
      <c r="AB924" s="74"/>
      <c r="AC924" s="74"/>
      <c r="AD924" s="74"/>
      <c r="AE924" s="74"/>
      <c r="AG924" s="101"/>
      <c r="AN924" s="74"/>
      <c r="AO924" s="74"/>
      <c r="AP924" s="74"/>
      <c r="AQ924" s="74"/>
      <c r="AR924" s="74"/>
      <c r="AS924" s="74"/>
      <c r="AT924" s="74"/>
      <c r="AU924" s="74"/>
    </row>
    <row r="925" spans="27:64">
      <c r="AA925" s="74"/>
      <c r="AB925" s="74"/>
      <c r="AC925" s="74"/>
      <c r="AD925" s="74"/>
      <c r="AE925" s="74"/>
      <c r="AG925" s="101"/>
      <c r="AN925" s="74"/>
      <c r="AO925" s="74"/>
      <c r="AP925" s="74"/>
      <c r="AQ925" s="74"/>
      <c r="AR925" s="74"/>
      <c r="AS925" s="74"/>
      <c r="AT925" s="74"/>
      <c r="AU925" s="74"/>
    </row>
    <row r="926" spans="27:64">
      <c r="AA926" s="74"/>
      <c r="AB926" s="74"/>
      <c r="AC926" s="74"/>
      <c r="AD926" s="74"/>
      <c r="AE926" s="74"/>
      <c r="AG926" s="101"/>
      <c r="AN926" s="74"/>
      <c r="AO926" s="74"/>
      <c r="AP926" s="74"/>
      <c r="AQ926" s="74"/>
      <c r="AR926" s="74"/>
      <c r="AS926" s="74"/>
      <c r="AT926" s="74"/>
      <c r="AU926" s="74"/>
    </row>
    <row r="927" spans="27:64">
      <c r="AA927" s="74"/>
      <c r="AB927" s="74"/>
      <c r="AC927" s="74"/>
      <c r="AD927" s="74"/>
      <c r="AE927" s="74"/>
      <c r="AG927" s="101"/>
      <c r="AN927" s="74"/>
      <c r="AO927" s="74"/>
      <c r="AP927" s="74"/>
      <c r="AQ927" s="74"/>
      <c r="AR927" s="74"/>
      <c r="AS927" s="74"/>
      <c r="AT927" s="74"/>
      <c r="AU927" s="74"/>
    </row>
    <row r="928" spans="27:64">
      <c r="AA928" s="74"/>
      <c r="AB928" s="74"/>
      <c r="AC928" s="74"/>
      <c r="AD928" s="74"/>
      <c r="AE928" s="74"/>
      <c r="AG928" s="101"/>
      <c r="AN928" s="74"/>
      <c r="AO928" s="74"/>
      <c r="AP928" s="74"/>
      <c r="AQ928" s="74"/>
      <c r="AR928" s="74"/>
      <c r="AS928" s="74"/>
      <c r="AT928" s="74"/>
      <c r="AU928" s="74"/>
    </row>
    <row r="929" spans="27:64">
      <c r="AA929" s="74"/>
      <c r="AB929" s="74"/>
      <c r="AC929" s="74"/>
      <c r="AD929" s="74"/>
      <c r="AE929" s="74"/>
      <c r="AG929" s="101"/>
      <c r="AN929" s="74"/>
      <c r="AO929" s="74"/>
      <c r="AP929" s="74"/>
      <c r="AQ929" s="74"/>
      <c r="AR929" s="74"/>
      <c r="AS929" s="74"/>
      <c r="AT929" s="74"/>
      <c r="AU929" s="74"/>
    </row>
    <row r="930" spans="27:64">
      <c r="AA930" s="74"/>
      <c r="AB930" s="74"/>
      <c r="AC930" s="74"/>
      <c r="AD930" s="74"/>
      <c r="AE930" s="74"/>
      <c r="AG930" s="101"/>
      <c r="AN930" s="74"/>
      <c r="AO930" s="74"/>
      <c r="AP930" s="74"/>
      <c r="AQ930" s="74"/>
      <c r="AR930" s="74"/>
      <c r="AS930" s="74"/>
      <c r="AT930" s="74"/>
      <c r="AU930" s="74"/>
    </row>
    <row r="931" spans="27:64">
      <c r="AA931" s="74"/>
      <c r="AB931" s="74"/>
      <c r="AC931" s="74"/>
      <c r="AD931" s="74"/>
      <c r="AE931" s="74"/>
      <c r="AG931" s="101"/>
      <c r="AN931" s="74"/>
      <c r="AO931" s="74"/>
      <c r="AP931" s="74"/>
      <c r="AQ931" s="74"/>
      <c r="AR931" s="74"/>
      <c r="AS931" s="74"/>
      <c r="AT931" s="74"/>
      <c r="AU931" s="74"/>
    </row>
    <row r="932" spans="27:64">
      <c r="AA932" s="74"/>
      <c r="AB932" s="74"/>
      <c r="AC932" s="74"/>
      <c r="AD932" s="74"/>
      <c r="AE932" s="74"/>
      <c r="AG932" s="101"/>
      <c r="AN932" s="74"/>
      <c r="AO932" s="74"/>
      <c r="AP932" s="74"/>
      <c r="AQ932" s="74"/>
      <c r="AR932" s="74"/>
      <c r="AS932" s="74"/>
      <c r="AT932" s="74"/>
      <c r="AU932" s="74"/>
    </row>
    <row r="933" spans="27:64">
      <c r="AA933" s="74"/>
      <c r="AB933" s="74"/>
      <c r="AC933" s="74"/>
      <c r="AD933" s="74"/>
      <c r="AE933" s="74"/>
      <c r="AG933" s="101"/>
      <c r="AN933" s="74"/>
      <c r="AO933" s="74"/>
      <c r="AP933" s="74"/>
      <c r="AQ933" s="74"/>
      <c r="AR933" s="74"/>
      <c r="AS933" s="74"/>
      <c r="AT933" s="74"/>
      <c r="AU933" s="74"/>
    </row>
    <row r="934" spans="27:64">
      <c r="AA934" s="74"/>
      <c r="AB934" s="74"/>
      <c r="AC934" s="74"/>
      <c r="AD934" s="74"/>
      <c r="AE934" s="74"/>
      <c r="AG934" s="101"/>
      <c r="AN934" s="74"/>
      <c r="AO934" s="74"/>
      <c r="AP934" s="74"/>
      <c r="AQ934" s="74"/>
      <c r="AR934" s="74"/>
      <c r="AS934" s="74"/>
      <c r="AT934" s="74"/>
      <c r="AU934" s="74"/>
    </row>
    <row r="935" spans="27:64">
      <c r="AA935" s="74"/>
      <c r="AB935" s="74"/>
      <c r="AC935" s="74"/>
      <c r="AD935" s="74"/>
      <c r="AE935" s="74"/>
      <c r="AG935" s="101"/>
      <c r="AN935" s="74"/>
      <c r="AO935" s="74"/>
      <c r="AP935" s="74"/>
      <c r="AQ935" s="74"/>
      <c r="AR935" s="74"/>
      <c r="AS935" s="74"/>
      <c r="AT935" s="74"/>
      <c r="AU935" s="74"/>
    </row>
    <row r="936" spans="27:64">
      <c r="AA936" s="74"/>
      <c r="AB936" s="74"/>
      <c r="AC936" s="74"/>
      <c r="AD936" s="74"/>
      <c r="AE936" s="74"/>
      <c r="AG936" s="101"/>
      <c r="AN936" s="74"/>
      <c r="AO936" s="74"/>
      <c r="AP936" s="74"/>
      <c r="AQ936" s="74"/>
      <c r="AR936" s="74"/>
      <c r="AS936" s="74"/>
      <c r="AT936" s="74"/>
      <c r="AU936" s="74"/>
      <c r="AV936" s="74"/>
      <c r="AW936" s="74"/>
      <c r="AX936" s="74"/>
      <c r="AY936" s="74"/>
      <c r="AZ936" s="74"/>
      <c r="BA936" s="74"/>
      <c r="BB936" s="74"/>
      <c r="BC936" s="74"/>
      <c r="BD936" s="74"/>
      <c r="BE936" s="74"/>
      <c r="BF936" s="74"/>
      <c r="BG936" s="74"/>
      <c r="BH936" s="74"/>
      <c r="BI936" s="74"/>
      <c r="BJ936" s="74"/>
      <c r="BK936" s="74"/>
      <c r="BL936" s="74"/>
    </row>
    <row r="937" spans="27:64">
      <c r="AA937" s="74"/>
      <c r="AB937" s="74"/>
      <c r="AC937" s="74"/>
      <c r="AD937" s="74"/>
      <c r="AE937" s="74"/>
      <c r="AG937" s="101"/>
      <c r="AN937" s="74"/>
      <c r="AO937" s="74"/>
      <c r="AP937" s="74"/>
      <c r="AQ937" s="74"/>
      <c r="AR937" s="74"/>
      <c r="AS937" s="74"/>
      <c r="AT937" s="74"/>
      <c r="AU937" s="74"/>
    </row>
    <row r="938" spans="27:64">
      <c r="AA938" s="74"/>
      <c r="AB938" s="74"/>
      <c r="AC938" s="74"/>
      <c r="AD938" s="74"/>
      <c r="AE938" s="74"/>
      <c r="AG938" s="101"/>
      <c r="AN938" s="74"/>
      <c r="AO938" s="74"/>
      <c r="AP938" s="74"/>
      <c r="AQ938" s="74"/>
      <c r="AR938" s="74"/>
      <c r="AS938" s="74"/>
      <c r="AT938" s="74"/>
      <c r="AU938" s="74"/>
    </row>
    <row r="939" spans="27:64">
      <c r="AA939" s="74"/>
      <c r="AB939" s="74"/>
      <c r="AC939" s="74"/>
      <c r="AD939" s="74"/>
      <c r="AE939" s="74"/>
      <c r="AG939" s="101"/>
      <c r="AN939" s="74"/>
      <c r="AO939" s="74"/>
      <c r="AP939" s="74"/>
      <c r="AQ939" s="74"/>
      <c r="AR939" s="74"/>
      <c r="AS939" s="74"/>
      <c r="AT939" s="74"/>
      <c r="AU939" s="74"/>
    </row>
    <row r="940" spans="27:64">
      <c r="AA940" s="74"/>
      <c r="AB940" s="74"/>
      <c r="AC940" s="74"/>
      <c r="AD940" s="74"/>
      <c r="AE940" s="74"/>
      <c r="AG940" s="101"/>
      <c r="AN940" s="74"/>
      <c r="AO940" s="74"/>
      <c r="AP940" s="74"/>
      <c r="AQ940" s="74"/>
      <c r="AR940" s="74"/>
      <c r="AS940" s="74"/>
      <c r="AT940" s="74"/>
      <c r="AU940" s="74"/>
    </row>
    <row r="941" spans="27:64">
      <c r="AA941" s="74"/>
      <c r="AB941" s="74"/>
      <c r="AC941" s="74"/>
      <c r="AD941" s="74"/>
      <c r="AE941" s="74"/>
      <c r="AG941" s="101"/>
      <c r="AN941" s="74"/>
      <c r="AO941" s="74"/>
      <c r="AP941" s="74"/>
      <c r="AQ941" s="74"/>
      <c r="AR941" s="74"/>
      <c r="AS941" s="74"/>
      <c r="AT941" s="74"/>
      <c r="AU941" s="74"/>
    </row>
    <row r="942" spans="27:64">
      <c r="AA942" s="74"/>
      <c r="AB942" s="74"/>
      <c r="AC942" s="74"/>
      <c r="AD942" s="74"/>
      <c r="AE942" s="74"/>
      <c r="AG942" s="101"/>
      <c r="AN942" s="74"/>
      <c r="AO942" s="74"/>
      <c r="AP942" s="74"/>
      <c r="AQ942" s="74"/>
      <c r="AR942" s="74"/>
      <c r="AS942" s="74"/>
      <c r="AT942" s="74"/>
      <c r="AU942" s="74"/>
    </row>
    <row r="943" spans="27:64">
      <c r="AA943" s="74"/>
      <c r="AB943" s="74"/>
      <c r="AC943" s="74"/>
      <c r="AD943" s="74"/>
      <c r="AE943" s="74"/>
      <c r="AG943" s="101"/>
      <c r="AN943" s="74"/>
      <c r="AO943" s="74"/>
      <c r="AP943" s="74"/>
      <c r="AQ943" s="74"/>
      <c r="AR943" s="74"/>
      <c r="AS943" s="74"/>
      <c r="AT943" s="74"/>
      <c r="AU943" s="74"/>
      <c r="AV943" s="74"/>
      <c r="AW943" s="74"/>
      <c r="AX943" s="74"/>
      <c r="AY943" s="74"/>
      <c r="AZ943" s="74"/>
      <c r="BA943" s="74"/>
      <c r="BB943" s="74"/>
      <c r="BC943" s="74"/>
      <c r="BD943" s="74"/>
      <c r="BE943" s="74"/>
      <c r="BF943" s="74"/>
      <c r="BG943" s="74"/>
      <c r="BH943" s="74"/>
      <c r="BI943" s="74"/>
      <c r="BJ943" s="74"/>
      <c r="BK943" s="74"/>
      <c r="BL943" s="74"/>
    </row>
    <row r="944" spans="27:64">
      <c r="AA944" s="74"/>
      <c r="AB944" s="74"/>
      <c r="AC944" s="74"/>
      <c r="AD944" s="74"/>
      <c r="AE944" s="74"/>
      <c r="AG944" s="101"/>
      <c r="AN944" s="74"/>
      <c r="AO944" s="74"/>
      <c r="AP944" s="74"/>
      <c r="AQ944" s="74"/>
      <c r="AR944" s="74"/>
      <c r="AS944" s="74"/>
      <c r="AT944" s="74"/>
      <c r="AU944" s="74"/>
    </row>
    <row r="945" spans="27:64">
      <c r="AA945" s="74"/>
      <c r="AB945" s="74"/>
      <c r="AC945" s="74"/>
      <c r="AD945" s="74"/>
      <c r="AE945" s="74"/>
      <c r="AG945" s="101"/>
      <c r="AN945" s="74"/>
      <c r="AO945" s="74"/>
      <c r="AP945" s="74"/>
      <c r="AQ945" s="74"/>
      <c r="AR945" s="74"/>
      <c r="AS945" s="74"/>
      <c r="AT945" s="74"/>
      <c r="AU945" s="74"/>
    </row>
    <row r="946" spans="27:64">
      <c r="AA946" s="74"/>
      <c r="AB946" s="74"/>
      <c r="AC946" s="74"/>
      <c r="AD946" s="74"/>
      <c r="AE946" s="74"/>
      <c r="AG946" s="101"/>
      <c r="AN946" s="74"/>
      <c r="AO946" s="74"/>
      <c r="AP946" s="74"/>
      <c r="AQ946" s="74"/>
      <c r="AR946" s="74"/>
      <c r="AS946" s="74"/>
      <c r="AT946" s="74"/>
      <c r="AU946" s="74"/>
    </row>
    <row r="947" spans="27:64">
      <c r="AA947" s="74"/>
      <c r="AB947" s="74"/>
      <c r="AC947" s="74"/>
      <c r="AD947" s="74"/>
      <c r="AE947" s="74"/>
      <c r="AG947" s="101"/>
      <c r="AN947" s="74"/>
      <c r="AO947" s="74"/>
      <c r="AP947" s="74"/>
      <c r="AQ947" s="74"/>
      <c r="AR947" s="74"/>
      <c r="AS947" s="74"/>
      <c r="AT947" s="74"/>
      <c r="AU947" s="74"/>
    </row>
    <row r="948" spans="27:64">
      <c r="AA948" s="74"/>
      <c r="AB948" s="74"/>
      <c r="AC948" s="74"/>
      <c r="AD948" s="74"/>
      <c r="AE948" s="74"/>
      <c r="AG948" s="101"/>
      <c r="AN948" s="74"/>
      <c r="AO948" s="74"/>
      <c r="AP948" s="74"/>
      <c r="AQ948" s="74"/>
      <c r="AR948" s="74"/>
      <c r="AS948" s="74"/>
      <c r="AT948" s="74"/>
      <c r="AU948" s="74"/>
    </row>
    <row r="949" spans="27:64">
      <c r="AA949" s="74"/>
      <c r="AB949" s="74"/>
      <c r="AC949" s="74"/>
      <c r="AD949" s="74"/>
      <c r="AE949" s="74"/>
      <c r="AG949" s="101"/>
      <c r="AN949" s="74"/>
      <c r="AO949" s="74"/>
      <c r="AP949" s="74"/>
      <c r="AQ949" s="74"/>
      <c r="AR949" s="74"/>
      <c r="AS949" s="74"/>
      <c r="AT949" s="74"/>
      <c r="AU949" s="74"/>
      <c r="AV949" s="74"/>
      <c r="AW949" s="74"/>
      <c r="AX949" s="74"/>
      <c r="AY949" s="74"/>
      <c r="AZ949" s="74"/>
      <c r="BA949" s="74"/>
      <c r="BB949" s="74"/>
      <c r="BC949" s="74"/>
      <c r="BD949" s="74"/>
      <c r="BE949" s="74"/>
      <c r="BF949" s="74"/>
      <c r="BG949" s="74"/>
      <c r="BH949" s="74"/>
      <c r="BI949" s="74"/>
      <c r="BJ949" s="74"/>
      <c r="BK949" s="74"/>
      <c r="BL949" s="74"/>
    </row>
    <row r="950" spans="27:64">
      <c r="AA950" s="74"/>
      <c r="AB950" s="74"/>
      <c r="AC950" s="74"/>
      <c r="AD950" s="74"/>
      <c r="AE950" s="74"/>
      <c r="AG950" s="101"/>
      <c r="AN950" s="74"/>
      <c r="AO950" s="74"/>
      <c r="AP950" s="74"/>
      <c r="AQ950" s="74"/>
      <c r="AR950" s="74"/>
      <c r="AS950" s="74"/>
      <c r="AT950" s="74"/>
      <c r="AU950" s="74"/>
    </row>
    <row r="951" spans="27:64">
      <c r="AA951" s="74"/>
      <c r="AB951" s="74"/>
      <c r="AC951" s="74"/>
      <c r="AD951" s="74"/>
      <c r="AE951" s="74"/>
      <c r="AG951" s="101"/>
      <c r="AN951" s="74"/>
      <c r="AO951" s="74"/>
      <c r="AP951" s="74"/>
      <c r="AQ951" s="74"/>
      <c r="AR951" s="74"/>
      <c r="AS951" s="74"/>
      <c r="AT951" s="74"/>
      <c r="AU951" s="74"/>
      <c r="AV951" s="74"/>
      <c r="AW951" s="74"/>
      <c r="AX951" s="74"/>
      <c r="AY951" s="74"/>
      <c r="AZ951" s="74"/>
      <c r="BA951" s="74"/>
      <c r="BB951" s="74"/>
      <c r="BC951" s="74"/>
      <c r="BD951" s="74"/>
      <c r="BE951" s="74"/>
      <c r="BF951" s="74"/>
      <c r="BG951" s="74"/>
      <c r="BH951" s="74"/>
      <c r="BI951" s="74"/>
      <c r="BJ951" s="74"/>
      <c r="BK951" s="74"/>
      <c r="BL951" s="74"/>
    </row>
    <row r="952" spans="27:64">
      <c r="AA952" s="74"/>
      <c r="AB952" s="74"/>
      <c r="AC952" s="74"/>
      <c r="AD952" s="74"/>
      <c r="AE952" s="74"/>
      <c r="AG952" s="101"/>
      <c r="AN952" s="74"/>
      <c r="AO952" s="74"/>
      <c r="AP952" s="74"/>
      <c r="AQ952" s="74"/>
      <c r="AR952" s="74"/>
      <c r="AS952" s="74"/>
      <c r="AT952" s="74"/>
      <c r="AU952" s="74"/>
    </row>
    <row r="953" spans="27:64">
      <c r="AA953" s="74"/>
      <c r="AB953" s="74"/>
      <c r="AC953" s="74"/>
      <c r="AD953" s="74"/>
      <c r="AE953" s="74"/>
      <c r="AG953" s="101"/>
      <c r="AN953" s="74"/>
      <c r="AO953" s="74"/>
      <c r="AP953" s="74"/>
      <c r="AQ953" s="74"/>
      <c r="AR953" s="74"/>
      <c r="AS953" s="74"/>
      <c r="AT953" s="74"/>
      <c r="AU953" s="74"/>
      <c r="AV953" s="74"/>
    </row>
    <row r="954" spans="27:64">
      <c r="AA954" s="74"/>
      <c r="AB954" s="74"/>
      <c r="AC954" s="74"/>
      <c r="AD954" s="74"/>
      <c r="AE954" s="74"/>
      <c r="AG954" s="101"/>
      <c r="AN954" s="74"/>
      <c r="AO954" s="74"/>
      <c r="AP954" s="74"/>
      <c r="AQ954" s="74"/>
      <c r="AR954" s="74"/>
      <c r="AS954" s="74"/>
      <c r="AT954" s="74"/>
      <c r="AU954" s="74"/>
    </row>
    <row r="955" spans="27:64">
      <c r="AA955" s="74"/>
      <c r="AB955" s="74"/>
      <c r="AC955" s="74"/>
      <c r="AD955" s="74"/>
      <c r="AE955" s="74"/>
      <c r="AG955" s="101"/>
      <c r="AN955" s="74"/>
      <c r="AO955" s="74"/>
      <c r="AP955" s="74"/>
      <c r="AQ955" s="74"/>
      <c r="AR955" s="74"/>
      <c r="AS955" s="74"/>
      <c r="AT955" s="74"/>
      <c r="AU955" s="74"/>
    </row>
    <row r="956" spans="27:64">
      <c r="AA956" s="74"/>
      <c r="AB956" s="74"/>
      <c r="AC956" s="74"/>
      <c r="AD956" s="74"/>
      <c r="AE956" s="74"/>
      <c r="AG956" s="101"/>
      <c r="AN956" s="74"/>
      <c r="AO956" s="74"/>
      <c r="AP956" s="74"/>
      <c r="AQ956" s="74"/>
      <c r="AR956" s="74"/>
      <c r="AS956" s="74"/>
      <c r="AT956" s="74"/>
      <c r="AU956" s="74"/>
    </row>
    <row r="957" spans="27:64">
      <c r="AA957" s="74"/>
      <c r="AB957" s="74"/>
      <c r="AC957" s="74"/>
      <c r="AD957" s="74"/>
      <c r="AE957" s="74"/>
      <c r="AG957" s="101"/>
      <c r="AN957" s="74"/>
      <c r="AO957" s="74"/>
      <c r="AP957" s="74"/>
      <c r="AQ957" s="74"/>
      <c r="AR957" s="74"/>
      <c r="AS957" s="74"/>
      <c r="AT957" s="74"/>
      <c r="AU957" s="74"/>
    </row>
    <row r="958" spans="27:64">
      <c r="AA958" s="74"/>
      <c r="AB958" s="74"/>
      <c r="AC958" s="74"/>
      <c r="AD958" s="74"/>
      <c r="AE958" s="74"/>
      <c r="AG958" s="101"/>
      <c r="AN958" s="74"/>
      <c r="AO958" s="74"/>
      <c r="AP958" s="74"/>
      <c r="AQ958" s="74"/>
      <c r="AR958" s="74"/>
      <c r="AS958" s="74"/>
      <c r="AT958" s="74"/>
      <c r="AU958" s="74"/>
    </row>
    <row r="959" spans="27:64">
      <c r="AA959" s="74"/>
      <c r="AB959" s="74"/>
      <c r="AC959" s="74"/>
      <c r="AD959" s="74"/>
      <c r="AE959" s="74"/>
      <c r="AG959" s="101"/>
      <c r="AN959" s="74"/>
      <c r="AO959" s="74"/>
      <c r="AP959" s="74"/>
      <c r="AQ959" s="74"/>
      <c r="AR959" s="74"/>
      <c r="AS959" s="74"/>
      <c r="AT959" s="74"/>
      <c r="AU959" s="74"/>
      <c r="AV959" s="74"/>
    </row>
    <row r="960" spans="27:64">
      <c r="AA960" s="74"/>
      <c r="AB960" s="74"/>
      <c r="AC960" s="74"/>
      <c r="AD960" s="74"/>
      <c r="AE960" s="74"/>
      <c r="AG960" s="101"/>
      <c r="AN960" s="74"/>
      <c r="AO960" s="74"/>
      <c r="AP960" s="74"/>
      <c r="AQ960" s="74"/>
      <c r="AR960" s="74"/>
      <c r="AS960" s="74"/>
      <c r="AT960" s="74"/>
      <c r="AU960" s="74"/>
    </row>
    <row r="961" spans="27:48">
      <c r="AA961" s="74"/>
      <c r="AB961" s="74"/>
      <c r="AC961" s="74"/>
      <c r="AD961" s="74"/>
      <c r="AE961" s="74"/>
      <c r="AG961" s="101"/>
      <c r="AN961" s="74"/>
      <c r="AO961" s="74"/>
      <c r="AP961" s="74"/>
      <c r="AQ961" s="74"/>
      <c r="AR961" s="74"/>
      <c r="AS961" s="74"/>
      <c r="AT961" s="74"/>
      <c r="AU961" s="74"/>
    </row>
    <row r="962" spans="27:48">
      <c r="AA962" s="74"/>
      <c r="AB962" s="74"/>
      <c r="AC962" s="74"/>
      <c r="AD962" s="74"/>
      <c r="AE962" s="74"/>
      <c r="AG962" s="101"/>
      <c r="AN962" s="74"/>
      <c r="AO962" s="74"/>
      <c r="AP962" s="74"/>
      <c r="AQ962" s="74"/>
      <c r="AR962" s="74"/>
      <c r="AS962" s="74"/>
      <c r="AT962" s="74"/>
      <c r="AU962" s="74"/>
    </row>
    <row r="963" spans="27:48">
      <c r="AA963" s="74"/>
      <c r="AB963" s="74"/>
      <c r="AC963" s="74"/>
      <c r="AD963" s="74"/>
      <c r="AE963" s="74"/>
      <c r="AG963" s="101"/>
      <c r="AN963" s="74"/>
      <c r="AO963" s="74"/>
      <c r="AP963" s="74"/>
      <c r="AQ963" s="74"/>
      <c r="AR963" s="74"/>
      <c r="AS963" s="74"/>
      <c r="AT963" s="74"/>
      <c r="AU963" s="74"/>
    </row>
    <row r="964" spans="27:48">
      <c r="AA964" s="74"/>
      <c r="AB964" s="74"/>
      <c r="AC964" s="74"/>
      <c r="AD964" s="74"/>
      <c r="AE964" s="74"/>
      <c r="AG964" s="101"/>
      <c r="AN964" s="74"/>
      <c r="AO964" s="74"/>
      <c r="AP964" s="74"/>
      <c r="AQ964" s="74"/>
      <c r="AR964" s="74"/>
      <c r="AS964" s="74"/>
      <c r="AT964" s="74"/>
      <c r="AU964" s="74"/>
    </row>
    <row r="965" spans="27:48">
      <c r="AA965" s="74"/>
      <c r="AB965" s="74"/>
      <c r="AC965" s="74"/>
      <c r="AD965" s="74"/>
      <c r="AE965" s="74"/>
      <c r="AG965" s="101"/>
      <c r="AN965" s="74"/>
      <c r="AO965" s="74"/>
      <c r="AP965" s="74"/>
      <c r="AQ965" s="74"/>
      <c r="AR965" s="74"/>
      <c r="AS965" s="74"/>
      <c r="AT965" s="74"/>
      <c r="AU965" s="74"/>
    </row>
    <row r="966" spans="27:48">
      <c r="AA966" s="74"/>
      <c r="AB966" s="74"/>
      <c r="AC966" s="74"/>
      <c r="AD966" s="74"/>
      <c r="AE966" s="74"/>
      <c r="AG966" s="101"/>
      <c r="AN966" s="74"/>
      <c r="AO966" s="74"/>
      <c r="AP966" s="74"/>
      <c r="AQ966" s="74"/>
      <c r="AR966" s="74"/>
      <c r="AS966" s="74"/>
      <c r="AT966" s="74"/>
      <c r="AU966" s="74"/>
    </row>
    <row r="967" spans="27:48">
      <c r="AA967" s="74"/>
      <c r="AB967" s="74"/>
      <c r="AC967" s="74"/>
      <c r="AD967" s="74"/>
      <c r="AE967" s="74"/>
      <c r="AG967" s="101"/>
      <c r="AN967" s="74"/>
      <c r="AO967" s="74"/>
      <c r="AP967" s="74"/>
      <c r="AQ967" s="74"/>
      <c r="AR967" s="74"/>
      <c r="AS967" s="74"/>
      <c r="AT967" s="74"/>
      <c r="AU967" s="74"/>
    </row>
    <row r="968" spans="27:48">
      <c r="AA968" s="74"/>
      <c r="AB968" s="74"/>
      <c r="AC968" s="74"/>
      <c r="AD968" s="74"/>
      <c r="AE968" s="74"/>
      <c r="AG968" s="101"/>
      <c r="AN968" s="74"/>
      <c r="AO968" s="74"/>
      <c r="AP968" s="74"/>
      <c r="AQ968" s="74"/>
      <c r="AR968" s="74"/>
      <c r="AS968" s="74"/>
      <c r="AT968" s="74"/>
      <c r="AU968" s="74"/>
    </row>
    <row r="969" spans="27:48">
      <c r="AA969" s="74"/>
      <c r="AB969" s="74"/>
      <c r="AC969" s="74"/>
      <c r="AD969" s="74"/>
      <c r="AE969" s="74"/>
      <c r="AG969" s="101"/>
      <c r="AN969" s="74"/>
      <c r="AO969" s="74"/>
      <c r="AP969" s="74"/>
      <c r="AQ969" s="74"/>
      <c r="AR969" s="74"/>
      <c r="AS969" s="74"/>
      <c r="AT969" s="74"/>
      <c r="AU969" s="74"/>
    </row>
    <row r="970" spans="27:48">
      <c r="AA970" s="74"/>
      <c r="AB970" s="74"/>
      <c r="AC970" s="74"/>
      <c r="AD970" s="74"/>
      <c r="AE970" s="74"/>
      <c r="AG970" s="101"/>
      <c r="AN970" s="74"/>
      <c r="AO970" s="74"/>
      <c r="AP970" s="74"/>
      <c r="AQ970" s="74"/>
      <c r="AR970" s="74"/>
      <c r="AS970" s="74"/>
      <c r="AT970" s="74"/>
      <c r="AU970" s="74"/>
      <c r="AV970" s="74"/>
    </row>
    <row r="971" spans="27:48">
      <c r="AA971" s="74"/>
      <c r="AB971" s="74"/>
      <c r="AC971" s="74"/>
      <c r="AD971" s="74"/>
      <c r="AE971" s="74"/>
      <c r="AG971" s="101"/>
      <c r="AN971" s="74"/>
      <c r="AO971" s="74"/>
      <c r="AP971" s="74"/>
      <c r="AQ971" s="74"/>
      <c r="AR971" s="74"/>
      <c r="AS971" s="74"/>
      <c r="AT971" s="74"/>
      <c r="AU971" s="74"/>
    </row>
    <row r="972" spans="27:48">
      <c r="AA972" s="74"/>
      <c r="AB972" s="74"/>
      <c r="AC972" s="74"/>
      <c r="AD972" s="74"/>
      <c r="AE972" s="74"/>
      <c r="AG972" s="101"/>
      <c r="AN972" s="74"/>
      <c r="AO972" s="74"/>
      <c r="AP972" s="74"/>
      <c r="AQ972" s="74"/>
      <c r="AR972" s="74"/>
      <c r="AS972" s="74"/>
      <c r="AT972" s="74"/>
      <c r="AU972" s="74"/>
    </row>
    <row r="973" spans="27:48">
      <c r="AA973" s="74"/>
      <c r="AB973" s="74"/>
      <c r="AC973" s="74"/>
      <c r="AD973" s="74"/>
      <c r="AE973" s="74"/>
      <c r="AG973" s="101"/>
      <c r="AN973" s="74"/>
      <c r="AO973" s="74"/>
      <c r="AP973" s="74"/>
      <c r="AQ973" s="74"/>
      <c r="AR973" s="74"/>
      <c r="AS973" s="74"/>
      <c r="AT973" s="74"/>
      <c r="AU973" s="74"/>
    </row>
    <row r="974" spans="27:48">
      <c r="AA974" s="74"/>
      <c r="AB974" s="74"/>
      <c r="AC974" s="74"/>
      <c r="AD974" s="74"/>
      <c r="AE974" s="74"/>
      <c r="AG974" s="101"/>
      <c r="AN974" s="74"/>
      <c r="AO974" s="74"/>
      <c r="AP974" s="74"/>
      <c r="AQ974" s="74"/>
      <c r="AR974" s="74"/>
      <c r="AS974" s="74"/>
      <c r="AT974" s="74"/>
      <c r="AU974" s="74"/>
    </row>
    <row r="975" spans="27:48">
      <c r="AA975" s="74"/>
      <c r="AB975" s="74"/>
      <c r="AC975" s="74"/>
      <c r="AD975" s="74"/>
      <c r="AE975" s="74"/>
      <c r="AG975" s="101"/>
      <c r="AN975" s="74"/>
      <c r="AO975" s="74"/>
      <c r="AP975" s="74"/>
      <c r="AQ975" s="74"/>
      <c r="AR975" s="74"/>
      <c r="AS975" s="74"/>
      <c r="AT975" s="74"/>
      <c r="AU975" s="74"/>
    </row>
    <row r="976" spans="27:48">
      <c r="AA976" s="74"/>
      <c r="AB976" s="74"/>
      <c r="AC976" s="74"/>
      <c r="AD976" s="74"/>
      <c r="AE976" s="74"/>
      <c r="AG976" s="101"/>
      <c r="AN976" s="74"/>
      <c r="AO976" s="74"/>
      <c r="AP976" s="74"/>
      <c r="AQ976" s="74"/>
      <c r="AR976" s="74"/>
      <c r="AS976" s="74"/>
      <c r="AT976" s="74"/>
      <c r="AU976" s="74"/>
      <c r="AV976" s="74"/>
    </row>
    <row r="977" spans="27:64">
      <c r="AA977" s="74"/>
      <c r="AB977" s="74"/>
      <c r="AC977" s="74"/>
      <c r="AD977" s="74"/>
      <c r="AE977" s="74"/>
      <c r="AG977" s="101"/>
      <c r="AN977" s="74"/>
      <c r="AO977" s="74"/>
      <c r="AP977" s="74"/>
      <c r="AQ977" s="74"/>
      <c r="AR977" s="74"/>
      <c r="AS977" s="74"/>
      <c r="AT977" s="74"/>
      <c r="AU977" s="74"/>
    </row>
    <row r="978" spans="27:64">
      <c r="AA978" s="74"/>
      <c r="AB978" s="74"/>
      <c r="AC978" s="74"/>
      <c r="AD978" s="74"/>
      <c r="AE978" s="74"/>
      <c r="AG978" s="101"/>
      <c r="AN978" s="74"/>
      <c r="AO978" s="74"/>
      <c r="AP978" s="74"/>
      <c r="AQ978" s="74"/>
      <c r="AR978" s="74"/>
      <c r="AS978" s="74"/>
      <c r="AT978" s="74"/>
      <c r="AU978" s="74"/>
    </row>
    <row r="979" spans="27:64">
      <c r="AA979" s="74"/>
      <c r="AB979" s="74"/>
      <c r="AC979" s="74"/>
      <c r="AD979" s="74"/>
      <c r="AE979" s="74"/>
      <c r="AG979" s="101"/>
      <c r="AN979" s="74"/>
      <c r="AO979" s="74"/>
      <c r="AP979" s="74"/>
      <c r="AQ979" s="74"/>
      <c r="AR979" s="74"/>
      <c r="AS979" s="74"/>
      <c r="AT979" s="74"/>
      <c r="AU979" s="74"/>
    </row>
    <row r="980" spans="27:64">
      <c r="AA980" s="74"/>
      <c r="AB980" s="74"/>
      <c r="AC980" s="74"/>
      <c r="AD980" s="74"/>
      <c r="AE980" s="74"/>
      <c r="AG980" s="101"/>
      <c r="AN980" s="74"/>
      <c r="AO980" s="74"/>
      <c r="AP980" s="74"/>
      <c r="AQ980" s="74"/>
      <c r="AR980" s="74"/>
      <c r="AS980" s="74"/>
      <c r="AT980" s="74"/>
      <c r="AU980" s="74"/>
    </row>
    <row r="981" spans="27:64">
      <c r="AA981" s="74"/>
      <c r="AB981" s="74"/>
      <c r="AC981" s="74"/>
      <c r="AD981" s="74"/>
      <c r="AE981" s="74"/>
      <c r="AG981" s="101"/>
      <c r="AN981" s="74"/>
      <c r="AO981" s="74"/>
      <c r="AP981" s="74"/>
      <c r="AQ981" s="74"/>
      <c r="AR981" s="74"/>
      <c r="AS981" s="74"/>
      <c r="AT981" s="74"/>
      <c r="AU981" s="74"/>
    </row>
    <row r="982" spans="27:64">
      <c r="AA982" s="74"/>
      <c r="AB982" s="74"/>
      <c r="AC982" s="74"/>
      <c r="AD982" s="74"/>
      <c r="AE982" s="74"/>
      <c r="AG982" s="101"/>
      <c r="AN982" s="74"/>
      <c r="AO982" s="74"/>
      <c r="AP982" s="74"/>
      <c r="AQ982" s="74"/>
      <c r="AR982" s="74"/>
      <c r="AS982" s="74"/>
      <c r="AT982" s="74"/>
      <c r="AU982" s="74"/>
    </row>
    <row r="983" spans="27:64">
      <c r="AA983" s="74"/>
      <c r="AB983" s="74"/>
      <c r="AC983" s="74"/>
      <c r="AD983" s="74"/>
      <c r="AE983" s="74"/>
      <c r="AG983" s="101"/>
      <c r="AN983" s="74"/>
      <c r="AO983" s="74"/>
      <c r="AP983" s="74"/>
      <c r="AQ983" s="74"/>
      <c r="AR983" s="74"/>
      <c r="AS983" s="74"/>
      <c r="AT983" s="74"/>
      <c r="AU983" s="74"/>
    </row>
    <row r="984" spans="27:64">
      <c r="AA984" s="74"/>
      <c r="AB984" s="74"/>
      <c r="AC984" s="74"/>
      <c r="AD984" s="74"/>
      <c r="AE984" s="74"/>
      <c r="AG984" s="101"/>
      <c r="AN984" s="74"/>
      <c r="AO984" s="74"/>
      <c r="AP984" s="74"/>
      <c r="AQ984" s="74"/>
      <c r="AR984" s="74"/>
      <c r="AS984" s="74"/>
      <c r="AT984" s="74"/>
      <c r="AU984" s="74"/>
    </row>
    <row r="985" spans="27:64">
      <c r="AA985" s="74"/>
      <c r="AB985" s="74"/>
      <c r="AC985" s="74"/>
      <c r="AD985" s="74"/>
      <c r="AE985" s="74"/>
      <c r="AG985" s="101"/>
      <c r="AN985" s="74"/>
      <c r="AO985" s="74"/>
      <c r="AP985" s="74"/>
      <c r="AQ985" s="74"/>
      <c r="AR985" s="74"/>
      <c r="AS985" s="74"/>
      <c r="AT985" s="74"/>
      <c r="AU985" s="74"/>
    </row>
    <row r="986" spans="27:64">
      <c r="AA986" s="74"/>
      <c r="AB986" s="74"/>
      <c r="AC986" s="74"/>
      <c r="AD986" s="74"/>
      <c r="AE986" s="74"/>
      <c r="AG986" s="101"/>
      <c r="AN986" s="74"/>
      <c r="AO986" s="74"/>
      <c r="AP986" s="74"/>
      <c r="AQ986" s="74"/>
      <c r="AR986" s="74"/>
      <c r="AS986" s="74"/>
      <c r="AT986" s="74"/>
      <c r="AU986" s="74"/>
    </row>
    <row r="987" spans="27:64">
      <c r="AA987" s="74"/>
      <c r="AB987" s="74"/>
      <c r="AC987" s="74"/>
      <c r="AD987" s="74"/>
      <c r="AE987" s="74"/>
      <c r="AG987" s="101"/>
      <c r="AN987" s="74"/>
      <c r="AO987" s="74"/>
      <c r="AP987" s="74"/>
      <c r="AQ987" s="74"/>
      <c r="AR987" s="74"/>
      <c r="AS987" s="74"/>
      <c r="AT987" s="74"/>
      <c r="AU987" s="74"/>
    </row>
    <row r="988" spans="27:64">
      <c r="AA988" s="74"/>
      <c r="AB988" s="74"/>
      <c r="AC988" s="74"/>
      <c r="AD988" s="74"/>
      <c r="AE988" s="74"/>
      <c r="AG988" s="101"/>
      <c r="AN988" s="74"/>
      <c r="AO988" s="74"/>
      <c r="AP988" s="74"/>
      <c r="AQ988" s="74"/>
      <c r="AR988" s="74"/>
      <c r="AS988" s="74"/>
      <c r="AT988" s="74"/>
      <c r="AU988" s="74"/>
    </row>
    <row r="989" spans="27:64">
      <c r="AA989" s="74"/>
      <c r="AB989" s="74"/>
      <c r="AC989" s="74"/>
      <c r="AD989" s="74"/>
      <c r="AE989" s="74"/>
      <c r="AG989" s="101"/>
      <c r="AN989" s="74"/>
      <c r="AO989" s="74"/>
      <c r="AP989" s="74"/>
      <c r="AQ989" s="74"/>
      <c r="AR989" s="74"/>
      <c r="AS989" s="74"/>
      <c r="AT989" s="74"/>
      <c r="AU989" s="74"/>
      <c r="AV989" s="74"/>
      <c r="AW989" s="74"/>
      <c r="AX989" s="74"/>
      <c r="AY989" s="74"/>
      <c r="AZ989" s="74"/>
      <c r="BA989" s="74"/>
      <c r="BB989" s="74"/>
      <c r="BC989" s="74"/>
      <c r="BD989" s="74"/>
      <c r="BE989" s="74"/>
      <c r="BF989" s="74"/>
      <c r="BG989" s="74"/>
      <c r="BH989" s="74"/>
      <c r="BI989" s="74"/>
      <c r="BJ989" s="74"/>
      <c r="BK989" s="74"/>
      <c r="BL989" s="74"/>
    </row>
    <row r="990" spans="27:64">
      <c r="AA990" s="74"/>
      <c r="AB990" s="74"/>
      <c r="AC990" s="74"/>
      <c r="AD990" s="74"/>
      <c r="AE990" s="74"/>
      <c r="AG990" s="101"/>
      <c r="AN990" s="74"/>
      <c r="AO990" s="74"/>
      <c r="AP990" s="74"/>
      <c r="AQ990" s="74"/>
      <c r="AR990" s="74"/>
      <c r="AS990" s="74"/>
      <c r="AT990" s="74"/>
      <c r="AU990" s="74"/>
    </row>
    <row r="991" spans="27:64">
      <c r="AA991" s="74"/>
      <c r="AB991" s="74"/>
      <c r="AC991" s="74"/>
      <c r="AD991" s="74"/>
      <c r="AE991" s="74"/>
      <c r="AG991" s="101"/>
      <c r="AN991" s="74"/>
      <c r="AO991" s="74"/>
      <c r="AP991" s="74"/>
      <c r="AQ991" s="74"/>
      <c r="AR991" s="74"/>
      <c r="AS991" s="74"/>
      <c r="AT991" s="74"/>
      <c r="AU991" s="74"/>
    </row>
    <row r="992" spans="27:64">
      <c r="AA992" s="74"/>
      <c r="AB992" s="74"/>
      <c r="AC992" s="74"/>
      <c r="AD992" s="74"/>
      <c r="AE992" s="74"/>
      <c r="AG992" s="101"/>
      <c r="AN992" s="74"/>
      <c r="AO992" s="74"/>
      <c r="AP992" s="74"/>
      <c r="AQ992" s="74"/>
      <c r="AR992" s="74"/>
      <c r="AS992" s="74"/>
      <c r="AT992" s="74"/>
      <c r="AU992" s="74"/>
    </row>
    <row r="993" spans="27:64">
      <c r="AA993" s="74"/>
      <c r="AB993" s="74"/>
      <c r="AC993" s="74"/>
      <c r="AD993" s="74"/>
      <c r="AE993" s="74"/>
      <c r="AG993" s="101"/>
      <c r="AN993" s="74"/>
      <c r="AO993" s="74"/>
      <c r="AP993" s="74"/>
      <c r="AQ993" s="74"/>
      <c r="AR993" s="74"/>
      <c r="AS993" s="74"/>
      <c r="AT993" s="74"/>
      <c r="AU993" s="74"/>
    </row>
    <row r="994" spans="27:64">
      <c r="AA994" s="74"/>
      <c r="AB994" s="74"/>
      <c r="AC994" s="74"/>
      <c r="AD994" s="74"/>
      <c r="AE994" s="74"/>
      <c r="AG994" s="101"/>
      <c r="AN994" s="74"/>
      <c r="AO994" s="74"/>
      <c r="AP994" s="74"/>
      <c r="AQ994" s="74"/>
      <c r="AR994" s="74"/>
      <c r="AS994" s="74"/>
      <c r="AT994" s="74"/>
      <c r="AU994" s="74"/>
    </row>
    <row r="995" spans="27:64">
      <c r="AA995" s="74"/>
      <c r="AB995" s="74"/>
      <c r="AC995" s="74"/>
      <c r="AD995" s="74"/>
      <c r="AE995" s="74"/>
      <c r="AG995" s="101"/>
      <c r="AN995" s="74"/>
      <c r="AO995" s="74"/>
      <c r="AP995" s="74"/>
      <c r="AQ995" s="74"/>
      <c r="AR995" s="74"/>
      <c r="AS995" s="74"/>
      <c r="AT995" s="74"/>
      <c r="AU995" s="74"/>
    </row>
    <row r="996" spans="27:64">
      <c r="AA996" s="74"/>
      <c r="AB996" s="74"/>
      <c r="AC996" s="74"/>
      <c r="AD996" s="74"/>
      <c r="AE996" s="74"/>
      <c r="AG996" s="101"/>
      <c r="AN996" s="74"/>
      <c r="AO996" s="74"/>
      <c r="AP996" s="74"/>
      <c r="AQ996" s="74"/>
      <c r="AR996" s="74"/>
      <c r="AS996" s="74"/>
      <c r="AT996" s="74"/>
      <c r="AU996" s="74"/>
    </row>
    <row r="997" spans="27:64">
      <c r="AA997" s="74"/>
      <c r="AB997" s="74"/>
      <c r="AC997" s="74"/>
      <c r="AD997" s="74"/>
      <c r="AE997" s="74"/>
      <c r="AG997" s="101"/>
      <c r="AN997" s="74"/>
      <c r="AO997" s="74"/>
      <c r="AP997" s="74"/>
      <c r="AQ997" s="74"/>
      <c r="AR997" s="74"/>
      <c r="AS997" s="74"/>
      <c r="AT997" s="74"/>
      <c r="AU997" s="74"/>
    </row>
    <row r="998" spans="27:64">
      <c r="AA998" s="74"/>
      <c r="AB998" s="74"/>
      <c r="AC998" s="74"/>
      <c r="AD998" s="74"/>
      <c r="AE998" s="74"/>
      <c r="AG998" s="101"/>
      <c r="AN998" s="74"/>
      <c r="AO998" s="74"/>
      <c r="AP998" s="74"/>
      <c r="AQ998" s="74"/>
      <c r="AR998" s="74"/>
      <c r="AS998" s="74"/>
      <c r="AT998" s="74"/>
      <c r="AU998" s="74"/>
    </row>
    <row r="999" spans="27:64">
      <c r="AA999" s="74"/>
      <c r="AB999" s="74"/>
      <c r="AC999" s="74"/>
      <c r="AD999" s="74"/>
      <c r="AE999" s="74"/>
      <c r="AG999" s="101"/>
      <c r="AN999" s="74"/>
      <c r="AO999" s="74"/>
      <c r="AP999" s="74"/>
      <c r="AQ999" s="74"/>
      <c r="AR999" s="74"/>
      <c r="AS999" s="74"/>
      <c r="AT999" s="74"/>
      <c r="AU999" s="74"/>
    </row>
    <row r="1000" spans="27:64">
      <c r="AA1000" s="74"/>
      <c r="AB1000" s="74"/>
      <c r="AC1000" s="74"/>
      <c r="AD1000" s="74"/>
      <c r="AE1000" s="74"/>
      <c r="AG1000" s="101"/>
      <c r="AN1000" s="74"/>
      <c r="AO1000" s="74"/>
      <c r="AP1000" s="74"/>
      <c r="AQ1000" s="74"/>
      <c r="AR1000" s="74"/>
      <c r="AS1000" s="74"/>
      <c r="AT1000" s="74"/>
      <c r="AU1000" s="74"/>
    </row>
    <row r="1001" spans="27:64">
      <c r="AA1001" s="74"/>
      <c r="AB1001" s="74"/>
      <c r="AC1001" s="74"/>
      <c r="AD1001" s="74"/>
      <c r="AE1001" s="74"/>
      <c r="AG1001" s="101"/>
      <c r="AN1001" s="74"/>
      <c r="AO1001" s="74"/>
      <c r="AP1001" s="74"/>
      <c r="AQ1001" s="74"/>
      <c r="AR1001" s="74"/>
      <c r="AS1001" s="74"/>
      <c r="AT1001" s="74"/>
      <c r="AU1001" s="74"/>
    </row>
    <row r="1002" spans="27:64">
      <c r="AA1002" s="74"/>
      <c r="AB1002" s="74"/>
      <c r="AC1002" s="74"/>
      <c r="AD1002" s="74"/>
      <c r="AE1002" s="74"/>
      <c r="AG1002" s="101"/>
      <c r="AN1002" s="74"/>
      <c r="AO1002" s="74"/>
      <c r="AP1002" s="74"/>
      <c r="AQ1002" s="74"/>
      <c r="AR1002" s="74"/>
      <c r="AS1002" s="74"/>
      <c r="AT1002" s="74"/>
      <c r="AU1002" s="74"/>
    </row>
    <row r="1003" spans="27:64">
      <c r="AA1003" s="74"/>
      <c r="AB1003" s="74"/>
      <c r="AC1003" s="74"/>
      <c r="AD1003" s="74"/>
      <c r="AE1003" s="74"/>
      <c r="AG1003" s="101"/>
      <c r="AN1003" s="74"/>
      <c r="AO1003" s="74"/>
      <c r="AP1003" s="74"/>
      <c r="AQ1003" s="74"/>
      <c r="AR1003" s="74"/>
      <c r="AS1003" s="74"/>
      <c r="AT1003" s="74"/>
      <c r="AU1003" s="74"/>
    </row>
    <row r="1004" spans="27:64">
      <c r="AA1004" s="74"/>
      <c r="AB1004" s="74"/>
      <c r="AC1004" s="74"/>
      <c r="AD1004" s="74"/>
      <c r="AE1004" s="74"/>
      <c r="AG1004" s="101"/>
      <c r="AN1004" s="74"/>
      <c r="AO1004" s="74"/>
      <c r="AP1004" s="74"/>
      <c r="AQ1004" s="74"/>
      <c r="AR1004" s="74"/>
      <c r="AS1004" s="74"/>
      <c r="AT1004" s="74"/>
      <c r="AU1004" s="74"/>
    </row>
    <row r="1005" spans="27:64">
      <c r="AA1005" s="74"/>
      <c r="AB1005" s="74"/>
      <c r="AC1005" s="74"/>
      <c r="AD1005" s="74"/>
      <c r="AE1005" s="74"/>
      <c r="AG1005" s="101"/>
      <c r="AN1005" s="74"/>
      <c r="AO1005" s="74"/>
      <c r="AP1005" s="74"/>
      <c r="AQ1005" s="74"/>
      <c r="AR1005" s="74"/>
      <c r="AS1005" s="74"/>
      <c r="AT1005" s="74"/>
      <c r="AU1005" s="74"/>
    </row>
    <row r="1006" spans="27:64">
      <c r="AA1006" s="74"/>
      <c r="AB1006" s="74"/>
      <c r="AC1006" s="74"/>
      <c r="AD1006" s="74"/>
      <c r="AE1006" s="74"/>
      <c r="AG1006" s="101"/>
      <c r="AN1006" s="74"/>
      <c r="AO1006" s="74"/>
      <c r="AP1006" s="74"/>
      <c r="AQ1006" s="74"/>
      <c r="AR1006" s="74"/>
      <c r="AS1006" s="74"/>
      <c r="AT1006" s="74"/>
      <c r="AU1006" s="74"/>
    </row>
    <row r="1007" spans="27:64">
      <c r="AA1007" s="74"/>
      <c r="AB1007" s="74"/>
      <c r="AC1007" s="74"/>
      <c r="AD1007" s="74"/>
      <c r="AE1007" s="74"/>
      <c r="AG1007" s="101"/>
      <c r="AN1007" s="74"/>
      <c r="AO1007" s="74"/>
      <c r="AP1007" s="74"/>
      <c r="AQ1007" s="74"/>
      <c r="AR1007" s="74"/>
      <c r="AS1007" s="74"/>
      <c r="AT1007" s="74"/>
      <c r="AU1007" s="74"/>
      <c r="AV1007" s="74"/>
      <c r="AW1007" s="74"/>
      <c r="AX1007" s="74"/>
      <c r="AY1007" s="74"/>
      <c r="AZ1007" s="74"/>
      <c r="BA1007" s="74"/>
      <c r="BB1007" s="74"/>
      <c r="BC1007" s="74"/>
      <c r="BD1007" s="74"/>
      <c r="BE1007" s="74"/>
      <c r="BF1007" s="74"/>
      <c r="BG1007" s="74"/>
      <c r="BH1007" s="74"/>
      <c r="BI1007" s="74"/>
      <c r="BJ1007" s="74"/>
      <c r="BK1007" s="74"/>
      <c r="BL1007" s="74"/>
    </row>
    <row r="1008" spans="27:64">
      <c r="AA1008" s="74"/>
      <c r="AB1008" s="74"/>
      <c r="AC1008" s="74"/>
      <c r="AD1008" s="74"/>
      <c r="AE1008" s="74"/>
      <c r="AG1008" s="101"/>
      <c r="AN1008" s="74"/>
      <c r="AO1008" s="74"/>
      <c r="AP1008" s="74"/>
      <c r="AQ1008" s="74"/>
      <c r="AR1008" s="74"/>
      <c r="AS1008" s="74"/>
      <c r="AT1008" s="74"/>
      <c r="AU1008" s="74"/>
    </row>
    <row r="1009" spans="27:47">
      <c r="AA1009" s="74"/>
      <c r="AB1009" s="74"/>
      <c r="AC1009" s="74"/>
      <c r="AD1009" s="74"/>
      <c r="AE1009" s="74"/>
      <c r="AG1009" s="101"/>
      <c r="AN1009" s="74"/>
      <c r="AO1009" s="74"/>
      <c r="AP1009" s="74"/>
      <c r="AQ1009" s="74"/>
      <c r="AR1009" s="74"/>
      <c r="AS1009" s="74"/>
      <c r="AT1009" s="74"/>
      <c r="AU1009" s="74"/>
    </row>
    <row r="1010" spans="27:47">
      <c r="AA1010" s="74"/>
      <c r="AB1010" s="74"/>
      <c r="AC1010" s="74"/>
      <c r="AD1010" s="74"/>
      <c r="AE1010" s="74"/>
      <c r="AG1010" s="101"/>
      <c r="AN1010" s="74"/>
      <c r="AO1010" s="74"/>
      <c r="AP1010" s="74"/>
      <c r="AQ1010" s="74"/>
      <c r="AR1010" s="74"/>
      <c r="AS1010" s="74"/>
      <c r="AT1010" s="74"/>
      <c r="AU1010" s="74"/>
    </row>
    <row r="1011" spans="27:47">
      <c r="AA1011" s="74"/>
      <c r="AB1011" s="74"/>
      <c r="AC1011" s="74"/>
      <c r="AD1011" s="74"/>
      <c r="AE1011" s="74"/>
      <c r="AG1011" s="101"/>
      <c r="AN1011" s="74"/>
      <c r="AO1011" s="74"/>
      <c r="AP1011" s="74"/>
      <c r="AQ1011" s="74"/>
      <c r="AR1011" s="74"/>
      <c r="AS1011" s="74"/>
      <c r="AT1011" s="74"/>
      <c r="AU1011" s="74"/>
    </row>
    <row r="1012" spans="27:47">
      <c r="AA1012" s="74"/>
      <c r="AB1012" s="74"/>
      <c r="AC1012" s="74"/>
      <c r="AD1012" s="74"/>
      <c r="AE1012" s="74"/>
      <c r="AG1012" s="101"/>
      <c r="AN1012" s="74"/>
      <c r="AO1012" s="74"/>
      <c r="AP1012" s="74"/>
      <c r="AQ1012" s="74"/>
      <c r="AR1012" s="74"/>
      <c r="AS1012" s="74"/>
      <c r="AT1012" s="74"/>
      <c r="AU1012" s="74"/>
    </row>
    <row r="1013" spans="27:47">
      <c r="AA1013" s="74"/>
      <c r="AB1013" s="74"/>
      <c r="AC1013" s="74"/>
      <c r="AD1013" s="74"/>
      <c r="AE1013" s="74"/>
      <c r="AG1013" s="101"/>
      <c r="AN1013" s="74"/>
      <c r="AO1013" s="74"/>
      <c r="AP1013" s="74"/>
      <c r="AQ1013" s="74"/>
      <c r="AR1013" s="74"/>
      <c r="AS1013" s="74"/>
      <c r="AT1013" s="74"/>
      <c r="AU1013" s="74"/>
    </row>
    <row r="1014" spans="27:47">
      <c r="AA1014" s="74"/>
      <c r="AB1014" s="74"/>
      <c r="AC1014" s="74"/>
      <c r="AD1014" s="74"/>
      <c r="AE1014" s="74"/>
      <c r="AG1014" s="101"/>
      <c r="AN1014" s="74"/>
      <c r="AO1014" s="74"/>
      <c r="AP1014" s="74"/>
      <c r="AQ1014" s="74"/>
      <c r="AR1014" s="74"/>
      <c r="AS1014" s="74"/>
      <c r="AT1014" s="74"/>
      <c r="AU1014" s="74"/>
    </row>
    <row r="1015" spans="27:47">
      <c r="AA1015" s="74"/>
      <c r="AB1015" s="74"/>
      <c r="AC1015" s="74"/>
      <c r="AD1015" s="74"/>
      <c r="AE1015" s="74"/>
      <c r="AG1015" s="101"/>
      <c r="AN1015" s="74"/>
      <c r="AO1015" s="74"/>
      <c r="AP1015" s="74"/>
      <c r="AQ1015" s="74"/>
      <c r="AR1015" s="74"/>
      <c r="AS1015" s="74"/>
      <c r="AT1015" s="74"/>
      <c r="AU1015" s="74"/>
    </row>
    <row r="1016" spans="27:47">
      <c r="AA1016" s="74"/>
      <c r="AB1016" s="74"/>
      <c r="AC1016" s="74"/>
      <c r="AD1016" s="74"/>
      <c r="AE1016" s="74"/>
      <c r="AG1016" s="101"/>
      <c r="AN1016" s="74"/>
      <c r="AO1016" s="74"/>
      <c r="AP1016" s="74"/>
      <c r="AQ1016" s="74"/>
      <c r="AR1016" s="74"/>
      <c r="AS1016" s="74"/>
      <c r="AT1016" s="74"/>
      <c r="AU1016" s="74"/>
    </row>
    <row r="1017" spans="27:47">
      <c r="AA1017" s="74"/>
      <c r="AB1017" s="74"/>
      <c r="AC1017" s="74"/>
      <c r="AD1017" s="74"/>
      <c r="AE1017" s="74"/>
      <c r="AG1017" s="101"/>
      <c r="AN1017" s="74"/>
      <c r="AO1017" s="74"/>
      <c r="AP1017" s="74"/>
      <c r="AQ1017" s="74"/>
      <c r="AR1017" s="74"/>
      <c r="AS1017" s="74"/>
      <c r="AT1017" s="74"/>
      <c r="AU1017" s="74"/>
    </row>
    <row r="1018" spans="27:47">
      <c r="AA1018" s="74"/>
      <c r="AB1018" s="74"/>
      <c r="AC1018" s="74"/>
      <c r="AD1018" s="74"/>
      <c r="AE1018" s="74"/>
      <c r="AG1018" s="101"/>
      <c r="AN1018" s="74"/>
      <c r="AO1018" s="74"/>
      <c r="AP1018" s="74"/>
      <c r="AQ1018" s="74"/>
      <c r="AR1018" s="74"/>
      <c r="AS1018" s="74"/>
      <c r="AT1018" s="74"/>
      <c r="AU1018" s="74"/>
    </row>
    <row r="1019" spans="27:47">
      <c r="AA1019" s="74"/>
      <c r="AB1019" s="74"/>
      <c r="AC1019" s="74"/>
      <c r="AD1019" s="74"/>
      <c r="AE1019" s="74"/>
      <c r="AG1019" s="101"/>
      <c r="AN1019" s="74"/>
      <c r="AO1019" s="74"/>
      <c r="AP1019" s="74"/>
      <c r="AQ1019" s="74"/>
      <c r="AR1019" s="74"/>
      <c r="AS1019" s="74"/>
      <c r="AT1019" s="74"/>
      <c r="AU1019" s="74"/>
    </row>
    <row r="1020" spans="27:47">
      <c r="AA1020" s="74"/>
      <c r="AB1020" s="74"/>
      <c r="AC1020" s="74"/>
      <c r="AD1020" s="74"/>
      <c r="AE1020" s="74"/>
      <c r="AG1020" s="101"/>
      <c r="AN1020" s="74"/>
      <c r="AO1020" s="74"/>
      <c r="AP1020" s="74"/>
      <c r="AQ1020" s="74"/>
      <c r="AR1020" s="74"/>
      <c r="AS1020" s="74"/>
      <c r="AT1020" s="74"/>
      <c r="AU1020" s="74"/>
    </row>
    <row r="1021" spans="27:47">
      <c r="AA1021" s="74"/>
      <c r="AB1021" s="74"/>
      <c r="AC1021" s="74"/>
      <c r="AD1021" s="74"/>
      <c r="AE1021" s="74"/>
      <c r="AG1021" s="101"/>
      <c r="AN1021" s="74"/>
      <c r="AO1021" s="74"/>
      <c r="AP1021" s="74"/>
      <c r="AQ1021" s="74"/>
      <c r="AR1021" s="74"/>
      <c r="AS1021" s="74"/>
      <c r="AT1021" s="74"/>
      <c r="AU1021" s="74"/>
    </row>
    <row r="1022" spans="27:47">
      <c r="AA1022" s="74"/>
      <c r="AB1022" s="74"/>
      <c r="AC1022" s="74"/>
      <c r="AD1022" s="74"/>
      <c r="AE1022" s="74"/>
      <c r="AG1022" s="101"/>
      <c r="AN1022" s="74"/>
      <c r="AO1022" s="74"/>
      <c r="AP1022" s="74"/>
      <c r="AQ1022" s="74"/>
      <c r="AR1022" s="74"/>
      <c r="AS1022" s="74"/>
      <c r="AT1022" s="74"/>
      <c r="AU1022" s="74"/>
    </row>
    <row r="1023" spans="27:47">
      <c r="AA1023" s="74"/>
      <c r="AB1023" s="74"/>
      <c r="AC1023" s="74"/>
      <c r="AD1023" s="74"/>
      <c r="AE1023" s="74"/>
      <c r="AG1023" s="101"/>
      <c r="AN1023" s="74"/>
      <c r="AO1023" s="74"/>
      <c r="AP1023" s="74"/>
      <c r="AQ1023" s="74"/>
      <c r="AR1023" s="74"/>
      <c r="AS1023" s="74"/>
      <c r="AT1023" s="74"/>
      <c r="AU1023" s="74"/>
    </row>
    <row r="1024" spans="27:47">
      <c r="AA1024" s="74"/>
      <c r="AB1024" s="74"/>
      <c r="AC1024" s="74"/>
      <c r="AD1024" s="74"/>
      <c r="AE1024" s="74"/>
      <c r="AG1024" s="101"/>
      <c r="AN1024" s="74"/>
      <c r="AO1024" s="74"/>
      <c r="AP1024" s="74"/>
      <c r="AQ1024" s="74"/>
      <c r="AR1024" s="74"/>
      <c r="AS1024" s="74"/>
      <c r="AT1024" s="74"/>
      <c r="AU1024" s="74"/>
    </row>
    <row r="1025" spans="27:47">
      <c r="AA1025" s="74"/>
      <c r="AB1025" s="74"/>
      <c r="AC1025" s="74"/>
      <c r="AD1025" s="74"/>
      <c r="AE1025" s="74"/>
      <c r="AG1025" s="101"/>
      <c r="AN1025" s="74"/>
      <c r="AO1025" s="74"/>
      <c r="AP1025" s="74"/>
      <c r="AQ1025" s="74"/>
      <c r="AR1025" s="74"/>
      <c r="AS1025" s="74"/>
      <c r="AT1025" s="74"/>
      <c r="AU1025" s="74"/>
    </row>
    <row r="1026" spans="27:47">
      <c r="AA1026" s="74"/>
      <c r="AB1026" s="74"/>
      <c r="AC1026" s="74"/>
      <c r="AD1026" s="74"/>
      <c r="AE1026" s="74"/>
      <c r="AG1026" s="101"/>
      <c r="AN1026" s="74"/>
      <c r="AO1026" s="74"/>
      <c r="AP1026" s="74"/>
      <c r="AQ1026" s="74"/>
      <c r="AR1026" s="74"/>
      <c r="AS1026" s="74"/>
      <c r="AT1026" s="74"/>
      <c r="AU1026" s="74"/>
    </row>
    <row r="1027" spans="27:47">
      <c r="AA1027" s="74"/>
      <c r="AB1027" s="74"/>
      <c r="AC1027" s="74"/>
      <c r="AD1027" s="74"/>
      <c r="AE1027" s="74"/>
      <c r="AG1027" s="101"/>
      <c r="AN1027" s="74"/>
      <c r="AO1027" s="74"/>
      <c r="AP1027" s="74"/>
      <c r="AQ1027" s="74"/>
      <c r="AR1027" s="74"/>
      <c r="AS1027" s="74"/>
      <c r="AT1027" s="74"/>
      <c r="AU1027" s="74"/>
    </row>
    <row r="1028" spans="27:47">
      <c r="AA1028" s="74"/>
      <c r="AB1028" s="74"/>
      <c r="AC1028" s="74"/>
      <c r="AD1028" s="74"/>
      <c r="AE1028" s="74"/>
      <c r="AG1028" s="101"/>
      <c r="AN1028" s="74"/>
      <c r="AO1028" s="74"/>
      <c r="AP1028" s="74"/>
      <c r="AQ1028" s="74"/>
      <c r="AR1028" s="74"/>
      <c r="AS1028" s="74"/>
      <c r="AT1028" s="74"/>
      <c r="AU1028" s="74"/>
    </row>
    <row r="1029" spans="27:47">
      <c r="AA1029" s="74"/>
      <c r="AB1029" s="74"/>
      <c r="AC1029" s="74"/>
      <c r="AD1029" s="74"/>
      <c r="AE1029" s="74"/>
      <c r="AG1029" s="101"/>
      <c r="AN1029" s="74"/>
      <c r="AO1029" s="74"/>
      <c r="AP1029" s="74"/>
      <c r="AQ1029" s="74"/>
      <c r="AR1029" s="74"/>
      <c r="AS1029" s="74"/>
      <c r="AT1029" s="74"/>
      <c r="AU1029" s="74"/>
    </row>
    <row r="1030" spans="27:47">
      <c r="AA1030" s="74"/>
      <c r="AB1030" s="74"/>
      <c r="AC1030" s="74"/>
      <c r="AD1030" s="74"/>
      <c r="AE1030" s="74"/>
      <c r="AG1030" s="101"/>
      <c r="AN1030" s="74"/>
      <c r="AO1030" s="74"/>
      <c r="AP1030" s="74"/>
      <c r="AQ1030" s="74"/>
      <c r="AR1030" s="74"/>
      <c r="AS1030" s="74"/>
      <c r="AT1030" s="74"/>
      <c r="AU1030" s="74"/>
    </row>
    <row r="1031" spans="27:47">
      <c r="AA1031" s="74"/>
      <c r="AB1031" s="74"/>
      <c r="AC1031" s="74"/>
      <c r="AD1031" s="74"/>
      <c r="AE1031" s="74"/>
      <c r="AG1031" s="101"/>
      <c r="AN1031" s="74"/>
      <c r="AO1031" s="74"/>
      <c r="AP1031" s="74"/>
      <c r="AQ1031" s="74"/>
      <c r="AR1031" s="74"/>
      <c r="AS1031" s="74"/>
      <c r="AT1031" s="74"/>
      <c r="AU1031" s="74"/>
    </row>
    <row r="1032" spans="27:47">
      <c r="AA1032" s="74"/>
      <c r="AB1032" s="74"/>
      <c r="AC1032" s="74"/>
      <c r="AD1032" s="74"/>
      <c r="AE1032" s="74"/>
      <c r="AG1032" s="101"/>
      <c r="AN1032" s="74"/>
      <c r="AO1032" s="74"/>
      <c r="AP1032" s="74"/>
      <c r="AQ1032" s="74"/>
      <c r="AR1032" s="74"/>
      <c r="AS1032" s="74"/>
      <c r="AT1032" s="74"/>
      <c r="AU1032" s="74"/>
    </row>
    <row r="1033" spans="27:47">
      <c r="AA1033" s="74"/>
      <c r="AB1033" s="74"/>
      <c r="AC1033" s="74"/>
      <c r="AD1033" s="74"/>
      <c r="AE1033" s="74"/>
      <c r="AG1033" s="101"/>
      <c r="AN1033" s="74"/>
      <c r="AO1033" s="74"/>
      <c r="AP1033" s="74"/>
      <c r="AQ1033" s="74"/>
      <c r="AR1033" s="74"/>
      <c r="AS1033" s="74"/>
      <c r="AT1033" s="74"/>
      <c r="AU1033" s="74"/>
    </row>
    <row r="1034" spans="27:47">
      <c r="AA1034" s="74"/>
      <c r="AB1034" s="74"/>
      <c r="AC1034" s="74"/>
      <c r="AD1034" s="74"/>
      <c r="AE1034" s="74"/>
      <c r="AG1034" s="101"/>
      <c r="AN1034" s="74"/>
      <c r="AO1034" s="74"/>
      <c r="AP1034" s="74"/>
      <c r="AQ1034" s="74"/>
      <c r="AR1034" s="74"/>
      <c r="AS1034" s="74"/>
      <c r="AT1034" s="74"/>
      <c r="AU1034" s="74"/>
    </row>
    <row r="1035" spans="27:47">
      <c r="AA1035" s="74"/>
      <c r="AB1035" s="74"/>
      <c r="AC1035" s="74"/>
      <c r="AD1035" s="74"/>
      <c r="AE1035" s="74"/>
      <c r="AG1035" s="101"/>
      <c r="AN1035" s="74"/>
      <c r="AO1035" s="74"/>
      <c r="AP1035" s="74"/>
      <c r="AQ1035" s="74"/>
      <c r="AR1035" s="74"/>
      <c r="AS1035" s="74"/>
      <c r="AT1035" s="74"/>
      <c r="AU1035" s="74"/>
    </row>
    <row r="1036" spans="27:47">
      <c r="AA1036" s="74"/>
      <c r="AB1036" s="74"/>
      <c r="AC1036" s="74"/>
      <c r="AD1036" s="74"/>
      <c r="AE1036" s="74"/>
      <c r="AG1036" s="101"/>
      <c r="AN1036" s="74"/>
      <c r="AO1036" s="74"/>
      <c r="AP1036" s="74"/>
      <c r="AQ1036" s="74"/>
      <c r="AR1036" s="74"/>
      <c r="AS1036" s="74"/>
      <c r="AT1036" s="74"/>
      <c r="AU1036" s="74"/>
    </row>
    <row r="1037" spans="27:47">
      <c r="AA1037" s="74"/>
      <c r="AB1037" s="74"/>
      <c r="AC1037" s="74"/>
      <c r="AD1037" s="74"/>
      <c r="AE1037" s="74"/>
      <c r="AG1037" s="101"/>
      <c r="AN1037" s="74"/>
      <c r="AO1037" s="74"/>
      <c r="AP1037" s="74"/>
      <c r="AQ1037" s="74"/>
      <c r="AR1037" s="74"/>
      <c r="AS1037" s="74"/>
      <c r="AT1037" s="74"/>
      <c r="AU1037" s="74"/>
    </row>
    <row r="1038" spans="27:47">
      <c r="AA1038" s="74"/>
      <c r="AB1038" s="74"/>
      <c r="AC1038" s="74"/>
      <c r="AD1038" s="74"/>
      <c r="AE1038" s="74"/>
      <c r="AG1038" s="101"/>
      <c r="AN1038" s="74"/>
      <c r="AO1038" s="74"/>
      <c r="AP1038" s="74"/>
      <c r="AQ1038" s="74"/>
      <c r="AR1038" s="74"/>
      <c r="AS1038" s="74"/>
      <c r="AT1038" s="74"/>
      <c r="AU1038" s="74"/>
    </row>
    <row r="1039" spans="27:47">
      <c r="AA1039" s="74"/>
      <c r="AB1039" s="74"/>
      <c r="AC1039" s="74"/>
      <c r="AD1039" s="74"/>
      <c r="AE1039" s="74"/>
      <c r="AG1039" s="101"/>
      <c r="AN1039" s="74"/>
      <c r="AO1039" s="74"/>
      <c r="AP1039" s="74"/>
      <c r="AQ1039" s="74"/>
      <c r="AR1039" s="74"/>
      <c r="AS1039" s="74"/>
      <c r="AT1039" s="74"/>
      <c r="AU1039" s="74"/>
    </row>
    <row r="1040" spans="27:47">
      <c r="AA1040" s="74"/>
      <c r="AB1040" s="74"/>
      <c r="AC1040" s="74"/>
      <c r="AD1040" s="74"/>
      <c r="AE1040" s="74"/>
      <c r="AG1040" s="101"/>
      <c r="AN1040" s="74"/>
      <c r="AO1040" s="74"/>
      <c r="AP1040" s="74"/>
      <c r="AQ1040" s="74"/>
      <c r="AR1040" s="74"/>
      <c r="AS1040" s="74"/>
      <c r="AT1040" s="74"/>
      <c r="AU1040" s="74"/>
    </row>
    <row r="1041" spans="27:48">
      <c r="AA1041" s="74"/>
      <c r="AB1041" s="74"/>
      <c r="AC1041" s="74"/>
      <c r="AD1041" s="74"/>
      <c r="AE1041" s="74"/>
      <c r="AG1041" s="101"/>
      <c r="AN1041" s="74"/>
      <c r="AO1041" s="74"/>
      <c r="AP1041" s="74"/>
      <c r="AQ1041" s="74"/>
      <c r="AR1041" s="74"/>
      <c r="AS1041" s="74"/>
      <c r="AT1041" s="74"/>
      <c r="AU1041" s="74"/>
    </row>
    <row r="1042" spans="27:48">
      <c r="AA1042" s="74"/>
      <c r="AB1042" s="74"/>
      <c r="AC1042" s="74"/>
      <c r="AD1042" s="74"/>
      <c r="AE1042" s="74"/>
      <c r="AG1042" s="101"/>
      <c r="AN1042" s="74"/>
      <c r="AO1042" s="74"/>
      <c r="AP1042" s="74"/>
      <c r="AQ1042" s="74"/>
      <c r="AR1042" s="74"/>
      <c r="AS1042" s="74"/>
      <c r="AT1042" s="74"/>
      <c r="AU1042" s="74"/>
    </row>
    <row r="1043" spans="27:48">
      <c r="AA1043" s="74"/>
      <c r="AB1043" s="74"/>
      <c r="AC1043" s="74"/>
      <c r="AD1043" s="74"/>
      <c r="AE1043" s="74"/>
      <c r="AG1043" s="101"/>
      <c r="AN1043" s="74"/>
      <c r="AO1043" s="74"/>
      <c r="AP1043" s="74"/>
      <c r="AQ1043" s="74"/>
      <c r="AR1043" s="74"/>
      <c r="AS1043" s="74"/>
      <c r="AT1043" s="74"/>
      <c r="AU1043" s="74"/>
    </row>
    <row r="1044" spans="27:48">
      <c r="AA1044" s="74"/>
      <c r="AB1044" s="74"/>
      <c r="AC1044" s="74"/>
      <c r="AD1044" s="74"/>
      <c r="AE1044" s="74"/>
      <c r="AG1044" s="101"/>
      <c r="AN1044" s="74"/>
      <c r="AO1044" s="74"/>
      <c r="AP1044" s="74"/>
      <c r="AQ1044" s="74"/>
      <c r="AR1044" s="74"/>
      <c r="AS1044" s="74"/>
      <c r="AT1044" s="74"/>
      <c r="AU1044" s="74"/>
      <c r="AV1044" s="74"/>
    </row>
    <row r="1045" spans="27:48">
      <c r="AA1045" s="74"/>
      <c r="AB1045" s="74"/>
      <c r="AC1045" s="74"/>
      <c r="AD1045" s="74"/>
      <c r="AE1045" s="74"/>
      <c r="AG1045" s="101"/>
      <c r="AN1045" s="74"/>
      <c r="AO1045" s="74"/>
      <c r="AP1045" s="74"/>
      <c r="AQ1045" s="74"/>
      <c r="AR1045" s="74"/>
      <c r="AS1045" s="74"/>
      <c r="AT1045" s="74"/>
      <c r="AU1045" s="74"/>
      <c r="AV1045" s="74"/>
    </row>
    <row r="1046" spans="27:48">
      <c r="AA1046" s="74"/>
      <c r="AB1046" s="74"/>
      <c r="AC1046" s="74"/>
      <c r="AD1046" s="74"/>
      <c r="AE1046" s="74"/>
      <c r="AG1046" s="101"/>
      <c r="AN1046" s="74"/>
      <c r="AO1046" s="74"/>
      <c r="AP1046" s="74"/>
      <c r="AQ1046" s="74"/>
      <c r="AR1046" s="74"/>
      <c r="AS1046" s="74"/>
      <c r="AT1046" s="74"/>
      <c r="AU1046" s="74"/>
    </row>
    <row r="1047" spans="27:48">
      <c r="AA1047" s="74"/>
      <c r="AB1047" s="74"/>
      <c r="AC1047" s="74"/>
      <c r="AD1047" s="74"/>
      <c r="AE1047" s="74"/>
      <c r="AG1047" s="101"/>
      <c r="AN1047" s="74"/>
      <c r="AO1047" s="74"/>
      <c r="AP1047" s="74"/>
      <c r="AQ1047" s="74"/>
      <c r="AR1047" s="74"/>
      <c r="AS1047" s="74"/>
      <c r="AT1047" s="74"/>
      <c r="AU1047" s="74"/>
    </row>
    <row r="1048" spans="27:48">
      <c r="AA1048" s="74"/>
      <c r="AB1048" s="74"/>
      <c r="AC1048" s="74"/>
      <c r="AD1048" s="74"/>
      <c r="AE1048" s="74"/>
      <c r="AG1048" s="101"/>
      <c r="AN1048" s="74"/>
      <c r="AO1048" s="74"/>
      <c r="AP1048" s="74"/>
      <c r="AQ1048" s="74"/>
      <c r="AR1048" s="74"/>
      <c r="AS1048" s="74"/>
      <c r="AT1048" s="74"/>
      <c r="AU1048" s="74"/>
    </row>
    <row r="1049" spans="27:48">
      <c r="AA1049" s="74"/>
      <c r="AB1049" s="74"/>
      <c r="AC1049" s="74"/>
      <c r="AD1049" s="74"/>
      <c r="AE1049" s="74"/>
      <c r="AG1049" s="101"/>
      <c r="AN1049" s="74"/>
      <c r="AO1049" s="74"/>
      <c r="AP1049" s="74"/>
      <c r="AQ1049" s="74"/>
      <c r="AR1049" s="74"/>
      <c r="AS1049" s="74"/>
      <c r="AT1049" s="74"/>
      <c r="AU1049" s="74"/>
    </row>
    <row r="1050" spans="27:48">
      <c r="AA1050" s="74"/>
      <c r="AB1050" s="74"/>
      <c r="AC1050" s="74"/>
      <c r="AD1050" s="74"/>
      <c r="AE1050" s="74"/>
      <c r="AG1050" s="101"/>
      <c r="AN1050" s="74"/>
      <c r="AO1050" s="74"/>
      <c r="AP1050" s="74"/>
      <c r="AQ1050" s="74"/>
      <c r="AR1050" s="74"/>
      <c r="AS1050" s="74"/>
      <c r="AT1050" s="74"/>
      <c r="AU1050" s="74"/>
    </row>
    <row r="1051" spans="27:48">
      <c r="AA1051" s="74"/>
      <c r="AB1051" s="74"/>
      <c r="AC1051" s="74"/>
      <c r="AD1051" s="74"/>
      <c r="AE1051" s="74"/>
      <c r="AG1051" s="101"/>
      <c r="AN1051" s="74"/>
      <c r="AO1051" s="74"/>
      <c r="AP1051" s="74"/>
      <c r="AQ1051" s="74"/>
      <c r="AR1051" s="74"/>
      <c r="AS1051" s="74"/>
      <c r="AT1051" s="74"/>
      <c r="AU1051" s="74"/>
    </row>
    <row r="1052" spans="27:48">
      <c r="AA1052" s="74"/>
      <c r="AB1052" s="74"/>
      <c r="AC1052" s="74"/>
      <c r="AD1052" s="74"/>
      <c r="AE1052" s="74"/>
      <c r="AG1052" s="101"/>
      <c r="AN1052" s="74"/>
      <c r="AO1052" s="74"/>
      <c r="AP1052" s="74"/>
      <c r="AQ1052" s="74"/>
      <c r="AR1052" s="74"/>
      <c r="AS1052" s="74"/>
      <c r="AT1052" s="74"/>
      <c r="AU1052" s="74"/>
    </row>
    <row r="1053" spans="27:48">
      <c r="AA1053" s="74"/>
      <c r="AB1053" s="74"/>
      <c r="AC1053" s="74"/>
      <c r="AD1053" s="74"/>
      <c r="AE1053" s="74"/>
      <c r="AG1053" s="101"/>
      <c r="AN1053" s="74"/>
      <c r="AO1053" s="74"/>
      <c r="AP1053" s="74"/>
      <c r="AQ1053" s="74"/>
      <c r="AR1053" s="74"/>
      <c r="AS1053" s="74"/>
      <c r="AT1053" s="74"/>
      <c r="AU1053" s="74"/>
    </row>
    <row r="1054" spans="27:48">
      <c r="AA1054" s="74"/>
      <c r="AB1054" s="74"/>
      <c r="AC1054" s="74"/>
      <c r="AD1054" s="74"/>
      <c r="AE1054" s="74"/>
      <c r="AG1054" s="101"/>
      <c r="AN1054" s="74"/>
      <c r="AO1054" s="74"/>
      <c r="AP1054" s="74"/>
      <c r="AQ1054" s="74"/>
      <c r="AR1054" s="74"/>
      <c r="AS1054" s="74"/>
      <c r="AT1054" s="74"/>
      <c r="AU1054" s="74"/>
    </row>
    <row r="1055" spans="27:48">
      <c r="AA1055" s="74"/>
      <c r="AB1055" s="74"/>
      <c r="AC1055" s="74"/>
      <c r="AD1055" s="74"/>
      <c r="AE1055" s="74"/>
      <c r="AG1055" s="101"/>
      <c r="AN1055" s="74"/>
      <c r="AO1055" s="74"/>
      <c r="AP1055" s="74"/>
      <c r="AQ1055" s="74"/>
      <c r="AR1055" s="74"/>
      <c r="AS1055" s="74"/>
      <c r="AT1055" s="74"/>
      <c r="AU1055" s="74"/>
    </row>
    <row r="1056" spans="27:48">
      <c r="AA1056" s="74"/>
      <c r="AB1056" s="74"/>
      <c r="AC1056" s="74"/>
      <c r="AD1056" s="74"/>
      <c r="AE1056" s="74"/>
      <c r="AG1056" s="101"/>
      <c r="AN1056" s="74"/>
      <c r="AO1056" s="74"/>
      <c r="AP1056" s="74"/>
      <c r="AQ1056" s="74"/>
      <c r="AR1056" s="74"/>
      <c r="AS1056" s="74"/>
      <c r="AT1056" s="74"/>
      <c r="AU1056" s="74"/>
    </row>
    <row r="1057" spans="27:64">
      <c r="AA1057" s="74"/>
      <c r="AB1057" s="74"/>
      <c r="AC1057" s="74"/>
      <c r="AD1057" s="74"/>
      <c r="AE1057" s="74"/>
      <c r="AG1057" s="101"/>
      <c r="AN1057" s="74"/>
      <c r="AO1057" s="74"/>
      <c r="AP1057" s="74"/>
      <c r="AQ1057" s="74"/>
      <c r="AR1057" s="74"/>
      <c r="AS1057" s="74"/>
      <c r="AT1057" s="74"/>
      <c r="AU1057" s="74"/>
    </row>
    <row r="1058" spans="27:64">
      <c r="AA1058" s="74"/>
      <c r="AB1058" s="74"/>
      <c r="AC1058" s="74"/>
      <c r="AD1058" s="74"/>
      <c r="AE1058" s="74"/>
      <c r="AG1058" s="101"/>
      <c r="AN1058" s="74"/>
      <c r="AO1058" s="74"/>
      <c r="AP1058" s="74"/>
      <c r="AQ1058" s="74"/>
      <c r="AR1058" s="74"/>
      <c r="AS1058" s="74"/>
      <c r="AT1058" s="74"/>
      <c r="AU1058" s="74"/>
    </row>
    <row r="1059" spans="27:64">
      <c r="AA1059" s="74"/>
      <c r="AB1059" s="74"/>
      <c r="AC1059" s="74"/>
      <c r="AD1059" s="74"/>
      <c r="AE1059" s="74"/>
      <c r="AG1059" s="101"/>
      <c r="AN1059" s="74"/>
      <c r="AO1059" s="74"/>
      <c r="AP1059" s="74"/>
      <c r="AQ1059" s="74"/>
      <c r="AR1059" s="74"/>
      <c r="AS1059" s="74"/>
      <c r="AT1059" s="74"/>
      <c r="AU1059" s="74"/>
    </row>
    <row r="1060" spans="27:64">
      <c r="AA1060" s="74"/>
      <c r="AB1060" s="74"/>
      <c r="AC1060" s="74"/>
      <c r="AD1060" s="74"/>
      <c r="AE1060" s="74"/>
      <c r="AG1060" s="101"/>
      <c r="AN1060" s="74"/>
      <c r="AO1060" s="74"/>
      <c r="AP1060" s="74"/>
      <c r="AQ1060" s="74"/>
      <c r="AR1060" s="74"/>
      <c r="AS1060" s="74"/>
      <c r="AT1060" s="74"/>
      <c r="AU1060" s="74"/>
    </row>
    <row r="1061" spans="27:64">
      <c r="AA1061" s="74"/>
      <c r="AB1061" s="74"/>
      <c r="AC1061" s="74"/>
      <c r="AD1061" s="74"/>
      <c r="AE1061" s="74"/>
      <c r="AG1061" s="101"/>
      <c r="AN1061" s="74"/>
      <c r="AO1061" s="74"/>
      <c r="AP1061" s="74"/>
      <c r="AQ1061" s="74"/>
      <c r="AR1061" s="74"/>
      <c r="AS1061" s="74"/>
      <c r="AT1061" s="74"/>
      <c r="AU1061" s="74"/>
    </row>
    <row r="1062" spans="27:64">
      <c r="AA1062" s="74"/>
      <c r="AB1062" s="74"/>
      <c r="AC1062" s="74"/>
      <c r="AD1062" s="74"/>
      <c r="AE1062" s="74"/>
      <c r="AG1062" s="101"/>
      <c r="AN1062" s="74"/>
      <c r="AO1062" s="74"/>
      <c r="AP1062" s="74"/>
      <c r="AQ1062" s="74"/>
      <c r="AR1062" s="74"/>
      <c r="AS1062" s="74"/>
      <c r="AT1062" s="74"/>
      <c r="AU1062" s="74"/>
    </row>
    <row r="1063" spans="27:64">
      <c r="AA1063" s="74"/>
      <c r="AB1063" s="74"/>
      <c r="AC1063" s="74"/>
      <c r="AD1063" s="74"/>
      <c r="AE1063" s="74"/>
      <c r="AG1063" s="101"/>
      <c r="AN1063" s="74"/>
      <c r="AO1063" s="74"/>
      <c r="AP1063" s="74"/>
      <c r="AQ1063" s="74"/>
      <c r="AR1063" s="74"/>
      <c r="AS1063" s="74"/>
      <c r="AT1063" s="74"/>
      <c r="AU1063" s="74"/>
    </row>
    <row r="1064" spans="27:64">
      <c r="AA1064" s="74"/>
      <c r="AB1064" s="74"/>
      <c r="AC1064" s="74"/>
      <c r="AD1064" s="74"/>
      <c r="AE1064" s="74"/>
      <c r="AG1064" s="101"/>
      <c r="AN1064" s="74"/>
      <c r="AO1064" s="74"/>
      <c r="AP1064" s="74"/>
      <c r="AQ1064" s="74"/>
      <c r="AR1064" s="74"/>
      <c r="AS1064" s="74"/>
      <c r="AT1064" s="74"/>
      <c r="AU1064" s="74"/>
    </row>
    <row r="1065" spans="27:64">
      <c r="AA1065" s="74"/>
      <c r="AB1065" s="74"/>
      <c r="AC1065" s="74"/>
      <c r="AD1065" s="74"/>
      <c r="AE1065" s="74"/>
      <c r="AG1065" s="101"/>
      <c r="AN1065" s="74"/>
      <c r="AO1065" s="74"/>
      <c r="AP1065" s="74"/>
      <c r="AQ1065" s="74"/>
      <c r="AR1065" s="74"/>
      <c r="AS1065" s="74"/>
      <c r="AT1065" s="74"/>
      <c r="AU1065" s="74"/>
    </row>
    <row r="1066" spans="27:64">
      <c r="AA1066" s="74"/>
      <c r="AB1066" s="74"/>
      <c r="AC1066" s="74"/>
      <c r="AD1066" s="74"/>
      <c r="AE1066" s="74"/>
      <c r="AG1066" s="101"/>
      <c r="AN1066" s="74"/>
      <c r="AO1066" s="74"/>
      <c r="AP1066" s="74"/>
      <c r="AQ1066" s="74"/>
      <c r="AR1066" s="74"/>
      <c r="AS1066" s="74"/>
      <c r="AT1066" s="74"/>
      <c r="AU1066" s="74"/>
    </row>
    <row r="1067" spans="27:64">
      <c r="AA1067" s="74"/>
      <c r="AB1067" s="74"/>
      <c r="AC1067" s="74"/>
      <c r="AD1067" s="74"/>
      <c r="AE1067" s="74"/>
      <c r="AG1067" s="101"/>
      <c r="AN1067" s="74"/>
      <c r="AO1067" s="74"/>
      <c r="AP1067" s="74"/>
      <c r="AQ1067" s="74"/>
      <c r="AR1067" s="74"/>
      <c r="AS1067" s="74"/>
      <c r="AT1067" s="74"/>
      <c r="AU1067" s="74"/>
    </row>
    <row r="1068" spans="27:64">
      <c r="AA1068" s="74"/>
      <c r="AB1068" s="74"/>
      <c r="AC1068" s="74"/>
      <c r="AD1068" s="74"/>
      <c r="AE1068" s="74"/>
      <c r="AG1068" s="101"/>
      <c r="AN1068" s="74"/>
      <c r="AO1068" s="74"/>
      <c r="AP1068" s="74"/>
      <c r="AQ1068" s="74"/>
      <c r="AR1068" s="74"/>
      <c r="AS1068" s="74"/>
      <c r="AT1068" s="74"/>
      <c r="AU1068" s="74"/>
    </row>
    <row r="1069" spans="27:64">
      <c r="AA1069" s="74"/>
      <c r="AB1069" s="74"/>
      <c r="AC1069" s="74"/>
      <c r="AD1069" s="74"/>
      <c r="AE1069" s="74"/>
      <c r="AG1069" s="101"/>
      <c r="AN1069" s="74"/>
      <c r="AO1069" s="74"/>
      <c r="AP1069" s="74"/>
      <c r="AQ1069" s="74"/>
      <c r="AR1069" s="74"/>
      <c r="AS1069" s="74"/>
      <c r="AT1069" s="74"/>
      <c r="AU1069" s="74"/>
      <c r="AV1069" s="74"/>
      <c r="AW1069" s="74"/>
      <c r="AX1069" s="74"/>
      <c r="AY1069" s="74"/>
      <c r="AZ1069" s="74"/>
      <c r="BA1069" s="74"/>
      <c r="BB1069" s="74"/>
      <c r="BC1069" s="74"/>
      <c r="BD1069" s="74"/>
      <c r="BE1069" s="74"/>
      <c r="BF1069" s="74"/>
      <c r="BG1069" s="74"/>
      <c r="BH1069" s="74"/>
      <c r="BI1069" s="74"/>
      <c r="BJ1069" s="74"/>
      <c r="BK1069" s="74"/>
      <c r="BL1069" s="74"/>
    </row>
    <row r="1070" spans="27:64">
      <c r="AA1070" s="74"/>
      <c r="AB1070" s="74"/>
      <c r="AC1070" s="74"/>
      <c r="AD1070" s="74"/>
      <c r="AE1070" s="74"/>
      <c r="AG1070" s="101"/>
      <c r="AN1070" s="74"/>
      <c r="AO1070" s="74"/>
      <c r="AP1070" s="74"/>
      <c r="AQ1070" s="74"/>
      <c r="AR1070" s="74"/>
      <c r="AS1070" s="74"/>
      <c r="AT1070" s="74"/>
      <c r="AU1070" s="74"/>
    </row>
    <row r="1071" spans="27:64">
      <c r="AA1071" s="74"/>
      <c r="AB1071" s="74"/>
      <c r="AC1071" s="74"/>
      <c r="AD1071" s="74"/>
      <c r="AE1071" s="74"/>
      <c r="AG1071" s="101"/>
      <c r="AN1071" s="74"/>
      <c r="AO1071" s="74"/>
      <c r="AP1071" s="74"/>
      <c r="AQ1071" s="74"/>
      <c r="AR1071" s="74"/>
      <c r="AS1071" s="74"/>
      <c r="AT1071" s="74"/>
      <c r="AU1071" s="74"/>
    </row>
    <row r="1072" spans="27:64">
      <c r="AA1072" s="74"/>
      <c r="AB1072" s="74"/>
      <c r="AC1072" s="74"/>
      <c r="AD1072" s="74"/>
      <c r="AE1072" s="74"/>
      <c r="AG1072" s="101"/>
      <c r="AN1072" s="74"/>
      <c r="AO1072" s="74"/>
      <c r="AP1072" s="74"/>
      <c r="AQ1072" s="74"/>
      <c r="AR1072" s="74"/>
      <c r="AS1072" s="74"/>
      <c r="AT1072" s="74"/>
      <c r="AU1072" s="74"/>
    </row>
    <row r="1073" spans="27:48">
      <c r="AA1073" s="74"/>
      <c r="AB1073" s="74"/>
      <c r="AC1073" s="74"/>
      <c r="AD1073" s="74"/>
      <c r="AE1073" s="74"/>
      <c r="AG1073" s="101"/>
      <c r="AN1073" s="74"/>
      <c r="AO1073" s="74"/>
      <c r="AP1073" s="74"/>
      <c r="AQ1073" s="74"/>
      <c r="AR1073" s="74"/>
      <c r="AS1073" s="74"/>
      <c r="AT1073" s="74"/>
      <c r="AU1073" s="74"/>
    </row>
    <row r="1074" spans="27:48">
      <c r="AA1074" s="74"/>
      <c r="AB1074" s="74"/>
      <c r="AC1074" s="74"/>
      <c r="AD1074" s="74"/>
      <c r="AE1074" s="74"/>
      <c r="AG1074" s="101"/>
      <c r="AN1074" s="74"/>
      <c r="AO1074" s="74"/>
      <c r="AP1074" s="74"/>
      <c r="AQ1074" s="74"/>
      <c r="AR1074" s="74"/>
      <c r="AS1074" s="74"/>
      <c r="AT1074" s="74"/>
      <c r="AU1074" s="74"/>
    </row>
    <row r="1075" spans="27:48">
      <c r="AA1075" s="74"/>
      <c r="AB1075" s="74"/>
      <c r="AC1075" s="74"/>
      <c r="AD1075" s="74"/>
      <c r="AE1075" s="74"/>
      <c r="AG1075" s="101"/>
      <c r="AN1075" s="74"/>
      <c r="AO1075" s="74"/>
      <c r="AP1075" s="74"/>
      <c r="AQ1075" s="74"/>
      <c r="AR1075" s="74"/>
      <c r="AS1075" s="74"/>
      <c r="AT1075" s="74"/>
      <c r="AU1075" s="74"/>
    </row>
    <row r="1076" spans="27:48">
      <c r="AA1076" s="74"/>
      <c r="AB1076" s="74"/>
      <c r="AC1076" s="74"/>
      <c r="AD1076" s="74"/>
      <c r="AE1076" s="74"/>
      <c r="AG1076" s="101"/>
      <c r="AN1076" s="74"/>
      <c r="AO1076" s="74"/>
      <c r="AP1076" s="74"/>
      <c r="AQ1076" s="74"/>
      <c r="AR1076" s="74"/>
      <c r="AS1076" s="74"/>
      <c r="AT1076" s="74"/>
      <c r="AU1076" s="74"/>
    </row>
    <row r="1077" spans="27:48">
      <c r="AA1077" s="74"/>
      <c r="AB1077" s="74"/>
      <c r="AC1077" s="74"/>
      <c r="AD1077" s="74"/>
      <c r="AE1077" s="74"/>
      <c r="AG1077" s="101"/>
      <c r="AN1077" s="74"/>
      <c r="AO1077" s="74"/>
      <c r="AP1077" s="74"/>
      <c r="AQ1077" s="74"/>
      <c r="AR1077" s="74"/>
      <c r="AS1077" s="74"/>
      <c r="AT1077" s="74"/>
      <c r="AU1077" s="74"/>
    </row>
    <row r="1078" spans="27:48">
      <c r="AA1078" s="74"/>
      <c r="AB1078" s="74"/>
      <c r="AC1078" s="74"/>
      <c r="AD1078" s="74"/>
      <c r="AE1078" s="74"/>
      <c r="AG1078" s="101"/>
      <c r="AN1078" s="74"/>
      <c r="AO1078" s="74"/>
      <c r="AP1078" s="74"/>
      <c r="AQ1078" s="74"/>
      <c r="AR1078" s="74"/>
      <c r="AS1078" s="74"/>
      <c r="AT1078" s="74"/>
      <c r="AU1078" s="74"/>
    </row>
    <row r="1079" spans="27:48">
      <c r="AA1079" s="74"/>
      <c r="AB1079" s="74"/>
      <c r="AC1079" s="74"/>
      <c r="AD1079" s="74"/>
      <c r="AE1079" s="74"/>
      <c r="AG1079" s="101"/>
      <c r="AN1079" s="74"/>
      <c r="AO1079" s="74"/>
      <c r="AP1079" s="74"/>
      <c r="AQ1079" s="74"/>
      <c r="AR1079" s="74"/>
      <c r="AS1079" s="74"/>
      <c r="AT1079" s="74"/>
      <c r="AU1079" s="74"/>
    </row>
    <row r="1080" spans="27:48">
      <c r="AA1080" s="74"/>
      <c r="AB1080" s="74"/>
      <c r="AC1080" s="74"/>
      <c r="AD1080" s="74"/>
      <c r="AE1080" s="74"/>
      <c r="AG1080" s="101"/>
      <c r="AN1080" s="74"/>
      <c r="AO1080" s="74"/>
      <c r="AP1080" s="74"/>
      <c r="AQ1080" s="74"/>
      <c r="AR1080" s="74"/>
      <c r="AS1080" s="74"/>
      <c r="AT1080" s="74"/>
      <c r="AU1080" s="74"/>
    </row>
    <row r="1081" spans="27:48">
      <c r="AA1081" s="74"/>
      <c r="AB1081" s="74"/>
      <c r="AC1081" s="74"/>
      <c r="AD1081" s="74"/>
      <c r="AE1081" s="74"/>
      <c r="AG1081" s="101"/>
      <c r="AN1081" s="74"/>
      <c r="AO1081" s="74"/>
      <c r="AP1081" s="74"/>
      <c r="AQ1081" s="74"/>
      <c r="AR1081" s="74"/>
      <c r="AS1081" s="74"/>
      <c r="AT1081" s="74"/>
      <c r="AU1081" s="74"/>
      <c r="AV1081" s="74"/>
    </row>
    <row r="1082" spans="27:48">
      <c r="AA1082" s="74"/>
      <c r="AB1082" s="74"/>
      <c r="AC1082" s="74"/>
      <c r="AD1082" s="74"/>
      <c r="AE1082" s="74"/>
      <c r="AG1082" s="101"/>
      <c r="AN1082" s="74"/>
      <c r="AO1082" s="74"/>
      <c r="AP1082" s="74"/>
      <c r="AQ1082" s="74"/>
      <c r="AR1082" s="74"/>
      <c r="AS1082" s="74"/>
      <c r="AT1082" s="74"/>
      <c r="AU1082" s="74"/>
    </row>
    <row r="1083" spans="27:48">
      <c r="AA1083" s="74"/>
      <c r="AB1083" s="74"/>
      <c r="AC1083" s="74"/>
      <c r="AD1083" s="74"/>
      <c r="AE1083" s="74"/>
      <c r="AG1083" s="101"/>
      <c r="AN1083" s="74"/>
      <c r="AO1083" s="74"/>
      <c r="AP1083" s="74"/>
      <c r="AQ1083" s="74"/>
      <c r="AR1083" s="74"/>
      <c r="AS1083" s="74"/>
      <c r="AT1083" s="74"/>
      <c r="AU1083" s="74"/>
      <c r="AV1083" s="74"/>
    </row>
    <row r="1084" spans="27:48">
      <c r="AA1084" s="74"/>
      <c r="AB1084" s="74"/>
      <c r="AC1084" s="74"/>
      <c r="AD1084" s="74"/>
      <c r="AE1084" s="74"/>
      <c r="AG1084" s="101"/>
      <c r="AN1084" s="74"/>
      <c r="AO1084" s="74"/>
      <c r="AP1084" s="74"/>
      <c r="AQ1084" s="74"/>
      <c r="AR1084" s="74"/>
      <c r="AS1084" s="74"/>
      <c r="AT1084" s="74"/>
      <c r="AU1084" s="74"/>
    </row>
    <row r="1085" spans="27:48">
      <c r="AA1085" s="74"/>
      <c r="AB1085" s="74"/>
      <c r="AC1085" s="74"/>
      <c r="AD1085" s="74"/>
      <c r="AE1085" s="74"/>
      <c r="AG1085" s="101"/>
      <c r="AN1085" s="74"/>
      <c r="AO1085" s="74"/>
      <c r="AP1085" s="74"/>
      <c r="AQ1085" s="74"/>
      <c r="AR1085" s="74"/>
      <c r="AS1085" s="74"/>
      <c r="AT1085" s="74"/>
      <c r="AU1085" s="74"/>
    </row>
    <row r="1086" spans="27:48">
      <c r="AA1086" s="74"/>
      <c r="AB1086" s="74"/>
      <c r="AC1086" s="74"/>
      <c r="AD1086" s="74"/>
      <c r="AE1086" s="74"/>
      <c r="AG1086" s="101"/>
      <c r="AN1086" s="74"/>
      <c r="AO1086" s="74"/>
      <c r="AP1086" s="74"/>
      <c r="AQ1086" s="74"/>
      <c r="AR1086" s="74"/>
      <c r="AS1086" s="74"/>
      <c r="AT1086" s="74"/>
      <c r="AU1086" s="74"/>
    </row>
    <row r="1087" spans="27:48">
      <c r="AA1087" s="74"/>
      <c r="AB1087" s="74"/>
      <c r="AC1087" s="74"/>
      <c r="AD1087" s="74"/>
      <c r="AE1087" s="74"/>
      <c r="AG1087" s="101"/>
      <c r="AN1087" s="74"/>
      <c r="AO1087" s="74"/>
      <c r="AP1087" s="74"/>
      <c r="AQ1087" s="74"/>
      <c r="AR1087" s="74"/>
      <c r="AS1087" s="74"/>
      <c r="AT1087" s="74"/>
      <c r="AU1087" s="74"/>
    </row>
    <row r="1088" spans="27:48">
      <c r="AA1088" s="74"/>
      <c r="AB1088" s="74"/>
      <c r="AC1088" s="74"/>
      <c r="AD1088" s="74"/>
      <c r="AE1088" s="74"/>
      <c r="AG1088" s="101"/>
      <c r="AN1088" s="74"/>
      <c r="AO1088" s="74"/>
      <c r="AP1088" s="74"/>
      <c r="AQ1088" s="74"/>
      <c r="AR1088" s="74"/>
      <c r="AS1088" s="74"/>
      <c r="AT1088" s="74"/>
      <c r="AU1088" s="74"/>
    </row>
    <row r="1089" spans="27:47">
      <c r="AA1089" s="74"/>
      <c r="AB1089" s="74"/>
      <c r="AC1089" s="74"/>
      <c r="AD1089" s="74"/>
      <c r="AE1089" s="74"/>
      <c r="AG1089" s="101"/>
      <c r="AN1089" s="74"/>
      <c r="AO1089" s="74"/>
      <c r="AP1089" s="74"/>
      <c r="AQ1089" s="74"/>
      <c r="AR1089" s="74"/>
      <c r="AS1089" s="74"/>
      <c r="AT1089" s="74"/>
      <c r="AU1089" s="74"/>
    </row>
    <row r="1090" spans="27:47">
      <c r="AA1090" s="74"/>
      <c r="AB1090" s="74"/>
      <c r="AC1090" s="74"/>
      <c r="AD1090" s="74"/>
      <c r="AE1090" s="74"/>
      <c r="AG1090" s="101"/>
      <c r="AN1090" s="74"/>
      <c r="AO1090" s="74"/>
      <c r="AP1090" s="74"/>
      <c r="AQ1090" s="74"/>
      <c r="AR1090" s="74"/>
      <c r="AS1090" s="74"/>
      <c r="AT1090" s="74"/>
      <c r="AU1090" s="74"/>
    </row>
    <row r="1091" spans="27:47">
      <c r="AA1091" s="74"/>
      <c r="AB1091" s="74"/>
      <c r="AC1091" s="74"/>
      <c r="AD1091" s="74"/>
      <c r="AE1091" s="74"/>
      <c r="AG1091" s="101"/>
      <c r="AN1091" s="74"/>
      <c r="AO1091" s="74"/>
      <c r="AP1091" s="74"/>
      <c r="AQ1091" s="74"/>
      <c r="AR1091" s="74"/>
      <c r="AS1091" s="74"/>
      <c r="AT1091" s="74"/>
      <c r="AU1091" s="74"/>
    </row>
    <row r="1092" spans="27:47">
      <c r="AA1092" s="74"/>
      <c r="AB1092" s="74"/>
      <c r="AC1092" s="74"/>
      <c r="AD1092" s="74"/>
      <c r="AE1092" s="74"/>
      <c r="AG1092" s="101"/>
      <c r="AN1092" s="74"/>
      <c r="AO1092" s="74"/>
      <c r="AP1092" s="74"/>
      <c r="AQ1092" s="74"/>
      <c r="AR1092" s="74"/>
      <c r="AS1092" s="74"/>
      <c r="AT1092" s="74"/>
      <c r="AU1092" s="74"/>
    </row>
    <row r="1093" spans="27:47">
      <c r="AA1093" s="74"/>
      <c r="AB1093" s="74"/>
      <c r="AC1093" s="74"/>
      <c r="AD1093" s="74"/>
      <c r="AE1093" s="74"/>
      <c r="AG1093" s="101"/>
      <c r="AN1093" s="74"/>
      <c r="AO1093" s="74"/>
      <c r="AP1093" s="74"/>
      <c r="AQ1093" s="74"/>
      <c r="AR1093" s="74"/>
      <c r="AS1093" s="74"/>
      <c r="AT1093" s="74"/>
      <c r="AU1093" s="74"/>
    </row>
    <row r="1094" spans="27:47">
      <c r="AA1094" s="74"/>
      <c r="AB1094" s="74"/>
      <c r="AC1094" s="74"/>
      <c r="AD1094" s="74"/>
      <c r="AE1094" s="74"/>
      <c r="AG1094" s="101"/>
      <c r="AN1094" s="74"/>
      <c r="AO1094" s="74"/>
      <c r="AP1094" s="74"/>
      <c r="AQ1094" s="74"/>
      <c r="AR1094" s="74"/>
      <c r="AS1094" s="74"/>
      <c r="AT1094" s="74"/>
      <c r="AU1094" s="74"/>
    </row>
    <row r="1095" spans="27:47">
      <c r="AA1095" s="74"/>
      <c r="AB1095" s="74"/>
      <c r="AC1095" s="74"/>
      <c r="AD1095" s="74"/>
      <c r="AE1095" s="74"/>
      <c r="AG1095" s="101"/>
      <c r="AN1095" s="74"/>
      <c r="AO1095" s="74"/>
      <c r="AP1095" s="74"/>
      <c r="AQ1095" s="74"/>
      <c r="AR1095" s="74"/>
      <c r="AS1095" s="74"/>
      <c r="AT1095" s="74"/>
      <c r="AU1095" s="74"/>
    </row>
    <row r="1096" spans="27:47">
      <c r="AA1096" s="74"/>
      <c r="AB1096" s="74"/>
      <c r="AC1096" s="74"/>
      <c r="AD1096" s="74"/>
      <c r="AE1096" s="74"/>
      <c r="AG1096" s="101"/>
      <c r="AN1096" s="74"/>
      <c r="AO1096" s="74"/>
      <c r="AP1096" s="74"/>
      <c r="AQ1096" s="74"/>
      <c r="AR1096" s="74"/>
      <c r="AS1096" s="74"/>
      <c r="AT1096" s="74"/>
      <c r="AU1096" s="74"/>
    </row>
    <row r="1097" spans="27:47">
      <c r="AA1097" s="74"/>
      <c r="AB1097" s="74"/>
      <c r="AC1097" s="74"/>
      <c r="AD1097" s="74"/>
      <c r="AE1097" s="74"/>
      <c r="AG1097" s="101"/>
      <c r="AN1097" s="74"/>
      <c r="AO1097" s="74"/>
      <c r="AP1097" s="74"/>
      <c r="AQ1097" s="74"/>
      <c r="AR1097" s="74"/>
      <c r="AS1097" s="74"/>
      <c r="AT1097" s="74"/>
      <c r="AU1097" s="74"/>
    </row>
    <row r="1098" spans="27:47">
      <c r="AA1098" s="74"/>
      <c r="AB1098" s="74"/>
      <c r="AC1098" s="74"/>
      <c r="AD1098" s="74"/>
      <c r="AE1098" s="74"/>
      <c r="AG1098" s="101"/>
      <c r="AN1098" s="74"/>
      <c r="AO1098" s="74"/>
      <c r="AP1098" s="74"/>
      <c r="AQ1098" s="74"/>
      <c r="AR1098" s="74"/>
      <c r="AS1098" s="74"/>
      <c r="AT1098" s="74"/>
      <c r="AU1098" s="74"/>
    </row>
    <row r="1099" spans="27:47">
      <c r="AA1099" s="74"/>
      <c r="AB1099" s="74"/>
      <c r="AC1099" s="74"/>
      <c r="AD1099" s="74"/>
      <c r="AE1099" s="74"/>
      <c r="AG1099" s="101"/>
      <c r="AN1099" s="74"/>
      <c r="AO1099" s="74"/>
      <c r="AP1099" s="74"/>
      <c r="AQ1099" s="74"/>
      <c r="AR1099" s="74"/>
      <c r="AS1099" s="74"/>
      <c r="AT1099" s="74"/>
      <c r="AU1099" s="74"/>
    </row>
    <row r="1100" spans="27:47">
      <c r="AA1100" s="74"/>
      <c r="AB1100" s="74"/>
      <c r="AC1100" s="74"/>
      <c r="AD1100" s="74"/>
      <c r="AE1100" s="74"/>
      <c r="AG1100" s="101"/>
      <c r="AN1100" s="74"/>
      <c r="AO1100" s="74"/>
      <c r="AP1100" s="74"/>
      <c r="AQ1100" s="74"/>
      <c r="AR1100" s="74"/>
      <c r="AS1100" s="74"/>
      <c r="AT1100" s="74"/>
      <c r="AU1100" s="74"/>
    </row>
    <row r="1101" spans="27:47">
      <c r="AA1101" s="74"/>
      <c r="AB1101" s="74"/>
      <c r="AC1101" s="74"/>
      <c r="AD1101" s="74"/>
      <c r="AE1101" s="74"/>
      <c r="AG1101" s="101"/>
      <c r="AN1101" s="74"/>
      <c r="AO1101" s="74"/>
      <c r="AP1101" s="74"/>
      <c r="AQ1101" s="74"/>
      <c r="AR1101" s="74"/>
      <c r="AS1101" s="74"/>
      <c r="AT1101" s="74"/>
      <c r="AU1101" s="74"/>
    </row>
    <row r="1102" spans="27:47">
      <c r="AA1102" s="74"/>
      <c r="AB1102" s="74"/>
      <c r="AC1102" s="74"/>
      <c r="AD1102" s="74"/>
      <c r="AE1102" s="74"/>
      <c r="AG1102" s="101"/>
      <c r="AN1102" s="74"/>
      <c r="AO1102" s="74"/>
      <c r="AP1102" s="74"/>
      <c r="AQ1102" s="74"/>
      <c r="AR1102" s="74"/>
      <c r="AS1102" s="74"/>
      <c r="AT1102" s="74"/>
      <c r="AU1102" s="74"/>
    </row>
    <row r="1103" spans="27:47">
      <c r="AA1103" s="74"/>
      <c r="AB1103" s="74"/>
      <c r="AC1103" s="74"/>
      <c r="AD1103" s="74"/>
      <c r="AE1103" s="74"/>
      <c r="AG1103" s="101"/>
      <c r="AN1103" s="74"/>
      <c r="AO1103" s="74"/>
      <c r="AP1103" s="74"/>
      <c r="AQ1103" s="74"/>
      <c r="AR1103" s="74"/>
      <c r="AS1103" s="74"/>
      <c r="AT1103" s="74"/>
      <c r="AU1103" s="74"/>
    </row>
    <row r="1104" spans="27:47">
      <c r="AA1104" s="74"/>
      <c r="AB1104" s="74"/>
      <c r="AC1104" s="74"/>
      <c r="AD1104" s="74"/>
      <c r="AE1104" s="74"/>
      <c r="AG1104" s="101"/>
      <c r="AN1104" s="74"/>
      <c r="AO1104" s="74"/>
      <c r="AP1104" s="74"/>
      <c r="AQ1104" s="74"/>
      <c r="AR1104" s="74"/>
      <c r="AS1104" s="74"/>
      <c r="AT1104" s="74"/>
      <c r="AU1104" s="74"/>
    </row>
    <row r="1105" spans="27:47">
      <c r="AA1105" s="74"/>
      <c r="AB1105" s="74"/>
      <c r="AC1105" s="74"/>
      <c r="AD1105" s="74"/>
      <c r="AE1105" s="74"/>
      <c r="AG1105" s="101"/>
      <c r="AN1105" s="74"/>
      <c r="AO1105" s="74"/>
      <c r="AP1105" s="74"/>
      <c r="AQ1105" s="74"/>
      <c r="AR1105" s="74"/>
      <c r="AS1105" s="74"/>
      <c r="AT1105" s="74"/>
      <c r="AU1105" s="74"/>
    </row>
    <row r="1106" spans="27:47">
      <c r="AA1106" s="74"/>
      <c r="AB1106" s="74"/>
      <c r="AC1106" s="74"/>
      <c r="AD1106" s="74"/>
      <c r="AE1106" s="74"/>
      <c r="AG1106" s="101"/>
      <c r="AN1106" s="74"/>
      <c r="AO1106" s="74"/>
      <c r="AP1106" s="74"/>
      <c r="AQ1106" s="74"/>
      <c r="AR1106" s="74"/>
      <c r="AS1106" s="74"/>
      <c r="AT1106" s="74"/>
      <c r="AU1106" s="74"/>
    </row>
    <row r="1107" spans="27:47">
      <c r="AA1107" s="74"/>
      <c r="AB1107" s="74"/>
      <c r="AC1107" s="74"/>
      <c r="AD1107" s="74"/>
      <c r="AE1107" s="74"/>
      <c r="AG1107" s="101"/>
      <c r="AN1107" s="74"/>
      <c r="AO1107" s="74"/>
      <c r="AP1107" s="74"/>
      <c r="AQ1107" s="74"/>
      <c r="AR1107" s="74"/>
      <c r="AS1107" s="74"/>
      <c r="AT1107" s="74"/>
      <c r="AU1107" s="74"/>
    </row>
    <row r="1108" spans="27:47">
      <c r="AA1108" s="74"/>
      <c r="AB1108" s="74"/>
      <c r="AC1108" s="74"/>
      <c r="AD1108" s="74"/>
      <c r="AE1108" s="74"/>
      <c r="AG1108" s="101"/>
      <c r="AN1108" s="74"/>
      <c r="AO1108" s="74"/>
      <c r="AP1108" s="74"/>
      <c r="AQ1108" s="74"/>
      <c r="AR1108" s="74"/>
      <c r="AS1108" s="74"/>
      <c r="AT1108" s="74"/>
      <c r="AU1108" s="74"/>
    </row>
    <row r="1109" spans="27:47">
      <c r="AA1109" s="74"/>
      <c r="AB1109" s="74"/>
      <c r="AC1109" s="74"/>
      <c r="AD1109" s="74"/>
      <c r="AE1109" s="74"/>
      <c r="AG1109" s="101"/>
      <c r="AN1109" s="74"/>
      <c r="AO1109" s="74"/>
      <c r="AP1109" s="74"/>
      <c r="AQ1109" s="74"/>
      <c r="AR1109" s="74"/>
      <c r="AS1109" s="74"/>
      <c r="AT1109" s="74"/>
      <c r="AU1109" s="74"/>
    </row>
    <row r="1110" spans="27:47">
      <c r="AA1110" s="74"/>
      <c r="AB1110" s="74"/>
      <c r="AC1110" s="74"/>
      <c r="AD1110" s="74"/>
      <c r="AE1110" s="74"/>
      <c r="AG1110" s="101"/>
      <c r="AN1110" s="74"/>
      <c r="AO1110" s="74"/>
      <c r="AP1110" s="74"/>
      <c r="AQ1110" s="74"/>
      <c r="AR1110" s="74"/>
      <c r="AS1110" s="74"/>
      <c r="AT1110" s="74"/>
      <c r="AU1110" s="74"/>
    </row>
    <row r="1111" spans="27:47">
      <c r="AA1111" s="74"/>
      <c r="AB1111" s="74"/>
      <c r="AC1111" s="74"/>
      <c r="AD1111" s="74"/>
      <c r="AE1111" s="74"/>
      <c r="AG1111" s="101"/>
      <c r="AN1111" s="74"/>
      <c r="AO1111" s="74"/>
      <c r="AP1111" s="74"/>
      <c r="AQ1111" s="74"/>
      <c r="AR1111" s="74"/>
      <c r="AS1111" s="74"/>
      <c r="AT1111" s="74"/>
      <c r="AU1111" s="74"/>
    </row>
    <row r="1112" spans="27:47">
      <c r="AA1112" s="74"/>
      <c r="AB1112" s="74"/>
      <c r="AC1112" s="74"/>
      <c r="AD1112" s="74"/>
      <c r="AE1112" s="74"/>
      <c r="AG1112" s="101"/>
      <c r="AN1112" s="74"/>
      <c r="AO1112" s="74"/>
      <c r="AP1112" s="74"/>
      <c r="AQ1112" s="74"/>
      <c r="AR1112" s="74"/>
      <c r="AS1112" s="74"/>
      <c r="AT1112" s="74"/>
      <c r="AU1112" s="74"/>
    </row>
    <row r="1113" spans="27:47">
      <c r="AA1113" s="74"/>
      <c r="AB1113" s="74"/>
      <c r="AC1113" s="74"/>
      <c r="AD1113" s="74"/>
      <c r="AE1113" s="74"/>
      <c r="AG1113" s="101"/>
      <c r="AN1113" s="74"/>
      <c r="AO1113" s="74"/>
      <c r="AP1113" s="74"/>
      <c r="AQ1113" s="74"/>
      <c r="AR1113" s="74"/>
      <c r="AS1113" s="74"/>
      <c r="AT1113" s="74"/>
      <c r="AU1113" s="74"/>
    </row>
    <row r="1114" spans="27:47">
      <c r="AA1114" s="74"/>
      <c r="AB1114" s="74"/>
      <c r="AC1114" s="74"/>
      <c r="AD1114" s="74"/>
      <c r="AE1114" s="74"/>
      <c r="AG1114" s="101"/>
      <c r="AN1114" s="74"/>
      <c r="AO1114" s="74"/>
      <c r="AP1114" s="74"/>
      <c r="AQ1114" s="74"/>
      <c r="AR1114" s="74"/>
      <c r="AS1114" s="74"/>
      <c r="AT1114" s="74"/>
      <c r="AU1114" s="74"/>
    </row>
    <row r="1115" spans="27:47">
      <c r="AA1115" s="74"/>
      <c r="AB1115" s="74"/>
      <c r="AC1115" s="74"/>
      <c r="AD1115" s="74"/>
      <c r="AE1115" s="74"/>
      <c r="AG1115" s="101"/>
      <c r="AN1115" s="74"/>
      <c r="AO1115" s="74"/>
      <c r="AP1115" s="74"/>
      <c r="AQ1115" s="74"/>
      <c r="AR1115" s="74"/>
      <c r="AS1115" s="74"/>
      <c r="AT1115" s="74"/>
      <c r="AU1115" s="74"/>
    </row>
    <row r="1116" spans="27:47">
      <c r="AA1116" s="74"/>
      <c r="AB1116" s="74"/>
      <c r="AC1116" s="74"/>
      <c r="AD1116" s="74"/>
      <c r="AE1116" s="74"/>
      <c r="AG1116" s="101"/>
      <c r="AN1116" s="74"/>
      <c r="AO1116" s="74"/>
      <c r="AP1116" s="74"/>
      <c r="AQ1116" s="74"/>
      <c r="AR1116" s="74"/>
      <c r="AS1116" s="74"/>
      <c r="AT1116" s="74"/>
      <c r="AU1116" s="74"/>
    </row>
    <row r="1117" spans="27:47">
      <c r="AA1117" s="74"/>
      <c r="AB1117" s="74"/>
      <c r="AC1117" s="74"/>
      <c r="AD1117" s="74"/>
      <c r="AE1117" s="74"/>
      <c r="AG1117" s="101"/>
      <c r="AN1117" s="74"/>
      <c r="AO1117" s="74"/>
      <c r="AP1117" s="74"/>
      <c r="AQ1117" s="74"/>
      <c r="AR1117" s="74"/>
      <c r="AS1117" s="74"/>
      <c r="AT1117" s="74"/>
      <c r="AU1117" s="74"/>
    </row>
    <row r="1118" spans="27:47">
      <c r="AA1118" s="74"/>
      <c r="AB1118" s="74"/>
      <c r="AC1118" s="74"/>
      <c r="AD1118" s="74"/>
      <c r="AE1118" s="74"/>
      <c r="AG1118" s="101"/>
      <c r="AN1118" s="74"/>
      <c r="AO1118" s="74"/>
      <c r="AP1118" s="74"/>
      <c r="AQ1118" s="74"/>
      <c r="AR1118" s="74"/>
      <c r="AS1118" s="74"/>
      <c r="AT1118" s="74"/>
      <c r="AU1118" s="74"/>
    </row>
    <row r="1119" spans="27:47">
      <c r="AA1119" s="74"/>
      <c r="AB1119" s="74"/>
      <c r="AC1119" s="74"/>
      <c r="AD1119" s="74"/>
      <c r="AE1119" s="74"/>
      <c r="AG1119" s="101"/>
      <c r="AN1119" s="74"/>
      <c r="AO1119" s="74"/>
      <c r="AP1119" s="74"/>
      <c r="AQ1119" s="74"/>
      <c r="AR1119" s="74"/>
      <c r="AS1119" s="74"/>
      <c r="AT1119" s="74"/>
      <c r="AU1119" s="74"/>
    </row>
    <row r="1120" spans="27:47">
      <c r="AA1120" s="74"/>
      <c r="AB1120" s="74"/>
      <c r="AC1120" s="74"/>
      <c r="AD1120" s="74"/>
      <c r="AE1120" s="74"/>
      <c r="AG1120" s="101"/>
      <c r="AN1120" s="74"/>
      <c r="AO1120" s="74"/>
      <c r="AP1120" s="74"/>
      <c r="AQ1120" s="74"/>
      <c r="AR1120" s="74"/>
      <c r="AS1120" s="74"/>
      <c r="AT1120" s="74"/>
      <c r="AU1120" s="74"/>
    </row>
    <row r="1121" spans="27:47">
      <c r="AA1121" s="74"/>
      <c r="AB1121" s="74"/>
      <c r="AC1121" s="74"/>
      <c r="AD1121" s="74"/>
      <c r="AE1121" s="74"/>
      <c r="AG1121" s="101"/>
      <c r="AN1121" s="74"/>
      <c r="AO1121" s="74"/>
      <c r="AP1121" s="74"/>
      <c r="AQ1121" s="74"/>
      <c r="AR1121" s="74"/>
      <c r="AS1121" s="74"/>
      <c r="AT1121" s="74"/>
      <c r="AU1121" s="74"/>
    </row>
    <row r="1122" spans="27:47">
      <c r="AA1122" s="74"/>
      <c r="AB1122" s="74"/>
      <c r="AC1122" s="74"/>
      <c r="AD1122" s="74"/>
      <c r="AE1122" s="74"/>
      <c r="AG1122" s="101"/>
      <c r="AN1122" s="74"/>
      <c r="AO1122" s="74"/>
      <c r="AP1122" s="74"/>
      <c r="AQ1122" s="74"/>
      <c r="AR1122" s="74"/>
      <c r="AS1122" s="74"/>
      <c r="AT1122" s="74"/>
      <c r="AU1122" s="74"/>
    </row>
    <row r="1123" spans="27:47">
      <c r="AA1123" s="74"/>
      <c r="AB1123" s="74"/>
      <c r="AC1123" s="74"/>
      <c r="AD1123" s="74"/>
      <c r="AE1123" s="74"/>
      <c r="AG1123" s="101"/>
      <c r="AN1123" s="74"/>
      <c r="AO1123" s="74"/>
      <c r="AP1123" s="74"/>
      <c r="AQ1123" s="74"/>
      <c r="AR1123" s="74"/>
      <c r="AS1123" s="74"/>
      <c r="AT1123" s="74"/>
      <c r="AU1123" s="74"/>
    </row>
    <row r="1124" spans="27:47">
      <c r="AA1124" s="74"/>
      <c r="AB1124" s="74"/>
      <c r="AC1124" s="74"/>
      <c r="AD1124" s="74"/>
      <c r="AE1124" s="74"/>
      <c r="AG1124" s="101"/>
      <c r="AN1124" s="74"/>
      <c r="AO1124" s="74"/>
      <c r="AP1124" s="74"/>
      <c r="AQ1124" s="74"/>
      <c r="AR1124" s="74"/>
      <c r="AS1124" s="74"/>
      <c r="AT1124" s="74"/>
      <c r="AU1124" s="74"/>
    </row>
    <row r="1125" spans="27:47">
      <c r="AA1125" s="74"/>
      <c r="AB1125" s="74"/>
      <c r="AC1125" s="74"/>
      <c r="AD1125" s="74"/>
      <c r="AE1125" s="74"/>
      <c r="AG1125" s="101"/>
      <c r="AN1125" s="74"/>
      <c r="AO1125" s="74"/>
      <c r="AP1125" s="74"/>
      <c r="AQ1125" s="74"/>
      <c r="AR1125" s="74"/>
      <c r="AS1125" s="74"/>
      <c r="AT1125" s="74"/>
      <c r="AU1125" s="74"/>
    </row>
    <row r="1126" spans="27:47">
      <c r="AA1126" s="74"/>
      <c r="AB1126" s="74"/>
      <c r="AC1126" s="74"/>
      <c r="AD1126" s="74"/>
      <c r="AE1126" s="74"/>
      <c r="AG1126" s="101"/>
      <c r="AN1126" s="74"/>
      <c r="AO1126" s="74"/>
      <c r="AP1126" s="74"/>
      <c r="AQ1126" s="74"/>
      <c r="AR1126" s="74"/>
      <c r="AS1126" s="74"/>
      <c r="AT1126" s="74"/>
      <c r="AU1126" s="74"/>
    </row>
    <row r="1127" spans="27:47">
      <c r="AA1127" s="74"/>
      <c r="AB1127" s="74"/>
      <c r="AC1127" s="74"/>
      <c r="AD1127" s="74"/>
      <c r="AE1127" s="74"/>
      <c r="AG1127" s="101"/>
      <c r="AN1127" s="74"/>
      <c r="AO1127" s="74"/>
      <c r="AP1127" s="74"/>
      <c r="AQ1127" s="74"/>
      <c r="AR1127" s="74"/>
      <c r="AS1127" s="74"/>
      <c r="AT1127" s="74"/>
      <c r="AU1127" s="74"/>
    </row>
    <row r="1128" spans="27:47">
      <c r="AA1128" s="74"/>
      <c r="AB1128" s="74"/>
      <c r="AC1128" s="74"/>
      <c r="AD1128" s="74"/>
      <c r="AE1128" s="74"/>
      <c r="AG1128" s="101"/>
      <c r="AN1128" s="74"/>
      <c r="AO1128" s="74"/>
      <c r="AP1128" s="74"/>
      <c r="AQ1128" s="74"/>
      <c r="AR1128" s="74"/>
      <c r="AS1128" s="74"/>
      <c r="AT1128" s="74"/>
      <c r="AU1128" s="74"/>
    </row>
    <row r="1129" spans="27:47">
      <c r="AA1129" s="74"/>
      <c r="AB1129" s="74"/>
      <c r="AC1129" s="74"/>
      <c r="AD1129" s="74"/>
      <c r="AE1129" s="74"/>
      <c r="AG1129" s="101"/>
      <c r="AN1129" s="74"/>
      <c r="AO1129" s="74"/>
      <c r="AP1129" s="74"/>
      <c r="AQ1129" s="74"/>
      <c r="AR1129" s="74"/>
      <c r="AS1129" s="74"/>
      <c r="AT1129" s="74"/>
      <c r="AU1129" s="74"/>
    </row>
    <row r="1130" spans="27:47">
      <c r="AA1130" s="74"/>
      <c r="AB1130" s="74"/>
      <c r="AC1130" s="74"/>
      <c r="AD1130" s="74"/>
      <c r="AE1130" s="74"/>
      <c r="AG1130" s="101"/>
      <c r="AN1130" s="74"/>
      <c r="AO1130" s="74"/>
      <c r="AP1130" s="74"/>
      <c r="AQ1130" s="74"/>
      <c r="AR1130" s="74"/>
      <c r="AS1130" s="74"/>
      <c r="AT1130" s="74"/>
      <c r="AU1130" s="74"/>
    </row>
    <row r="1131" spans="27:47">
      <c r="AA1131" s="74"/>
      <c r="AB1131" s="74"/>
      <c r="AC1131" s="74"/>
      <c r="AD1131" s="74"/>
      <c r="AE1131" s="74"/>
      <c r="AG1131" s="101"/>
      <c r="AN1131" s="74"/>
      <c r="AO1131" s="74"/>
      <c r="AP1131" s="74"/>
      <c r="AQ1131" s="74"/>
      <c r="AR1131" s="74"/>
      <c r="AS1131" s="74"/>
      <c r="AT1131" s="74"/>
      <c r="AU1131" s="74"/>
    </row>
    <row r="1132" spans="27:47">
      <c r="AA1132" s="74"/>
      <c r="AB1132" s="74"/>
      <c r="AC1132" s="74"/>
      <c r="AD1132" s="74"/>
      <c r="AE1132" s="74"/>
      <c r="AG1132" s="101"/>
      <c r="AN1132" s="74"/>
      <c r="AO1132" s="74"/>
      <c r="AP1132" s="74"/>
      <c r="AQ1132" s="74"/>
      <c r="AR1132" s="74"/>
      <c r="AS1132" s="74"/>
      <c r="AT1132" s="74"/>
      <c r="AU1132" s="74"/>
    </row>
    <row r="1133" spans="27:47">
      <c r="AA1133" s="74"/>
      <c r="AB1133" s="74"/>
      <c r="AC1133" s="74"/>
      <c r="AD1133" s="74"/>
      <c r="AE1133" s="74"/>
      <c r="AG1133" s="101"/>
      <c r="AN1133" s="74"/>
      <c r="AO1133" s="74"/>
      <c r="AP1133" s="74"/>
      <c r="AQ1133" s="74"/>
      <c r="AR1133" s="74"/>
      <c r="AS1133" s="74"/>
      <c r="AT1133" s="74"/>
      <c r="AU1133" s="74"/>
    </row>
    <row r="1134" spans="27:47">
      <c r="AA1134" s="74"/>
      <c r="AB1134" s="74"/>
      <c r="AC1134" s="74"/>
      <c r="AD1134" s="74"/>
      <c r="AE1134" s="74"/>
      <c r="AG1134" s="101"/>
      <c r="AN1134" s="74"/>
      <c r="AO1134" s="74"/>
      <c r="AP1134" s="74"/>
      <c r="AQ1134" s="74"/>
      <c r="AR1134" s="74"/>
      <c r="AS1134" s="74"/>
      <c r="AT1134" s="74"/>
      <c r="AU1134" s="74"/>
    </row>
    <row r="1135" spans="27:47">
      <c r="AA1135" s="74"/>
      <c r="AB1135" s="74"/>
      <c r="AC1135" s="74"/>
      <c r="AD1135" s="74"/>
      <c r="AE1135" s="74"/>
      <c r="AG1135" s="101"/>
      <c r="AN1135" s="74"/>
      <c r="AO1135" s="74"/>
      <c r="AP1135" s="74"/>
      <c r="AQ1135" s="74"/>
      <c r="AR1135" s="74"/>
      <c r="AS1135" s="74"/>
      <c r="AT1135" s="74"/>
      <c r="AU1135" s="74"/>
    </row>
    <row r="1136" spans="27:47">
      <c r="AA1136" s="74"/>
      <c r="AB1136" s="74"/>
      <c r="AC1136" s="74"/>
      <c r="AD1136" s="74"/>
      <c r="AE1136" s="74"/>
      <c r="AG1136" s="101"/>
      <c r="AN1136" s="74"/>
      <c r="AO1136" s="74"/>
      <c r="AP1136" s="74"/>
      <c r="AQ1136" s="74"/>
      <c r="AR1136" s="74"/>
      <c r="AS1136" s="74"/>
      <c r="AT1136" s="74"/>
      <c r="AU1136" s="74"/>
    </row>
    <row r="1137" spans="27:47">
      <c r="AA1137" s="74"/>
      <c r="AB1137" s="74"/>
      <c r="AC1137" s="74"/>
      <c r="AD1137" s="74"/>
      <c r="AE1137" s="74"/>
      <c r="AG1137" s="101"/>
      <c r="AN1137" s="74"/>
      <c r="AO1137" s="74"/>
      <c r="AP1137" s="74"/>
      <c r="AQ1137" s="74"/>
      <c r="AR1137" s="74"/>
      <c r="AS1137" s="74"/>
      <c r="AT1137" s="74"/>
      <c r="AU1137" s="74"/>
    </row>
    <row r="1138" spans="27:47">
      <c r="AA1138" s="74"/>
      <c r="AB1138" s="74"/>
      <c r="AC1138" s="74"/>
      <c r="AD1138" s="74"/>
      <c r="AE1138" s="74"/>
      <c r="AG1138" s="101"/>
      <c r="AN1138" s="74"/>
      <c r="AO1138" s="74"/>
      <c r="AP1138" s="74"/>
      <c r="AQ1138" s="74"/>
      <c r="AR1138" s="74"/>
      <c r="AS1138" s="74"/>
      <c r="AT1138" s="74"/>
      <c r="AU1138" s="74"/>
    </row>
    <row r="1139" spans="27:47">
      <c r="AA1139" s="74"/>
      <c r="AB1139" s="74"/>
      <c r="AC1139" s="74"/>
      <c r="AD1139" s="74"/>
      <c r="AE1139" s="74"/>
      <c r="AG1139" s="101"/>
      <c r="AN1139" s="74"/>
      <c r="AO1139" s="74"/>
      <c r="AP1139" s="74"/>
      <c r="AQ1139" s="74"/>
      <c r="AR1139" s="74"/>
      <c r="AS1139" s="74"/>
      <c r="AT1139" s="74"/>
      <c r="AU1139" s="74"/>
    </row>
    <row r="1140" spans="27:47">
      <c r="AA1140" s="74"/>
      <c r="AB1140" s="74"/>
      <c r="AC1140" s="74"/>
      <c r="AD1140" s="74"/>
      <c r="AE1140" s="74"/>
      <c r="AG1140" s="101"/>
      <c r="AN1140" s="74"/>
      <c r="AO1140" s="74"/>
      <c r="AP1140" s="74"/>
      <c r="AQ1140" s="74"/>
      <c r="AR1140" s="74"/>
      <c r="AS1140" s="74"/>
      <c r="AT1140" s="74"/>
      <c r="AU1140" s="74"/>
    </row>
    <row r="1141" spans="27:47">
      <c r="AA1141" s="74"/>
      <c r="AB1141" s="74"/>
      <c r="AC1141" s="74"/>
      <c r="AD1141" s="74"/>
      <c r="AE1141" s="74"/>
      <c r="AG1141" s="101"/>
      <c r="AN1141" s="74"/>
      <c r="AO1141" s="74"/>
      <c r="AP1141" s="74"/>
      <c r="AQ1141" s="74"/>
      <c r="AR1141" s="74"/>
      <c r="AS1141" s="74"/>
      <c r="AT1141" s="74"/>
      <c r="AU1141" s="74"/>
    </row>
    <row r="1142" spans="27:47">
      <c r="AA1142" s="74"/>
      <c r="AB1142" s="74"/>
      <c r="AC1142" s="74"/>
      <c r="AD1142" s="74"/>
      <c r="AE1142" s="74"/>
      <c r="AG1142" s="101"/>
      <c r="AN1142" s="74"/>
      <c r="AO1142" s="74"/>
      <c r="AP1142" s="74"/>
      <c r="AQ1142" s="74"/>
      <c r="AR1142" s="74"/>
      <c r="AS1142" s="74"/>
      <c r="AT1142" s="74"/>
      <c r="AU1142" s="74"/>
    </row>
    <row r="1143" spans="27:47">
      <c r="AA1143" s="74"/>
      <c r="AB1143" s="74"/>
      <c r="AC1143" s="74"/>
      <c r="AD1143" s="74"/>
      <c r="AE1143" s="74"/>
      <c r="AG1143" s="101"/>
      <c r="AN1143" s="74"/>
      <c r="AO1143" s="74"/>
      <c r="AP1143" s="74"/>
      <c r="AQ1143" s="74"/>
      <c r="AR1143" s="74"/>
      <c r="AS1143" s="74"/>
      <c r="AT1143" s="74"/>
      <c r="AU1143" s="74"/>
    </row>
    <row r="1144" spans="27:47">
      <c r="AA1144" s="74"/>
      <c r="AB1144" s="74"/>
      <c r="AC1144" s="74"/>
      <c r="AD1144" s="74"/>
      <c r="AE1144" s="74"/>
      <c r="AG1144" s="101"/>
      <c r="AN1144" s="74"/>
      <c r="AO1144" s="74"/>
      <c r="AP1144" s="74"/>
      <c r="AQ1144" s="74"/>
      <c r="AR1144" s="74"/>
      <c r="AS1144" s="74"/>
      <c r="AT1144" s="74"/>
      <c r="AU1144" s="74"/>
    </row>
    <row r="1145" spans="27:47">
      <c r="AA1145" s="74"/>
      <c r="AB1145" s="74"/>
      <c r="AC1145" s="74"/>
      <c r="AD1145" s="74"/>
      <c r="AE1145" s="74"/>
      <c r="AG1145" s="101"/>
      <c r="AN1145" s="74"/>
      <c r="AO1145" s="74"/>
      <c r="AP1145" s="74"/>
      <c r="AQ1145" s="74"/>
      <c r="AR1145" s="74"/>
      <c r="AS1145" s="74"/>
      <c r="AT1145" s="74"/>
      <c r="AU1145" s="74"/>
    </row>
    <row r="1146" spans="27:47">
      <c r="AA1146" s="74"/>
      <c r="AB1146" s="74"/>
      <c r="AC1146" s="74"/>
      <c r="AD1146" s="74"/>
      <c r="AE1146" s="74"/>
      <c r="AG1146" s="101"/>
      <c r="AN1146" s="74"/>
      <c r="AO1146" s="74"/>
      <c r="AP1146" s="74"/>
      <c r="AQ1146" s="74"/>
      <c r="AR1146" s="74"/>
      <c r="AS1146" s="74"/>
      <c r="AT1146" s="74"/>
      <c r="AU1146" s="74"/>
    </row>
    <row r="1147" spans="27:47">
      <c r="AA1147" s="74"/>
      <c r="AB1147" s="74"/>
      <c r="AC1147" s="74"/>
      <c r="AD1147" s="74"/>
      <c r="AE1147" s="74"/>
      <c r="AG1147" s="101"/>
      <c r="AN1147" s="74"/>
      <c r="AO1147" s="74"/>
      <c r="AP1147" s="74"/>
      <c r="AQ1147" s="74"/>
      <c r="AR1147" s="74"/>
      <c r="AS1147" s="74"/>
      <c r="AT1147" s="74"/>
      <c r="AU1147" s="74"/>
    </row>
    <row r="1148" spans="27:47">
      <c r="AA1148" s="74"/>
      <c r="AB1148" s="74"/>
      <c r="AC1148" s="74"/>
      <c r="AD1148" s="74"/>
      <c r="AE1148" s="74"/>
      <c r="AG1148" s="101"/>
      <c r="AN1148" s="74"/>
      <c r="AO1148" s="74"/>
      <c r="AP1148" s="74"/>
      <c r="AQ1148" s="74"/>
      <c r="AR1148" s="74"/>
      <c r="AS1148" s="74"/>
      <c r="AT1148" s="74"/>
      <c r="AU1148" s="74"/>
    </row>
    <row r="1149" spans="27:47">
      <c r="AA1149" s="74"/>
      <c r="AB1149" s="74"/>
      <c r="AC1149" s="74"/>
      <c r="AD1149" s="74"/>
      <c r="AE1149" s="74"/>
      <c r="AG1149" s="101"/>
      <c r="AN1149" s="74"/>
      <c r="AO1149" s="74"/>
      <c r="AP1149" s="74"/>
      <c r="AQ1149" s="74"/>
      <c r="AR1149" s="74"/>
      <c r="AS1149" s="74"/>
      <c r="AT1149" s="74"/>
      <c r="AU1149" s="74"/>
    </row>
    <row r="1150" spans="27:47">
      <c r="AA1150" s="74"/>
      <c r="AB1150" s="74"/>
      <c r="AC1150" s="74"/>
      <c r="AD1150" s="74"/>
      <c r="AE1150" s="74"/>
      <c r="AG1150" s="101"/>
      <c r="AN1150" s="74"/>
      <c r="AO1150" s="74"/>
      <c r="AP1150" s="74"/>
      <c r="AQ1150" s="74"/>
      <c r="AR1150" s="74"/>
      <c r="AS1150" s="74"/>
      <c r="AT1150" s="74"/>
      <c r="AU1150" s="74"/>
    </row>
    <row r="1151" spans="27:47">
      <c r="AA1151" s="74"/>
      <c r="AB1151" s="74"/>
      <c r="AC1151" s="74"/>
      <c r="AD1151" s="74"/>
      <c r="AE1151" s="74"/>
      <c r="AG1151" s="101"/>
      <c r="AN1151" s="74"/>
      <c r="AO1151" s="74"/>
      <c r="AP1151" s="74"/>
      <c r="AQ1151" s="74"/>
      <c r="AR1151" s="74"/>
      <c r="AS1151" s="74"/>
      <c r="AT1151" s="74"/>
      <c r="AU1151" s="74"/>
    </row>
    <row r="1152" spans="27:47">
      <c r="AA1152" s="74"/>
      <c r="AB1152" s="74"/>
      <c r="AC1152" s="74"/>
      <c r="AD1152" s="74"/>
      <c r="AE1152" s="74"/>
      <c r="AG1152" s="101"/>
      <c r="AN1152" s="74"/>
      <c r="AO1152" s="74"/>
      <c r="AP1152" s="74"/>
      <c r="AQ1152" s="74"/>
      <c r="AR1152" s="74"/>
      <c r="AS1152" s="74"/>
      <c r="AT1152" s="74"/>
      <c r="AU1152" s="74"/>
    </row>
    <row r="1153" spans="27:48">
      <c r="AA1153" s="74"/>
      <c r="AB1153" s="74"/>
      <c r="AC1153" s="74"/>
      <c r="AD1153" s="74"/>
      <c r="AE1153" s="74"/>
      <c r="AG1153" s="101"/>
      <c r="AN1153" s="74"/>
      <c r="AO1153" s="74"/>
      <c r="AP1153" s="74"/>
      <c r="AQ1153" s="74"/>
      <c r="AR1153" s="74"/>
      <c r="AS1153" s="74"/>
      <c r="AT1153" s="74"/>
      <c r="AU1153" s="74"/>
    </row>
    <row r="1154" spans="27:48">
      <c r="AA1154" s="74"/>
      <c r="AB1154" s="74"/>
      <c r="AC1154" s="74"/>
      <c r="AD1154" s="74"/>
      <c r="AE1154" s="74"/>
      <c r="AG1154" s="101"/>
      <c r="AN1154" s="74"/>
      <c r="AO1154" s="74"/>
      <c r="AP1154" s="74"/>
      <c r="AQ1154" s="74"/>
      <c r="AR1154" s="74"/>
      <c r="AS1154" s="74"/>
      <c r="AT1154" s="74"/>
      <c r="AU1154" s="74"/>
    </row>
    <row r="1155" spans="27:48">
      <c r="AA1155" s="74"/>
      <c r="AB1155" s="74"/>
      <c r="AC1155" s="74"/>
      <c r="AD1155" s="74"/>
      <c r="AE1155" s="74"/>
      <c r="AG1155" s="101"/>
      <c r="AN1155" s="74"/>
      <c r="AO1155" s="74"/>
      <c r="AP1155" s="74"/>
      <c r="AQ1155" s="74"/>
      <c r="AR1155" s="74"/>
      <c r="AS1155" s="74"/>
      <c r="AT1155" s="74"/>
      <c r="AU1155" s="74"/>
    </row>
    <row r="1156" spans="27:48">
      <c r="AA1156" s="74"/>
      <c r="AB1156" s="74"/>
      <c r="AC1156" s="74"/>
      <c r="AD1156" s="74"/>
      <c r="AE1156" s="74"/>
      <c r="AG1156" s="101"/>
      <c r="AN1156" s="74"/>
      <c r="AO1156" s="74"/>
      <c r="AP1156" s="74"/>
      <c r="AQ1156" s="74"/>
      <c r="AR1156" s="74"/>
      <c r="AS1156" s="74"/>
      <c r="AT1156" s="74"/>
      <c r="AU1156" s="74"/>
    </row>
    <row r="1157" spans="27:48">
      <c r="AA1157" s="74"/>
      <c r="AB1157" s="74"/>
      <c r="AC1157" s="74"/>
      <c r="AD1157" s="74"/>
      <c r="AE1157" s="74"/>
      <c r="AG1157" s="101"/>
      <c r="AN1157" s="74"/>
      <c r="AO1157" s="74"/>
      <c r="AP1157" s="74"/>
      <c r="AQ1157" s="74"/>
      <c r="AR1157" s="74"/>
      <c r="AS1157" s="74"/>
      <c r="AT1157" s="74"/>
      <c r="AU1157" s="74"/>
      <c r="AV1157" s="74"/>
    </row>
    <row r="1158" spans="27:48">
      <c r="AA1158" s="74"/>
      <c r="AB1158" s="74"/>
      <c r="AC1158" s="74"/>
      <c r="AD1158" s="74"/>
      <c r="AE1158" s="74"/>
      <c r="AG1158" s="101"/>
      <c r="AN1158" s="74"/>
      <c r="AO1158" s="74"/>
      <c r="AP1158" s="74"/>
      <c r="AQ1158" s="74"/>
      <c r="AR1158" s="74"/>
      <c r="AS1158" s="74"/>
      <c r="AT1158" s="74"/>
      <c r="AU1158" s="74"/>
    </row>
    <row r="1159" spans="27:48">
      <c r="AA1159" s="74"/>
      <c r="AB1159" s="74"/>
      <c r="AC1159" s="74"/>
      <c r="AD1159" s="74"/>
      <c r="AE1159" s="74"/>
      <c r="AG1159" s="101"/>
      <c r="AN1159" s="74"/>
      <c r="AO1159" s="74"/>
      <c r="AP1159" s="74"/>
      <c r="AQ1159" s="74"/>
      <c r="AR1159" s="74"/>
      <c r="AS1159" s="74"/>
      <c r="AT1159" s="74"/>
      <c r="AU1159" s="74"/>
    </row>
    <row r="1160" spans="27:48">
      <c r="AA1160" s="74"/>
      <c r="AB1160" s="74"/>
      <c r="AC1160" s="74"/>
      <c r="AD1160" s="74"/>
      <c r="AE1160" s="74"/>
      <c r="AG1160" s="101"/>
      <c r="AN1160" s="74"/>
      <c r="AO1160" s="74"/>
      <c r="AP1160" s="74"/>
      <c r="AQ1160" s="74"/>
      <c r="AR1160" s="74"/>
      <c r="AS1160" s="74"/>
      <c r="AT1160" s="74"/>
      <c r="AU1160" s="74"/>
    </row>
    <row r="1161" spans="27:48">
      <c r="AA1161" s="74"/>
      <c r="AB1161" s="74"/>
      <c r="AC1161" s="74"/>
      <c r="AD1161" s="74"/>
      <c r="AE1161" s="74"/>
      <c r="AG1161" s="101"/>
      <c r="AN1161" s="74"/>
      <c r="AO1161" s="74"/>
      <c r="AP1161" s="74"/>
      <c r="AQ1161" s="74"/>
      <c r="AR1161" s="74"/>
      <c r="AS1161" s="74"/>
      <c r="AT1161" s="74"/>
      <c r="AU1161" s="74"/>
    </row>
    <row r="1162" spans="27:48">
      <c r="AA1162" s="74"/>
      <c r="AB1162" s="74"/>
      <c r="AC1162" s="74"/>
      <c r="AD1162" s="74"/>
      <c r="AE1162" s="74"/>
      <c r="AG1162" s="101"/>
      <c r="AN1162" s="74"/>
      <c r="AO1162" s="74"/>
      <c r="AP1162" s="74"/>
      <c r="AQ1162" s="74"/>
      <c r="AR1162" s="74"/>
      <c r="AS1162" s="74"/>
      <c r="AT1162" s="74"/>
      <c r="AU1162" s="74"/>
    </row>
    <row r="1163" spans="27:48">
      <c r="AA1163" s="74"/>
      <c r="AB1163" s="74"/>
      <c r="AC1163" s="74"/>
      <c r="AD1163" s="74"/>
      <c r="AE1163" s="74"/>
      <c r="AG1163" s="101"/>
      <c r="AN1163" s="74"/>
      <c r="AO1163" s="74"/>
      <c r="AP1163" s="74"/>
      <c r="AQ1163" s="74"/>
      <c r="AR1163" s="74"/>
      <c r="AS1163" s="74"/>
      <c r="AT1163" s="74"/>
      <c r="AU1163" s="74"/>
    </row>
    <row r="1164" spans="27:48">
      <c r="AA1164" s="74"/>
      <c r="AB1164" s="74"/>
      <c r="AC1164" s="74"/>
      <c r="AD1164" s="74"/>
      <c r="AE1164" s="74"/>
      <c r="AG1164" s="101"/>
      <c r="AN1164" s="74"/>
      <c r="AO1164" s="74"/>
      <c r="AP1164" s="74"/>
      <c r="AQ1164" s="74"/>
      <c r="AR1164" s="74"/>
      <c r="AS1164" s="74"/>
      <c r="AT1164" s="74"/>
      <c r="AU1164" s="74"/>
    </row>
    <row r="1165" spans="27:48">
      <c r="AA1165" s="74"/>
      <c r="AB1165" s="74"/>
      <c r="AC1165" s="74"/>
      <c r="AD1165" s="74"/>
      <c r="AE1165" s="74"/>
      <c r="AG1165" s="101"/>
      <c r="AN1165" s="74"/>
      <c r="AO1165" s="74"/>
      <c r="AP1165" s="74"/>
      <c r="AQ1165" s="74"/>
      <c r="AR1165" s="74"/>
      <c r="AS1165" s="74"/>
      <c r="AT1165" s="74"/>
      <c r="AU1165" s="74"/>
    </row>
    <row r="1166" spans="27:48">
      <c r="AA1166" s="74"/>
      <c r="AB1166" s="74"/>
      <c r="AC1166" s="74"/>
      <c r="AD1166" s="74"/>
      <c r="AE1166" s="74"/>
      <c r="AG1166" s="101"/>
      <c r="AN1166" s="74"/>
      <c r="AO1166" s="74"/>
      <c r="AP1166" s="74"/>
      <c r="AQ1166" s="74"/>
      <c r="AR1166" s="74"/>
      <c r="AS1166" s="74"/>
      <c r="AT1166" s="74"/>
      <c r="AU1166" s="74"/>
    </row>
    <row r="1167" spans="27:48">
      <c r="AA1167" s="74"/>
      <c r="AB1167" s="74"/>
      <c r="AC1167" s="74"/>
      <c r="AD1167" s="74"/>
      <c r="AE1167" s="74"/>
      <c r="AG1167" s="101"/>
      <c r="AN1167" s="74"/>
      <c r="AO1167" s="74"/>
      <c r="AP1167" s="74"/>
      <c r="AQ1167" s="74"/>
      <c r="AR1167" s="74"/>
      <c r="AS1167" s="74"/>
      <c r="AT1167" s="74"/>
      <c r="AU1167" s="74"/>
    </row>
    <row r="1168" spans="27:48">
      <c r="AA1168" s="74"/>
      <c r="AB1168" s="74"/>
      <c r="AC1168" s="74"/>
      <c r="AD1168" s="74"/>
      <c r="AE1168" s="74"/>
      <c r="AG1168" s="101"/>
      <c r="AN1168" s="74"/>
      <c r="AO1168" s="74"/>
      <c r="AP1168" s="74"/>
      <c r="AQ1168" s="74"/>
      <c r="AR1168" s="74"/>
      <c r="AS1168" s="74"/>
      <c r="AT1168" s="74"/>
      <c r="AU1168" s="74"/>
    </row>
    <row r="1169" spans="27:64">
      <c r="AA1169" s="74"/>
      <c r="AB1169" s="74"/>
      <c r="AC1169" s="74"/>
      <c r="AD1169" s="74"/>
      <c r="AE1169" s="74"/>
      <c r="AG1169" s="101"/>
      <c r="AN1169" s="74"/>
      <c r="AO1169" s="74"/>
      <c r="AP1169" s="74"/>
      <c r="AQ1169" s="74"/>
      <c r="AR1169" s="74"/>
      <c r="AS1169" s="74"/>
      <c r="AT1169" s="74"/>
      <c r="AU1169" s="74"/>
    </row>
    <row r="1170" spans="27:64">
      <c r="AA1170" s="74"/>
      <c r="AB1170" s="74"/>
      <c r="AC1170" s="74"/>
      <c r="AD1170" s="74"/>
      <c r="AE1170" s="74"/>
      <c r="AG1170" s="101"/>
      <c r="AN1170" s="74"/>
      <c r="AO1170" s="74"/>
      <c r="AP1170" s="74"/>
      <c r="AQ1170" s="74"/>
      <c r="AR1170" s="74"/>
      <c r="AS1170" s="74"/>
      <c r="AT1170" s="74"/>
      <c r="AU1170" s="74"/>
    </row>
    <row r="1171" spans="27:64">
      <c r="AA1171" s="74"/>
      <c r="AB1171" s="74"/>
      <c r="AC1171" s="74"/>
      <c r="AD1171" s="74"/>
      <c r="AE1171" s="74"/>
      <c r="AG1171" s="101"/>
      <c r="AN1171" s="74"/>
      <c r="AO1171" s="74"/>
      <c r="AP1171" s="74"/>
      <c r="AQ1171" s="74"/>
      <c r="AR1171" s="74"/>
      <c r="AS1171" s="74"/>
      <c r="AT1171" s="74"/>
      <c r="AU1171" s="74"/>
    </row>
    <row r="1172" spans="27:64">
      <c r="AA1172" s="74"/>
      <c r="AB1172" s="74"/>
      <c r="AC1172" s="74"/>
      <c r="AD1172" s="74"/>
      <c r="AE1172" s="74"/>
      <c r="AG1172" s="101"/>
      <c r="AN1172" s="74"/>
      <c r="AO1172" s="74"/>
      <c r="AP1172" s="74"/>
      <c r="AQ1172" s="74"/>
      <c r="AR1172" s="74"/>
      <c r="AS1172" s="74"/>
      <c r="AT1172" s="74"/>
      <c r="AU1172" s="74"/>
    </row>
    <row r="1173" spans="27:64">
      <c r="AA1173" s="74"/>
      <c r="AB1173" s="74"/>
      <c r="AC1173" s="74"/>
      <c r="AD1173" s="74"/>
      <c r="AE1173" s="74"/>
      <c r="AG1173" s="101"/>
      <c r="AN1173" s="74"/>
      <c r="AO1173" s="74"/>
      <c r="AP1173" s="74"/>
      <c r="AQ1173" s="74"/>
      <c r="AR1173" s="74"/>
      <c r="AS1173" s="74"/>
      <c r="AT1173" s="74"/>
      <c r="AU1173" s="74"/>
    </row>
    <row r="1174" spans="27:64">
      <c r="AA1174" s="74"/>
      <c r="AB1174" s="74"/>
      <c r="AC1174" s="74"/>
      <c r="AD1174" s="74"/>
      <c r="AE1174" s="74"/>
      <c r="AG1174" s="101"/>
      <c r="AN1174" s="74"/>
      <c r="AO1174" s="74"/>
      <c r="AP1174" s="74"/>
      <c r="AQ1174" s="74"/>
      <c r="AR1174" s="74"/>
      <c r="AS1174" s="74"/>
      <c r="AT1174" s="74"/>
      <c r="AU1174" s="74"/>
    </row>
    <row r="1175" spans="27:64">
      <c r="AA1175" s="74"/>
      <c r="AB1175" s="74"/>
      <c r="AC1175" s="74"/>
      <c r="AD1175" s="74"/>
      <c r="AE1175" s="74"/>
      <c r="AG1175" s="101"/>
      <c r="AN1175" s="74"/>
      <c r="AO1175" s="74"/>
      <c r="AP1175" s="74"/>
      <c r="AQ1175" s="74"/>
      <c r="AR1175" s="74"/>
      <c r="AS1175" s="74"/>
      <c r="AT1175" s="74"/>
      <c r="AU1175" s="74"/>
    </row>
    <row r="1176" spans="27:64">
      <c r="AA1176" s="74"/>
      <c r="AB1176" s="74"/>
      <c r="AC1176" s="74"/>
      <c r="AD1176" s="74"/>
      <c r="AE1176" s="74"/>
      <c r="AG1176" s="101"/>
      <c r="AN1176" s="74"/>
      <c r="AO1176" s="74"/>
      <c r="AP1176" s="74"/>
      <c r="AQ1176" s="74"/>
      <c r="AR1176" s="74"/>
      <c r="AS1176" s="74"/>
      <c r="AT1176" s="74"/>
      <c r="AU1176" s="74"/>
    </row>
    <row r="1177" spans="27:64">
      <c r="AA1177" s="74"/>
      <c r="AB1177" s="74"/>
      <c r="AC1177" s="74"/>
      <c r="AD1177" s="74"/>
      <c r="AE1177" s="74"/>
      <c r="AG1177" s="101"/>
      <c r="AN1177" s="74"/>
      <c r="AO1177" s="74"/>
      <c r="AP1177" s="74"/>
      <c r="AQ1177" s="74"/>
      <c r="AR1177" s="74"/>
      <c r="AS1177" s="74"/>
      <c r="AT1177" s="74"/>
      <c r="AU1177" s="74"/>
      <c r="AV1177" s="74"/>
      <c r="AW1177" s="74"/>
      <c r="AX1177" s="74"/>
      <c r="AY1177" s="74"/>
      <c r="AZ1177" s="74"/>
      <c r="BA1177" s="74"/>
      <c r="BB1177" s="74"/>
      <c r="BC1177" s="74"/>
      <c r="BD1177" s="74"/>
      <c r="BE1177" s="74"/>
      <c r="BF1177" s="74"/>
      <c r="BG1177" s="74"/>
      <c r="BH1177" s="74"/>
      <c r="BI1177" s="74"/>
      <c r="BJ1177" s="74"/>
      <c r="BK1177" s="74"/>
      <c r="BL1177" s="74"/>
    </row>
    <row r="1178" spans="27:64">
      <c r="AA1178" s="74"/>
      <c r="AB1178" s="74"/>
      <c r="AC1178" s="74"/>
      <c r="AD1178" s="74"/>
      <c r="AE1178" s="74"/>
      <c r="AG1178" s="101"/>
      <c r="AN1178" s="74"/>
      <c r="AO1178" s="74"/>
      <c r="AP1178" s="74"/>
      <c r="AQ1178" s="74"/>
      <c r="AR1178" s="74"/>
      <c r="AS1178" s="74"/>
      <c r="AT1178" s="74"/>
      <c r="AU1178" s="74"/>
    </row>
    <row r="1179" spans="27:64">
      <c r="AA1179" s="74"/>
      <c r="AB1179" s="74"/>
      <c r="AC1179" s="74"/>
      <c r="AD1179" s="74"/>
      <c r="AE1179" s="74"/>
      <c r="AG1179" s="101"/>
      <c r="AN1179" s="74"/>
      <c r="AO1179" s="74"/>
      <c r="AP1179" s="74"/>
      <c r="AQ1179" s="74"/>
      <c r="AR1179" s="74"/>
      <c r="AS1179" s="74"/>
      <c r="AT1179" s="74"/>
      <c r="AU1179" s="74"/>
    </row>
    <row r="1180" spans="27:64">
      <c r="AA1180" s="74"/>
      <c r="AB1180" s="74"/>
      <c r="AC1180" s="74"/>
      <c r="AD1180" s="74"/>
      <c r="AE1180" s="74"/>
      <c r="AG1180" s="101"/>
      <c r="AN1180" s="74"/>
      <c r="AO1180" s="74"/>
      <c r="AP1180" s="74"/>
      <c r="AQ1180" s="74"/>
      <c r="AR1180" s="74"/>
      <c r="AS1180" s="74"/>
      <c r="AT1180" s="74"/>
      <c r="AU1180" s="74"/>
    </row>
    <row r="1181" spans="27:64">
      <c r="AA1181" s="74"/>
      <c r="AB1181" s="74"/>
      <c r="AC1181" s="74"/>
      <c r="AD1181" s="74"/>
      <c r="AE1181" s="74"/>
      <c r="AG1181" s="101"/>
      <c r="AN1181" s="74"/>
      <c r="AO1181" s="74"/>
      <c r="AP1181" s="74"/>
      <c r="AQ1181" s="74"/>
      <c r="AR1181" s="74"/>
      <c r="AS1181" s="74"/>
      <c r="AT1181" s="74"/>
      <c r="AU1181" s="74"/>
    </row>
    <row r="1182" spans="27:64">
      <c r="AA1182" s="74"/>
      <c r="AB1182" s="74"/>
      <c r="AC1182" s="74"/>
      <c r="AD1182" s="74"/>
      <c r="AE1182" s="74"/>
      <c r="AG1182" s="101"/>
      <c r="AN1182" s="74"/>
      <c r="AO1182" s="74"/>
      <c r="AP1182" s="74"/>
      <c r="AQ1182" s="74"/>
      <c r="AR1182" s="74"/>
      <c r="AS1182" s="74"/>
      <c r="AT1182" s="74"/>
      <c r="AU1182" s="74"/>
    </row>
    <row r="1183" spans="27:64">
      <c r="AA1183" s="74"/>
      <c r="AB1183" s="74"/>
      <c r="AC1183" s="74"/>
      <c r="AD1183" s="74"/>
      <c r="AE1183" s="74"/>
      <c r="AG1183" s="101"/>
      <c r="AN1183" s="74"/>
      <c r="AO1183" s="74"/>
      <c r="AP1183" s="74"/>
      <c r="AQ1183" s="74"/>
      <c r="AR1183" s="74"/>
      <c r="AS1183" s="74"/>
      <c r="AT1183" s="74"/>
      <c r="AU1183" s="74"/>
    </row>
    <row r="1184" spans="27:64">
      <c r="AA1184" s="74"/>
      <c r="AB1184" s="74"/>
      <c r="AC1184" s="74"/>
      <c r="AD1184" s="74"/>
      <c r="AE1184" s="74"/>
      <c r="AG1184" s="101"/>
      <c r="AN1184" s="74"/>
      <c r="AO1184" s="74"/>
      <c r="AP1184" s="74"/>
      <c r="AQ1184" s="74"/>
      <c r="AR1184" s="74"/>
      <c r="AS1184" s="74"/>
      <c r="AT1184" s="74"/>
      <c r="AU1184" s="74"/>
    </row>
    <row r="1185" spans="27:48">
      <c r="AA1185" s="74"/>
      <c r="AB1185" s="74"/>
      <c r="AC1185" s="74"/>
      <c r="AD1185" s="74"/>
      <c r="AE1185" s="74"/>
      <c r="AG1185" s="101"/>
      <c r="AN1185" s="74"/>
      <c r="AO1185" s="74"/>
      <c r="AP1185" s="74"/>
      <c r="AQ1185" s="74"/>
      <c r="AR1185" s="74"/>
      <c r="AS1185" s="74"/>
      <c r="AT1185" s="74"/>
      <c r="AU1185" s="74"/>
    </row>
    <row r="1186" spans="27:48">
      <c r="AA1186" s="74"/>
      <c r="AB1186" s="74"/>
      <c r="AC1186" s="74"/>
      <c r="AD1186" s="74"/>
      <c r="AE1186" s="74"/>
      <c r="AG1186" s="101"/>
      <c r="AN1186" s="74"/>
      <c r="AO1186" s="74"/>
      <c r="AP1186" s="74"/>
      <c r="AQ1186" s="74"/>
      <c r="AR1186" s="74"/>
      <c r="AS1186" s="74"/>
      <c r="AT1186" s="74"/>
      <c r="AU1186" s="74"/>
    </row>
    <row r="1187" spans="27:48">
      <c r="AA1187" s="74"/>
      <c r="AB1187" s="74"/>
      <c r="AC1187" s="74"/>
      <c r="AD1187" s="74"/>
      <c r="AE1187" s="74"/>
      <c r="AG1187" s="101"/>
      <c r="AN1187" s="74"/>
      <c r="AO1187" s="74"/>
      <c r="AP1187" s="74"/>
      <c r="AQ1187" s="74"/>
      <c r="AR1187" s="74"/>
      <c r="AS1187" s="74"/>
      <c r="AT1187" s="74"/>
      <c r="AU1187" s="74"/>
    </row>
    <row r="1188" spans="27:48">
      <c r="AA1188" s="74"/>
      <c r="AB1188" s="74"/>
      <c r="AC1188" s="74"/>
      <c r="AD1188" s="74"/>
      <c r="AE1188" s="74"/>
      <c r="AG1188" s="101"/>
      <c r="AN1188" s="74"/>
      <c r="AO1188" s="74"/>
      <c r="AP1188" s="74"/>
      <c r="AQ1188" s="74"/>
      <c r="AR1188" s="74"/>
      <c r="AS1188" s="74"/>
      <c r="AT1188" s="74"/>
      <c r="AU1188" s="74"/>
    </row>
    <row r="1189" spans="27:48">
      <c r="AA1189" s="74"/>
      <c r="AB1189" s="74"/>
      <c r="AC1189" s="74"/>
      <c r="AD1189" s="74"/>
      <c r="AE1189" s="74"/>
      <c r="AG1189" s="101"/>
      <c r="AN1189" s="74"/>
      <c r="AO1189" s="74"/>
      <c r="AP1189" s="74"/>
      <c r="AQ1189" s="74"/>
      <c r="AR1189" s="74"/>
      <c r="AS1189" s="74"/>
      <c r="AT1189" s="74"/>
      <c r="AU1189" s="74"/>
    </row>
    <row r="1190" spans="27:48">
      <c r="AA1190" s="74"/>
      <c r="AB1190" s="74"/>
      <c r="AC1190" s="74"/>
      <c r="AD1190" s="74"/>
      <c r="AE1190" s="74"/>
      <c r="AG1190" s="101"/>
      <c r="AN1190" s="74"/>
      <c r="AO1190" s="74"/>
      <c r="AP1190" s="74"/>
      <c r="AQ1190" s="74"/>
      <c r="AR1190" s="74"/>
      <c r="AS1190" s="74"/>
      <c r="AT1190" s="74"/>
      <c r="AU1190" s="74"/>
      <c r="AV1190" s="74"/>
    </row>
    <row r="1191" spans="27:48">
      <c r="AA1191" s="74"/>
      <c r="AB1191" s="74"/>
      <c r="AC1191" s="74"/>
      <c r="AD1191" s="74"/>
      <c r="AE1191" s="74"/>
      <c r="AG1191" s="101"/>
      <c r="AN1191" s="74"/>
      <c r="AO1191" s="74"/>
      <c r="AP1191" s="74"/>
      <c r="AQ1191" s="74"/>
      <c r="AR1191" s="74"/>
      <c r="AS1191" s="74"/>
      <c r="AT1191" s="74"/>
      <c r="AU1191" s="74"/>
    </row>
    <row r="1192" spans="27:48">
      <c r="AA1192" s="74"/>
      <c r="AB1192" s="74"/>
      <c r="AC1192" s="74"/>
      <c r="AD1192" s="74"/>
      <c r="AE1192" s="74"/>
      <c r="AG1192" s="101"/>
      <c r="AN1192" s="74"/>
      <c r="AO1192" s="74"/>
      <c r="AP1192" s="74"/>
      <c r="AQ1192" s="74"/>
      <c r="AR1192" s="74"/>
      <c r="AS1192" s="74"/>
      <c r="AT1192" s="74"/>
      <c r="AU1192" s="74"/>
    </row>
    <row r="1193" spans="27:48">
      <c r="AA1193" s="74"/>
      <c r="AB1193" s="74"/>
      <c r="AC1193" s="74"/>
      <c r="AD1193" s="74"/>
      <c r="AE1193" s="74"/>
      <c r="AG1193" s="101"/>
      <c r="AN1193" s="74"/>
      <c r="AO1193" s="74"/>
      <c r="AP1193" s="74"/>
      <c r="AQ1193" s="74"/>
      <c r="AR1193" s="74"/>
      <c r="AS1193" s="74"/>
      <c r="AT1193" s="74"/>
      <c r="AU1193" s="74"/>
      <c r="AV1193" s="74"/>
    </row>
    <row r="1194" spans="27:48">
      <c r="AA1194" s="74"/>
      <c r="AB1194" s="74"/>
      <c r="AC1194" s="74"/>
      <c r="AD1194" s="74"/>
      <c r="AE1194" s="74"/>
      <c r="AG1194" s="101"/>
      <c r="AN1194" s="74"/>
      <c r="AO1194" s="74"/>
      <c r="AP1194" s="74"/>
      <c r="AQ1194" s="74"/>
      <c r="AR1194" s="74"/>
      <c r="AS1194" s="74"/>
      <c r="AT1194" s="74"/>
      <c r="AU1194" s="74"/>
    </row>
    <row r="1195" spans="27:48">
      <c r="AA1195" s="74"/>
      <c r="AB1195" s="74"/>
      <c r="AC1195" s="74"/>
      <c r="AD1195" s="74"/>
      <c r="AE1195" s="74"/>
      <c r="AG1195" s="101"/>
      <c r="AN1195" s="74"/>
      <c r="AO1195" s="74"/>
      <c r="AP1195" s="74"/>
      <c r="AQ1195" s="74"/>
      <c r="AR1195" s="74"/>
      <c r="AS1195" s="74"/>
      <c r="AT1195" s="74"/>
      <c r="AU1195" s="74"/>
    </row>
    <row r="1196" spans="27:48">
      <c r="AA1196" s="74"/>
      <c r="AB1196" s="74"/>
      <c r="AC1196" s="74"/>
      <c r="AD1196" s="74"/>
      <c r="AE1196" s="74"/>
      <c r="AG1196" s="101"/>
      <c r="AN1196" s="74"/>
      <c r="AO1196" s="74"/>
      <c r="AP1196" s="74"/>
      <c r="AQ1196" s="74"/>
      <c r="AR1196" s="74"/>
      <c r="AS1196" s="74"/>
      <c r="AT1196" s="74"/>
      <c r="AU1196" s="74"/>
    </row>
    <row r="1197" spans="27:48">
      <c r="AA1197" s="74"/>
      <c r="AB1197" s="74"/>
      <c r="AC1197" s="74"/>
      <c r="AD1197" s="74"/>
      <c r="AE1197" s="74"/>
      <c r="AG1197" s="101"/>
      <c r="AN1197" s="74"/>
      <c r="AO1197" s="74"/>
      <c r="AP1197" s="74"/>
      <c r="AQ1197" s="74"/>
      <c r="AR1197" s="74"/>
      <c r="AS1197" s="74"/>
      <c r="AT1197" s="74"/>
      <c r="AU1197" s="74"/>
    </row>
    <row r="1198" spans="27:48">
      <c r="AA1198" s="74"/>
      <c r="AB1198" s="74"/>
      <c r="AC1198" s="74"/>
      <c r="AD1198" s="74"/>
      <c r="AE1198" s="74"/>
      <c r="AG1198" s="101"/>
      <c r="AN1198" s="74"/>
      <c r="AO1198" s="74"/>
      <c r="AP1198" s="74"/>
      <c r="AQ1198" s="74"/>
      <c r="AR1198" s="74"/>
      <c r="AS1198" s="74"/>
      <c r="AT1198" s="74"/>
      <c r="AU1198" s="74"/>
    </row>
    <row r="1199" spans="27:48">
      <c r="AA1199" s="74"/>
      <c r="AB1199" s="74"/>
      <c r="AC1199" s="74"/>
      <c r="AD1199" s="74"/>
      <c r="AE1199" s="74"/>
      <c r="AG1199" s="101"/>
      <c r="AN1199" s="74"/>
      <c r="AO1199" s="74"/>
      <c r="AP1199" s="74"/>
      <c r="AQ1199" s="74"/>
      <c r="AR1199" s="74"/>
      <c r="AS1199" s="74"/>
      <c r="AT1199" s="74"/>
      <c r="AU1199" s="74"/>
    </row>
    <row r="1200" spans="27:48">
      <c r="AA1200" s="74"/>
      <c r="AB1200" s="74"/>
      <c r="AC1200" s="74"/>
      <c r="AD1200" s="74"/>
      <c r="AE1200" s="74"/>
      <c r="AG1200" s="101"/>
      <c r="AN1200" s="74"/>
      <c r="AO1200" s="74"/>
      <c r="AP1200" s="74"/>
      <c r="AQ1200" s="74"/>
      <c r="AR1200" s="74"/>
      <c r="AS1200" s="74"/>
      <c r="AT1200" s="74"/>
      <c r="AU1200" s="74"/>
    </row>
    <row r="1201" spans="27:48">
      <c r="AA1201" s="74"/>
      <c r="AB1201" s="74"/>
      <c r="AC1201" s="74"/>
      <c r="AD1201" s="74"/>
      <c r="AE1201" s="74"/>
      <c r="AG1201" s="101"/>
      <c r="AN1201" s="74"/>
      <c r="AO1201" s="74"/>
      <c r="AP1201" s="74"/>
      <c r="AQ1201" s="74"/>
      <c r="AR1201" s="74"/>
      <c r="AS1201" s="74"/>
      <c r="AT1201" s="74"/>
      <c r="AU1201" s="74"/>
    </row>
    <row r="1202" spans="27:48">
      <c r="AA1202" s="74"/>
      <c r="AB1202" s="74"/>
      <c r="AC1202" s="74"/>
      <c r="AD1202" s="74"/>
      <c r="AE1202" s="74"/>
      <c r="AG1202" s="101"/>
      <c r="AN1202" s="74"/>
      <c r="AO1202" s="74"/>
      <c r="AP1202" s="74"/>
      <c r="AQ1202" s="74"/>
      <c r="AR1202" s="74"/>
      <c r="AS1202" s="74"/>
      <c r="AT1202" s="74"/>
      <c r="AU1202" s="74"/>
    </row>
    <row r="1203" spans="27:48">
      <c r="AA1203" s="74"/>
      <c r="AB1203" s="74"/>
      <c r="AC1203" s="74"/>
      <c r="AD1203" s="74"/>
      <c r="AE1203" s="74"/>
      <c r="AG1203" s="101"/>
      <c r="AN1203" s="74"/>
      <c r="AO1203" s="74"/>
      <c r="AP1203" s="74"/>
      <c r="AQ1203" s="74"/>
      <c r="AR1203" s="74"/>
      <c r="AS1203" s="74"/>
      <c r="AT1203" s="74"/>
      <c r="AU1203" s="74"/>
    </row>
    <row r="1204" spans="27:48">
      <c r="AA1204" s="74"/>
      <c r="AB1204" s="74"/>
      <c r="AC1204" s="74"/>
      <c r="AD1204" s="74"/>
      <c r="AE1204" s="74"/>
      <c r="AG1204" s="101"/>
      <c r="AN1204" s="74"/>
      <c r="AO1204" s="74"/>
      <c r="AP1204" s="74"/>
      <c r="AQ1204" s="74"/>
      <c r="AR1204" s="74"/>
      <c r="AS1204" s="74"/>
      <c r="AT1204" s="74"/>
      <c r="AU1204" s="74"/>
    </row>
    <row r="1205" spans="27:48">
      <c r="AA1205" s="74"/>
      <c r="AB1205" s="74"/>
      <c r="AC1205" s="74"/>
      <c r="AD1205" s="74"/>
      <c r="AE1205" s="74"/>
      <c r="AG1205" s="101"/>
      <c r="AN1205" s="74"/>
      <c r="AO1205" s="74"/>
      <c r="AP1205" s="74"/>
      <c r="AQ1205" s="74"/>
      <c r="AR1205" s="74"/>
      <c r="AS1205" s="74"/>
      <c r="AT1205" s="74"/>
      <c r="AU1205" s="74"/>
      <c r="AV1205" s="74"/>
    </row>
    <row r="1206" spans="27:48">
      <c r="AA1206" s="74"/>
      <c r="AB1206" s="74"/>
      <c r="AC1206" s="74"/>
      <c r="AD1206" s="74"/>
      <c r="AE1206" s="74"/>
      <c r="AG1206" s="101"/>
      <c r="AN1206" s="74"/>
      <c r="AO1206" s="74"/>
      <c r="AP1206" s="74"/>
      <c r="AQ1206" s="74"/>
      <c r="AR1206" s="74"/>
      <c r="AS1206" s="74"/>
      <c r="AT1206" s="74"/>
      <c r="AU1206" s="74"/>
    </row>
    <row r="1207" spans="27:48">
      <c r="AA1207" s="74"/>
      <c r="AB1207" s="74"/>
      <c r="AC1207" s="74"/>
      <c r="AD1207" s="74"/>
      <c r="AE1207" s="74"/>
      <c r="AG1207" s="101"/>
      <c r="AN1207" s="74"/>
      <c r="AO1207" s="74"/>
      <c r="AP1207" s="74"/>
      <c r="AQ1207" s="74"/>
      <c r="AR1207" s="74"/>
      <c r="AS1207" s="74"/>
      <c r="AT1207" s="74"/>
      <c r="AU1207" s="74"/>
    </row>
    <row r="1208" spans="27:48">
      <c r="AA1208" s="74"/>
      <c r="AB1208" s="74"/>
      <c r="AC1208" s="74"/>
      <c r="AD1208" s="74"/>
      <c r="AE1208" s="74"/>
      <c r="AG1208" s="101"/>
      <c r="AN1208" s="74"/>
      <c r="AO1208" s="74"/>
      <c r="AP1208" s="74"/>
      <c r="AQ1208" s="74"/>
      <c r="AR1208" s="74"/>
      <c r="AS1208" s="74"/>
      <c r="AT1208" s="74"/>
      <c r="AU1208" s="74"/>
    </row>
    <row r="1209" spans="27:48">
      <c r="AA1209" s="74"/>
      <c r="AB1209" s="74"/>
      <c r="AC1209" s="74"/>
      <c r="AD1209" s="74"/>
      <c r="AE1209" s="74"/>
      <c r="AG1209" s="101"/>
      <c r="AN1209" s="74"/>
      <c r="AO1209" s="74"/>
      <c r="AP1209" s="74"/>
      <c r="AQ1209" s="74"/>
      <c r="AR1209" s="74"/>
      <c r="AS1209" s="74"/>
      <c r="AT1209" s="74"/>
      <c r="AU1209" s="74"/>
    </row>
    <row r="1210" spans="27:48">
      <c r="AA1210" s="74"/>
      <c r="AB1210" s="74"/>
      <c r="AC1210" s="74"/>
      <c r="AD1210" s="74"/>
      <c r="AE1210" s="74"/>
      <c r="AG1210" s="101"/>
      <c r="AN1210" s="74"/>
      <c r="AO1210" s="74"/>
      <c r="AP1210" s="74"/>
      <c r="AQ1210" s="74"/>
      <c r="AR1210" s="74"/>
      <c r="AS1210" s="74"/>
      <c r="AT1210" s="74"/>
      <c r="AU1210" s="74"/>
    </row>
    <row r="1211" spans="27:48">
      <c r="AA1211" s="74"/>
      <c r="AB1211" s="74"/>
      <c r="AC1211" s="74"/>
      <c r="AD1211" s="74"/>
      <c r="AE1211" s="74"/>
      <c r="AG1211" s="101"/>
      <c r="AN1211" s="74"/>
      <c r="AO1211" s="74"/>
      <c r="AP1211" s="74"/>
      <c r="AQ1211" s="74"/>
      <c r="AR1211" s="74"/>
      <c r="AS1211" s="74"/>
      <c r="AT1211" s="74"/>
      <c r="AU1211" s="74"/>
    </row>
    <row r="1212" spans="27:48">
      <c r="AA1212" s="74"/>
      <c r="AB1212" s="74"/>
      <c r="AC1212" s="74"/>
      <c r="AD1212" s="74"/>
      <c r="AE1212" s="74"/>
      <c r="AG1212" s="101"/>
      <c r="AN1212" s="74"/>
      <c r="AO1212" s="74"/>
      <c r="AP1212" s="74"/>
      <c r="AQ1212" s="74"/>
      <c r="AR1212" s="74"/>
      <c r="AS1212" s="74"/>
      <c r="AT1212" s="74"/>
      <c r="AU1212" s="74"/>
    </row>
    <row r="1213" spans="27:48">
      <c r="AA1213" s="74"/>
      <c r="AB1213" s="74"/>
      <c r="AC1213" s="74"/>
      <c r="AD1213" s="74"/>
      <c r="AE1213" s="74"/>
      <c r="AG1213" s="101"/>
      <c r="AN1213" s="74"/>
      <c r="AO1213" s="74"/>
      <c r="AP1213" s="74"/>
      <c r="AQ1213" s="74"/>
      <c r="AR1213" s="74"/>
      <c r="AS1213" s="74"/>
      <c r="AT1213" s="74"/>
      <c r="AU1213" s="74"/>
    </row>
    <row r="1214" spans="27:48">
      <c r="AA1214" s="74"/>
      <c r="AB1214" s="74"/>
      <c r="AC1214" s="74"/>
      <c r="AD1214" s="74"/>
      <c r="AE1214" s="74"/>
      <c r="AG1214" s="101"/>
      <c r="AN1214" s="74"/>
      <c r="AO1214" s="74"/>
      <c r="AP1214" s="74"/>
      <c r="AQ1214" s="74"/>
      <c r="AR1214" s="74"/>
      <c r="AS1214" s="74"/>
      <c r="AT1214" s="74"/>
      <c r="AU1214" s="74"/>
    </row>
    <row r="1215" spans="27:48">
      <c r="AA1215" s="74"/>
      <c r="AB1215" s="74"/>
      <c r="AC1215" s="74"/>
      <c r="AD1215" s="74"/>
      <c r="AE1215" s="74"/>
      <c r="AG1215" s="101"/>
      <c r="AN1215" s="74"/>
      <c r="AO1215" s="74"/>
      <c r="AP1215" s="74"/>
      <c r="AQ1215" s="74"/>
      <c r="AR1215" s="74"/>
      <c r="AS1215" s="74"/>
      <c r="AT1215" s="74"/>
      <c r="AU1215" s="74"/>
    </row>
    <row r="1216" spans="27:48">
      <c r="AA1216" s="74"/>
      <c r="AB1216" s="74"/>
      <c r="AC1216" s="74"/>
      <c r="AD1216" s="74"/>
      <c r="AE1216" s="74"/>
      <c r="AG1216" s="101"/>
      <c r="AN1216" s="74"/>
      <c r="AO1216" s="74"/>
      <c r="AP1216" s="74"/>
      <c r="AQ1216" s="74"/>
      <c r="AR1216" s="74"/>
      <c r="AS1216" s="74"/>
      <c r="AT1216" s="74"/>
      <c r="AU1216" s="74"/>
    </row>
    <row r="1217" spans="27:64">
      <c r="AA1217" s="74"/>
      <c r="AB1217" s="74"/>
      <c r="AC1217" s="74"/>
      <c r="AD1217" s="74"/>
      <c r="AE1217" s="74"/>
      <c r="AG1217" s="101"/>
      <c r="AN1217" s="74"/>
      <c r="AO1217" s="74"/>
      <c r="AP1217" s="74"/>
      <c r="AQ1217" s="74"/>
      <c r="AR1217" s="74"/>
      <c r="AS1217" s="74"/>
      <c r="AT1217" s="74"/>
      <c r="AU1217" s="74"/>
    </row>
    <row r="1218" spans="27:64">
      <c r="AA1218" s="74"/>
      <c r="AB1218" s="74"/>
      <c r="AC1218" s="74"/>
      <c r="AD1218" s="74"/>
      <c r="AE1218" s="74"/>
      <c r="AG1218" s="101"/>
      <c r="AN1218" s="74"/>
      <c r="AO1218" s="74"/>
      <c r="AP1218" s="74"/>
      <c r="AQ1218" s="74"/>
      <c r="AR1218" s="74"/>
      <c r="AS1218" s="74"/>
      <c r="AT1218" s="74"/>
      <c r="AU1218" s="74"/>
    </row>
    <row r="1219" spans="27:64">
      <c r="AA1219" s="74"/>
      <c r="AB1219" s="74"/>
      <c r="AC1219" s="74"/>
      <c r="AD1219" s="74"/>
      <c r="AE1219" s="74"/>
      <c r="AG1219" s="101"/>
      <c r="AN1219" s="74"/>
      <c r="AO1219" s="74"/>
      <c r="AP1219" s="74"/>
      <c r="AQ1219" s="74"/>
      <c r="AR1219" s="74"/>
      <c r="AS1219" s="74"/>
      <c r="AT1219" s="74"/>
      <c r="AU1219" s="74"/>
    </row>
    <row r="1220" spans="27:64">
      <c r="AA1220" s="74"/>
      <c r="AB1220" s="74"/>
      <c r="AC1220" s="74"/>
      <c r="AD1220" s="74"/>
      <c r="AE1220" s="74"/>
      <c r="AG1220" s="101"/>
      <c r="AN1220" s="74"/>
      <c r="AO1220" s="74"/>
      <c r="AP1220" s="74"/>
      <c r="AQ1220" s="74"/>
      <c r="AR1220" s="74"/>
      <c r="AS1220" s="74"/>
      <c r="AT1220" s="74"/>
      <c r="AU1220" s="74"/>
    </row>
    <row r="1221" spans="27:64">
      <c r="AA1221" s="74"/>
      <c r="AB1221" s="74"/>
      <c r="AC1221" s="74"/>
      <c r="AD1221" s="74"/>
      <c r="AE1221" s="74"/>
      <c r="AG1221" s="101"/>
      <c r="AN1221" s="74"/>
      <c r="AO1221" s="74"/>
      <c r="AP1221" s="74"/>
      <c r="AQ1221" s="74"/>
      <c r="AR1221" s="74"/>
      <c r="AS1221" s="74"/>
      <c r="AT1221" s="74"/>
      <c r="AU1221" s="74"/>
    </row>
    <row r="1222" spans="27:64">
      <c r="AA1222" s="74"/>
      <c r="AB1222" s="74"/>
      <c r="AC1222" s="74"/>
      <c r="AD1222" s="74"/>
      <c r="AE1222" s="74"/>
      <c r="AG1222" s="101"/>
      <c r="AN1222" s="74"/>
      <c r="AO1222" s="74"/>
      <c r="AP1222" s="74"/>
      <c r="AQ1222" s="74"/>
      <c r="AR1222" s="74"/>
      <c r="AS1222" s="74"/>
      <c r="AT1222" s="74"/>
      <c r="AU1222" s="74"/>
    </row>
    <row r="1223" spans="27:64">
      <c r="AA1223" s="74"/>
      <c r="AB1223" s="74"/>
      <c r="AC1223" s="74"/>
      <c r="AD1223" s="74"/>
      <c r="AE1223" s="74"/>
      <c r="AG1223" s="101"/>
      <c r="AN1223" s="74"/>
      <c r="AO1223" s="74"/>
      <c r="AP1223" s="74"/>
      <c r="AQ1223" s="74"/>
      <c r="AR1223" s="74"/>
      <c r="AS1223" s="74"/>
      <c r="AT1223" s="74"/>
      <c r="AU1223" s="74"/>
    </row>
    <row r="1224" spans="27:64">
      <c r="AA1224" s="74"/>
      <c r="AB1224" s="74"/>
      <c r="AC1224" s="74"/>
      <c r="AD1224" s="74"/>
      <c r="AE1224" s="74"/>
      <c r="AG1224" s="101"/>
      <c r="AN1224" s="74"/>
      <c r="AO1224" s="74"/>
      <c r="AP1224" s="74"/>
      <c r="AQ1224" s="74"/>
      <c r="AR1224" s="74"/>
      <c r="AS1224" s="74"/>
      <c r="AT1224" s="74"/>
      <c r="AU1224" s="74"/>
    </row>
    <row r="1225" spans="27:64">
      <c r="AA1225" s="74"/>
      <c r="AB1225" s="74"/>
      <c r="AC1225" s="74"/>
      <c r="AD1225" s="74"/>
      <c r="AE1225" s="74"/>
      <c r="AG1225" s="101"/>
      <c r="AN1225" s="74"/>
      <c r="AO1225" s="74"/>
      <c r="AP1225" s="74"/>
      <c r="AQ1225" s="74"/>
      <c r="AR1225" s="74"/>
      <c r="AS1225" s="74"/>
      <c r="AT1225" s="74"/>
      <c r="AU1225" s="74"/>
    </row>
    <row r="1226" spans="27:64">
      <c r="AA1226" s="74"/>
      <c r="AB1226" s="74"/>
      <c r="AC1226" s="74"/>
      <c r="AD1226" s="74"/>
      <c r="AE1226" s="74"/>
      <c r="AG1226" s="101"/>
      <c r="AN1226" s="74"/>
      <c r="AO1226" s="74"/>
      <c r="AP1226" s="74"/>
      <c r="AQ1226" s="74"/>
      <c r="AR1226" s="74"/>
      <c r="AS1226" s="74"/>
      <c r="AT1226" s="74"/>
      <c r="AU1226" s="74"/>
    </row>
    <row r="1227" spans="27:64">
      <c r="AA1227" s="74"/>
      <c r="AB1227" s="74"/>
      <c r="AC1227" s="74"/>
      <c r="AD1227" s="74"/>
      <c r="AE1227" s="74"/>
      <c r="AG1227" s="101"/>
      <c r="AN1227" s="74"/>
      <c r="AO1227" s="74"/>
      <c r="AP1227" s="74"/>
      <c r="AQ1227" s="74"/>
      <c r="AR1227" s="74"/>
      <c r="AS1227" s="74"/>
      <c r="AT1227" s="74"/>
      <c r="AU1227" s="74"/>
    </row>
    <row r="1228" spans="27:64">
      <c r="AA1228" s="74"/>
      <c r="AB1228" s="74"/>
      <c r="AC1228" s="74"/>
      <c r="AD1228" s="74"/>
      <c r="AE1228" s="74"/>
      <c r="AG1228" s="101"/>
      <c r="AN1228" s="74"/>
      <c r="AO1228" s="74"/>
      <c r="AP1228" s="74"/>
      <c r="AQ1228" s="74"/>
      <c r="AR1228" s="74"/>
      <c r="AS1228" s="74"/>
      <c r="AT1228" s="74"/>
      <c r="AU1228" s="74"/>
    </row>
    <row r="1229" spans="27:64">
      <c r="AA1229" s="74"/>
      <c r="AB1229" s="74"/>
      <c r="AC1229" s="74"/>
      <c r="AD1229" s="74"/>
      <c r="AE1229" s="74"/>
      <c r="AG1229" s="101"/>
      <c r="AN1229" s="74"/>
      <c r="AO1229" s="74"/>
      <c r="AP1229" s="74"/>
      <c r="AQ1229" s="74"/>
      <c r="AR1229" s="74"/>
      <c r="AS1229" s="74"/>
      <c r="AT1229" s="74"/>
      <c r="AU1229" s="74"/>
    </row>
    <row r="1230" spans="27:64">
      <c r="AA1230" s="74"/>
      <c r="AB1230" s="74"/>
      <c r="AC1230" s="74"/>
      <c r="AD1230" s="74"/>
      <c r="AE1230" s="74"/>
      <c r="AG1230" s="101"/>
      <c r="AN1230" s="74"/>
      <c r="AO1230" s="74"/>
      <c r="AP1230" s="74"/>
      <c r="AQ1230" s="74"/>
      <c r="AR1230" s="74"/>
      <c r="AS1230" s="74"/>
      <c r="AT1230" s="74"/>
      <c r="AU1230" s="74"/>
    </row>
    <row r="1231" spans="27:64">
      <c r="AA1231" s="74"/>
      <c r="AB1231" s="74"/>
      <c r="AC1231" s="74"/>
      <c r="AD1231" s="74"/>
      <c r="AE1231" s="74"/>
      <c r="AG1231" s="101"/>
      <c r="AN1231" s="74"/>
      <c r="AO1231" s="74"/>
      <c r="AP1231" s="74"/>
      <c r="AQ1231" s="74"/>
      <c r="AR1231" s="74"/>
      <c r="AS1231" s="74"/>
      <c r="AT1231" s="74"/>
      <c r="AU1231" s="74"/>
    </row>
    <row r="1232" spans="27:64">
      <c r="AA1232" s="74"/>
      <c r="AB1232" s="74"/>
      <c r="AC1232" s="74"/>
      <c r="AD1232" s="74"/>
      <c r="AE1232" s="74"/>
      <c r="AG1232" s="101"/>
      <c r="AN1232" s="74"/>
      <c r="AO1232" s="74"/>
      <c r="AP1232" s="74"/>
      <c r="AQ1232" s="74"/>
      <c r="AR1232" s="74"/>
      <c r="AS1232" s="74"/>
      <c r="AT1232" s="74"/>
      <c r="AU1232" s="74"/>
      <c r="AV1232" s="74"/>
      <c r="AW1232" s="74"/>
      <c r="AX1232" s="74"/>
      <c r="AY1232" s="74"/>
      <c r="AZ1232" s="74"/>
      <c r="BA1232" s="74"/>
      <c r="BB1232" s="74"/>
      <c r="BC1232" s="74"/>
      <c r="BD1232" s="74"/>
      <c r="BE1232" s="74"/>
      <c r="BF1232" s="74"/>
      <c r="BG1232" s="74"/>
      <c r="BH1232" s="74"/>
      <c r="BI1232" s="74"/>
      <c r="BJ1232" s="74"/>
      <c r="BK1232" s="74"/>
      <c r="BL1232" s="74"/>
    </row>
    <row r="1233" spans="27:47">
      <c r="AA1233" s="74"/>
      <c r="AB1233" s="74"/>
      <c r="AC1233" s="74"/>
      <c r="AD1233" s="74"/>
      <c r="AE1233" s="74"/>
      <c r="AG1233" s="101"/>
      <c r="AN1233" s="74"/>
      <c r="AO1233" s="74"/>
      <c r="AP1233" s="74"/>
      <c r="AQ1233" s="74"/>
      <c r="AR1233" s="74"/>
      <c r="AS1233" s="74"/>
      <c r="AT1233" s="74"/>
      <c r="AU1233" s="74"/>
    </row>
    <row r="1234" spans="27:47">
      <c r="AA1234" s="74"/>
      <c r="AB1234" s="74"/>
      <c r="AC1234" s="74"/>
      <c r="AD1234" s="74"/>
      <c r="AE1234" s="74"/>
      <c r="AG1234" s="101"/>
      <c r="AN1234" s="74"/>
      <c r="AO1234" s="74"/>
      <c r="AP1234" s="74"/>
      <c r="AQ1234" s="74"/>
      <c r="AR1234" s="74"/>
      <c r="AS1234" s="74"/>
      <c r="AT1234" s="74"/>
      <c r="AU1234" s="74"/>
    </row>
    <row r="1235" spans="27:47">
      <c r="AA1235" s="74"/>
      <c r="AB1235" s="74"/>
      <c r="AC1235" s="74"/>
      <c r="AD1235" s="74"/>
      <c r="AE1235" s="74"/>
      <c r="AG1235" s="101"/>
      <c r="AN1235" s="74"/>
      <c r="AO1235" s="74"/>
      <c r="AP1235" s="74"/>
      <c r="AQ1235" s="74"/>
      <c r="AR1235" s="74"/>
      <c r="AS1235" s="74"/>
      <c r="AT1235" s="74"/>
      <c r="AU1235" s="74"/>
    </row>
    <row r="1236" spans="27:47">
      <c r="AA1236" s="74"/>
      <c r="AB1236" s="74"/>
      <c r="AC1236" s="74"/>
      <c r="AD1236" s="74"/>
      <c r="AE1236" s="74"/>
      <c r="AG1236" s="101"/>
      <c r="AN1236" s="74"/>
      <c r="AO1236" s="74"/>
      <c r="AP1236" s="74"/>
      <c r="AQ1236" s="74"/>
      <c r="AR1236" s="74"/>
      <c r="AS1236" s="74"/>
      <c r="AT1236" s="74"/>
      <c r="AU1236" s="74"/>
    </row>
    <row r="1237" spans="27:47">
      <c r="AA1237" s="74"/>
      <c r="AB1237" s="74"/>
      <c r="AC1237" s="74"/>
      <c r="AD1237" s="74"/>
      <c r="AE1237" s="74"/>
      <c r="AG1237" s="101"/>
      <c r="AN1237" s="74"/>
      <c r="AO1237" s="74"/>
      <c r="AP1237" s="74"/>
      <c r="AQ1237" s="74"/>
      <c r="AR1237" s="74"/>
      <c r="AS1237" s="74"/>
      <c r="AT1237" s="74"/>
      <c r="AU1237" s="74"/>
    </row>
    <row r="1238" spans="27:47">
      <c r="AA1238" s="74"/>
      <c r="AB1238" s="74"/>
      <c r="AC1238" s="74"/>
      <c r="AD1238" s="74"/>
      <c r="AE1238" s="74"/>
      <c r="AG1238" s="101"/>
      <c r="AN1238" s="74"/>
      <c r="AO1238" s="74"/>
      <c r="AP1238" s="74"/>
      <c r="AQ1238" s="74"/>
      <c r="AR1238" s="74"/>
      <c r="AS1238" s="74"/>
      <c r="AT1238" s="74"/>
      <c r="AU1238" s="74"/>
    </row>
    <row r="1239" spans="27:47">
      <c r="AA1239" s="74"/>
      <c r="AB1239" s="74"/>
      <c r="AC1239" s="74"/>
      <c r="AD1239" s="74"/>
      <c r="AE1239" s="74"/>
      <c r="AG1239" s="101"/>
      <c r="AN1239" s="74"/>
      <c r="AO1239" s="74"/>
      <c r="AP1239" s="74"/>
      <c r="AQ1239" s="74"/>
      <c r="AR1239" s="74"/>
      <c r="AS1239" s="74"/>
      <c r="AT1239" s="74"/>
      <c r="AU1239" s="74"/>
    </row>
    <row r="1240" spans="27:47">
      <c r="AA1240" s="74"/>
      <c r="AB1240" s="74"/>
      <c r="AC1240" s="74"/>
      <c r="AD1240" s="74"/>
      <c r="AE1240" s="74"/>
      <c r="AG1240" s="101"/>
      <c r="AN1240" s="74"/>
      <c r="AO1240" s="74"/>
      <c r="AP1240" s="74"/>
      <c r="AQ1240" s="74"/>
      <c r="AR1240" s="74"/>
      <c r="AS1240" s="74"/>
      <c r="AT1240" s="74"/>
      <c r="AU1240" s="74"/>
    </row>
    <row r="1241" spans="27:47">
      <c r="AA1241" s="74"/>
      <c r="AB1241" s="74"/>
      <c r="AC1241" s="74"/>
      <c r="AD1241" s="74"/>
      <c r="AE1241" s="74"/>
      <c r="AG1241" s="101"/>
      <c r="AN1241" s="74"/>
      <c r="AO1241" s="74"/>
      <c r="AP1241" s="74"/>
      <c r="AQ1241" s="74"/>
      <c r="AR1241" s="74"/>
      <c r="AS1241" s="74"/>
      <c r="AT1241" s="74"/>
      <c r="AU1241" s="74"/>
    </row>
    <row r="1242" spans="27:47">
      <c r="AA1242" s="74"/>
      <c r="AB1242" s="74"/>
      <c r="AC1242" s="74"/>
      <c r="AD1242" s="74"/>
      <c r="AE1242" s="74"/>
      <c r="AG1242" s="101"/>
      <c r="AN1242" s="74"/>
      <c r="AO1242" s="74"/>
      <c r="AP1242" s="74"/>
      <c r="AQ1242" s="74"/>
      <c r="AR1242" s="74"/>
      <c r="AS1242" s="74"/>
      <c r="AT1242" s="74"/>
      <c r="AU1242" s="74"/>
    </row>
    <row r="1243" spans="27:47">
      <c r="AA1243" s="74"/>
      <c r="AB1243" s="74"/>
      <c r="AC1243" s="74"/>
      <c r="AD1243" s="74"/>
      <c r="AE1243" s="74"/>
      <c r="AG1243" s="101"/>
      <c r="AN1243" s="74"/>
      <c r="AO1243" s="74"/>
      <c r="AP1243" s="74"/>
      <c r="AQ1243" s="74"/>
      <c r="AR1243" s="74"/>
      <c r="AS1243" s="74"/>
      <c r="AT1243" s="74"/>
      <c r="AU1243" s="74"/>
    </row>
    <row r="1244" spans="27:47">
      <c r="AA1244" s="74"/>
      <c r="AB1244" s="74"/>
      <c r="AC1244" s="74"/>
      <c r="AD1244" s="74"/>
      <c r="AE1244" s="74"/>
      <c r="AG1244" s="101"/>
      <c r="AN1244" s="74"/>
      <c r="AO1244" s="74"/>
      <c r="AP1244" s="74"/>
      <c r="AQ1244" s="74"/>
      <c r="AR1244" s="74"/>
      <c r="AS1244" s="74"/>
      <c r="AT1244" s="74"/>
      <c r="AU1244" s="74"/>
    </row>
    <row r="1245" spans="27:47">
      <c r="AA1245" s="74"/>
      <c r="AB1245" s="74"/>
      <c r="AC1245" s="74"/>
      <c r="AD1245" s="74"/>
      <c r="AE1245" s="74"/>
      <c r="AG1245" s="101"/>
      <c r="AN1245" s="74"/>
      <c r="AO1245" s="74"/>
      <c r="AP1245" s="74"/>
      <c r="AQ1245" s="74"/>
      <c r="AR1245" s="74"/>
      <c r="AS1245" s="74"/>
      <c r="AT1245" s="74"/>
      <c r="AU1245" s="74"/>
    </row>
    <row r="1246" spans="27:47">
      <c r="AA1246" s="74"/>
      <c r="AB1246" s="74"/>
      <c r="AC1246" s="74"/>
      <c r="AD1246" s="74"/>
      <c r="AE1246" s="74"/>
      <c r="AG1246" s="101"/>
      <c r="AN1246" s="74"/>
      <c r="AO1246" s="74"/>
      <c r="AP1246" s="74"/>
      <c r="AQ1246" s="74"/>
      <c r="AR1246" s="74"/>
      <c r="AS1246" s="74"/>
      <c r="AT1246" s="74"/>
      <c r="AU1246" s="74"/>
    </row>
    <row r="1247" spans="27:47">
      <c r="AA1247" s="74"/>
      <c r="AB1247" s="74"/>
      <c r="AC1247" s="74"/>
      <c r="AD1247" s="74"/>
      <c r="AE1247" s="74"/>
      <c r="AG1247" s="101"/>
      <c r="AN1247" s="74"/>
      <c r="AO1247" s="74"/>
      <c r="AP1247" s="74"/>
      <c r="AQ1247" s="74"/>
      <c r="AR1247" s="74"/>
      <c r="AS1247" s="74"/>
      <c r="AT1247" s="74"/>
      <c r="AU1247" s="74"/>
    </row>
    <row r="1248" spans="27:47">
      <c r="AA1248" s="74"/>
      <c r="AB1248" s="74"/>
      <c r="AC1248" s="74"/>
      <c r="AD1248" s="74"/>
      <c r="AE1248" s="74"/>
      <c r="AG1248" s="101"/>
      <c r="AN1248" s="74"/>
      <c r="AO1248" s="74"/>
      <c r="AP1248" s="74"/>
      <c r="AQ1248" s="74"/>
      <c r="AR1248" s="74"/>
      <c r="AS1248" s="74"/>
      <c r="AT1248" s="74"/>
      <c r="AU1248" s="74"/>
    </row>
    <row r="1249" spans="27:64">
      <c r="AA1249" s="74"/>
      <c r="AB1249" s="74"/>
      <c r="AC1249" s="74"/>
      <c r="AD1249" s="74"/>
      <c r="AE1249" s="74"/>
      <c r="AG1249" s="101"/>
      <c r="AN1249" s="74"/>
      <c r="AO1249" s="74"/>
      <c r="AP1249" s="74"/>
      <c r="AQ1249" s="74"/>
      <c r="AR1249" s="74"/>
      <c r="AS1249" s="74"/>
      <c r="AT1249" s="74"/>
      <c r="AU1249" s="74"/>
      <c r="AV1249" s="74"/>
      <c r="AW1249" s="74"/>
      <c r="AX1249" s="74"/>
      <c r="AY1249" s="74"/>
      <c r="AZ1249" s="74"/>
      <c r="BA1249" s="74"/>
      <c r="BB1249" s="74"/>
      <c r="BC1249" s="74"/>
      <c r="BD1249" s="74"/>
      <c r="BE1249" s="74"/>
      <c r="BF1249" s="74"/>
      <c r="BG1249" s="74"/>
      <c r="BH1249" s="74"/>
      <c r="BI1249" s="74"/>
      <c r="BJ1249" s="74"/>
      <c r="BK1249" s="74"/>
      <c r="BL1249" s="74"/>
    </row>
    <row r="1250" spans="27:64">
      <c r="AA1250" s="74"/>
      <c r="AB1250" s="74"/>
      <c r="AC1250" s="74"/>
      <c r="AD1250" s="74"/>
      <c r="AE1250" s="74"/>
      <c r="AG1250" s="101"/>
      <c r="AN1250" s="74"/>
      <c r="AO1250" s="74"/>
      <c r="AP1250" s="74"/>
      <c r="AQ1250" s="74"/>
      <c r="AR1250" s="74"/>
      <c r="AS1250" s="74"/>
      <c r="AT1250" s="74"/>
      <c r="AU1250" s="74"/>
    </row>
    <row r="1251" spans="27:64">
      <c r="AA1251" s="74"/>
      <c r="AB1251" s="74"/>
      <c r="AC1251" s="74"/>
      <c r="AD1251" s="74"/>
      <c r="AE1251" s="74"/>
      <c r="AG1251" s="101"/>
      <c r="AN1251" s="74"/>
      <c r="AO1251" s="74"/>
      <c r="AP1251" s="74"/>
      <c r="AQ1251" s="74"/>
      <c r="AR1251" s="74"/>
      <c r="AS1251" s="74"/>
      <c r="AT1251" s="74"/>
      <c r="AU1251" s="74"/>
    </row>
    <row r="1252" spans="27:64">
      <c r="AA1252" s="74"/>
      <c r="AB1252" s="74"/>
      <c r="AC1252" s="74"/>
      <c r="AD1252" s="74"/>
      <c r="AE1252" s="74"/>
      <c r="AG1252" s="101"/>
      <c r="AN1252" s="74"/>
      <c r="AO1252" s="74"/>
      <c r="AP1252" s="74"/>
      <c r="AQ1252" s="74"/>
      <c r="AR1252" s="74"/>
      <c r="AS1252" s="74"/>
      <c r="AT1252" s="74"/>
      <c r="AU1252" s="74"/>
    </row>
    <row r="1253" spans="27:64">
      <c r="AA1253" s="74"/>
      <c r="AB1253" s="74"/>
      <c r="AC1253" s="74"/>
      <c r="AD1253" s="74"/>
      <c r="AE1253" s="74"/>
      <c r="AG1253" s="101"/>
      <c r="AN1253" s="74"/>
      <c r="AO1253" s="74"/>
      <c r="AP1253" s="74"/>
      <c r="AQ1253" s="74"/>
      <c r="AR1253" s="74"/>
      <c r="AS1253" s="74"/>
      <c r="AT1253" s="74"/>
      <c r="AU1253" s="74"/>
    </row>
    <row r="1254" spans="27:64">
      <c r="AA1254" s="74"/>
      <c r="AB1254" s="74"/>
      <c r="AC1254" s="74"/>
      <c r="AD1254" s="74"/>
      <c r="AE1254" s="74"/>
      <c r="AG1254" s="101"/>
      <c r="AN1254" s="74"/>
      <c r="AO1254" s="74"/>
      <c r="AP1254" s="74"/>
      <c r="AQ1254" s="74"/>
      <c r="AR1254" s="74"/>
      <c r="AS1254" s="74"/>
      <c r="AT1254" s="74"/>
      <c r="AU1254" s="74"/>
    </row>
    <row r="1255" spans="27:64">
      <c r="AA1255" s="74"/>
      <c r="AB1255" s="74"/>
      <c r="AC1255" s="74"/>
      <c r="AD1255" s="74"/>
      <c r="AE1255" s="74"/>
      <c r="AG1255" s="101"/>
      <c r="AN1255" s="74"/>
      <c r="AO1255" s="74"/>
      <c r="AP1255" s="74"/>
      <c r="AQ1255" s="74"/>
      <c r="AR1255" s="74"/>
      <c r="AS1255" s="74"/>
      <c r="AT1255" s="74"/>
      <c r="AU1255" s="74"/>
    </row>
    <row r="1256" spans="27:64">
      <c r="AA1256" s="74"/>
      <c r="AB1256" s="74"/>
      <c r="AC1256" s="74"/>
      <c r="AD1256" s="74"/>
      <c r="AE1256" s="74"/>
      <c r="AG1256" s="101"/>
      <c r="AN1256" s="74"/>
      <c r="AO1256" s="74"/>
      <c r="AP1256" s="74"/>
      <c r="AQ1256" s="74"/>
      <c r="AR1256" s="74"/>
      <c r="AS1256" s="74"/>
      <c r="AT1256" s="74"/>
      <c r="AU1256" s="74"/>
    </row>
    <row r="1257" spans="27:64">
      <c r="AA1257" s="74"/>
      <c r="AB1257" s="74"/>
      <c r="AC1257" s="74"/>
      <c r="AD1257" s="74"/>
      <c r="AE1257" s="74"/>
      <c r="AG1257" s="101"/>
      <c r="AN1257" s="74"/>
      <c r="AO1257" s="74"/>
      <c r="AP1257" s="74"/>
      <c r="AQ1257" s="74"/>
      <c r="AR1257" s="74"/>
      <c r="AS1257" s="74"/>
      <c r="AT1257" s="74"/>
      <c r="AU1257" s="74"/>
    </row>
    <row r="1258" spans="27:64">
      <c r="AA1258" s="74"/>
      <c r="AB1258" s="74"/>
      <c r="AC1258" s="74"/>
      <c r="AD1258" s="74"/>
      <c r="AE1258" s="74"/>
      <c r="AG1258" s="101"/>
      <c r="AN1258" s="74"/>
      <c r="AO1258" s="74"/>
      <c r="AP1258" s="74"/>
      <c r="AQ1258" s="74"/>
      <c r="AR1258" s="74"/>
      <c r="AS1258" s="74"/>
      <c r="AT1258" s="74"/>
      <c r="AU1258" s="74"/>
      <c r="AV1258" s="74"/>
      <c r="AW1258" s="74"/>
      <c r="AX1258" s="74"/>
      <c r="AY1258" s="74"/>
      <c r="AZ1258" s="74"/>
      <c r="BA1258" s="74"/>
      <c r="BB1258" s="74"/>
      <c r="BC1258" s="74"/>
      <c r="BD1258" s="74"/>
      <c r="BE1258" s="74"/>
      <c r="BF1258" s="74"/>
      <c r="BG1258" s="74"/>
      <c r="BH1258" s="74"/>
      <c r="BI1258" s="74"/>
      <c r="BJ1258" s="74"/>
      <c r="BK1258" s="74"/>
      <c r="BL1258" s="74"/>
    </row>
    <row r="1259" spans="27:64">
      <c r="AA1259" s="74"/>
      <c r="AB1259" s="74"/>
      <c r="AC1259" s="74"/>
      <c r="AD1259" s="74"/>
      <c r="AE1259" s="74"/>
      <c r="AG1259" s="101"/>
      <c r="AN1259" s="74"/>
      <c r="AO1259" s="74"/>
      <c r="AP1259" s="74"/>
      <c r="AQ1259" s="74"/>
      <c r="AR1259" s="74"/>
      <c r="AS1259" s="74"/>
      <c r="AT1259" s="74"/>
      <c r="AU1259" s="74"/>
    </row>
    <row r="1260" spans="27:64">
      <c r="AA1260" s="74"/>
      <c r="AB1260" s="74"/>
      <c r="AC1260" s="74"/>
      <c r="AD1260" s="74"/>
      <c r="AE1260" s="74"/>
      <c r="AG1260" s="101"/>
      <c r="AN1260" s="74"/>
      <c r="AO1260" s="74"/>
      <c r="AP1260" s="74"/>
      <c r="AQ1260" s="74"/>
      <c r="AR1260" s="74"/>
      <c r="AS1260" s="74"/>
      <c r="AT1260" s="74"/>
      <c r="AU1260" s="74"/>
    </row>
    <row r="1261" spans="27:64">
      <c r="AA1261" s="74"/>
      <c r="AB1261" s="74"/>
      <c r="AC1261" s="74"/>
      <c r="AD1261" s="74"/>
      <c r="AE1261" s="74"/>
      <c r="AG1261" s="101"/>
      <c r="AN1261" s="74"/>
      <c r="AO1261" s="74"/>
      <c r="AP1261" s="74"/>
      <c r="AQ1261" s="74"/>
      <c r="AR1261" s="74"/>
      <c r="AS1261" s="74"/>
      <c r="AT1261" s="74"/>
      <c r="AU1261" s="74"/>
    </row>
    <row r="1262" spans="27:64">
      <c r="AA1262" s="74"/>
      <c r="AB1262" s="74"/>
      <c r="AC1262" s="74"/>
      <c r="AD1262" s="74"/>
      <c r="AE1262" s="74"/>
      <c r="AG1262" s="101"/>
      <c r="AN1262" s="74"/>
      <c r="AO1262" s="74"/>
      <c r="AP1262" s="74"/>
      <c r="AQ1262" s="74"/>
      <c r="AR1262" s="74"/>
      <c r="AS1262" s="74"/>
      <c r="AT1262" s="74"/>
      <c r="AU1262" s="74"/>
    </row>
    <row r="1263" spans="27:64">
      <c r="AA1263" s="74"/>
      <c r="AB1263" s="74"/>
      <c r="AC1263" s="74"/>
      <c r="AD1263" s="74"/>
      <c r="AE1263" s="74"/>
      <c r="AG1263" s="101"/>
      <c r="AN1263" s="74"/>
      <c r="AO1263" s="74"/>
      <c r="AP1263" s="74"/>
      <c r="AQ1263" s="74"/>
      <c r="AR1263" s="74"/>
      <c r="AS1263" s="74"/>
      <c r="AT1263" s="74"/>
      <c r="AU1263" s="74"/>
    </row>
    <row r="1264" spans="27:64">
      <c r="AA1264" s="74"/>
      <c r="AB1264" s="74"/>
      <c r="AC1264" s="74"/>
      <c r="AD1264" s="74"/>
      <c r="AE1264" s="74"/>
      <c r="AG1264" s="101"/>
      <c r="AN1264" s="74"/>
      <c r="AO1264" s="74"/>
      <c r="AP1264" s="74"/>
      <c r="AQ1264" s="74"/>
      <c r="AR1264" s="74"/>
      <c r="AS1264" s="74"/>
      <c r="AT1264" s="74"/>
      <c r="AU1264" s="74"/>
    </row>
    <row r="1265" spans="27:47">
      <c r="AA1265" s="74"/>
      <c r="AB1265" s="74"/>
      <c r="AC1265" s="74"/>
      <c r="AD1265" s="74"/>
      <c r="AE1265" s="74"/>
      <c r="AG1265" s="101"/>
      <c r="AN1265" s="74"/>
      <c r="AO1265" s="74"/>
      <c r="AP1265" s="74"/>
      <c r="AQ1265" s="74"/>
      <c r="AR1265" s="74"/>
      <c r="AS1265" s="74"/>
      <c r="AT1265" s="74"/>
      <c r="AU1265" s="74"/>
    </row>
    <row r="1266" spans="27:47">
      <c r="AA1266" s="74"/>
      <c r="AB1266" s="74"/>
      <c r="AC1266" s="74"/>
      <c r="AD1266" s="74"/>
      <c r="AE1266" s="74"/>
      <c r="AG1266" s="101"/>
      <c r="AN1266" s="74"/>
      <c r="AO1266" s="74"/>
      <c r="AP1266" s="74"/>
      <c r="AQ1266" s="74"/>
      <c r="AR1266" s="74"/>
      <c r="AS1266" s="74"/>
      <c r="AT1266" s="74"/>
      <c r="AU1266" s="74"/>
    </row>
    <row r="1267" spans="27:47">
      <c r="AA1267" s="74"/>
      <c r="AB1267" s="74"/>
      <c r="AC1267" s="74"/>
      <c r="AD1267" s="74"/>
      <c r="AE1267" s="74"/>
      <c r="AG1267" s="101"/>
      <c r="AN1267" s="74"/>
      <c r="AO1267" s="74"/>
      <c r="AP1267" s="74"/>
      <c r="AQ1267" s="74"/>
      <c r="AR1267" s="74"/>
      <c r="AS1267" s="74"/>
      <c r="AT1267" s="74"/>
      <c r="AU1267" s="74"/>
    </row>
    <row r="1268" spans="27:47">
      <c r="AA1268" s="74"/>
      <c r="AB1268" s="74"/>
      <c r="AC1268" s="74"/>
      <c r="AD1268" s="74"/>
      <c r="AE1268" s="74"/>
      <c r="AG1268" s="101"/>
      <c r="AN1268" s="74"/>
      <c r="AO1268" s="74"/>
      <c r="AP1268" s="74"/>
      <c r="AQ1268" s="74"/>
      <c r="AR1268" s="74"/>
      <c r="AS1268" s="74"/>
      <c r="AT1268" s="74"/>
      <c r="AU1268" s="74"/>
    </row>
    <row r="1269" spans="27:47">
      <c r="AA1269" s="74"/>
      <c r="AB1269" s="74"/>
      <c r="AC1269" s="74"/>
      <c r="AD1269" s="74"/>
      <c r="AE1269" s="74"/>
      <c r="AG1269" s="101"/>
      <c r="AN1269" s="74"/>
      <c r="AO1269" s="74"/>
      <c r="AP1269" s="74"/>
      <c r="AQ1269" s="74"/>
      <c r="AR1269" s="74"/>
      <c r="AS1269" s="74"/>
      <c r="AT1269" s="74"/>
      <c r="AU1269" s="74"/>
    </row>
    <row r="1270" spans="27:47">
      <c r="AA1270" s="74"/>
      <c r="AB1270" s="74"/>
      <c r="AC1270" s="74"/>
      <c r="AD1270" s="74"/>
      <c r="AE1270" s="74"/>
      <c r="AG1270" s="101"/>
      <c r="AN1270" s="74"/>
      <c r="AO1270" s="74"/>
      <c r="AP1270" s="74"/>
      <c r="AQ1270" s="74"/>
      <c r="AR1270" s="74"/>
      <c r="AS1270" s="74"/>
      <c r="AT1270" s="74"/>
      <c r="AU1270" s="74"/>
    </row>
    <row r="1271" spans="27:47">
      <c r="AA1271" s="74"/>
      <c r="AB1271" s="74"/>
      <c r="AC1271" s="74"/>
      <c r="AD1271" s="74"/>
      <c r="AE1271" s="74"/>
      <c r="AG1271" s="101"/>
      <c r="AN1271" s="74"/>
      <c r="AO1271" s="74"/>
      <c r="AP1271" s="74"/>
      <c r="AQ1271" s="74"/>
      <c r="AR1271" s="74"/>
      <c r="AS1271" s="74"/>
      <c r="AT1271" s="74"/>
      <c r="AU1271" s="74"/>
    </row>
    <row r="1272" spans="27:47">
      <c r="AA1272" s="74"/>
      <c r="AB1272" s="74"/>
      <c r="AC1272" s="74"/>
      <c r="AD1272" s="74"/>
      <c r="AE1272" s="74"/>
      <c r="AG1272" s="101"/>
      <c r="AN1272" s="74"/>
      <c r="AO1272" s="74"/>
      <c r="AP1272" s="74"/>
      <c r="AQ1272" s="74"/>
      <c r="AR1272" s="74"/>
      <c r="AS1272" s="74"/>
      <c r="AT1272" s="74"/>
      <c r="AU1272" s="74"/>
    </row>
    <row r="1273" spans="27:47">
      <c r="AA1273" s="74"/>
      <c r="AB1273" s="74"/>
      <c r="AC1273" s="74"/>
      <c r="AD1273" s="74"/>
      <c r="AE1273" s="74"/>
      <c r="AG1273" s="101"/>
      <c r="AN1273" s="74"/>
      <c r="AO1273" s="74"/>
      <c r="AP1273" s="74"/>
      <c r="AQ1273" s="74"/>
      <c r="AR1273" s="74"/>
      <c r="AS1273" s="74"/>
      <c r="AT1273" s="74"/>
      <c r="AU1273" s="74"/>
    </row>
    <row r="1274" spans="27:47">
      <c r="AA1274" s="74"/>
      <c r="AB1274" s="74"/>
      <c r="AC1274" s="74"/>
      <c r="AD1274" s="74"/>
      <c r="AE1274" s="74"/>
      <c r="AG1274" s="101"/>
      <c r="AN1274" s="74"/>
      <c r="AO1274" s="74"/>
      <c r="AP1274" s="74"/>
      <c r="AQ1274" s="74"/>
      <c r="AR1274" s="74"/>
      <c r="AS1274" s="74"/>
      <c r="AT1274" s="74"/>
      <c r="AU1274" s="74"/>
    </row>
    <row r="1275" spans="27:47">
      <c r="AA1275" s="74"/>
      <c r="AB1275" s="74"/>
      <c r="AC1275" s="74"/>
      <c r="AD1275" s="74"/>
      <c r="AE1275" s="74"/>
      <c r="AG1275" s="101"/>
      <c r="AN1275" s="74"/>
      <c r="AO1275" s="74"/>
      <c r="AP1275" s="74"/>
      <c r="AQ1275" s="74"/>
      <c r="AR1275" s="74"/>
      <c r="AS1275" s="74"/>
      <c r="AT1275" s="74"/>
      <c r="AU1275" s="74"/>
    </row>
    <row r="1276" spans="27:47">
      <c r="AA1276" s="74"/>
      <c r="AB1276" s="74"/>
      <c r="AC1276" s="74"/>
      <c r="AD1276" s="74"/>
      <c r="AE1276" s="74"/>
      <c r="AG1276" s="101"/>
      <c r="AN1276" s="74"/>
      <c r="AO1276" s="74"/>
      <c r="AP1276" s="74"/>
      <c r="AQ1276" s="74"/>
      <c r="AR1276" s="74"/>
      <c r="AS1276" s="74"/>
      <c r="AT1276" s="74"/>
      <c r="AU1276" s="74"/>
    </row>
    <row r="1277" spans="27:47">
      <c r="AA1277" s="74"/>
      <c r="AB1277" s="74"/>
      <c r="AC1277" s="74"/>
      <c r="AD1277" s="74"/>
      <c r="AE1277" s="74"/>
      <c r="AG1277" s="101"/>
      <c r="AN1277" s="74"/>
      <c r="AO1277" s="74"/>
      <c r="AP1277" s="74"/>
      <c r="AQ1277" s="74"/>
      <c r="AR1277" s="74"/>
      <c r="AS1277" s="74"/>
      <c r="AT1277" s="74"/>
      <c r="AU1277" s="74"/>
    </row>
    <row r="1278" spans="27:47">
      <c r="AA1278" s="74"/>
      <c r="AB1278" s="74"/>
      <c r="AC1278" s="74"/>
      <c r="AD1278" s="74"/>
      <c r="AE1278" s="74"/>
      <c r="AG1278" s="101"/>
      <c r="AN1278" s="74"/>
      <c r="AO1278" s="74"/>
      <c r="AP1278" s="74"/>
      <c r="AQ1278" s="74"/>
      <c r="AR1278" s="74"/>
      <c r="AS1278" s="74"/>
      <c r="AT1278" s="74"/>
      <c r="AU1278" s="74"/>
    </row>
    <row r="1279" spans="27:47">
      <c r="AA1279" s="74"/>
      <c r="AB1279" s="74"/>
      <c r="AC1279" s="74"/>
      <c r="AD1279" s="74"/>
      <c r="AE1279" s="74"/>
      <c r="AG1279" s="101"/>
      <c r="AN1279" s="74"/>
      <c r="AO1279" s="74"/>
      <c r="AP1279" s="74"/>
      <c r="AQ1279" s="74"/>
      <c r="AR1279" s="74"/>
      <c r="AS1279" s="74"/>
      <c r="AT1279" s="74"/>
      <c r="AU1279" s="74"/>
    </row>
    <row r="1280" spans="27:47">
      <c r="AA1280" s="74"/>
      <c r="AB1280" s="74"/>
      <c r="AC1280" s="74"/>
      <c r="AD1280" s="74"/>
      <c r="AE1280" s="74"/>
      <c r="AG1280" s="101"/>
      <c r="AN1280" s="74"/>
      <c r="AO1280" s="74"/>
      <c r="AP1280" s="74"/>
      <c r="AQ1280" s="74"/>
      <c r="AR1280" s="74"/>
      <c r="AS1280" s="74"/>
      <c r="AT1280" s="74"/>
      <c r="AU1280" s="74"/>
    </row>
    <row r="1281" spans="27:64">
      <c r="AA1281" s="74"/>
      <c r="AB1281" s="74"/>
      <c r="AC1281" s="74"/>
      <c r="AD1281" s="74"/>
      <c r="AE1281" s="74"/>
      <c r="AG1281" s="101"/>
      <c r="AN1281" s="74"/>
      <c r="AO1281" s="74"/>
      <c r="AP1281" s="74"/>
      <c r="AQ1281" s="74"/>
      <c r="AR1281" s="74"/>
      <c r="AS1281" s="74"/>
      <c r="AT1281" s="74"/>
      <c r="AU1281" s="74"/>
    </row>
    <row r="1282" spans="27:64">
      <c r="AA1282" s="74"/>
      <c r="AB1282" s="74"/>
      <c r="AC1282" s="74"/>
      <c r="AD1282" s="74"/>
      <c r="AE1282" s="74"/>
      <c r="AG1282" s="101"/>
      <c r="AN1282" s="74"/>
      <c r="AO1282" s="74"/>
      <c r="AP1282" s="74"/>
      <c r="AQ1282" s="74"/>
      <c r="AR1282" s="74"/>
      <c r="AS1282" s="74"/>
      <c r="AT1282" s="74"/>
      <c r="AU1282" s="74"/>
    </row>
    <row r="1283" spans="27:64">
      <c r="AA1283" s="74"/>
      <c r="AB1283" s="74"/>
      <c r="AC1283" s="74"/>
      <c r="AD1283" s="74"/>
      <c r="AE1283" s="74"/>
      <c r="AG1283" s="101"/>
      <c r="AN1283" s="74"/>
      <c r="AO1283" s="74"/>
      <c r="AP1283" s="74"/>
      <c r="AQ1283" s="74"/>
      <c r="AR1283" s="74"/>
      <c r="AS1283" s="74"/>
      <c r="AT1283" s="74"/>
      <c r="AU1283" s="74"/>
    </row>
    <row r="1284" spans="27:64">
      <c r="AA1284" s="74"/>
      <c r="AB1284" s="74"/>
      <c r="AC1284" s="74"/>
      <c r="AD1284" s="74"/>
      <c r="AE1284" s="74"/>
      <c r="AG1284" s="101"/>
      <c r="AN1284" s="74"/>
      <c r="AO1284" s="74"/>
      <c r="AP1284" s="74"/>
      <c r="AQ1284" s="74"/>
      <c r="AR1284" s="74"/>
      <c r="AS1284" s="74"/>
      <c r="AT1284" s="74"/>
      <c r="AU1284" s="74"/>
    </row>
    <row r="1285" spans="27:64">
      <c r="AA1285" s="74"/>
      <c r="AB1285" s="74"/>
      <c r="AC1285" s="74"/>
      <c r="AD1285" s="74"/>
      <c r="AE1285" s="74"/>
      <c r="AG1285" s="101"/>
      <c r="AN1285" s="74"/>
      <c r="AO1285" s="74"/>
      <c r="AP1285" s="74"/>
      <c r="AQ1285" s="74"/>
      <c r="AR1285" s="74"/>
      <c r="AS1285" s="74"/>
      <c r="AT1285" s="74"/>
      <c r="AU1285" s="74"/>
    </row>
    <row r="1286" spans="27:64">
      <c r="AA1286" s="74"/>
      <c r="AB1286" s="74"/>
      <c r="AC1286" s="74"/>
      <c r="AD1286" s="74"/>
      <c r="AE1286" s="74"/>
      <c r="AG1286" s="101"/>
      <c r="AN1286" s="74"/>
      <c r="AO1286" s="74"/>
      <c r="AP1286" s="74"/>
      <c r="AQ1286" s="74"/>
      <c r="AR1286" s="74"/>
      <c r="AS1286" s="74"/>
      <c r="AT1286" s="74"/>
      <c r="AU1286" s="74"/>
    </row>
    <row r="1287" spans="27:64">
      <c r="AA1287" s="74"/>
      <c r="AB1287" s="74"/>
      <c r="AC1287" s="74"/>
      <c r="AD1287" s="74"/>
      <c r="AE1287" s="74"/>
      <c r="AG1287" s="101"/>
      <c r="AN1287" s="74"/>
      <c r="AO1287" s="74"/>
      <c r="AP1287" s="74"/>
      <c r="AQ1287" s="74"/>
      <c r="AR1287" s="74"/>
      <c r="AS1287" s="74"/>
      <c r="AT1287" s="74"/>
      <c r="AU1287" s="74"/>
    </row>
    <row r="1288" spans="27:64">
      <c r="AA1288" s="74"/>
      <c r="AB1288" s="74"/>
      <c r="AC1288" s="74"/>
      <c r="AD1288" s="74"/>
      <c r="AE1288" s="74"/>
      <c r="AG1288" s="101"/>
      <c r="AN1288" s="74"/>
      <c r="AO1288" s="74"/>
      <c r="AP1288" s="74"/>
      <c r="AQ1288" s="74"/>
      <c r="AR1288" s="74"/>
      <c r="AS1288" s="74"/>
      <c r="AT1288" s="74"/>
      <c r="AU1288" s="74"/>
    </row>
    <row r="1289" spans="27:64">
      <c r="AA1289" s="74"/>
      <c r="AB1289" s="74"/>
      <c r="AC1289" s="74"/>
      <c r="AD1289" s="74"/>
      <c r="AE1289" s="74"/>
      <c r="AG1289" s="101"/>
      <c r="AN1289" s="74"/>
      <c r="AO1289" s="74"/>
      <c r="AP1289" s="74"/>
      <c r="AQ1289" s="74"/>
      <c r="AR1289" s="74"/>
      <c r="AS1289" s="74"/>
      <c r="AT1289" s="74"/>
      <c r="AU1289" s="74"/>
    </row>
    <row r="1290" spans="27:64">
      <c r="AA1290" s="74"/>
      <c r="AB1290" s="74"/>
      <c r="AC1290" s="74"/>
      <c r="AD1290" s="74"/>
      <c r="AE1290" s="74"/>
      <c r="AG1290" s="101"/>
      <c r="AN1290" s="74"/>
      <c r="AO1290" s="74"/>
      <c r="AP1290" s="74"/>
      <c r="AQ1290" s="74"/>
      <c r="AR1290" s="74"/>
      <c r="AS1290" s="74"/>
      <c r="AT1290" s="74"/>
      <c r="AU1290" s="74"/>
    </row>
    <row r="1291" spans="27:64">
      <c r="AA1291" s="74"/>
      <c r="AB1291" s="74"/>
      <c r="AC1291" s="74"/>
      <c r="AD1291" s="74"/>
      <c r="AE1291" s="74"/>
      <c r="AG1291" s="101"/>
      <c r="AN1291" s="74"/>
      <c r="AO1291" s="74"/>
      <c r="AP1291" s="74"/>
      <c r="AQ1291" s="74"/>
      <c r="AR1291" s="74"/>
      <c r="AS1291" s="74"/>
      <c r="AT1291" s="74"/>
      <c r="AU1291" s="74"/>
      <c r="AV1291" s="74"/>
      <c r="AW1291" s="74"/>
      <c r="AX1291" s="74"/>
      <c r="AY1291" s="74"/>
      <c r="AZ1291" s="74"/>
      <c r="BA1291" s="74"/>
      <c r="BB1291" s="74"/>
      <c r="BC1291" s="74"/>
      <c r="BD1291" s="74"/>
      <c r="BE1291" s="74"/>
      <c r="BF1291" s="74"/>
      <c r="BG1291" s="74"/>
      <c r="BH1291" s="74"/>
      <c r="BI1291" s="74"/>
      <c r="BJ1291" s="74"/>
      <c r="BK1291" s="74"/>
      <c r="BL1291" s="74"/>
    </row>
    <row r="1292" spans="27:64">
      <c r="AA1292" s="74"/>
      <c r="AB1292" s="74"/>
      <c r="AC1292" s="74"/>
      <c r="AD1292" s="74"/>
      <c r="AE1292" s="74"/>
      <c r="AG1292" s="101"/>
      <c r="AN1292" s="74"/>
      <c r="AO1292" s="74"/>
      <c r="AP1292" s="74"/>
      <c r="AQ1292" s="74"/>
      <c r="AR1292" s="74"/>
      <c r="AS1292" s="74"/>
      <c r="AT1292" s="74"/>
      <c r="AU1292" s="74"/>
    </row>
    <row r="1293" spans="27:64">
      <c r="AA1293" s="74"/>
      <c r="AB1293" s="74"/>
      <c r="AC1293" s="74"/>
      <c r="AD1293" s="74"/>
      <c r="AE1293" s="74"/>
      <c r="AG1293" s="101"/>
      <c r="AN1293" s="74"/>
      <c r="AO1293" s="74"/>
      <c r="AP1293" s="74"/>
      <c r="AQ1293" s="74"/>
      <c r="AR1293" s="74"/>
      <c r="AS1293" s="74"/>
      <c r="AT1293" s="74"/>
      <c r="AU1293" s="74"/>
      <c r="AV1293" s="74"/>
      <c r="AW1293" s="74"/>
      <c r="AX1293" s="74"/>
      <c r="AY1293" s="74"/>
      <c r="AZ1293" s="74"/>
      <c r="BA1293" s="74"/>
      <c r="BB1293" s="74"/>
      <c r="BC1293" s="74"/>
      <c r="BD1293" s="74"/>
      <c r="BE1293" s="74"/>
      <c r="BF1293" s="74"/>
      <c r="BG1293" s="74"/>
      <c r="BH1293" s="74"/>
      <c r="BI1293" s="74"/>
      <c r="BJ1293" s="74"/>
      <c r="BK1293" s="74"/>
      <c r="BL1293" s="74"/>
    </row>
    <row r="1294" spans="27:64">
      <c r="AA1294" s="74"/>
      <c r="AB1294" s="74"/>
      <c r="AC1294" s="74"/>
      <c r="AD1294" s="74"/>
      <c r="AE1294" s="74"/>
      <c r="AG1294" s="101"/>
      <c r="AN1294" s="74"/>
      <c r="AO1294" s="74"/>
      <c r="AP1294" s="74"/>
      <c r="AQ1294" s="74"/>
      <c r="AR1294" s="74"/>
      <c r="AS1294" s="74"/>
      <c r="AT1294" s="74"/>
      <c r="AU1294" s="74"/>
    </row>
    <row r="1295" spans="27:64">
      <c r="AA1295" s="74"/>
      <c r="AB1295" s="74"/>
      <c r="AC1295" s="74"/>
      <c r="AD1295" s="74"/>
      <c r="AE1295" s="74"/>
      <c r="AG1295" s="101"/>
      <c r="AN1295" s="74"/>
      <c r="AO1295" s="74"/>
      <c r="AP1295" s="74"/>
      <c r="AQ1295" s="74"/>
      <c r="AR1295" s="74"/>
      <c r="AS1295" s="74"/>
      <c r="AT1295" s="74"/>
      <c r="AU1295" s="74"/>
      <c r="AV1295" s="74"/>
    </row>
    <row r="1296" spans="27:64">
      <c r="AA1296" s="74"/>
      <c r="AB1296" s="74"/>
      <c r="AC1296" s="74"/>
      <c r="AD1296" s="74"/>
      <c r="AE1296" s="74"/>
      <c r="AG1296" s="101"/>
      <c r="AN1296" s="74"/>
      <c r="AO1296" s="74"/>
      <c r="AP1296" s="74"/>
      <c r="AQ1296" s="74"/>
      <c r="AR1296" s="74"/>
      <c r="AS1296" s="74"/>
      <c r="AT1296" s="74"/>
      <c r="AU1296" s="74"/>
    </row>
    <row r="1297" spans="27:64">
      <c r="AA1297" s="74"/>
      <c r="AB1297" s="74"/>
      <c r="AC1297" s="74"/>
      <c r="AD1297" s="74"/>
      <c r="AE1297" s="74"/>
      <c r="AG1297" s="101"/>
      <c r="AN1297" s="74"/>
      <c r="AO1297" s="74"/>
      <c r="AP1297" s="74"/>
      <c r="AQ1297" s="74"/>
      <c r="AR1297" s="74"/>
      <c r="AS1297" s="74"/>
      <c r="AT1297" s="74"/>
      <c r="AU1297" s="74"/>
      <c r="AV1297" s="74"/>
      <c r="AW1297" s="74"/>
      <c r="AX1297" s="74"/>
      <c r="AY1297" s="74"/>
      <c r="AZ1297" s="74"/>
      <c r="BA1297" s="74"/>
      <c r="BB1297" s="74"/>
      <c r="BC1297" s="74"/>
      <c r="BD1297" s="74"/>
      <c r="BE1297" s="74"/>
      <c r="BF1297" s="74"/>
      <c r="BG1297" s="74"/>
      <c r="BH1297" s="74"/>
      <c r="BI1297" s="74"/>
      <c r="BJ1297" s="74"/>
      <c r="BK1297" s="74"/>
      <c r="BL1297" s="74"/>
    </row>
    <row r="1298" spans="27:64">
      <c r="AA1298" s="74"/>
      <c r="AB1298" s="74"/>
      <c r="AC1298" s="74"/>
      <c r="AD1298" s="74"/>
      <c r="AE1298" s="74"/>
      <c r="AG1298" s="101"/>
      <c r="AN1298" s="74"/>
      <c r="AO1298" s="74"/>
      <c r="AP1298" s="74"/>
      <c r="AQ1298" s="74"/>
      <c r="AR1298" s="74"/>
      <c r="AS1298" s="74"/>
      <c r="AT1298" s="74"/>
      <c r="AU1298" s="74"/>
    </row>
    <row r="1299" spans="27:64">
      <c r="AA1299" s="74"/>
      <c r="AB1299" s="74"/>
      <c r="AC1299" s="74"/>
      <c r="AD1299" s="74"/>
      <c r="AE1299" s="74"/>
      <c r="AG1299" s="101"/>
      <c r="AN1299" s="74"/>
      <c r="AO1299" s="74"/>
      <c r="AP1299" s="74"/>
      <c r="AQ1299" s="74"/>
      <c r="AR1299" s="74"/>
      <c r="AS1299" s="74"/>
      <c r="AT1299" s="74"/>
      <c r="AU1299" s="74"/>
    </row>
    <row r="1300" spans="27:64">
      <c r="AA1300" s="74"/>
      <c r="AB1300" s="74"/>
      <c r="AC1300" s="74"/>
      <c r="AD1300" s="74"/>
      <c r="AE1300" s="74"/>
      <c r="AG1300" s="101"/>
      <c r="AN1300" s="74"/>
      <c r="AO1300" s="74"/>
      <c r="AP1300" s="74"/>
      <c r="AQ1300" s="74"/>
      <c r="AR1300" s="74"/>
      <c r="AS1300" s="74"/>
      <c r="AT1300" s="74"/>
      <c r="AU1300" s="74"/>
    </row>
    <row r="1301" spans="27:64">
      <c r="AA1301" s="74"/>
      <c r="AB1301" s="74"/>
      <c r="AC1301" s="74"/>
      <c r="AD1301" s="74"/>
      <c r="AE1301" s="74"/>
      <c r="AG1301" s="101"/>
      <c r="AN1301" s="74"/>
      <c r="AO1301" s="74"/>
      <c r="AP1301" s="74"/>
      <c r="AQ1301" s="74"/>
      <c r="AR1301" s="74"/>
      <c r="AS1301" s="74"/>
      <c r="AT1301" s="74"/>
      <c r="AU1301" s="74"/>
      <c r="AV1301" s="74"/>
    </row>
    <row r="1302" spans="27:64">
      <c r="AA1302" s="74"/>
      <c r="AB1302" s="74"/>
      <c r="AC1302" s="74"/>
      <c r="AD1302" s="74"/>
      <c r="AE1302" s="74"/>
      <c r="AG1302" s="101"/>
      <c r="AN1302" s="74"/>
      <c r="AO1302" s="74"/>
      <c r="AP1302" s="74"/>
      <c r="AQ1302" s="74"/>
      <c r="AR1302" s="74"/>
      <c r="AS1302" s="74"/>
      <c r="AT1302" s="74"/>
      <c r="AU1302" s="74"/>
    </row>
    <row r="1303" spans="27:64">
      <c r="AA1303" s="74"/>
      <c r="AB1303" s="74"/>
      <c r="AC1303" s="74"/>
      <c r="AD1303" s="74"/>
      <c r="AE1303" s="74"/>
      <c r="AG1303" s="101"/>
      <c r="AN1303" s="74"/>
      <c r="AO1303" s="74"/>
      <c r="AP1303" s="74"/>
      <c r="AQ1303" s="74"/>
      <c r="AR1303" s="74"/>
      <c r="AS1303" s="74"/>
      <c r="AT1303" s="74"/>
      <c r="AU1303" s="74"/>
    </row>
    <row r="1304" spans="27:64">
      <c r="AA1304" s="74"/>
      <c r="AB1304" s="74"/>
      <c r="AC1304" s="74"/>
      <c r="AD1304" s="74"/>
      <c r="AE1304" s="74"/>
      <c r="AG1304" s="101"/>
      <c r="AN1304" s="74"/>
      <c r="AO1304" s="74"/>
      <c r="AP1304" s="74"/>
      <c r="AQ1304" s="74"/>
      <c r="AR1304" s="74"/>
      <c r="AS1304" s="74"/>
      <c r="AT1304" s="74"/>
      <c r="AU1304" s="74"/>
    </row>
    <row r="1305" spans="27:64">
      <c r="AA1305" s="74"/>
      <c r="AB1305" s="74"/>
      <c r="AC1305" s="74"/>
      <c r="AD1305" s="74"/>
      <c r="AE1305" s="74"/>
      <c r="AG1305" s="101"/>
      <c r="AN1305" s="74"/>
      <c r="AO1305" s="74"/>
      <c r="AP1305" s="74"/>
      <c r="AQ1305" s="74"/>
      <c r="AR1305" s="74"/>
      <c r="AS1305" s="74"/>
      <c r="AT1305" s="74"/>
      <c r="AU1305" s="74"/>
    </row>
    <row r="1306" spans="27:64">
      <c r="AA1306" s="74"/>
      <c r="AB1306" s="74"/>
      <c r="AC1306" s="74"/>
      <c r="AD1306" s="74"/>
      <c r="AE1306" s="74"/>
      <c r="AG1306" s="101"/>
      <c r="AN1306" s="74"/>
      <c r="AO1306" s="74"/>
      <c r="AP1306" s="74"/>
      <c r="AQ1306" s="74"/>
      <c r="AR1306" s="74"/>
      <c r="AS1306" s="74"/>
      <c r="AT1306" s="74"/>
      <c r="AU1306" s="74"/>
    </row>
    <row r="1307" spans="27:64">
      <c r="AA1307" s="74"/>
      <c r="AB1307" s="74"/>
      <c r="AC1307" s="74"/>
      <c r="AD1307" s="74"/>
      <c r="AE1307" s="74"/>
      <c r="AG1307" s="101"/>
      <c r="AN1307" s="74"/>
      <c r="AO1307" s="74"/>
      <c r="AP1307" s="74"/>
      <c r="AQ1307" s="74"/>
      <c r="AR1307" s="74"/>
      <c r="AS1307" s="74"/>
      <c r="AT1307" s="74"/>
      <c r="AU1307" s="74"/>
    </row>
    <row r="1308" spans="27:64">
      <c r="AA1308" s="74"/>
      <c r="AB1308" s="74"/>
      <c r="AC1308" s="74"/>
      <c r="AD1308" s="74"/>
      <c r="AE1308" s="74"/>
      <c r="AG1308" s="101"/>
      <c r="AN1308" s="74"/>
      <c r="AO1308" s="74"/>
      <c r="AP1308" s="74"/>
      <c r="AQ1308" s="74"/>
      <c r="AR1308" s="74"/>
      <c r="AS1308" s="74"/>
      <c r="AT1308" s="74"/>
      <c r="AU1308" s="74"/>
    </row>
    <row r="1309" spans="27:64">
      <c r="AA1309" s="74"/>
      <c r="AB1309" s="74"/>
      <c r="AC1309" s="74"/>
      <c r="AD1309" s="74"/>
      <c r="AE1309" s="74"/>
      <c r="AG1309" s="101"/>
      <c r="AN1309" s="74"/>
      <c r="AO1309" s="74"/>
      <c r="AP1309" s="74"/>
      <c r="AQ1309" s="74"/>
      <c r="AR1309" s="74"/>
      <c r="AS1309" s="74"/>
      <c r="AT1309" s="74"/>
      <c r="AU1309" s="74"/>
    </row>
    <row r="1310" spans="27:64">
      <c r="AA1310" s="74"/>
      <c r="AB1310" s="74"/>
      <c r="AC1310" s="74"/>
      <c r="AD1310" s="74"/>
      <c r="AE1310" s="74"/>
      <c r="AG1310" s="101"/>
      <c r="AN1310" s="74"/>
      <c r="AO1310" s="74"/>
      <c r="AP1310" s="74"/>
      <c r="AQ1310" s="74"/>
      <c r="AR1310" s="74"/>
      <c r="AS1310" s="74"/>
      <c r="AT1310" s="74"/>
      <c r="AU1310" s="74"/>
    </row>
    <row r="1311" spans="27:64">
      <c r="AA1311" s="74"/>
      <c r="AB1311" s="74"/>
      <c r="AC1311" s="74"/>
      <c r="AD1311" s="74"/>
      <c r="AE1311" s="74"/>
      <c r="AG1311" s="101"/>
      <c r="AN1311" s="74"/>
      <c r="AO1311" s="74"/>
      <c r="AP1311" s="74"/>
      <c r="AQ1311" s="74"/>
      <c r="AR1311" s="74"/>
      <c r="AS1311" s="74"/>
      <c r="AT1311" s="74"/>
      <c r="AU1311" s="74"/>
    </row>
    <row r="1312" spans="27:64">
      <c r="AA1312" s="74"/>
      <c r="AB1312" s="74"/>
      <c r="AC1312" s="74"/>
      <c r="AD1312" s="74"/>
      <c r="AE1312" s="74"/>
      <c r="AG1312" s="101"/>
      <c r="AN1312" s="74"/>
      <c r="AO1312" s="74"/>
      <c r="AP1312" s="74"/>
      <c r="AQ1312" s="74"/>
      <c r="AR1312" s="74"/>
      <c r="AS1312" s="74"/>
      <c r="AT1312" s="74"/>
      <c r="AU1312" s="74"/>
    </row>
    <row r="1313" spans="27:64">
      <c r="AA1313" s="74"/>
      <c r="AB1313" s="74"/>
      <c r="AC1313" s="74"/>
      <c r="AD1313" s="74"/>
      <c r="AE1313" s="74"/>
      <c r="AG1313" s="101"/>
      <c r="AN1313" s="74"/>
      <c r="AO1313" s="74"/>
      <c r="AP1313" s="74"/>
      <c r="AQ1313" s="74"/>
      <c r="AR1313" s="74"/>
      <c r="AS1313" s="74"/>
      <c r="AT1313" s="74"/>
      <c r="AU1313" s="74"/>
    </row>
    <row r="1314" spans="27:64">
      <c r="AA1314" s="74"/>
      <c r="AB1314" s="74"/>
      <c r="AC1314" s="74"/>
      <c r="AD1314" s="74"/>
      <c r="AE1314" s="74"/>
      <c r="AG1314" s="101"/>
      <c r="AN1314" s="74"/>
      <c r="AO1314" s="74"/>
      <c r="AP1314" s="74"/>
      <c r="AQ1314" s="74"/>
      <c r="AR1314" s="74"/>
      <c r="AS1314" s="74"/>
      <c r="AT1314" s="74"/>
      <c r="AU1314" s="74"/>
    </row>
    <row r="1315" spans="27:64">
      <c r="AA1315" s="74"/>
      <c r="AB1315" s="74"/>
      <c r="AC1315" s="74"/>
      <c r="AD1315" s="74"/>
      <c r="AE1315" s="74"/>
      <c r="AG1315" s="101"/>
      <c r="AN1315" s="74"/>
      <c r="AO1315" s="74"/>
      <c r="AP1315" s="74"/>
      <c r="AQ1315" s="74"/>
      <c r="AR1315" s="74"/>
      <c r="AS1315" s="74"/>
      <c r="AT1315" s="74"/>
      <c r="AU1315" s="74"/>
    </row>
    <row r="1316" spans="27:64">
      <c r="AA1316" s="74"/>
      <c r="AB1316" s="74"/>
      <c r="AC1316" s="74"/>
      <c r="AD1316" s="74"/>
      <c r="AE1316" s="74"/>
      <c r="AG1316" s="101"/>
      <c r="AN1316" s="74"/>
      <c r="AO1316" s="74"/>
      <c r="AP1316" s="74"/>
      <c r="AQ1316" s="74"/>
      <c r="AR1316" s="74"/>
      <c r="AS1316" s="74"/>
      <c r="AT1316" s="74"/>
      <c r="AU1316" s="74"/>
    </row>
    <row r="1317" spans="27:64">
      <c r="AA1317" s="74"/>
      <c r="AB1317" s="74"/>
      <c r="AC1317" s="74"/>
      <c r="AD1317" s="74"/>
      <c r="AE1317" s="74"/>
      <c r="AG1317" s="101"/>
      <c r="AN1317" s="74"/>
      <c r="AO1317" s="74"/>
      <c r="AP1317" s="74"/>
      <c r="AQ1317" s="74"/>
      <c r="AR1317" s="74"/>
      <c r="AS1317" s="74"/>
      <c r="AT1317" s="74"/>
      <c r="AU1317" s="74"/>
    </row>
    <row r="1318" spans="27:64">
      <c r="AA1318" s="74"/>
      <c r="AB1318" s="74"/>
      <c r="AC1318" s="74"/>
      <c r="AD1318" s="74"/>
      <c r="AE1318" s="74"/>
      <c r="AG1318" s="101"/>
      <c r="AN1318" s="74"/>
      <c r="AO1318" s="74"/>
      <c r="AP1318" s="74"/>
      <c r="AQ1318" s="74"/>
      <c r="AR1318" s="74"/>
      <c r="AS1318" s="74"/>
      <c r="AT1318" s="74"/>
      <c r="AU1318" s="74"/>
    </row>
    <row r="1319" spans="27:64">
      <c r="AA1319" s="74"/>
      <c r="AB1319" s="74"/>
      <c r="AC1319" s="74"/>
      <c r="AD1319" s="74"/>
      <c r="AE1319" s="74"/>
      <c r="AG1319" s="101"/>
      <c r="AN1319" s="74"/>
      <c r="AO1319" s="74"/>
      <c r="AP1319" s="74"/>
      <c r="AQ1319" s="74"/>
      <c r="AR1319" s="74"/>
      <c r="AS1319" s="74"/>
      <c r="AT1319" s="74"/>
      <c r="AU1319" s="74"/>
    </row>
    <row r="1320" spans="27:64">
      <c r="AA1320" s="74"/>
      <c r="AB1320" s="74"/>
      <c r="AC1320" s="74"/>
      <c r="AD1320" s="74"/>
      <c r="AE1320" s="74"/>
      <c r="AG1320" s="101"/>
      <c r="AN1320" s="74"/>
      <c r="AO1320" s="74"/>
      <c r="AP1320" s="74"/>
      <c r="AQ1320" s="74"/>
      <c r="AR1320" s="74"/>
      <c r="AS1320" s="74"/>
      <c r="AT1320" s="74"/>
      <c r="AU1320" s="74"/>
    </row>
    <row r="1321" spans="27:64">
      <c r="AA1321" s="74"/>
      <c r="AB1321" s="74"/>
      <c r="AC1321" s="74"/>
      <c r="AD1321" s="74"/>
      <c r="AE1321" s="74"/>
      <c r="AG1321" s="101"/>
      <c r="AN1321" s="74"/>
      <c r="AO1321" s="74"/>
      <c r="AP1321" s="74"/>
      <c r="AQ1321" s="74"/>
      <c r="AR1321" s="74"/>
      <c r="AS1321" s="74"/>
      <c r="AT1321" s="74"/>
      <c r="AU1321" s="74"/>
    </row>
    <row r="1322" spans="27:64">
      <c r="AA1322" s="74"/>
      <c r="AB1322" s="74"/>
      <c r="AC1322" s="74"/>
      <c r="AD1322" s="74"/>
      <c r="AE1322" s="74"/>
      <c r="AG1322" s="101"/>
      <c r="AN1322" s="74"/>
      <c r="AO1322" s="74"/>
      <c r="AP1322" s="74"/>
      <c r="AQ1322" s="74"/>
      <c r="AR1322" s="74"/>
      <c r="AS1322" s="74"/>
      <c r="AT1322" s="74"/>
      <c r="AU1322" s="74"/>
    </row>
    <row r="1323" spans="27:64">
      <c r="AA1323" s="74"/>
      <c r="AB1323" s="74"/>
      <c r="AC1323" s="74"/>
      <c r="AD1323" s="74"/>
      <c r="AE1323" s="74"/>
      <c r="AG1323" s="101"/>
      <c r="AN1323" s="74"/>
      <c r="AO1323" s="74"/>
      <c r="AP1323" s="74"/>
      <c r="AQ1323" s="74"/>
      <c r="AR1323" s="74"/>
      <c r="AS1323" s="74"/>
      <c r="AT1323" s="74"/>
      <c r="AU1323" s="74"/>
    </row>
    <row r="1324" spans="27:64">
      <c r="AA1324" s="74"/>
      <c r="AB1324" s="74"/>
      <c r="AC1324" s="74"/>
      <c r="AD1324" s="74"/>
      <c r="AE1324" s="74"/>
      <c r="AG1324" s="101"/>
      <c r="AN1324" s="74"/>
      <c r="AO1324" s="74"/>
      <c r="AP1324" s="74"/>
      <c r="AQ1324" s="74"/>
      <c r="AR1324" s="74"/>
      <c r="AS1324" s="74"/>
      <c r="AT1324" s="74"/>
      <c r="AU1324" s="74"/>
    </row>
    <row r="1325" spans="27:64">
      <c r="AA1325" s="74"/>
      <c r="AB1325" s="74"/>
      <c r="AC1325" s="74"/>
      <c r="AD1325" s="74"/>
      <c r="AE1325" s="74"/>
      <c r="AG1325" s="101"/>
      <c r="AN1325" s="74"/>
      <c r="AO1325" s="74"/>
      <c r="AP1325" s="74"/>
      <c r="AQ1325" s="74"/>
      <c r="AR1325" s="74"/>
      <c r="AS1325" s="74"/>
      <c r="AT1325" s="74"/>
      <c r="AU1325" s="74"/>
      <c r="AV1325" s="74"/>
      <c r="AW1325" s="74"/>
      <c r="AX1325" s="74"/>
      <c r="AY1325" s="74"/>
      <c r="AZ1325" s="74"/>
      <c r="BA1325" s="74"/>
      <c r="BB1325" s="74"/>
      <c r="BC1325" s="74"/>
      <c r="BD1325" s="74"/>
      <c r="BE1325" s="74"/>
      <c r="BF1325" s="74"/>
      <c r="BG1325" s="74"/>
      <c r="BH1325" s="74"/>
      <c r="BI1325" s="74"/>
      <c r="BJ1325" s="74"/>
      <c r="BK1325" s="74"/>
      <c r="BL1325" s="74"/>
    </row>
    <row r="1326" spans="27:64">
      <c r="AA1326" s="74"/>
      <c r="AB1326" s="74"/>
      <c r="AC1326" s="74"/>
      <c r="AD1326" s="74"/>
      <c r="AE1326" s="74"/>
      <c r="AG1326" s="101"/>
      <c r="AN1326" s="74"/>
      <c r="AO1326" s="74"/>
      <c r="AP1326" s="74"/>
      <c r="AQ1326" s="74"/>
      <c r="AR1326" s="74"/>
      <c r="AS1326" s="74"/>
      <c r="AT1326" s="74"/>
      <c r="AU1326" s="74"/>
    </row>
    <row r="1327" spans="27:64">
      <c r="AA1327" s="74"/>
      <c r="AB1327" s="74"/>
      <c r="AC1327" s="74"/>
      <c r="AD1327" s="74"/>
      <c r="AE1327" s="74"/>
      <c r="AG1327" s="101"/>
      <c r="AN1327" s="74"/>
      <c r="AO1327" s="74"/>
      <c r="AP1327" s="74"/>
      <c r="AQ1327" s="74"/>
      <c r="AR1327" s="74"/>
      <c r="AS1327" s="74"/>
      <c r="AT1327" s="74"/>
      <c r="AU1327" s="74"/>
      <c r="AV1327" s="74"/>
      <c r="AW1327" s="74"/>
      <c r="AX1327" s="74"/>
      <c r="AY1327" s="74"/>
      <c r="AZ1327" s="74"/>
      <c r="BA1327" s="74"/>
      <c r="BB1327" s="74"/>
      <c r="BC1327" s="74"/>
      <c r="BD1327" s="74"/>
      <c r="BE1327" s="74"/>
      <c r="BF1327" s="74"/>
      <c r="BG1327" s="74"/>
      <c r="BH1327" s="74"/>
      <c r="BI1327" s="74"/>
      <c r="BJ1327" s="74"/>
      <c r="BK1327" s="74"/>
      <c r="BL1327" s="74"/>
    </row>
    <row r="1328" spans="27:64">
      <c r="AA1328" s="74"/>
      <c r="AB1328" s="74"/>
      <c r="AC1328" s="74"/>
      <c r="AD1328" s="74"/>
      <c r="AE1328" s="74"/>
      <c r="AG1328" s="101"/>
      <c r="AN1328" s="74"/>
      <c r="AO1328" s="74"/>
      <c r="AP1328" s="74"/>
      <c r="AQ1328" s="74"/>
      <c r="AR1328" s="74"/>
      <c r="AS1328" s="74"/>
      <c r="AT1328" s="74"/>
      <c r="AU1328" s="74"/>
    </row>
    <row r="1329" spans="27:64">
      <c r="AA1329" s="74"/>
      <c r="AB1329" s="74"/>
      <c r="AC1329" s="74"/>
      <c r="AD1329" s="74"/>
      <c r="AE1329" s="74"/>
      <c r="AG1329" s="101"/>
      <c r="AN1329" s="74"/>
      <c r="AO1329" s="74"/>
      <c r="AP1329" s="74"/>
      <c r="AQ1329" s="74"/>
      <c r="AR1329" s="74"/>
      <c r="AS1329" s="74"/>
      <c r="AT1329" s="74"/>
      <c r="AU1329" s="74"/>
      <c r="AV1329" s="74"/>
      <c r="AW1329" s="74"/>
      <c r="AX1329" s="74"/>
      <c r="AY1329" s="74"/>
      <c r="AZ1329" s="74"/>
      <c r="BA1329" s="74"/>
      <c r="BB1329" s="74"/>
      <c r="BC1329" s="74"/>
      <c r="BD1329" s="74"/>
      <c r="BE1329" s="74"/>
      <c r="BF1329" s="74"/>
      <c r="BG1329" s="74"/>
      <c r="BH1329" s="74"/>
      <c r="BI1329" s="74"/>
      <c r="BJ1329" s="74"/>
      <c r="BK1329" s="74"/>
      <c r="BL1329" s="74"/>
    </row>
    <row r="1330" spans="27:64">
      <c r="AA1330" s="74"/>
      <c r="AB1330" s="74"/>
      <c r="AC1330" s="74"/>
      <c r="AD1330" s="74"/>
      <c r="AE1330" s="74"/>
      <c r="AG1330" s="101"/>
      <c r="AN1330" s="74"/>
      <c r="AO1330" s="74"/>
      <c r="AP1330" s="74"/>
      <c r="AQ1330" s="74"/>
      <c r="AR1330" s="74"/>
      <c r="AS1330" s="74"/>
      <c r="AT1330" s="74"/>
      <c r="AU1330" s="74"/>
    </row>
    <row r="1331" spans="27:64">
      <c r="AA1331" s="74"/>
      <c r="AB1331" s="74"/>
      <c r="AC1331" s="74"/>
      <c r="AD1331" s="74"/>
      <c r="AE1331" s="74"/>
      <c r="AG1331" s="101"/>
      <c r="AN1331" s="74"/>
      <c r="AO1331" s="74"/>
      <c r="AP1331" s="74"/>
      <c r="AQ1331" s="74"/>
      <c r="AR1331" s="74"/>
      <c r="AS1331" s="74"/>
      <c r="AT1331" s="74"/>
      <c r="AU1331" s="74"/>
    </row>
    <row r="1332" spans="27:64">
      <c r="AA1332" s="74"/>
      <c r="AB1332" s="74"/>
      <c r="AC1332" s="74"/>
      <c r="AD1332" s="74"/>
      <c r="AE1332" s="74"/>
      <c r="AG1332" s="101"/>
      <c r="AN1332" s="74"/>
      <c r="AO1332" s="74"/>
      <c r="AP1332" s="74"/>
      <c r="AQ1332" s="74"/>
      <c r="AR1332" s="74"/>
      <c r="AS1332" s="74"/>
      <c r="AT1332" s="74"/>
      <c r="AU1332" s="74"/>
    </row>
    <row r="1333" spans="27:64">
      <c r="AA1333" s="74"/>
      <c r="AB1333" s="74"/>
      <c r="AC1333" s="74"/>
      <c r="AD1333" s="74"/>
      <c r="AE1333" s="74"/>
      <c r="AG1333" s="101"/>
      <c r="AN1333" s="74"/>
      <c r="AO1333" s="74"/>
      <c r="AP1333" s="74"/>
      <c r="AQ1333" s="74"/>
      <c r="AR1333" s="74"/>
      <c r="AS1333" s="74"/>
      <c r="AT1333" s="74"/>
      <c r="AU1333" s="74"/>
    </row>
    <row r="1334" spans="27:64">
      <c r="AA1334" s="74"/>
      <c r="AB1334" s="74"/>
      <c r="AC1334" s="74"/>
      <c r="AD1334" s="74"/>
      <c r="AE1334" s="74"/>
      <c r="AG1334" s="101"/>
      <c r="AN1334" s="74"/>
      <c r="AO1334" s="74"/>
      <c r="AP1334" s="74"/>
      <c r="AQ1334" s="74"/>
      <c r="AR1334" s="74"/>
      <c r="AS1334" s="74"/>
      <c r="AT1334" s="74"/>
      <c r="AU1334" s="74"/>
    </row>
    <row r="1335" spans="27:64">
      <c r="AA1335" s="74"/>
      <c r="AB1335" s="74"/>
      <c r="AC1335" s="74"/>
      <c r="AD1335" s="74"/>
      <c r="AE1335" s="74"/>
      <c r="AG1335" s="101"/>
      <c r="AN1335" s="74"/>
      <c r="AO1335" s="74"/>
      <c r="AP1335" s="74"/>
      <c r="AQ1335" s="74"/>
      <c r="AR1335" s="74"/>
      <c r="AS1335" s="74"/>
      <c r="AT1335" s="74"/>
      <c r="AU1335" s="74"/>
    </row>
    <row r="1336" spans="27:64">
      <c r="AA1336" s="74"/>
      <c r="AB1336" s="74"/>
      <c r="AC1336" s="74"/>
      <c r="AD1336" s="74"/>
      <c r="AE1336" s="74"/>
      <c r="AG1336" s="101"/>
      <c r="AN1336" s="74"/>
      <c r="AO1336" s="74"/>
      <c r="AP1336" s="74"/>
      <c r="AQ1336" s="74"/>
      <c r="AR1336" s="74"/>
      <c r="AS1336" s="74"/>
      <c r="AT1336" s="74"/>
      <c r="AU1336" s="74"/>
    </row>
    <row r="1337" spans="27:64">
      <c r="AA1337" s="74"/>
      <c r="AB1337" s="74"/>
      <c r="AC1337" s="74"/>
      <c r="AD1337" s="74"/>
      <c r="AE1337" s="74"/>
      <c r="AG1337" s="101"/>
      <c r="AN1337" s="74"/>
      <c r="AO1337" s="74"/>
      <c r="AP1337" s="74"/>
      <c r="AQ1337" s="74"/>
      <c r="AR1337" s="74"/>
      <c r="AS1337" s="74"/>
      <c r="AT1337" s="74"/>
      <c r="AU1337" s="74"/>
    </row>
    <row r="1338" spans="27:64">
      <c r="AA1338" s="74"/>
      <c r="AB1338" s="74"/>
      <c r="AC1338" s="74"/>
      <c r="AD1338" s="74"/>
      <c r="AE1338" s="74"/>
      <c r="AG1338" s="101"/>
      <c r="AN1338" s="74"/>
      <c r="AO1338" s="74"/>
      <c r="AP1338" s="74"/>
      <c r="AQ1338" s="74"/>
      <c r="AR1338" s="74"/>
      <c r="AS1338" s="74"/>
      <c r="AT1338" s="74"/>
      <c r="AU1338" s="74"/>
      <c r="AV1338" s="74"/>
    </row>
    <row r="1339" spans="27:64">
      <c r="AA1339" s="74"/>
      <c r="AB1339" s="74"/>
      <c r="AC1339" s="74"/>
      <c r="AD1339" s="74"/>
      <c r="AE1339" s="74"/>
      <c r="AG1339" s="101"/>
      <c r="AN1339" s="74"/>
      <c r="AO1339" s="74"/>
      <c r="AP1339" s="74"/>
      <c r="AQ1339" s="74"/>
      <c r="AR1339" s="74"/>
      <c r="AS1339" s="74"/>
      <c r="AT1339" s="74"/>
      <c r="AU1339" s="74"/>
    </row>
    <row r="1340" spans="27:64">
      <c r="AA1340" s="74"/>
      <c r="AB1340" s="74"/>
      <c r="AC1340" s="74"/>
      <c r="AD1340" s="74"/>
      <c r="AE1340" s="74"/>
      <c r="AG1340" s="101"/>
      <c r="AN1340" s="74"/>
      <c r="AO1340" s="74"/>
      <c r="AP1340" s="74"/>
      <c r="AQ1340" s="74"/>
      <c r="AR1340" s="74"/>
      <c r="AS1340" s="74"/>
      <c r="AT1340" s="74"/>
      <c r="AU1340" s="74"/>
      <c r="AV1340" s="74"/>
    </row>
    <row r="1341" spans="27:64">
      <c r="AA1341" s="74"/>
      <c r="AB1341" s="74"/>
      <c r="AC1341" s="74"/>
      <c r="AD1341" s="74"/>
      <c r="AE1341" s="74"/>
      <c r="AG1341" s="101"/>
      <c r="AN1341" s="74"/>
      <c r="AO1341" s="74"/>
      <c r="AP1341" s="74"/>
      <c r="AQ1341" s="74"/>
      <c r="AR1341" s="74"/>
      <c r="AS1341" s="74"/>
      <c r="AT1341" s="74"/>
      <c r="AU1341" s="74"/>
      <c r="AV1341" s="74"/>
      <c r="AW1341" s="74"/>
      <c r="AX1341" s="74"/>
      <c r="AY1341" s="74"/>
      <c r="AZ1341" s="74"/>
      <c r="BA1341" s="74"/>
      <c r="BB1341" s="74"/>
      <c r="BC1341" s="74"/>
      <c r="BD1341" s="74"/>
      <c r="BE1341" s="74"/>
      <c r="BF1341" s="74"/>
      <c r="BG1341" s="74"/>
      <c r="BH1341" s="74"/>
      <c r="BI1341" s="74"/>
      <c r="BJ1341" s="74"/>
      <c r="BK1341" s="74"/>
      <c r="BL1341" s="74"/>
    </row>
    <row r="1342" spans="27:64">
      <c r="AA1342" s="74"/>
      <c r="AB1342" s="74"/>
      <c r="AC1342" s="74"/>
      <c r="AD1342" s="74"/>
      <c r="AE1342" s="74"/>
      <c r="AG1342" s="101"/>
      <c r="AN1342" s="74"/>
      <c r="AO1342" s="74"/>
      <c r="AP1342" s="74"/>
      <c r="AQ1342" s="74"/>
      <c r="AR1342" s="74"/>
      <c r="AS1342" s="74"/>
      <c r="AT1342" s="74"/>
      <c r="AU1342" s="74"/>
    </row>
    <row r="1343" spans="27:64">
      <c r="AA1343" s="74"/>
      <c r="AB1343" s="74"/>
      <c r="AC1343" s="74"/>
      <c r="AD1343" s="74"/>
      <c r="AE1343" s="74"/>
      <c r="AG1343" s="101"/>
      <c r="AN1343" s="74"/>
      <c r="AO1343" s="74"/>
      <c r="AP1343" s="74"/>
      <c r="AQ1343" s="74"/>
      <c r="AR1343" s="74"/>
      <c r="AS1343" s="74"/>
      <c r="AT1343" s="74"/>
      <c r="AU1343" s="74"/>
    </row>
    <row r="1344" spans="27:64">
      <c r="AA1344" s="74"/>
      <c r="AB1344" s="74"/>
      <c r="AC1344" s="74"/>
      <c r="AD1344" s="74"/>
      <c r="AE1344" s="74"/>
      <c r="AG1344" s="101"/>
      <c r="AN1344" s="74"/>
      <c r="AO1344" s="74"/>
      <c r="AP1344" s="74"/>
      <c r="AQ1344" s="74"/>
      <c r="AR1344" s="74"/>
      <c r="AS1344" s="74"/>
      <c r="AT1344" s="74"/>
      <c r="AU1344" s="74"/>
    </row>
    <row r="1345" spans="27:64">
      <c r="AA1345" s="74"/>
      <c r="AB1345" s="74"/>
      <c r="AC1345" s="74"/>
      <c r="AD1345" s="74"/>
      <c r="AE1345" s="74"/>
      <c r="AG1345" s="101"/>
      <c r="AN1345" s="74"/>
      <c r="AO1345" s="74"/>
      <c r="AP1345" s="74"/>
      <c r="AQ1345" s="74"/>
      <c r="AR1345" s="74"/>
      <c r="AS1345" s="74"/>
      <c r="AT1345" s="74"/>
      <c r="AU1345" s="74"/>
    </row>
    <row r="1346" spans="27:64">
      <c r="AA1346" s="74"/>
      <c r="AB1346" s="74"/>
      <c r="AC1346" s="74"/>
      <c r="AD1346" s="74"/>
      <c r="AE1346" s="74"/>
      <c r="AG1346" s="101"/>
      <c r="AN1346" s="74"/>
      <c r="AO1346" s="74"/>
      <c r="AP1346" s="74"/>
      <c r="AQ1346" s="74"/>
      <c r="AR1346" s="74"/>
      <c r="AS1346" s="74"/>
      <c r="AT1346" s="74"/>
      <c r="AU1346" s="74"/>
    </row>
    <row r="1347" spans="27:64">
      <c r="AA1347" s="74"/>
      <c r="AB1347" s="74"/>
      <c r="AC1347" s="74"/>
      <c r="AD1347" s="74"/>
      <c r="AE1347" s="74"/>
      <c r="AG1347" s="101"/>
      <c r="AN1347" s="74"/>
      <c r="AO1347" s="74"/>
      <c r="AP1347" s="74"/>
      <c r="AQ1347" s="74"/>
      <c r="AR1347" s="74"/>
      <c r="AS1347" s="74"/>
      <c r="AT1347" s="74"/>
      <c r="AU1347" s="74"/>
    </row>
    <row r="1348" spans="27:64">
      <c r="AA1348" s="74"/>
      <c r="AB1348" s="74"/>
      <c r="AC1348" s="74"/>
      <c r="AD1348" s="74"/>
      <c r="AE1348" s="74"/>
      <c r="AG1348" s="101"/>
      <c r="AN1348" s="74"/>
      <c r="AO1348" s="74"/>
      <c r="AP1348" s="74"/>
      <c r="AQ1348" s="74"/>
      <c r="AR1348" s="74"/>
      <c r="AS1348" s="74"/>
      <c r="AT1348" s="74"/>
      <c r="AU1348" s="74"/>
      <c r="AV1348" s="74"/>
      <c r="AW1348" s="74"/>
      <c r="AX1348" s="74"/>
      <c r="AY1348" s="74"/>
      <c r="AZ1348" s="74"/>
      <c r="BA1348" s="74"/>
      <c r="BB1348" s="74"/>
      <c r="BC1348" s="74"/>
      <c r="BD1348" s="74"/>
      <c r="BE1348" s="74"/>
      <c r="BF1348" s="74"/>
      <c r="BG1348" s="74"/>
      <c r="BH1348" s="74"/>
      <c r="BI1348" s="74"/>
      <c r="BJ1348" s="74"/>
      <c r="BK1348" s="74"/>
      <c r="BL1348" s="74"/>
    </row>
    <row r="1349" spans="27:64">
      <c r="AA1349" s="74"/>
      <c r="AB1349" s="74"/>
      <c r="AC1349" s="74"/>
      <c r="AD1349" s="74"/>
      <c r="AE1349" s="74"/>
      <c r="AG1349" s="101"/>
      <c r="AN1349" s="74"/>
      <c r="AO1349" s="74"/>
      <c r="AP1349" s="74"/>
      <c r="AQ1349" s="74"/>
      <c r="AR1349" s="74"/>
      <c r="AS1349" s="74"/>
      <c r="AT1349" s="74"/>
      <c r="AU1349" s="74"/>
      <c r="AV1349" s="74"/>
      <c r="AX1349" s="74"/>
    </row>
    <row r="1350" spans="27:64">
      <c r="AA1350" s="74"/>
      <c r="AB1350" s="74"/>
      <c r="AC1350" s="74"/>
      <c r="AD1350" s="74"/>
      <c r="AE1350" s="74"/>
      <c r="AG1350" s="101"/>
      <c r="AN1350" s="74"/>
      <c r="AO1350" s="74"/>
      <c r="AP1350" s="74"/>
      <c r="AQ1350" s="74"/>
      <c r="AR1350" s="74"/>
      <c r="AS1350" s="74"/>
      <c r="AT1350" s="74"/>
      <c r="AU1350" s="74"/>
      <c r="AV1350" s="74"/>
      <c r="AW1350" s="74"/>
      <c r="AX1350" s="74"/>
      <c r="AY1350" s="74"/>
      <c r="AZ1350" s="74"/>
      <c r="BA1350" s="74"/>
      <c r="BB1350" s="74"/>
      <c r="BC1350" s="74"/>
      <c r="BD1350" s="74"/>
      <c r="BE1350" s="74"/>
      <c r="BF1350" s="74"/>
      <c r="BG1350" s="74"/>
      <c r="BH1350" s="74"/>
      <c r="BI1350" s="74"/>
      <c r="BJ1350" s="74"/>
      <c r="BK1350" s="74"/>
      <c r="BL1350" s="74"/>
    </row>
    <row r="1351" spans="27:64">
      <c r="AA1351" s="74"/>
      <c r="AB1351" s="74"/>
      <c r="AC1351" s="74"/>
      <c r="AD1351" s="74"/>
      <c r="AE1351" s="74"/>
      <c r="AG1351" s="101"/>
      <c r="AN1351" s="74"/>
      <c r="AO1351" s="74"/>
      <c r="AP1351" s="74"/>
      <c r="AQ1351" s="74"/>
      <c r="AR1351" s="74"/>
      <c r="AS1351" s="74"/>
      <c r="AT1351" s="74"/>
      <c r="AU1351" s="74"/>
      <c r="AV1351" s="74"/>
      <c r="AW1351" s="74"/>
      <c r="AX1351" s="74"/>
      <c r="AY1351" s="74"/>
      <c r="AZ1351" s="74"/>
      <c r="BA1351" s="74"/>
      <c r="BB1351" s="74"/>
      <c r="BC1351" s="74"/>
      <c r="BD1351" s="74"/>
      <c r="BE1351" s="74"/>
      <c r="BF1351" s="74"/>
      <c r="BG1351" s="74"/>
      <c r="BH1351" s="74"/>
      <c r="BI1351" s="74"/>
      <c r="BJ1351" s="74"/>
      <c r="BK1351" s="74"/>
      <c r="BL1351" s="74"/>
    </row>
    <row r="1352" spans="27:64">
      <c r="AA1352" s="74"/>
      <c r="AB1352" s="74"/>
      <c r="AC1352" s="74"/>
      <c r="AD1352" s="74"/>
      <c r="AE1352" s="74"/>
      <c r="AG1352" s="101"/>
      <c r="AN1352" s="74"/>
      <c r="AO1352" s="74"/>
      <c r="AP1352" s="74"/>
      <c r="AQ1352" s="74"/>
      <c r="AR1352" s="74"/>
      <c r="AS1352" s="74"/>
      <c r="AT1352" s="74"/>
      <c r="AU1352" s="74"/>
    </row>
    <row r="1353" spans="27:64">
      <c r="AA1353" s="74"/>
      <c r="AB1353" s="74"/>
      <c r="AC1353" s="74"/>
      <c r="AD1353" s="74"/>
      <c r="AE1353" s="74"/>
      <c r="AG1353" s="101"/>
      <c r="AN1353" s="74"/>
      <c r="AO1353" s="74"/>
      <c r="AP1353" s="74"/>
      <c r="AQ1353" s="74"/>
      <c r="AR1353" s="74"/>
      <c r="AS1353" s="74"/>
      <c r="AT1353" s="74"/>
      <c r="AU1353" s="74"/>
    </row>
    <row r="1354" spans="27:64">
      <c r="AA1354" s="74"/>
      <c r="AB1354" s="74"/>
      <c r="AC1354" s="74"/>
      <c r="AD1354" s="74"/>
      <c r="AE1354" s="74"/>
      <c r="AG1354" s="101"/>
      <c r="AN1354" s="74"/>
      <c r="AO1354" s="74"/>
      <c r="AP1354" s="74"/>
      <c r="AQ1354" s="74"/>
      <c r="AR1354" s="74"/>
      <c r="AS1354" s="74"/>
      <c r="AT1354" s="74"/>
      <c r="AU1354" s="74"/>
    </row>
    <row r="1355" spans="27:64">
      <c r="AA1355" s="74"/>
      <c r="AB1355" s="74"/>
      <c r="AC1355" s="74"/>
      <c r="AD1355" s="74"/>
      <c r="AE1355" s="74"/>
      <c r="AG1355" s="101"/>
      <c r="AN1355" s="74"/>
      <c r="AO1355" s="74"/>
      <c r="AP1355" s="74"/>
      <c r="AQ1355" s="74"/>
      <c r="AR1355" s="74"/>
      <c r="AS1355" s="74"/>
      <c r="AT1355" s="74"/>
      <c r="AU1355" s="74"/>
    </row>
    <row r="1356" spans="27:64">
      <c r="AA1356" s="74"/>
      <c r="AB1356" s="74"/>
      <c r="AC1356" s="74"/>
      <c r="AD1356" s="74"/>
      <c r="AE1356" s="74"/>
      <c r="AG1356" s="101"/>
      <c r="AN1356" s="74"/>
      <c r="AO1356" s="74"/>
      <c r="AP1356" s="74"/>
      <c r="AQ1356" s="74"/>
      <c r="AR1356" s="74"/>
      <c r="AS1356" s="74"/>
      <c r="AT1356" s="74"/>
      <c r="AU1356" s="74"/>
    </row>
    <row r="1357" spans="27:64">
      <c r="AA1357" s="74"/>
      <c r="AB1357" s="74"/>
      <c r="AC1357" s="74"/>
      <c r="AD1357" s="74"/>
      <c r="AE1357" s="74"/>
      <c r="AG1357" s="101"/>
      <c r="AN1357" s="74"/>
      <c r="AO1357" s="74"/>
      <c r="AP1357" s="74"/>
      <c r="AQ1357" s="74"/>
      <c r="AR1357" s="74"/>
      <c r="AS1357" s="74"/>
      <c r="AT1357" s="74"/>
      <c r="AU1357" s="74"/>
    </row>
    <row r="1358" spans="27:64">
      <c r="AA1358" s="74"/>
      <c r="AB1358" s="74"/>
      <c r="AC1358" s="74"/>
      <c r="AD1358" s="74"/>
      <c r="AE1358" s="74"/>
      <c r="AG1358" s="101"/>
      <c r="AN1358" s="74"/>
      <c r="AO1358" s="74"/>
      <c r="AP1358" s="74"/>
      <c r="AQ1358" s="74"/>
      <c r="AR1358" s="74"/>
      <c r="AS1358" s="74"/>
      <c r="AT1358" s="74"/>
      <c r="AU1358" s="74"/>
    </row>
    <row r="1359" spans="27:64">
      <c r="AA1359" s="74"/>
      <c r="AB1359" s="74"/>
      <c r="AC1359" s="74"/>
      <c r="AD1359" s="74"/>
      <c r="AE1359" s="74"/>
      <c r="AG1359" s="101"/>
      <c r="AN1359" s="74"/>
      <c r="AO1359" s="74"/>
      <c r="AP1359" s="74"/>
      <c r="AQ1359" s="74"/>
      <c r="AR1359" s="74"/>
      <c r="AS1359" s="74"/>
      <c r="AT1359" s="74"/>
      <c r="AU1359" s="74"/>
    </row>
    <row r="1360" spans="27:64">
      <c r="AA1360" s="74"/>
      <c r="AB1360" s="74"/>
      <c r="AC1360" s="74"/>
      <c r="AD1360" s="74"/>
      <c r="AE1360" s="74"/>
      <c r="AG1360" s="101"/>
      <c r="AN1360" s="74"/>
      <c r="AO1360" s="74"/>
      <c r="AP1360" s="74"/>
      <c r="AQ1360" s="74"/>
      <c r="AR1360" s="74"/>
      <c r="AS1360" s="74"/>
      <c r="AT1360" s="74"/>
      <c r="AU1360" s="74"/>
    </row>
    <row r="1361" spans="27:64">
      <c r="AA1361" s="74"/>
      <c r="AB1361" s="74"/>
      <c r="AC1361" s="74"/>
      <c r="AD1361" s="74"/>
      <c r="AE1361" s="74"/>
      <c r="AG1361" s="101"/>
      <c r="AN1361" s="74"/>
      <c r="AO1361" s="74"/>
      <c r="AP1361" s="74"/>
      <c r="AQ1361" s="74"/>
      <c r="AR1361" s="74"/>
      <c r="AS1361" s="74"/>
      <c r="AT1361" s="74"/>
      <c r="AU1361" s="74"/>
    </row>
    <row r="1362" spans="27:64">
      <c r="AA1362" s="74"/>
      <c r="AB1362" s="74"/>
      <c r="AC1362" s="74"/>
      <c r="AD1362" s="74"/>
      <c r="AE1362" s="74"/>
      <c r="AG1362" s="101"/>
      <c r="AN1362" s="74"/>
      <c r="AO1362" s="74"/>
      <c r="AP1362" s="74"/>
      <c r="AQ1362" s="74"/>
      <c r="AR1362" s="74"/>
      <c r="AS1362" s="74"/>
      <c r="AT1362" s="74"/>
      <c r="AU1362" s="74"/>
    </row>
    <row r="1363" spans="27:64">
      <c r="AA1363" s="74"/>
      <c r="AB1363" s="74"/>
      <c r="AC1363" s="74"/>
      <c r="AD1363" s="74"/>
      <c r="AE1363" s="74"/>
      <c r="AG1363" s="101"/>
      <c r="AN1363" s="74"/>
      <c r="AO1363" s="74"/>
      <c r="AP1363" s="74"/>
      <c r="AQ1363" s="74"/>
      <c r="AR1363" s="74"/>
      <c r="AS1363" s="74"/>
      <c r="AT1363" s="74"/>
      <c r="AU1363" s="74"/>
    </row>
    <row r="1364" spans="27:64">
      <c r="AA1364" s="74"/>
      <c r="AB1364" s="74"/>
      <c r="AC1364" s="74"/>
      <c r="AD1364" s="74"/>
      <c r="AE1364" s="74"/>
      <c r="AG1364" s="101"/>
      <c r="AN1364" s="74"/>
      <c r="AO1364" s="74"/>
      <c r="AP1364" s="74"/>
      <c r="AQ1364" s="74"/>
      <c r="AR1364" s="74"/>
      <c r="AS1364" s="74"/>
      <c r="AT1364" s="74"/>
      <c r="AU1364" s="74"/>
    </row>
    <row r="1365" spans="27:64">
      <c r="AA1365" s="74"/>
      <c r="AB1365" s="74"/>
      <c r="AC1365" s="74"/>
      <c r="AD1365" s="74"/>
      <c r="AE1365" s="74"/>
      <c r="AG1365" s="101"/>
      <c r="AN1365" s="74"/>
      <c r="AO1365" s="74"/>
      <c r="AP1365" s="74"/>
      <c r="AQ1365" s="74"/>
      <c r="AR1365" s="74"/>
      <c r="AS1365" s="74"/>
      <c r="AT1365" s="74"/>
      <c r="AU1365" s="74"/>
    </row>
    <row r="1366" spans="27:64">
      <c r="AA1366" s="74"/>
      <c r="AB1366" s="74"/>
      <c r="AC1366" s="74"/>
      <c r="AD1366" s="74"/>
      <c r="AE1366" s="74"/>
      <c r="AG1366" s="101"/>
      <c r="AN1366" s="74"/>
      <c r="AO1366" s="74"/>
      <c r="AP1366" s="74"/>
      <c r="AQ1366" s="74"/>
      <c r="AR1366" s="74"/>
      <c r="AS1366" s="74"/>
      <c r="AT1366" s="74"/>
      <c r="AU1366" s="74"/>
    </row>
    <row r="1367" spans="27:64">
      <c r="AA1367" s="74"/>
      <c r="AB1367" s="74"/>
      <c r="AC1367" s="74"/>
      <c r="AD1367" s="74"/>
      <c r="AE1367" s="74"/>
      <c r="AG1367" s="101"/>
      <c r="AN1367" s="74"/>
      <c r="AO1367" s="74"/>
      <c r="AP1367" s="74"/>
      <c r="AQ1367" s="74"/>
      <c r="AR1367" s="74"/>
      <c r="AS1367" s="74"/>
      <c r="AT1367" s="74"/>
      <c r="AU1367" s="74"/>
    </row>
    <row r="1368" spans="27:64">
      <c r="AA1368" s="74"/>
      <c r="AB1368" s="74"/>
      <c r="AC1368" s="74"/>
      <c r="AD1368" s="74"/>
      <c r="AE1368" s="74"/>
      <c r="AG1368" s="101"/>
      <c r="AN1368" s="74"/>
      <c r="AO1368" s="74"/>
      <c r="AP1368" s="74"/>
      <c r="AQ1368" s="74"/>
      <c r="AR1368" s="74"/>
      <c r="AS1368" s="74"/>
      <c r="AT1368" s="74"/>
      <c r="AU1368" s="74"/>
    </row>
    <row r="1369" spans="27:64">
      <c r="AA1369" s="74"/>
      <c r="AB1369" s="74"/>
      <c r="AC1369" s="74"/>
      <c r="AD1369" s="74"/>
      <c r="AE1369" s="74"/>
      <c r="AG1369" s="101"/>
      <c r="AN1369" s="74"/>
      <c r="AO1369" s="74"/>
      <c r="AP1369" s="74"/>
      <c r="AQ1369" s="74"/>
      <c r="AR1369" s="74"/>
      <c r="AS1369" s="74"/>
      <c r="AT1369" s="74"/>
      <c r="AU1369" s="74"/>
      <c r="AV1369" s="74"/>
      <c r="AX1369" s="74"/>
      <c r="AY1369" s="74"/>
      <c r="AZ1369" s="74"/>
      <c r="BA1369" s="74"/>
      <c r="BB1369" s="74"/>
      <c r="BC1369" s="74"/>
      <c r="BD1369" s="74"/>
      <c r="BE1369" s="74"/>
      <c r="BF1369" s="74"/>
      <c r="BG1369" s="74"/>
      <c r="BH1369" s="74"/>
      <c r="BI1369" s="74"/>
      <c r="BJ1369" s="74"/>
      <c r="BK1369" s="74"/>
      <c r="BL1369" s="74"/>
    </row>
    <row r="1370" spans="27:64">
      <c r="AA1370" s="74"/>
      <c r="AB1370" s="74"/>
      <c r="AC1370" s="74"/>
      <c r="AD1370" s="74"/>
      <c r="AE1370" s="74"/>
      <c r="AG1370" s="101"/>
      <c r="AN1370" s="74"/>
      <c r="AO1370" s="74"/>
      <c r="AP1370" s="74"/>
      <c r="AQ1370" s="74"/>
      <c r="AR1370" s="74"/>
      <c r="AS1370" s="74"/>
      <c r="AT1370" s="74"/>
      <c r="AU1370" s="74"/>
    </row>
    <row r="1371" spans="27:64">
      <c r="AA1371" s="74"/>
      <c r="AB1371" s="74"/>
      <c r="AC1371" s="74"/>
      <c r="AD1371" s="74"/>
      <c r="AE1371" s="74"/>
      <c r="AG1371" s="101"/>
      <c r="AN1371" s="74"/>
      <c r="AO1371" s="74"/>
      <c r="AP1371" s="74"/>
      <c r="AQ1371" s="74"/>
      <c r="AR1371" s="74"/>
      <c r="AS1371" s="74"/>
      <c r="AT1371" s="74"/>
      <c r="AU1371" s="74"/>
    </row>
    <row r="1372" spans="27:64">
      <c r="AA1372" s="74"/>
      <c r="AB1372" s="74"/>
      <c r="AC1372" s="74"/>
      <c r="AD1372" s="74"/>
      <c r="AE1372" s="74"/>
      <c r="AG1372" s="101"/>
      <c r="AN1372" s="74"/>
      <c r="AO1372" s="74"/>
      <c r="AP1372" s="74"/>
      <c r="AQ1372" s="74"/>
      <c r="AR1372" s="74"/>
      <c r="AS1372" s="74"/>
      <c r="AT1372" s="74"/>
      <c r="AU1372" s="74"/>
    </row>
    <row r="1373" spans="27:64">
      <c r="AA1373" s="74"/>
      <c r="AB1373" s="74"/>
      <c r="AC1373" s="74"/>
      <c r="AD1373" s="74"/>
      <c r="AE1373" s="74"/>
      <c r="AG1373" s="101"/>
      <c r="AN1373" s="74"/>
      <c r="AO1373" s="74"/>
      <c r="AP1373" s="74"/>
      <c r="AQ1373" s="74"/>
      <c r="AR1373" s="74"/>
      <c r="AS1373" s="74"/>
      <c r="AT1373" s="74"/>
      <c r="AU1373" s="74"/>
      <c r="AV1373" s="74"/>
      <c r="AX1373" s="74"/>
    </row>
    <row r="1374" spans="27:64">
      <c r="AA1374" s="74"/>
      <c r="AB1374" s="74"/>
      <c r="AC1374" s="74"/>
      <c r="AD1374" s="74"/>
      <c r="AE1374" s="74"/>
      <c r="AG1374" s="101"/>
      <c r="AN1374" s="74"/>
      <c r="AO1374" s="74"/>
      <c r="AP1374" s="74"/>
      <c r="AQ1374" s="74"/>
      <c r="AR1374" s="74"/>
      <c r="AS1374" s="74"/>
      <c r="AT1374" s="74"/>
      <c r="AU1374" s="74"/>
    </row>
    <row r="1375" spans="27:64">
      <c r="AA1375" s="74"/>
      <c r="AB1375" s="74"/>
      <c r="AC1375" s="74"/>
      <c r="AD1375" s="74"/>
      <c r="AE1375" s="74"/>
      <c r="AG1375" s="101"/>
      <c r="AN1375" s="74"/>
      <c r="AO1375" s="74"/>
      <c r="AP1375" s="74"/>
      <c r="AQ1375" s="74"/>
      <c r="AR1375" s="74"/>
      <c r="AS1375" s="74"/>
      <c r="AT1375" s="74"/>
      <c r="AU1375" s="74"/>
      <c r="AV1375" s="74"/>
      <c r="AX1375" s="74"/>
      <c r="AY1375" s="74"/>
      <c r="AZ1375" s="74"/>
      <c r="BA1375" s="74"/>
      <c r="BB1375" s="74"/>
      <c r="BC1375" s="74"/>
      <c r="BD1375" s="74"/>
      <c r="BE1375" s="74"/>
      <c r="BF1375" s="74"/>
      <c r="BG1375" s="74"/>
      <c r="BH1375" s="74"/>
      <c r="BI1375" s="74"/>
      <c r="BJ1375" s="74"/>
      <c r="BK1375" s="74"/>
      <c r="BL1375" s="74"/>
    </row>
    <row r="1376" spans="27:64">
      <c r="AA1376" s="74"/>
      <c r="AB1376" s="74"/>
      <c r="AC1376" s="74"/>
      <c r="AD1376" s="74"/>
      <c r="AE1376" s="74"/>
      <c r="AG1376" s="101"/>
      <c r="AN1376" s="74"/>
      <c r="AO1376" s="74"/>
      <c r="AP1376" s="74"/>
      <c r="AQ1376" s="74"/>
      <c r="AR1376" s="74"/>
      <c r="AS1376" s="74"/>
      <c r="AT1376" s="74"/>
      <c r="AU1376" s="74"/>
    </row>
    <row r="1377" spans="27:64">
      <c r="AA1377" s="74"/>
      <c r="AB1377" s="74"/>
      <c r="AC1377" s="74"/>
      <c r="AD1377" s="74"/>
      <c r="AE1377" s="74"/>
      <c r="AG1377" s="101"/>
      <c r="AN1377" s="74"/>
      <c r="AO1377" s="74"/>
      <c r="AP1377" s="74"/>
      <c r="AQ1377" s="74"/>
      <c r="AR1377" s="74"/>
      <c r="AS1377" s="74"/>
      <c r="AT1377" s="74"/>
      <c r="AU1377" s="74"/>
    </row>
    <row r="1378" spans="27:64">
      <c r="AA1378" s="74"/>
      <c r="AB1378" s="74"/>
      <c r="AC1378" s="74"/>
      <c r="AD1378" s="74"/>
      <c r="AE1378" s="74"/>
      <c r="AG1378" s="101"/>
      <c r="AN1378" s="74"/>
      <c r="AO1378" s="74"/>
      <c r="AP1378" s="74"/>
      <c r="AQ1378" s="74"/>
      <c r="AR1378" s="74"/>
      <c r="AS1378" s="74"/>
      <c r="AT1378" s="74"/>
      <c r="AU1378" s="74"/>
      <c r="AV1378" s="74"/>
    </row>
    <row r="1379" spans="27:64">
      <c r="AA1379" s="74"/>
      <c r="AB1379" s="74"/>
      <c r="AC1379" s="74"/>
      <c r="AD1379" s="74"/>
      <c r="AE1379" s="74"/>
      <c r="AG1379" s="101"/>
      <c r="AN1379" s="74"/>
      <c r="AO1379" s="74"/>
      <c r="AP1379" s="74"/>
      <c r="AQ1379" s="74"/>
      <c r="AR1379" s="74"/>
      <c r="AS1379" s="74"/>
      <c r="AT1379" s="74"/>
      <c r="AU1379" s="74"/>
      <c r="AV1379" s="74"/>
    </row>
    <row r="1380" spans="27:64">
      <c r="AA1380" s="74"/>
      <c r="AB1380" s="74"/>
      <c r="AC1380" s="74"/>
      <c r="AD1380" s="74"/>
      <c r="AE1380" s="74"/>
      <c r="AG1380" s="101"/>
      <c r="AN1380" s="74"/>
      <c r="AO1380" s="74"/>
      <c r="AP1380" s="74"/>
      <c r="AQ1380" s="74"/>
      <c r="AR1380" s="74"/>
      <c r="AS1380" s="74"/>
      <c r="AT1380" s="74"/>
      <c r="AU1380" s="74"/>
      <c r="AV1380" s="74"/>
      <c r="AW1380" s="74"/>
      <c r="AX1380" s="74"/>
      <c r="AY1380" s="74"/>
      <c r="AZ1380" s="74"/>
      <c r="BA1380" s="74"/>
      <c r="BB1380" s="74"/>
      <c r="BC1380" s="74"/>
      <c r="BD1380" s="74"/>
      <c r="BE1380" s="74"/>
      <c r="BF1380" s="74"/>
      <c r="BG1380" s="74"/>
      <c r="BH1380" s="74"/>
      <c r="BI1380" s="74"/>
      <c r="BJ1380" s="74"/>
      <c r="BK1380" s="74"/>
      <c r="BL1380" s="74"/>
    </row>
    <row r="1381" spans="27:64">
      <c r="AA1381" s="74"/>
      <c r="AB1381" s="74"/>
      <c r="AC1381" s="74"/>
      <c r="AD1381" s="74"/>
      <c r="AE1381" s="74"/>
      <c r="AG1381" s="101"/>
      <c r="AN1381" s="74"/>
      <c r="AO1381" s="74"/>
      <c r="AP1381" s="74"/>
      <c r="AQ1381" s="74"/>
      <c r="AR1381" s="74"/>
      <c r="AS1381" s="74"/>
      <c r="AT1381" s="74"/>
      <c r="AU1381" s="74"/>
    </row>
    <row r="1382" spans="27:64">
      <c r="AA1382" s="74"/>
      <c r="AB1382" s="74"/>
      <c r="AC1382" s="74"/>
      <c r="AD1382" s="74"/>
      <c r="AE1382" s="74"/>
      <c r="AG1382" s="101"/>
      <c r="AN1382" s="74"/>
      <c r="AO1382" s="74"/>
      <c r="AP1382" s="74"/>
      <c r="AQ1382" s="74"/>
      <c r="AR1382" s="74"/>
      <c r="AS1382" s="74"/>
      <c r="AT1382" s="74"/>
      <c r="AU1382" s="74"/>
    </row>
    <row r="1383" spans="27:64">
      <c r="AA1383" s="74"/>
      <c r="AB1383" s="74"/>
      <c r="AC1383" s="74"/>
      <c r="AD1383" s="74"/>
      <c r="AE1383" s="74"/>
      <c r="AG1383" s="101"/>
      <c r="AN1383" s="74"/>
      <c r="AO1383" s="74"/>
      <c r="AP1383" s="74"/>
      <c r="AQ1383" s="74"/>
      <c r="AR1383" s="74"/>
      <c r="AS1383" s="74"/>
      <c r="AT1383" s="74"/>
      <c r="AU1383" s="74"/>
      <c r="AV1383" s="74"/>
      <c r="AX1383" s="74"/>
      <c r="AY1383" s="74"/>
      <c r="AZ1383" s="74"/>
      <c r="BA1383" s="74"/>
      <c r="BB1383" s="74"/>
      <c r="BC1383" s="74"/>
      <c r="BD1383" s="74"/>
      <c r="BE1383" s="74"/>
      <c r="BF1383" s="74"/>
      <c r="BG1383" s="74"/>
      <c r="BH1383" s="74"/>
      <c r="BI1383" s="74"/>
      <c r="BJ1383" s="74"/>
      <c r="BK1383" s="74"/>
      <c r="BL1383" s="74"/>
    </row>
    <row r="1384" spans="27:64">
      <c r="AA1384" s="74"/>
      <c r="AB1384" s="74"/>
      <c r="AC1384" s="74"/>
      <c r="AD1384" s="74"/>
      <c r="AE1384" s="74"/>
      <c r="AG1384" s="101"/>
      <c r="AN1384" s="74"/>
      <c r="AO1384" s="74"/>
      <c r="AP1384" s="74"/>
      <c r="AQ1384" s="74"/>
      <c r="AR1384" s="74"/>
      <c r="AS1384" s="74"/>
      <c r="AT1384" s="74"/>
      <c r="AU1384" s="74"/>
      <c r="AV1384" s="74"/>
      <c r="AW1384" s="74"/>
      <c r="AX1384" s="74"/>
      <c r="AY1384" s="74"/>
      <c r="AZ1384" s="74"/>
      <c r="BA1384" s="74"/>
      <c r="BB1384" s="74"/>
      <c r="BC1384" s="74"/>
      <c r="BD1384" s="74"/>
      <c r="BE1384" s="74"/>
      <c r="BF1384" s="74"/>
      <c r="BG1384" s="74"/>
      <c r="BH1384" s="74"/>
      <c r="BI1384" s="74"/>
      <c r="BJ1384" s="74"/>
      <c r="BK1384" s="74"/>
      <c r="BL1384" s="74"/>
    </row>
    <row r="1385" spans="27:64">
      <c r="AA1385" s="74"/>
      <c r="AB1385" s="74"/>
      <c r="AC1385" s="74"/>
      <c r="AD1385" s="74"/>
      <c r="AE1385" s="74"/>
      <c r="AG1385" s="101"/>
      <c r="AN1385" s="74"/>
      <c r="AO1385" s="74"/>
      <c r="AP1385" s="74"/>
      <c r="AQ1385" s="74"/>
      <c r="AR1385" s="74"/>
      <c r="AS1385" s="74"/>
      <c r="AT1385" s="74"/>
      <c r="AU1385" s="74"/>
    </row>
    <row r="1386" spans="27:64">
      <c r="AA1386" s="74"/>
      <c r="AB1386" s="74"/>
      <c r="AC1386" s="74"/>
      <c r="AD1386" s="74"/>
      <c r="AE1386" s="74"/>
      <c r="AG1386" s="101"/>
      <c r="AN1386" s="74"/>
      <c r="AO1386" s="74"/>
      <c r="AP1386" s="74"/>
      <c r="AQ1386" s="74"/>
      <c r="AR1386" s="74"/>
      <c r="AS1386" s="74"/>
      <c r="AT1386" s="74"/>
      <c r="AU1386" s="74"/>
    </row>
    <row r="1387" spans="27:64">
      <c r="AA1387" s="74"/>
      <c r="AB1387" s="74"/>
      <c r="AC1387" s="74"/>
      <c r="AD1387" s="74"/>
      <c r="AE1387" s="74"/>
      <c r="AG1387" s="101"/>
      <c r="AN1387" s="74"/>
      <c r="AO1387" s="74"/>
      <c r="AP1387" s="74"/>
      <c r="AQ1387" s="74"/>
      <c r="AR1387" s="74"/>
      <c r="AS1387" s="74"/>
      <c r="AT1387" s="74"/>
      <c r="AU1387" s="74"/>
    </row>
    <row r="1388" spans="27:64">
      <c r="AA1388" s="74"/>
      <c r="AB1388" s="74"/>
      <c r="AC1388" s="74"/>
      <c r="AD1388" s="74"/>
      <c r="AE1388" s="74"/>
      <c r="AG1388" s="101"/>
      <c r="AN1388" s="74"/>
      <c r="AO1388" s="74"/>
      <c r="AP1388" s="74"/>
      <c r="AQ1388" s="74"/>
      <c r="AR1388" s="74"/>
      <c r="AS1388" s="74"/>
      <c r="AT1388" s="74"/>
      <c r="AU1388" s="74"/>
    </row>
    <row r="1389" spans="27:64">
      <c r="AA1389" s="74"/>
      <c r="AB1389" s="74"/>
      <c r="AC1389" s="74"/>
      <c r="AD1389" s="74"/>
      <c r="AE1389" s="74"/>
      <c r="AG1389" s="101"/>
      <c r="AN1389" s="74"/>
      <c r="AO1389" s="74"/>
      <c r="AP1389" s="74"/>
      <c r="AQ1389" s="74"/>
      <c r="AR1389" s="74"/>
      <c r="AS1389" s="74"/>
      <c r="AT1389" s="74"/>
      <c r="AU1389" s="74"/>
      <c r="AV1389" s="74"/>
      <c r="AX1389" s="74"/>
      <c r="AY1389" s="74"/>
      <c r="AZ1389" s="74"/>
      <c r="BA1389" s="74"/>
      <c r="BB1389" s="74"/>
      <c r="BC1389" s="74"/>
      <c r="BD1389" s="74"/>
      <c r="BE1389" s="74"/>
      <c r="BF1389" s="74"/>
      <c r="BG1389" s="74"/>
      <c r="BH1389" s="74"/>
      <c r="BI1389" s="74"/>
      <c r="BJ1389" s="74"/>
      <c r="BK1389" s="74"/>
      <c r="BL1389" s="74"/>
    </row>
    <row r="1390" spans="27:64">
      <c r="AA1390" s="74"/>
      <c r="AB1390" s="74"/>
      <c r="AC1390" s="74"/>
      <c r="AD1390" s="74"/>
      <c r="AE1390" s="74"/>
      <c r="AG1390" s="101"/>
      <c r="AN1390" s="74"/>
      <c r="AO1390" s="74"/>
      <c r="AP1390" s="74"/>
      <c r="AQ1390" s="74"/>
      <c r="AR1390" s="74"/>
      <c r="AS1390" s="74"/>
      <c r="AT1390" s="74"/>
      <c r="AU1390" s="74"/>
      <c r="AV1390" s="74"/>
      <c r="AX1390" s="74"/>
      <c r="AY1390" s="74"/>
      <c r="AZ1390" s="74"/>
      <c r="BA1390" s="74"/>
      <c r="BB1390" s="74"/>
      <c r="BC1390" s="74"/>
      <c r="BD1390" s="74"/>
      <c r="BE1390" s="74"/>
      <c r="BF1390" s="74"/>
      <c r="BG1390" s="74"/>
      <c r="BH1390" s="74"/>
      <c r="BI1390" s="74"/>
      <c r="BJ1390" s="74"/>
      <c r="BK1390" s="74"/>
      <c r="BL1390" s="74"/>
    </row>
    <row r="1391" spans="27:64">
      <c r="AA1391" s="74"/>
      <c r="AB1391" s="74"/>
      <c r="AC1391" s="74"/>
      <c r="AD1391" s="74"/>
      <c r="AE1391" s="74"/>
      <c r="AG1391" s="101"/>
      <c r="AN1391" s="74"/>
      <c r="AO1391" s="74"/>
      <c r="AP1391" s="74"/>
      <c r="AQ1391" s="74"/>
      <c r="AR1391" s="74"/>
      <c r="AS1391" s="74"/>
      <c r="AT1391" s="74"/>
      <c r="AU1391" s="74"/>
    </row>
    <row r="1392" spans="27:64">
      <c r="AA1392" s="74"/>
      <c r="AB1392" s="74"/>
      <c r="AC1392" s="74"/>
      <c r="AD1392" s="74"/>
      <c r="AE1392" s="74"/>
      <c r="AG1392" s="101"/>
      <c r="AN1392" s="74"/>
      <c r="AO1392" s="74"/>
      <c r="AP1392" s="74"/>
      <c r="AQ1392" s="74"/>
      <c r="AR1392" s="74"/>
      <c r="AS1392" s="74"/>
      <c r="AT1392" s="74"/>
      <c r="AU1392" s="74"/>
    </row>
    <row r="1393" spans="27:64">
      <c r="AA1393" s="74"/>
      <c r="AB1393" s="74"/>
      <c r="AC1393" s="74"/>
      <c r="AD1393" s="74"/>
      <c r="AE1393" s="74"/>
      <c r="AG1393" s="101"/>
      <c r="AN1393" s="74"/>
      <c r="AO1393" s="74"/>
      <c r="AP1393" s="74"/>
      <c r="AQ1393" s="74"/>
      <c r="AR1393" s="74"/>
      <c r="AS1393" s="74"/>
      <c r="AT1393" s="74"/>
      <c r="AU1393" s="74"/>
    </row>
    <row r="1394" spans="27:64">
      <c r="AA1394" s="74"/>
      <c r="AB1394" s="74"/>
      <c r="AC1394" s="74"/>
      <c r="AD1394" s="74"/>
      <c r="AE1394" s="74"/>
      <c r="AG1394" s="101"/>
      <c r="AN1394" s="74"/>
      <c r="AO1394" s="74"/>
      <c r="AP1394" s="74"/>
      <c r="AQ1394" s="74"/>
      <c r="AR1394" s="74"/>
      <c r="AS1394" s="74"/>
      <c r="AT1394" s="74"/>
      <c r="AU1394" s="74"/>
    </row>
    <row r="1395" spans="27:64">
      <c r="AA1395" s="74"/>
      <c r="AB1395" s="74"/>
      <c r="AC1395" s="74"/>
      <c r="AD1395" s="74"/>
      <c r="AE1395" s="74"/>
      <c r="AG1395" s="101"/>
      <c r="AN1395" s="74"/>
      <c r="AO1395" s="74"/>
      <c r="AP1395" s="74"/>
      <c r="AQ1395" s="74"/>
      <c r="AR1395" s="74"/>
      <c r="AS1395" s="74"/>
      <c r="AT1395" s="74"/>
      <c r="AU1395" s="74"/>
    </row>
    <row r="1396" spans="27:64">
      <c r="AA1396" s="74"/>
      <c r="AB1396" s="74"/>
      <c r="AC1396" s="74"/>
      <c r="AD1396" s="74"/>
      <c r="AE1396" s="74"/>
      <c r="AG1396" s="101"/>
      <c r="AN1396" s="74"/>
      <c r="AO1396" s="74"/>
      <c r="AP1396" s="74"/>
      <c r="AQ1396" s="74"/>
      <c r="AR1396" s="74"/>
      <c r="AS1396" s="74"/>
      <c r="AT1396" s="74"/>
      <c r="AU1396" s="74"/>
    </row>
    <row r="1397" spans="27:64">
      <c r="AA1397" s="74"/>
      <c r="AB1397" s="74"/>
      <c r="AC1397" s="74"/>
      <c r="AD1397" s="74"/>
      <c r="AE1397" s="74"/>
      <c r="AG1397" s="101"/>
      <c r="AN1397" s="74"/>
      <c r="AO1397" s="74"/>
      <c r="AP1397" s="74"/>
      <c r="AQ1397" s="74"/>
      <c r="AR1397" s="74"/>
      <c r="AS1397" s="74"/>
      <c r="AT1397" s="74"/>
      <c r="AU1397" s="74"/>
    </row>
    <row r="1398" spans="27:64">
      <c r="AA1398" s="74"/>
      <c r="AB1398" s="74"/>
      <c r="AC1398" s="74"/>
      <c r="AD1398" s="74"/>
      <c r="AE1398" s="74"/>
      <c r="AG1398" s="101"/>
      <c r="AN1398" s="74"/>
      <c r="AO1398" s="74"/>
      <c r="AP1398" s="74"/>
      <c r="AQ1398" s="74"/>
      <c r="AR1398" s="74"/>
      <c r="AS1398" s="74"/>
      <c r="AT1398" s="74"/>
      <c r="AU1398" s="74"/>
      <c r="AV1398" s="74"/>
      <c r="AX1398" s="74"/>
      <c r="AY1398" s="74"/>
      <c r="AZ1398" s="74"/>
      <c r="BA1398" s="74"/>
      <c r="BB1398" s="74"/>
      <c r="BC1398" s="74"/>
      <c r="BD1398" s="74"/>
      <c r="BE1398" s="74"/>
      <c r="BF1398" s="74"/>
      <c r="BG1398" s="74"/>
      <c r="BH1398" s="74"/>
      <c r="BI1398" s="74"/>
      <c r="BJ1398" s="74"/>
      <c r="BK1398" s="74"/>
      <c r="BL1398" s="74"/>
    </row>
    <row r="1399" spans="27:64">
      <c r="AA1399" s="74"/>
      <c r="AB1399" s="74"/>
      <c r="AC1399" s="74"/>
      <c r="AD1399" s="74"/>
      <c r="AE1399" s="74"/>
      <c r="AG1399" s="101"/>
      <c r="AN1399" s="74"/>
      <c r="AO1399" s="74"/>
      <c r="AP1399" s="74"/>
      <c r="AQ1399" s="74"/>
      <c r="AR1399" s="74"/>
      <c r="AS1399" s="74"/>
      <c r="AT1399" s="74"/>
      <c r="AU1399" s="74"/>
    </row>
    <row r="1400" spans="27:64">
      <c r="AA1400" s="74"/>
      <c r="AB1400" s="74"/>
      <c r="AC1400" s="74"/>
      <c r="AD1400" s="74"/>
      <c r="AE1400" s="74"/>
      <c r="AG1400" s="101"/>
      <c r="AN1400" s="74"/>
      <c r="AO1400" s="74"/>
      <c r="AP1400" s="74"/>
      <c r="AQ1400" s="74"/>
      <c r="AR1400" s="74"/>
      <c r="AS1400" s="74"/>
      <c r="AT1400" s="74"/>
      <c r="AU1400" s="74"/>
    </row>
    <row r="1401" spans="27:64">
      <c r="AA1401" s="74"/>
      <c r="AB1401" s="74"/>
      <c r="AC1401" s="74"/>
      <c r="AD1401" s="74"/>
      <c r="AE1401" s="74"/>
      <c r="AG1401" s="101"/>
      <c r="AN1401" s="74"/>
      <c r="AO1401" s="74"/>
      <c r="AP1401" s="74"/>
      <c r="AQ1401" s="74"/>
      <c r="AR1401" s="74"/>
      <c r="AS1401" s="74"/>
      <c r="AT1401" s="74"/>
      <c r="AU1401" s="74"/>
    </row>
    <row r="1402" spans="27:64">
      <c r="AA1402" s="74"/>
      <c r="AB1402" s="74"/>
      <c r="AC1402" s="74"/>
      <c r="AD1402" s="74"/>
      <c r="AE1402" s="74"/>
      <c r="AG1402" s="101"/>
      <c r="AN1402" s="74"/>
      <c r="AO1402" s="74"/>
      <c r="AP1402" s="74"/>
      <c r="AQ1402" s="74"/>
      <c r="AR1402" s="74"/>
      <c r="AS1402" s="74"/>
      <c r="AT1402" s="74"/>
      <c r="AU1402" s="74"/>
    </row>
    <row r="1403" spans="27:64">
      <c r="AA1403" s="74"/>
      <c r="AB1403" s="74"/>
      <c r="AC1403" s="74"/>
      <c r="AD1403" s="74"/>
      <c r="AE1403" s="74"/>
      <c r="AG1403" s="101"/>
      <c r="AN1403" s="74"/>
      <c r="AO1403" s="74"/>
      <c r="AP1403" s="74"/>
      <c r="AQ1403" s="74"/>
      <c r="AR1403" s="74"/>
      <c r="AS1403" s="74"/>
      <c r="AT1403" s="74"/>
      <c r="AU1403" s="74"/>
    </row>
    <row r="1404" spans="27:64">
      <c r="AA1404" s="74"/>
      <c r="AB1404" s="74"/>
      <c r="AC1404" s="74"/>
      <c r="AD1404" s="74"/>
      <c r="AE1404" s="74"/>
      <c r="AG1404" s="101"/>
      <c r="AN1404" s="74"/>
      <c r="AO1404" s="74"/>
      <c r="AP1404" s="74"/>
      <c r="AQ1404" s="74"/>
      <c r="AR1404" s="74"/>
      <c r="AS1404" s="74"/>
      <c r="AT1404" s="74"/>
      <c r="AU1404" s="74"/>
      <c r="AV1404" s="74"/>
      <c r="AW1404" s="74"/>
      <c r="AX1404" s="74"/>
      <c r="AY1404" s="74"/>
      <c r="AZ1404" s="74"/>
      <c r="BA1404" s="74"/>
      <c r="BB1404" s="74"/>
      <c r="BC1404" s="74"/>
      <c r="BD1404" s="74"/>
      <c r="BE1404" s="74"/>
      <c r="BF1404" s="74"/>
      <c r="BG1404" s="74"/>
      <c r="BH1404" s="74"/>
      <c r="BI1404" s="74"/>
      <c r="BJ1404" s="74"/>
      <c r="BK1404" s="74"/>
      <c r="BL1404" s="74"/>
    </row>
    <row r="1405" spans="27:64">
      <c r="AA1405" s="74"/>
      <c r="AB1405" s="74"/>
      <c r="AC1405" s="74"/>
      <c r="AD1405" s="74"/>
      <c r="AE1405" s="74"/>
      <c r="AG1405" s="101"/>
      <c r="AN1405" s="74"/>
      <c r="AO1405" s="74"/>
      <c r="AP1405" s="74"/>
      <c r="AQ1405" s="74"/>
      <c r="AR1405" s="74"/>
      <c r="AS1405" s="74"/>
      <c r="AT1405" s="74"/>
      <c r="AU1405" s="74"/>
    </row>
    <row r="1406" spans="27:64">
      <c r="AA1406" s="74"/>
      <c r="AB1406" s="74"/>
      <c r="AC1406" s="74"/>
      <c r="AD1406" s="74"/>
      <c r="AE1406" s="74"/>
      <c r="AG1406" s="101"/>
      <c r="AN1406" s="74"/>
      <c r="AO1406" s="74"/>
      <c r="AP1406" s="74"/>
      <c r="AQ1406" s="74"/>
      <c r="AR1406" s="74"/>
      <c r="AS1406" s="74"/>
      <c r="AT1406" s="74"/>
      <c r="AU1406" s="74"/>
    </row>
    <row r="1407" spans="27:64">
      <c r="AA1407" s="74"/>
      <c r="AB1407" s="74"/>
      <c r="AC1407" s="74"/>
      <c r="AD1407" s="74"/>
      <c r="AE1407" s="74"/>
      <c r="AG1407" s="101"/>
      <c r="AN1407" s="74"/>
      <c r="AO1407" s="74"/>
      <c r="AP1407" s="74"/>
      <c r="AQ1407" s="74"/>
      <c r="AR1407" s="74"/>
      <c r="AS1407" s="74"/>
      <c r="AT1407" s="74"/>
      <c r="AU1407" s="74"/>
    </row>
    <row r="1408" spans="27:64">
      <c r="AA1408" s="74"/>
      <c r="AB1408" s="74"/>
      <c r="AC1408" s="74"/>
      <c r="AD1408" s="74"/>
      <c r="AE1408" s="74"/>
      <c r="AG1408" s="101"/>
      <c r="AN1408" s="74"/>
      <c r="AO1408" s="74"/>
      <c r="AP1408" s="74"/>
      <c r="AQ1408" s="74"/>
      <c r="AR1408" s="74"/>
      <c r="AS1408" s="74"/>
      <c r="AT1408" s="74"/>
      <c r="AU1408" s="74"/>
    </row>
    <row r="1409" spans="27:64">
      <c r="AA1409" s="74"/>
      <c r="AB1409" s="74"/>
      <c r="AC1409" s="74"/>
      <c r="AD1409" s="74"/>
      <c r="AE1409" s="74"/>
      <c r="AG1409" s="101"/>
      <c r="AN1409" s="74"/>
      <c r="AO1409" s="74"/>
      <c r="AP1409" s="74"/>
      <c r="AQ1409" s="74"/>
      <c r="AR1409" s="74"/>
      <c r="AS1409" s="74"/>
      <c r="AT1409" s="74"/>
      <c r="AU1409" s="74"/>
    </row>
    <row r="1410" spans="27:64">
      <c r="AA1410" s="74"/>
      <c r="AB1410" s="74"/>
      <c r="AC1410" s="74"/>
      <c r="AD1410" s="74"/>
      <c r="AE1410" s="74"/>
      <c r="AG1410" s="101"/>
      <c r="AN1410" s="74"/>
      <c r="AO1410" s="74"/>
      <c r="AP1410" s="74"/>
      <c r="AQ1410" s="74"/>
      <c r="AR1410" s="74"/>
      <c r="AS1410" s="74"/>
      <c r="AT1410" s="74"/>
      <c r="AU1410" s="74"/>
    </row>
    <row r="1411" spans="27:64">
      <c r="AA1411" s="74"/>
      <c r="AB1411" s="74"/>
      <c r="AC1411" s="74"/>
      <c r="AD1411" s="74"/>
      <c r="AE1411" s="74"/>
      <c r="AG1411" s="101"/>
      <c r="AN1411" s="74"/>
      <c r="AO1411" s="74"/>
      <c r="AP1411" s="74"/>
      <c r="AQ1411" s="74"/>
      <c r="AR1411" s="74"/>
      <c r="AS1411" s="74"/>
      <c r="AT1411" s="74"/>
      <c r="AU1411" s="74"/>
    </row>
    <row r="1412" spans="27:64">
      <c r="AA1412" s="74"/>
      <c r="AB1412" s="74"/>
      <c r="AC1412" s="74"/>
      <c r="AD1412" s="74"/>
      <c r="AE1412" s="74"/>
      <c r="AG1412" s="101"/>
      <c r="AN1412" s="74"/>
      <c r="AO1412" s="74"/>
      <c r="AP1412" s="74"/>
      <c r="AQ1412" s="74"/>
      <c r="AR1412" s="74"/>
      <c r="AS1412" s="74"/>
      <c r="AT1412" s="74"/>
      <c r="AU1412" s="74"/>
    </row>
    <row r="1413" spans="27:64">
      <c r="AA1413" s="74"/>
      <c r="AB1413" s="74"/>
      <c r="AC1413" s="74"/>
      <c r="AD1413" s="74"/>
      <c r="AE1413" s="74"/>
      <c r="AG1413" s="101"/>
      <c r="AN1413" s="74"/>
      <c r="AO1413" s="74"/>
      <c r="AP1413" s="74"/>
      <c r="AQ1413" s="74"/>
      <c r="AR1413" s="74"/>
      <c r="AS1413" s="74"/>
      <c r="AT1413" s="74"/>
      <c r="AU1413" s="74"/>
    </row>
    <row r="1414" spans="27:64">
      <c r="AA1414" s="74"/>
      <c r="AB1414" s="74"/>
      <c r="AC1414" s="74"/>
      <c r="AD1414" s="74"/>
      <c r="AE1414" s="74"/>
      <c r="AG1414" s="101"/>
      <c r="AN1414" s="74"/>
      <c r="AO1414" s="74"/>
      <c r="AP1414" s="74"/>
      <c r="AQ1414" s="74"/>
      <c r="AR1414" s="74"/>
      <c r="AS1414" s="74"/>
      <c r="AT1414" s="74"/>
      <c r="AU1414" s="74"/>
    </row>
    <row r="1415" spans="27:64">
      <c r="AA1415" s="74"/>
      <c r="AB1415" s="74"/>
      <c r="AC1415" s="74"/>
      <c r="AD1415" s="74"/>
      <c r="AE1415" s="74"/>
      <c r="AG1415" s="101"/>
      <c r="AN1415" s="74"/>
      <c r="AO1415" s="74"/>
      <c r="AP1415" s="74"/>
      <c r="AQ1415" s="74"/>
      <c r="AR1415" s="74"/>
      <c r="AS1415" s="74"/>
      <c r="AT1415" s="74"/>
      <c r="AU1415" s="74"/>
    </row>
    <row r="1416" spans="27:64">
      <c r="AA1416" s="74"/>
      <c r="AB1416" s="74"/>
      <c r="AC1416" s="74"/>
      <c r="AD1416" s="74"/>
      <c r="AE1416" s="74"/>
      <c r="AG1416" s="101"/>
      <c r="AN1416" s="74"/>
      <c r="AO1416" s="74"/>
      <c r="AP1416" s="74"/>
      <c r="AQ1416" s="74"/>
      <c r="AR1416" s="74"/>
      <c r="AS1416" s="74"/>
      <c r="AT1416" s="74"/>
      <c r="AU1416" s="74"/>
    </row>
    <row r="1417" spans="27:64">
      <c r="AA1417" s="74"/>
      <c r="AB1417" s="74"/>
      <c r="AC1417" s="74"/>
      <c r="AD1417" s="74"/>
      <c r="AE1417" s="74"/>
      <c r="AG1417" s="101"/>
      <c r="AN1417" s="74"/>
      <c r="AO1417" s="74"/>
      <c r="AP1417" s="74"/>
      <c r="AQ1417" s="74"/>
      <c r="AR1417" s="74"/>
      <c r="AS1417" s="74"/>
      <c r="AT1417" s="74"/>
      <c r="AU1417" s="74"/>
    </row>
    <row r="1418" spans="27:64">
      <c r="AA1418" s="74"/>
      <c r="AB1418" s="74"/>
      <c r="AC1418" s="74"/>
      <c r="AD1418" s="74"/>
      <c r="AE1418" s="74"/>
      <c r="AG1418" s="101"/>
      <c r="AN1418" s="74"/>
      <c r="AO1418" s="74"/>
      <c r="AP1418" s="74"/>
      <c r="AQ1418" s="74"/>
      <c r="AR1418" s="74"/>
      <c r="AS1418" s="74"/>
      <c r="AT1418" s="74"/>
      <c r="AU1418" s="74"/>
      <c r="AV1418" s="74"/>
      <c r="AW1418" s="74"/>
      <c r="AX1418" s="74"/>
      <c r="AY1418" s="74"/>
      <c r="AZ1418" s="74"/>
      <c r="BA1418" s="74"/>
      <c r="BB1418" s="74"/>
      <c r="BC1418" s="74"/>
      <c r="BD1418" s="74"/>
      <c r="BE1418" s="74"/>
      <c r="BF1418" s="74"/>
      <c r="BG1418" s="74"/>
      <c r="BH1418" s="74"/>
      <c r="BI1418" s="74"/>
      <c r="BJ1418" s="74"/>
      <c r="BK1418" s="74"/>
      <c r="BL1418" s="74"/>
    </row>
    <row r="1419" spans="27:64">
      <c r="AA1419" s="74"/>
      <c r="AB1419" s="74"/>
      <c r="AC1419" s="74"/>
      <c r="AD1419" s="74"/>
      <c r="AE1419" s="74"/>
      <c r="AG1419" s="101"/>
      <c r="AN1419" s="74"/>
      <c r="AO1419" s="74"/>
      <c r="AP1419" s="74"/>
      <c r="AQ1419" s="74"/>
      <c r="AR1419" s="74"/>
      <c r="AS1419" s="74"/>
      <c r="AT1419" s="74"/>
      <c r="AU1419" s="74"/>
    </row>
    <row r="1420" spans="27:64">
      <c r="AA1420" s="74"/>
      <c r="AB1420" s="74"/>
      <c r="AC1420" s="74"/>
      <c r="AD1420" s="74"/>
      <c r="AE1420" s="74"/>
      <c r="AG1420" s="101"/>
      <c r="AN1420" s="74"/>
      <c r="AO1420" s="74"/>
      <c r="AP1420" s="74"/>
      <c r="AQ1420" s="74"/>
      <c r="AR1420" s="74"/>
      <c r="AS1420" s="74"/>
      <c r="AT1420" s="74"/>
      <c r="AU1420" s="74"/>
    </row>
    <row r="1421" spans="27:64">
      <c r="AA1421" s="74"/>
      <c r="AB1421" s="74"/>
      <c r="AC1421" s="74"/>
      <c r="AD1421" s="74"/>
      <c r="AE1421" s="74"/>
      <c r="AG1421" s="101"/>
      <c r="AN1421" s="74"/>
      <c r="AO1421" s="74"/>
      <c r="AP1421" s="74"/>
      <c r="AQ1421" s="74"/>
      <c r="AR1421" s="74"/>
      <c r="AS1421" s="74"/>
      <c r="AT1421" s="74"/>
      <c r="AU1421" s="74"/>
    </row>
    <row r="1422" spans="27:64">
      <c r="AA1422" s="74"/>
      <c r="AB1422" s="74"/>
      <c r="AC1422" s="74"/>
      <c r="AD1422" s="74"/>
      <c r="AE1422" s="74"/>
      <c r="AG1422" s="101"/>
      <c r="AN1422" s="74"/>
      <c r="AO1422" s="74"/>
      <c r="AP1422" s="74"/>
      <c r="AQ1422" s="74"/>
      <c r="AR1422" s="74"/>
      <c r="AS1422" s="74"/>
      <c r="AT1422" s="74"/>
      <c r="AU1422" s="74"/>
    </row>
    <row r="1423" spans="27:64">
      <c r="AA1423" s="74"/>
      <c r="AB1423" s="74"/>
      <c r="AC1423" s="74"/>
      <c r="AD1423" s="74"/>
      <c r="AE1423" s="74"/>
      <c r="AG1423" s="101"/>
      <c r="AN1423" s="74"/>
      <c r="AO1423" s="74"/>
      <c r="AP1423" s="74"/>
      <c r="AQ1423" s="74"/>
      <c r="AR1423" s="74"/>
      <c r="AS1423" s="74"/>
      <c r="AT1423" s="74"/>
      <c r="AU1423" s="74"/>
    </row>
    <row r="1424" spans="27:64">
      <c r="AA1424" s="74"/>
      <c r="AB1424" s="74"/>
      <c r="AC1424" s="74"/>
      <c r="AD1424" s="74"/>
      <c r="AE1424" s="74"/>
      <c r="AG1424" s="101"/>
      <c r="AN1424" s="74"/>
      <c r="AO1424" s="74"/>
      <c r="AP1424" s="74"/>
      <c r="AQ1424" s="74"/>
      <c r="AR1424" s="74"/>
      <c r="AS1424" s="74"/>
      <c r="AT1424" s="74"/>
      <c r="AU1424" s="74"/>
    </row>
    <row r="1425" spans="27:64">
      <c r="AA1425" s="74"/>
      <c r="AB1425" s="74"/>
      <c r="AC1425" s="74"/>
      <c r="AD1425" s="74"/>
      <c r="AE1425" s="74"/>
      <c r="AG1425" s="101"/>
      <c r="AN1425" s="74"/>
      <c r="AO1425" s="74"/>
      <c r="AP1425" s="74"/>
      <c r="AQ1425" s="74"/>
      <c r="AR1425" s="74"/>
      <c r="AS1425" s="74"/>
      <c r="AT1425" s="74"/>
      <c r="AU1425" s="74"/>
    </row>
    <row r="1426" spans="27:64">
      <c r="AA1426" s="74"/>
      <c r="AB1426" s="74"/>
      <c r="AC1426" s="74"/>
      <c r="AD1426" s="74"/>
      <c r="AE1426" s="74"/>
      <c r="AG1426" s="101"/>
      <c r="AN1426" s="74"/>
      <c r="AO1426" s="74"/>
      <c r="AP1426" s="74"/>
      <c r="AQ1426" s="74"/>
      <c r="AR1426" s="74"/>
      <c r="AS1426" s="74"/>
      <c r="AT1426" s="74"/>
      <c r="AU1426" s="74"/>
    </row>
    <row r="1427" spans="27:64">
      <c r="AA1427" s="74"/>
      <c r="AB1427" s="74"/>
      <c r="AC1427" s="74"/>
      <c r="AD1427" s="74"/>
      <c r="AE1427" s="74"/>
      <c r="AG1427" s="101"/>
      <c r="AN1427" s="74"/>
      <c r="AO1427" s="74"/>
      <c r="AP1427" s="74"/>
      <c r="AQ1427" s="74"/>
      <c r="AR1427" s="74"/>
      <c r="AS1427" s="74"/>
      <c r="AT1427" s="74"/>
      <c r="AU1427" s="74"/>
    </row>
    <row r="1428" spans="27:64">
      <c r="AA1428" s="74"/>
      <c r="AB1428" s="74"/>
      <c r="AC1428" s="74"/>
      <c r="AD1428" s="74"/>
      <c r="AE1428" s="74"/>
      <c r="AG1428" s="101"/>
      <c r="AN1428" s="74"/>
      <c r="AO1428" s="74"/>
      <c r="AP1428" s="74"/>
      <c r="AQ1428" s="74"/>
      <c r="AR1428" s="74"/>
      <c r="AS1428" s="74"/>
      <c r="AT1428" s="74"/>
      <c r="AU1428" s="74"/>
    </row>
    <row r="1429" spans="27:64">
      <c r="AA1429" s="74"/>
      <c r="AB1429" s="74"/>
      <c r="AC1429" s="74"/>
      <c r="AD1429" s="74"/>
      <c r="AE1429" s="74"/>
      <c r="AG1429" s="101"/>
      <c r="AN1429" s="74"/>
      <c r="AO1429" s="74"/>
      <c r="AP1429" s="74"/>
      <c r="AQ1429" s="74"/>
      <c r="AR1429" s="74"/>
      <c r="AS1429" s="74"/>
      <c r="AT1429" s="74"/>
      <c r="AU1429" s="74"/>
    </row>
    <row r="1430" spans="27:64">
      <c r="AA1430" s="74"/>
      <c r="AB1430" s="74"/>
      <c r="AC1430" s="74"/>
      <c r="AD1430" s="74"/>
      <c r="AE1430" s="74"/>
      <c r="AG1430" s="101"/>
      <c r="AN1430" s="74"/>
      <c r="AO1430" s="74"/>
      <c r="AP1430" s="74"/>
      <c r="AQ1430" s="74"/>
      <c r="AR1430" s="74"/>
      <c r="AS1430" s="74"/>
      <c r="AT1430" s="74"/>
      <c r="AU1430" s="74"/>
    </row>
    <row r="1431" spans="27:64">
      <c r="AA1431" s="74"/>
      <c r="AB1431" s="74"/>
      <c r="AC1431" s="74"/>
      <c r="AD1431" s="74"/>
      <c r="AE1431" s="74"/>
      <c r="AG1431" s="101"/>
      <c r="AN1431" s="74"/>
      <c r="AO1431" s="74"/>
      <c r="AP1431" s="74"/>
      <c r="AQ1431" s="74"/>
      <c r="AR1431" s="74"/>
      <c r="AS1431" s="74"/>
      <c r="AT1431" s="74"/>
      <c r="AU1431" s="74"/>
    </row>
    <row r="1432" spans="27:64">
      <c r="AA1432" s="74"/>
      <c r="AB1432" s="74"/>
      <c r="AC1432" s="74"/>
      <c r="AD1432" s="74"/>
      <c r="AE1432" s="74"/>
      <c r="AG1432" s="101"/>
      <c r="AN1432" s="74"/>
      <c r="AO1432" s="74"/>
      <c r="AP1432" s="74"/>
      <c r="AQ1432" s="74"/>
      <c r="AR1432" s="74"/>
      <c r="AS1432" s="74"/>
      <c r="AT1432" s="74"/>
      <c r="AU1432" s="74"/>
    </row>
    <row r="1433" spans="27:64">
      <c r="AA1433" s="74"/>
      <c r="AB1433" s="74"/>
      <c r="AC1433" s="74"/>
      <c r="AD1433" s="74"/>
      <c r="AE1433" s="74"/>
      <c r="AG1433" s="101"/>
      <c r="AN1433" s="74"/>
      <c r="AO1433" s="74"/>
      <c r="AP1433" s="74"/>
      <c r="AQ1433" s="74"/>
      <c r="AR1433" s="74"/>
      <c r="AS1433" s="74"/>
      <c r="AT1433" s="74"/>
      <c r="AU1433" s="74"/>
    </row>
    <row r="1434" spans="27:64">
      <c r="AA1434" s="74"/>
      <c r="AB1434" s="74"/>
      <c r="AC1434" s="74"/>
      <c r="AD1434" s="74"/>
      <c r="AE1434" s="74"/>
      <c r="AG1434" s="101"/>
      <c r="AN1434" s="74"/>
      <c r="AO1434" s="74"/>
      <c r="AP1434" s="74"/>
      <c r="AQ1434" s="74"/>
      <c r="AR1434" s="74"/>
      <c r="AS1434" s="74"/>
      <c r="AT1434" s="74"/>
      <c r="AU1434" s="74"/>
    </row>
    <row r="1435" spans="27:64">
      <c r="AA1435" s="74"/>
      <c r="AB1435" s="74"/>
      <c r="AC1435" s="74"/>
      <c r="AD1435" s="74"/>
      <c r="AE1435" s="74"/>
      <c r="AG1435" s="101"/>
      <c r="AN1435" s="74"/>
      <c r="AO1435" s="74"/>
      <c r="AP1435" s="74"/>
      <c r="AQ1435" s="74"/>
      <c r="AR1435" s="74"/>
      <c r="AS1435" s="74"/>
      <c r="AT1435" s="74"/>
      <c r="AU1435" s="74"/>
      <c r="AV1435" s="74"/>
      <c r="AW1435" s="74"/>
      <c r="AX1435" s="74"/>
      <c r="AY1435" s="74"/>
      <c r="AZ1435" s="74"/>
      <c r="BA1435" s="74"/>
      <c r="BB1435" s="74"/>
      <c r="BC1435" s="74"/>
      <c r="BD1435" s="74"/>
      <c r="BE1435" s="74"/>
      <c r="BF1435" s="74"/>
      <c r="BG1435" s="74"/>
      <c r="BH1435" s="74"/>
      <c r="BI1435" s="74"/>
      <c r="BJ1435" s="74"/>
      <c r="BK1435" s="74"/>
      <c r="BL1435" s="74"/>
    </row>
    <row r="1436" spans="27:64">
      <c r="AA1436" s="74"/>
      <c r="AB1436" s="74"/>
      <c r="AC1436" s="74"/>
      <c r="AD1436" s="74"/>
      <c r="AE1436" s="74"/>
      <c r="AG1436" s="101"/>
      <c r="AN1436" s="74"/>
      <c r="AO1436" s="74"/>
      <c r="AP1436" s="74"/>
      <c r="AQ1436" s="74"/>
      <c r="AR1436" s="74"/>
      <c r="AS1436" s="74"/>
      <c r="AT1436" s="74"/>
      <c r="AU1436" s="74"/>
    </row>
    <row r="1437" spans="27:64">
      <c r="AA1437" s="74"/>
      <c r="AB1437" s="74"/>
      <c r="AC1437" s="74"/>
      <c r="AD1437" s="74"/>
      <c r="AE1437" s="74"/>
      <c r="AG1437" s="101"/>
      <c r="AN1437" s="74"/>
      <c r="AO1437" s="74"/>
      <c r="AP1437" s="74"/>
      <c r="AQ1437" s="74"/>
      <c r="AR1437" s="74"/>
      <c r="AS1437" s="74"/>
      <c r="AT1437" s="74"/>
      <c r="AU1437" s="74"/>
      <c r="AV1437" s="74"/>
    </row>
    <row r="1438" spans="27:64">
      <c r="AA1438" s="74"/>
      <c r="AB1438" s="74"/>
      <c r="AC1438" s="74"/>
      <c r="AD1438" s="74"/>
      <c r="AE1438" s="74"/>
      <c r="AG1438" s="101"/>
      <c r="AN1438" s="74"/>
      <c r="AO1438" s="74"/>
      <c r="AP1438" s="74"/>
      <c r="AQ1438" s="74"/>
      <c r="AR1438" s="74"/>
      <c r="AS1438" s="74"/>
      <c r="AT1438" s="74"/>
      <c r="AU1438" s="74"/>
      <c r="AV1438" s="74"/>
    </row>
    <row r="1439" spans="27:64">
      <c r="AA1439" s="74"/>
      <c r="AB1439" s="74"/>
      <c r="AC1439" s="74"/>
      <c r="AD1439" s="74"/>
      <c r="AE1439" s="74"/>
      <c r="AG1439" s="101"/>
      <c r="AN1439" s="74"/>
      <c r="AO1439" s="74"/>
      <c r="AP1439" s="74"/>
      <c r="AQ1439" s="74"/>
      <c r="AR1439" s="74"/>
      <c r="AS1439" s="74"/>
      <c r="AT1439" s="74"/>
      <c r="AU1439" s="74"/>
      <c r="AV1439" s="74"/>
    </row>
    <row r="1440" spans="27:64">
      <c r="AA1440" s="74"/>
      <c r="AB1440" s="74"/>
      <c r="AC1440" s="74"/>
      <c r="AD1440" s="74"/>
      <c r="AE1440" s="74"/>
      <c r="AG1440" s="101"/>
      <c r="AN1440" s="74"/>
      <c r="AO1440" s="74"/>
      <c r="AP1440" s="74"/>
      <c r="AQ1440" s="74"/>
      <c r="AR1440" s="74"/>
      <c r="AS1440" s="74"/>
      <c r="AT1440" s="74"/>
      <c r="AU1440" s="74"/>
      <c r="AV1440" s="74"/>
      <c r="AX1440" s="74"/>
    </row>
    <row r="1441" spans="27:64">
      <c r="AA1441" s="74"/>
      <c r="AB1441" s="74"/>
      <c r="AC1441" s="74"/>
      <c r="AD1441" s="74"/>
      <c r="AE1441" s="74"/>
      <c r="AG1441" s="101"/>
      <c r="AN1441" s="74"/>
      <c r="AO1441" s="74"/>
      <c r="AP1441" s="74"/>
      <c r="AQ1441" s="74"/>
      <c r="AR1441" s="74"/>
      <c r="AS1441" s="74"/>
      <c r="AT1441" s="74"/>
      <c r="AU1441" s="74"/>
      <c r="AV1441" s="74"/>
      <c r="AX1441" s="74"/>
    </row>
    <row r="1442" spans="27:64">
      <c r="AA1442" s="74"/>
      <c r="AB1442" s="74"/>
      <c r="AC1442" s="74"/>
      <c r="AD1442" s="74"/>
      <c r="AE1442" s="74"/>
      <c r="AG1442" s="101"/>
      <c r="AN1442" s="74"/>
      <c r="AO1442" s="74"/>
      <c r="AP1442" s="74"/>
      <c r="AQ1442" s="74"/>
      <c r="AR1442" s="74"/>
      <c r="AS1442" s="74"/>
      <c r="AT1442" s="74"/>
      <c r="AU1442" s="74"/>
      <c r="AV1442" s="74"/>
      <c r="AW1442" s="74"/>
      <c r="AX1442" s="74"/>
      <c r="AY1442" s="74"/>
      <c r="AZ1442" s="74"/>
      <c r="BA1442" s="74"/>
      <c r="BB1442" s="74"/>
      <c r="BC1442" s="74"/>
      <c r="BD1442" s="74"/>
      <c r="BE1442" s="74"/>
      <c r="BF1442" s="74"/>
      <c r="BG1442" s="74"/>
      <c r="BH1442" s="74"/>
      <c r="BI1442" s="74"/>
      <c r="BJ1442" s="74"/>
      <c r="BK1442" s="74"/>
      <c r="BL1442" s="74"/>
    </row>
    <row r="1443" spans="27:64">
      <c r="AA1443" s="74"/>
      <c r="AB1443" s="74"/>
      <c r="AC1443" s="74"/>
      <c r="AD1443" s="74"/>
      <c r="AE1443" s="74"/>
      <c r="AG1443" s="101"/>
      <c r="AN1443" s="74"/>
      <c r="AO1443" s="74"/>
      <c r="AP1443" s="74"/>
      <c r="AQ1443" s="74"/>
      <c r="AR1443" s="74"/>
      <c r="AS1443" s="74"/>
      <c r="AT1443" s="74"/>
      <c r="AU1443" s="74"/>
    </row>
    <row r="1444" spans="27:64">
      <c r="AA1444" s="74"/>
      <c r="AB1444" s="74"/>
      <c r="AC1444" s="74"/>
      <c r="AD1444" s="74"/>
      <c r="AE1444" s="74"/>
      <c r="AG1444" s="101"/>
      <c r="AN1444" s="74"/>
      <c r="AO1444" s="74"/>
      <c r="AP1444" s="74"/>
      <c r="AQ1444" s="74"/>
      <c r="AR1444" s="74"/>
      <c r="AS1444" s="74"/>
      <c r="AT1444" s="74"/>
      <c r="AU1444" s="74"/>
    </row>
    <row r="1445" spans="27:64">
      <c r="AA1445" s="74"/>
      <c r="AB1445" s="74"/>
      <c r="AC1445" s="74"/>
      <c r="AD1445" s="74"/>
      <c r="AE1445" s="74"/>
      <c r="AG1445" s="101"/>
      <c r="AN1445" s="74"/>
      <c r="AO1445" s="74"/>
      <c r="AP1445" s="74"/>
      <c r="AQ1445" s="74"/>
      <c r="AR1445" s="74"/>
      <c r="AS1445" s="74"/>
      <c r="AT1445" s="74"/>
      <c r="AU1445" s="74"/>
    </row>
    <row r="1446" spans="27:64">
      <c r="AA1446" s="74"/>
      <c r="AB1446" s="74"/>
      <c r="AC1446" s="74"/>
      <c r="AD1446" s="74"/>
      <c r="AE1446" s="74"/>
      <c r="AG1446" s="101"/>
      <c r="AN1446" s="74"/>
      <c r="AO1446" s="74"/>
      <c r="AP1446" s="74"/>
      <c r="AQ1446" s="74"/>
      <c r="AR1446" s="74"/>
      <c r="AS1446" s="74"/>
      <c r="AT1446" s="74"/>
      <c r="AU1446" s="74"/>
      <c r="AV1446" s="74"/>
      <c r="AW1446" s="74"/>
      <c r="AX1446" s="74"/>
      <c r="AY1446" s="74"/>
      <c r="AZ1446" s="74"/>
      <c r="BA1446" s="74"/>
      <c r="BB1446" s="74"/>
      <c r="BC1446" s="74"/>
      <c r="BD1446" s="74"/>
      <c r="BE1446" s="74"/>
      <c r="BF1446" s="74"/>
      <c r="BG1446" s="74"/>
      <c r="BH1446" s="74"/>
      <c r="BI1446" s="74"/>
      <c r="BJ1446" s="74"/>
      <c r="BK1446" s="74"/>
      <c r="BL1446" s="74"/>
    </row>
    <row r="1447" spans="27:64">
      <c r="AA1447" s="74"/>
      <c r="AB1447" s="74"/>
      <c r="AC1447" s="74"/>
      <c r="AD1447" s="74"/>
      <c r="AE1447" s="74"/>
      <c r="AG1447" s="101"/>
      <c r="AN1447" s="74"/>
      <c r="AO1447" s="74"/>
      <c r="AP1447" s="74"/>
      <c r="AQ1447" s="74"/>
      <c r="AR1447" s="74"/>
      <c r="AS1447" s="74"/>
      <c r="AT1447" s="74"/>
      <c r="AU1447" s="74"/>
      <c r="AV1447" s="74"/>
      <c r="AX1447" s="74"/>
    </row>
    <row r="1448" spans="27:64">
      <c r="AA1448" s="74"/>
      <c r="AB1448" s="74"/>
      <c r="AC1448" s="74"/>
      <c r="AD1448" s="74"/>
      <c r="AE1448" s="74"/>
      <c r="AG1448" s="101"/>
      <c r="AN1448" s="74"/>
      <c r="AO1448" s="74"/>
      <c r="AP1448" s="74"/>
      <c r="AQ1448" s="74"/>
      <c r="AR1448" s="74"/>
      <c r="AS1448" s="74"/>
      <c r="AT1448" s="74"/>
      <c r="AU1448" s="74"/>
      <c r="AV1448" s="74"/>
      <c r="AX1448" s="74"/>
      <c r="AY1448" s="74"/>
      <c r="AZ1448" s="74"/>
      <c r="BA1448" s="74"/>
      <c r="BB1448" s="74"/>
      <c r="BC1448" s="74"/>
      <c r="BD1448" s="74"/>
      <c r="BE1448" s="74"/>
      <c r="BF1448" s="74"/>
      <c r="BG1448" s="74"/>
      <c r="BH1448" s="74"/>
      <c r="BI1448" s="74"/>
      <c r="BJ1448" s="74"/>
      <c r="BK1448" s="74"/>
      <c r="BL1448" s="74"/>
    </row>
    <row r="1449" spans="27:64">
      <c r="AA1449" s="74"/>
      <c r="AB1449" s="74"/>
      <c r="AC1449" s="74"/>
      <c r="AD1449" s="74"/>
      <c r="AE1449" s="74"/>
      <c r="AG1449" s="101"/>
      <c r="AN1449" s="74"/>
      <c r="AO1449" s="74"/>
      <c r="AP1449" s="74"/>
      <c r="AQ1449" s="74"/>
      <c r="AR1449" s="74"/>
      <c r="AS1449" s="74"/>
      <c r="AT1449" s="74"/>
      <c r="AU1449" s="74"/>
      <c r="AV1449" s="74"/>
      <c r="AW1449" s="74"/>
      <c r="AX1449" s="74"/>
      <c r="AY1449" s="74"/>
      <c r="AZ1449" s="74"/>
      <c r="BA1449" s="74"/>
      <c r="BB1449" s="74"/>
      <c r="BC1449" s="74"/>
      <c r="BD1449" s="74"/>
      <c r="BE1449" s="74"/>
      <c r="BF1449" s="74"/>
      <c r="BG1449" s="74"/>
      <c r="BH1449" s="74"/>
      <c r="BI1449" s="74"/>
      <c r="BJ1449" s="74"/>
      <c r="BK1449" s="74"/>
      <c r="BL1449" s="74"/>
    </row>
    <row r="1450" spans="27:64">
      <c r="AA1450" s="74"/>
      <c r="AB1450" s="74"/>
      <c r="AC1450" s="74"/>
      <c r="AD1450" s="74"/>
      <c r="AE1450" s="74"/>
      <c r="AG1450" s="101"/>
      <c r="AN1450" s="74"/>
      <c r="AO1450" s="74"/>
      <c r="AP1450" s="74"/>
      <c r="AQ1450" s="74"/>
      <c r="AR1450" s="74"/>
      <c r="AS1450" s="74"/>
      <c r="AT1450" s="74"/>
      <c r="AU1450" s="74"/>
      <c r="AV1450" s="74"/>
      <c r="AW1450" s="74"/>
      <c r="AX1450" s="74"/>
      <c r="AY1450" s="74"/>
      <c r="AZ1450" s="74"/>
      <c r="BA1450" s="74"/>
      <c r="BB1450" s="74"/>
      <c r="BC1450" s="74"/>
      <c r="BD1450" s="74"/>
      <c r="BE1450" s="74"/>
      <c r="BF1450" s="74"/>
      <c r="BG1450" s="74"/>
      <c r="BH1450" s="74"/>
      <c r="BI1450" s="74"/>
      <c r="BJ1450" s="74"/>
      <c r="BK1450" s="74"/>
      <c r="BL1450" s="74"/>
    </row>
    <row r="1451" spans="27:64">
      <c r="AA1451" s="74"/>
      <c r="AB1451" s="74"/>
      <c r="AC1451" s="74"/>
      <c r="AD1451" s="74"/>
      <c r="AE1451" s="74"/>
      <c r="AG1451" s="101"/>
      <c r="AN1451" s="74"/>
      <c r="AO1451" s="74"/>
      <c r="AP1451" s="74"/>
      <c r="AQ1451" s="74"/>
      <c r="AR1451" s="74"/>
      <c r="AS1451" s="74"/>
      <c r="AT1451" s="74"/>
      <c r="AU1451" s="74"/>
      <c r="AV1451" s="74"/>
    </row>
    <row r="1452" spans="27:64">
      <c r="AA1452" s="74"/>
      <c r="AB1452" s="74"/>
      <c r="AC1452" s="74"/>
      <c r="AD1452" s="74"/>
      <c r="AE1452" s="74"/>
      <c r="AG1452" s="101"/>
      <c r="AN1452" s="74"/>
      <c r="AO1452" s="74"/>
      <c r="AP1452" s="74"/>
      <c r="AQ1452" s="74"/>
      <c r="AR1452" s="74"/>
      <c r="AS1452" s="74"/>
      <c r="AT1452" s="74"/>
      <c r="AU1452" s="74"/>
    </row>
    <row r="1453" spans="27:64">
      <c r="AA1453" s="74"/>
      <c r="AB1453" s="74"/>
      <c r="AC1453" s="74"/>
      <c r="AD1453" s="74"/>
      <c r="AE1453" s="74"/>
      <c r="AG1453" s="101"/>
      <c r="AN1453" s="74"/>
      <c r="AO1453" s="74"/>
      <c r="AP1453" s="74"/>
      <c r="AQ1453" s="74"/>
      <c r="AR1453" s="74"/>
      <c r="AS1453" s="74"/>
      <c r="AT1453" s="74"/>
      <c r="AU1453" s="74"/>
      <c r="AV1453" s="74"/>
      <c r="AX1453" s="74"/>
    </row>
    <row r="1454" spans="27:64">
      <c r="AA1454" s="74"/>
      <c r="AB1454" s="74"/>
      <c r="AC1454" s="74"/>
      <c r="AD1454" s="74"/>
      <c r="AE1454" s="74"/>
      <c r="AG1454" s="101"/>
      <c r="AN1454" s="74"/>
      <c r="AO1454" s="74"/>
      <c r="AP1454" s="74"/>
      <c r="AQ1454" s="74"/>
      <c r="AR1454" s="74"/>
      <c r="AS1454" s="74"/>
      <c r="AT1454" s="74"/>
      <c r="AU1454" s="74"/>
      <c r="AV1454" s="74"/>
      <c r="AX1454" s="74"/>
      <c r="AY1454" s="74"/>
      <c r="AZ1454" s="74"/>
      <c r="BA1454" s="74"/>
      <c r="BB1454" s="74"/>
      <c r="BC1454" s="74"/>
      <c r="BD1454" s="74"/>
      <c r="BE1454" s="74"/>
      <c r="BF1454" s="74"/>
      <c r="BG1454" s="74"/>
      <c r="BH1454" s="74"/>
      <c r="BI1454" s="74"/>
      <c r="BJ1454" s="74"/>
      <c r="BK1454" s="74"/>
      <c r="BL1454" s="74"/>
    </row>
    <row r="1455" spans="27:64">
      <c r="AA1455" s="74"/>
      <c r="AB1455" s="74"/>
      <c r="AC1455" s="74"/>
      <c r="AD1455" s="74"/>
      <c r="AE1455" s="74"/>
      <c r="AG1455" s="101"/>
      <c r="AN1455" s="74"/>
      <c r="AO1455" s="74"/>
      <c r="AP1455" s="74"/>
      <c r="AQ1455" s="74"/>
      <c r="AR1455" s="74"/>
      <c r="AS1455" s="74"/>
      <c r="AT1455" s="74"/>
      <c r="AU1455" s="74"/>
      <c r="AV1455" s="74"/>
      <c r="AW1455" s="74"/>
      <c r="AX1455" s="74"/>
      <c r="AY1455" s="74"/>
      <c r="AZ1455" s="74"/>
      <c r="BA1455" s="74"/>
      <c r="BB1455" s="74"/>
      <c r="BC1455" s="74"/>
      <c r="BD1455" s="74"/>
      <c r="BE1455" s="74"/>
      <c r="BF1455" s="74"/>
      <c r="BG1455" s="74"/>
      <c r="BH1455" s="74"/>
      <c r="BI1455" s="74"/>
      <c r="BJ1455" s="74"/>
      <c r="BK1455" s="74"/>
      <c r="BL1455" s="74"/>
    </row>
    <row r="1456" spans="27:64">
      <c r="AA1456" s="74"/>
      <c r="AB1456" s="74"/>
      <c r="AC1456" s="74"/>
      <c r="AD1456" s="74"/>
      <c r="AE1456" s="74"/>
      <c r="AG1456" s="101"/>
      <c r="AN1456" s="74"/>
      <c r="AO1456" s="74"/>
      <c r="AP1456" s="74"/>
      <c r="AQ1456" s="74"/>
      <c r="AR1456" s="74"/>
      <c r="AS1456" s="74"/>
      <c r="AT1456" s="74"/>
      <c r="AU1456" s="74"/>
      <c r="AV1456" s="74"/>
      <c r="AW1456" s="74"/>
      <c r="AX1456" s="74"/>
      <c r="AY1456" s="74"/>
      <c r="AZ1456" s="74"/>
      <c r="BA1456" s="74"/>
      <c r="BB1456" s="74"/>
      <c r="BC1456" s="74"/>
      <c r="BD1456" s="74"/>
      <c r="BE1456" s="74"/>
      <c r="BF1456" s="74"/>
      <c r="BG1456" s="74"/>
      <c r="BH1456" s="74"/>
      <c r="BI1456" s="74"/>
      <c r="BJ1456" s="74"/>
      <c r="BK1456" s="74"/>
      <c r="BL1456" s="74"/>
    </row>
    <row r="1457" spans="27:64">
      <c r="AA1457" s="74"/>
      <c r="AB1457" s="74"/>
      <c r="AC1457" s="74"/>
      <c r="AD1457" s="74"/>
      <c r="AE1457" s="74"/>
      <c r="AG1457" s="101"/>
      <c r="AN1457" s="74"/>
      <c r="AO1457" s="74"/>
      <c r="AP1457" s="74"/>
      <c r="AQ1457" s="74"/>
      <c r="AR1457" s="74"/>
      <c r="AS1457" s="74"/>
      <c r="AT1457" s="74"/>
      <c r="AU1457" s="74"/>
    </row>
    <row r="1458" spans="27:64">
      <c r="AA1458" s="74"/>
      <c r="AB1458" s="74"/>
      <c r="AC1458" s="74"/>
      <c r="AD1458" s="74"/>
      <c r="AE1458" s="74"/>
      <c r="AG1458" s="101"/>
      <c r="AN1458" s="74"/>
      <c r="AO1458" s="74"/>
      <c r="AP1458" s="74"/>
      <c r="AQ1458" s="74"/>
      <c r="AR1458" s="74"/>
      <c r="AS1458" s="74"/>
      <c r="AT1458" s="74"/>
      <c r="AU1458" s="74"/>
    </row>
    <row r="1459" spans="27:64">
      <c r="AA1459" s="74"/>
      <c r="AB1459" s="74"/>
      <c r="AC1459" s="74"/>
      <c r="AD1459" s="74"/>
      <c r="AE1459" s="74"/>
      <c r="AG1459" s="101"/>
      <c r="AN1459" s="74"/>
      <c r="AO1459" s="74"/>
      <c r="AP1459" s="74"/>
      <c r="AQ1459" s="74"/>
      <c r="AR1459" s="74"/>
      <c r="AS1459" s="74"/>
      <c r="AT1459" s="74"/>
      <c r="AU1459" s="74"/>
      <c r="AV1459" s="74"/>
      <c r="AX1459" s="74"/>
      <c r="AY1459" s="74"/>
      <c r="AZ1459" s="74"/>
      <c r="BA1459" s="74"/>
      <c r="BB1459" s="74"/>
      <c r="BC1459" s="74"/>
      <c r="BD1459" s="74"/>
      <c r="BE1459" s="74"/>
      <c r="BF1459" s="74"/>
      <c r="BG1459" s="74"/>
      <c r="BH1459" s="74"/>
      <c r="BI1459" s="74"/>
      <c r="BJ1459" s="74"/>
      <c r="BK1459" s="74"/>
      <c r="BL1459" s="74"/>
    </row>
    <row r="1460" spans="27:64">
      <c r="AA1460" s="74"/>
      <c r="AB1460" s="74"/>
      <c r="AC1460" s="74"/>
      <c r="AD1460" s="74"/>
      <c r="AE1460" s="74"/>
      <c r="AG1460" s="101"/>
      <c r="AN1460" s="74"/>
      <c r="AO1460" s="74"/>
      <c r="AP1460" s="74"/>
      <c r="AQ1460" s="74"/>
      <c r="AR1460" s="74"/>
      <c r="AS1460" s="74"/>
      <c r="AT1460" s="74"/>
      <c r="AU1460" s="74"/>
      <c r="AV1460" s="74"/>
      <c r="AW1460" s="74"/>
      <c r="AX1460" s="74"/>
      <c r="AY1460" s="74"/>
      <c r="AZ1460" s="74"/>
      <c r="BA1460" s="74"/>
      <c r="BB1460" s="74"/>
      <c r="BC1460" s="74"/>
      <c r="BD1460" s="74"/>
      <c r="BE1460" s="74"/>
      <c r="BF1460" s="74"/>
      <c r="BG1460" s="74"/>
      <c r="BH1460" s="74"/>
      <c r="BI1460" s="74"/>
      <c r="BJ1460" s="74"/>
      <c r="BK1460" s="74"/>
      <c r="BL1460" s="74"/>
    </row>
    <row r="1461" spans="27:64">
      <c r="AA1461" s="74"/>
      <c r="AB1461" s="74"/>
      <c r="AC1461" s="74"/>
      <c r="AD1461" s="74"/>
      <c r="AE1461" s="74"/>
      <c r="AG1461" s="101"/>
      <c r="AN1461" s="74"/>
      <c r="AO1461" s="74"/>
      <c r="AP1461" s="74"/>
      <c r="AQ1461" s="74"/>
      <c r="AR1461" s="74"/>
      <c r="AS1461" s="74"/>
      <c r="AT1461" s="74"/>
      <c r="AU1461" s="74"/>
      <c r="AV1461" s="74"/>
      <c r="AW1461" s="74"/>
      <c r="AX1461" s="74"/>
      <c r="AY1461" s="74"/>
      <c r="AZ1461" s="74"/>
      <c r="BA1461" s="74"/>
      <c r="BB1461" s="74"/>
      <c r="BC1461" s="74"/>
      <c r="BD1461" s="74"/>
      <c r="BE1461" s="74"/>
      <c r="BF1461" s="74"/>
      <c r="BG1461" s="74"/>
      <c r="BH1461" s="74"/>
      <c r="BI1461" s="74"/>
      <c r="BJ1461" s="74"/>
      <c r="BK1461" s="74"/>
      <c r="BL1461" s="74"/>
    </row>
    <row r="1462" spans="27:64">
      <c r="AA1462" s="74"/>
      <c r="AB1462" s="74"/>
      <c r="AC1462" s="74"/>
      <c r="AD1462" s="74"/>
      <c r="AE1462" s="74"/>
      <c r="AG1462" s="101"/>
      <c r="AN1462" s="74"/>
      <c r="AO1462" s="74"/>
      <c r="AP1462" s="74"/>
      <c r="AQ1462" s="74"/>
      <c r="AR1462" s="74"/>
      <c r="AS1462" s="74"/>
      <c r="AT1462" s="74"/>
      <c r="AU1462" s="74"/>
    </row>
    <row r="1463" spans="27:64">
      <c r="AA1463" s="74"/>
      <c r="AB1463" s="74"/>
      <c r="AC1463" s="74"/>
      <c r="AD1463" s="74"/>
      <c r="AE1463" s="74"/>
      <c r="AG1463" s="101"/>
      <c r="AN1463" s="74"/>
      <c r="AO1463" s="74"/>
      <c r="AP1463" s="74"/>
      <c r="AQ1463" s="74"/>
      <c r="AR1463" s="74"/>
      <c r="AS1463" s="74"/>
      <c r="AT1463" s="74"/>
      <c r="AU1463" s="74"/>
      <c r="AV1463" s="74"/>
      <c r="AW1463" s="74"/>
      <c r="AX1463" s="74"/>
      <c r="AY1463" s="74"/>
      <c r="AZ1463" s="74"/>
      <c r="BA1463" s="74"/>
      <c r="BB1463" s="74"/>
      <c r="BC1463" s="74"/>
      <c r="BD1463" s="74"/>
      <c r="BE1463" s="74"/>
      <c r="BF1463" s="74"/>
      <c r="BG1463" s="74"/>
      <c r="BH1463" s="74"/>
      <c r="BI1463" s="74"/>
      <c r="BJ1463" s="74"/>
      <c r="BK1463" s="74"/>
      <c r="BL1463" s="74"/>
    </row>
    <row r="1464" spans="27:64">
      <c r="AA1464" s="74"/>
      <c r="AB1464" s="74"/>
      <c r="AC1464" s="74"/>
      <c r="AD1464" s="74"/>
      <c r="AE1464" s="74"/>
      <c r="AG1464" s="101"/>
      <c r="AN1464" s="74"/>
      <c r="AO1464" s="74"/>
      <c r="AP1464" s="74"/>
      <c r="AQ1464" s="74"/>
      <c r="AR1464" s="74"/>
      <c r="AS1464" s="74"/>
      <c r="AT1464" s="74"/>
      <c r="AU1464" s="74"/>
      <c r="AV1464" s="74"/>
    </row>
    <row r="1465" spans="27:64">
      <c r="AA1465" s="74"/>
      <c r="AB1465" s="74"/>
      <c r="AC1465" s="74"/>
      <c r="AD1465" s="74"/>
      <c r="AE1465" s="74"/>
      <c r="AG1465" s="101"/>
      <c r="AN1465" s="74"/>
      <c r="AO1465" s="74"/>
      <c r="AP1465" s="74"/>
      <c r="AQ1465" s="74"/>
      <c r="AR1465" s="74"/>
      <c r="AS1465" s="74"/>
      <c r="AT1465" s="74"/>
      <c r="AU1465" s="74"/>
      <c r="AV1465" s="74"/>
    </row>
    <row r="1466" spans="27:64">
      <c r="AA1466" s="74"/>
      <c r="AB1466" s="74"/>
      <c r="AC1466" s="74"/>
      <c r="AD1466" s="74"/>
      <c r="AE1466" s="74"/>
      <c r="AG1466" s="101"/>
      <c r="AN1466" s="74"/>
      <c r="AO1466" s="74"/>
      <c r="AP1466" s="74"/>
      <c r="AQ1466" s="74"/>
      <c r="AR1466" s="74"/>
      <c r="AS1466" s="74"/>
      <c r="AT1466" s="74"/>
      <c r="AU1466" s="74"/>
      <c r="AV1466" s="74"/>
    </row>
    <row r="1467" spans="27:64">
      <c r="AA1467" s="74"/>
      <c r="AB1467" s="74"/>
      <c r="AC1467" s="74"/>
      <c r="AD1467" s="74"/>
      <c r="AE1467" s="74"/>
      <c r="AG1467" s="101"/>
      <c r="AN1467" s="74"/>
      <c r="AO1467" s="74"/>
      <c r="AP1467" s="74"/>
      <c r="AQ1467" s="74"/>
      <c r="AR1467" s="74"/>
      <c r="AS1467" s="74"/>
      <c r="AT1467" s="74"/>
      <c r="AU1467" s="74"/>
      <c r="AV1467" s="74"/>
      <c r="AW1467" s="74"/>
      <c r="AX1467" s="74"/>
      <c r="AY1467" s="74"/>
      <c r="AZ1467" s="74"/>
      <c r="BA1467" s="74"/>
      <c r="BB1467" s="74"/>
      <c r="BC1467" s="74"/>
      <c r="BD1467" s="74"/>
      <c r="BE1467" s="74"/>
      <c r="BF1467" s="74"/>
      <c r="BG1467" s="74"/>
      <c r="BH1467" s="74"/>
      <c r="BI1467" s="74"/>
      <c r="BJ1467" s="74"/>
      <c r="BK1467" s="74"/>
      <c r="BL1467" s="74"/>
    </row>
    <row r="1468" spans="27:64">
      <c r="AA1468" s="74"/>
      <c r="AB1468" s="74"/>
      <c r="AC1468" s="74"/>
      <c r="AD1468" s="74"/>
      <c r="AE1468" s="74"/>
      <c r="AG1468" s="101"/>
      <c r="AN1468" s="74"/>
      <c r="AO1468" s="74"/>
      <c r="AP1468" s="74"/>
      <c r="AQ1468" s="74"/>
      <c r="AR1468" s="74"/>
      <c r="AS1468" s="74"/>
      <c r="AT1468" s="74"/>
      <c r="AU1468" s="74"/>
      <c r="AV1468" s="74"/>
      <c r="AW1468" s="74"/>
      <c r="AX1468" s="74"/>
      <c r="AY1468" s="74"/>
      <c r="AZ1468" s="74"/>
      <c r="BA1468" s="74"/>
      <c r="BB1468" s="74"/>
      <c r="BC1468" s="74"/>
      <c r="BD1468" s="74"/>
      <c r="BE1468" s="74"/>
      <c r="BF1468" s="74"/>
      <c r="BG1468" s="74"/>
      <c r="BH1468" s="74"/>
      <c r="BI1468" s="74"/>
      <c r="BJ1468" s="74"/>
      <c r="BK1468" s="74"/>
      <c r="BL1468" s="74"/>
    </row>
    <row r="1469" spans="27:64">
      <c r="AA1469" s="74"/>
      <c r="AB1469" s="74"/>
      <c r="AC1469" s="74"/>
      <c r="AD1469" s="74"/>
      <c r="AE1469" s="74"/>
      <c r="AG1469" s="101"/>
      <c r="AN1469" s="74"/>
      <c r="AO1469" s="74"/>
      <c r="AP1469" s="74"/>
      <c r="AQ1469" s="74"/>
      <c r="AR1469" s="74"/>
      <c r="AS1469" s="74"/>
      <c r="AT1469" s="74"/>
      <c r="AU1469" s="74"/>
    </row>
    <row r="1470" spans="27:64">
      <c r="AA1470" s="74"/>
      <c r="AB1470" s="74"/>
      <c r="AC1470" s="74"/>
      <c r="AD1470" s="74"/>
      <c r="AE1470" s="74"/>
      <c r="AG1470" s="101"/>
      <c r="AN1470" s="74"/>
      <c r="AO1470" s="74"/>
      <c r="AP1470" s="74"/>
      <c r="AQ1470" s="74"/>
      <c r="AR1470" s="74"/>
      <c r="AS1470" s="74"/>
      <c r="AT1470" s="74"/>
      <c r="AU1470" s="74"/>
      <c r="AV1470" s="74"/>
      <c r="AW1470" s="74"/>
      <c r="AX1470" s="74"/>
      <c r="AY1470" s="74"/>
      <c r="AZ1470" s="74"/>
      <c r="BA1470" s="74"/>
      <c r="BB1470" s="74"/>
      <c r="BC1470" s="74"/>
      <c r="BD1470" s="74"/>
      <c r="BE1470" s="74"/>
      <c r="BF1470" s="74"/>
      <c r="BG1470" s="74"/>
      <c r="BH1470" s="74"/>
      <c r="BI1470" s="74"/>
      <c r="BJ1470" s="74"/>
      <c r="BK1470" s="74"/>
      <c r="BL1470" s="74"/>
    </row>
    <row r="1471" spans="27:64">
      <c r="AA1471" s="74"/>
      <c r="AB1471" s="74"/>
      <c r="AC1471" s="74"/>
      <c r="AD1471" s="74"/>
      <c r="AE1471" s="74"/>
      <c r="AG1471" s="101"/>
      <c r="AN1471" s="74"/>
      <c r="AO1471" s="74"/>
      <c r="AP1471" s="74"/>
      <c r="AQ1471" s="74"/>
      <c r="AR1471" s="74"/>
      <c r="AS1471" s="74"/>
      <c r="AT1471" s="74"/>
      <c r="AU1471" s="74"/>
      <c r="AV1471" s="74"/>
    </row>
    <row r="1472" spans="27:64">
      <c r="AA1472" s="74"/>
      <c r="AB1472" s="74"/>
      <c r="AC1472" s="74"/>
      <c r="AD1472" s="74"/>
      <c r="AE1472" s="74"/>
      <c r="AG1472" s="101"/>
      <c r="AN1472" s="74"/>
      <c r="AO1472" s="74"/>
      <c r="AP1472" s="74"/>
      <c r="AQ1472" s="74"/>
      <c r="AR1472" s="74"/>
      <c r="AS1472" s="74"/>
      <c r="AT1472" s="74"/>
      <c r="AU1472" s="74"/>
      <c r="AV1472" s="74"/>
    </row>
    <row r="1473" spans="27:64">
      <c r="AA1473" s="74"/>
      <c r="AB1473" s="74"/>
      <c r="AC1473" s="74"/>
      <c r="AD1473" s="74"/>
      <c r="AE1473" s="74"/>
      <c r="AG1473" s="101"/>
      <c r="AN1473" s="74"/>
      <c r="AO1473" s="74"/>
      <c r="AP1473" s="74"/>
      <c r="AQ1473" s="74"/>
      <c r="AR1473" s="74"/>
      <c r="AS1473" s="74"/>
      <c r="AT1473" s="74"/>
      <c r="AU1473" s="74"/>
    </row>
    <row r="1474" spans="27:64">
      <c r="AA1474" s="74"/>
      <c r="AB1474" s="74"/>
      <c r="AC1474" s="74"/>
      <c r="AD1474" s="74"/>
      <c r="AE1474" s="74"/>
      <c r="AG1474" s="101"/>
      <c r="AN1474" s="74"/>
      <c r="AO1474" s="74"/>
      <c r="AP1474" s="74"/>
      <c r="AQ1474" s="74"/>
      <c r="AR1474" s="74"/>
      <c r="AS1474" s="74"/>
      <c r="AT1474" s="74"/>
      <c r="AU1474" s="74"/>
      <c r="AV1474" s="74"/>
      <c r="AX1474" s="74"/>
      <c r="AY1474" s="74"/>
      <c r="AZ1474" s="74"/>
      <c r="BA1474" s="74"/>
      <c r="BB1474" s="74"/>
      <c r="BC1474" s="74"/>
      <c r="BD1474" s="74"/>
      <c r="BE1474" s="74"/>
      <c r="BF1474" s="74"/>
      <c r="BG1474" s="74"/>
      <c r="BH1474" s="74"/>
      <c r="BI1474" s="74"/>
      <c r="BJ1474" s="74"/>
      <c r="BK1474" s="74"/>
      <c r="BL1474" s="74"/>
    </row>
    <row r="1475" spans="27:64">
      <c r="AA1475" s="74"/>
      <c r="AB1475" s="74"/>
      <c r="AC1475" s="74"/>
      <c r="AD1475" s="74"/>
      <c r="AE1475" s="74"/>
      <c r="AG1475" s="101"/>
      <c r="AN1475" s="74"/>
      <c r="AO1475" s="74"/>
      <c r="AP1475" s="74"/>
      <c r="AQ1475" s="74"/>
      <c r="AR1475" s="74"/>
      <c r="AS1475" s="74"/>
      <c r="AT1475" s="74"/>
      <c r="AU1475" s="74"/>
      <c r="AV1475" s="74"/>
      <c r="AX1475" s="74"/>
    </row>
    <row r="1476" spans="27:64">
      <c r="AA1476" s="74"/>
      <c r="AB1476" s="74"/>
      <c r="AC1476" s="74"/>
      <c r="AD1476" s="74"/>
      <c r="AE1476" s="74"/>
      <c r="AG1476" s="101"/>
      <c r="AN1476" s="74"/>
      <c r="AO1476" s="74"/>
      <c r="AP1476" s="74"/>
      <c r="AQ1476" s="74"/>
      <c r="AR1476" s="74"/>
      <c r="AS1476" s="74"/>
      <c r="AT1476" s="74"/>
      <c r="AU1476" s="74"/>
      <c r="AV1476" s="74"/>
      <c r="AX1476" s="74"/>
    </row>
    <row r="1477" spans="27:64">
      <c r="AA1477" s="74"/>
      <c r="AB1477" s="74"/>
      <c r="AC1477" s="74"/>
      <c r="AD1477" s="74"/>
      <c r="AE1477" s="74"/>
      <c r="AG1477" s="101"/>
      <c r="AN1477" s="74"/>
      <c r="AO1477" s="74"/>
      <c r="AP1477" s="74"/>
      <c r="AQ1477" s="74"/>
      <c r="AR1477" s="74"/>
      <c r="AS1477" s="74"/>
      <c r="AT1477" s="74"/>
      <c r="AU1477" s="74"/>
      <c r="AV1477" s="74"/>
      <c r="AW1477" s="74"/>
      <c r="AX1477" s="74"/>
      <c r="AY1477" s="74"/>
      <c r="AZ1477" s="74"/>
      <c r="BA1477" s="74"/>
      <c r="BB1477" s="74"/>
      <c r="BC1477" s="74"/>
      <c r="BD1477" s="74"/>
      <c r="BE1477" s="74"/>
      <c r="BF1477" s="74"/>
      <c r="BG1477" s="74"/>
      <c r="BH1477" s="74"/>
      <c r="BI1477" s="74"/>
      <c r="BJ1477" s="74"/>
      <c r="BK1477" s="74"/>
      <c r="BL1477" s="74"/>
    </row>
    <row r="1478" spans="27:64">
      <c r="AA1478" s="74"/>
      <c r="AB1478" s="74"/>
      <c r="AC1478" s="74"/>
      <c r="AD1478" s="74"/>
      <c r="AE1478" s="74"/>
      <c r="AG1478" s="101"/>
      <c r="AN1478" s="74"/>
      <c r="AO1478" s="74"/>
      <c r="AP1478" s="74"/>
      <c r="AQ1478" s="74"/>
      <c r="AR1478" s="74"/>
      <c r="AS1478" s="74"/>
      <c r="AT1478" s="74"/>
      <c r="AU1478" s="74"/>
      <c r="AV1478" s="74"/>
      <c r="AW1478" s="74"/>
      <c r="AX1478" s="74"/>
      <c r="AY1478" s="74"/>
      <c r="AZ1478" s="74"/>
      <c r="BA1478" s="74"/>
      <c r="BB1478" s="74"/>
      <c r="BC1478" s="74"/>
      <c r="BD1478" s="74"/>
      <c r="BE1478" s="74"/>
      <c r="BF1478" s="74"/>
      <c r="BG1478" s="74"/>
      <c r="BH1478" s="74"/>
      <c r="BI1478" s="74"/>
      <c r="BJ1478" s="74"/>
      <c r="BK1478" s="74"/>
      <c r="BL1478" s="74"/>
    </row>
    <row r="1479" spans="27:64">
      <c r="AA1479" s="74"/>
      <c r="AB1479" s="74"/>
      <c r="AC1479" s="74"/>
      <c r="AD1479" s="74"/>
      <c r="AE1479" s="74"/>
      <c r="AG1479" s="101"/>
      <c r="AN1479" s="74"/>
      <c r="AO1479" s="74"/>
      <c r="AP1479" s="74"/>
      <c r="AQ1479" s="74"/>
      <c r="AR1479" s="74"/>
      <c r="AS1479" s="74"/>
      <c r="AT1479" s="74"/>
      <c r="AU1479" s="74"/>
      <c r="AV1479" s="74"/>
      <c r="AW1479" s="74"/>
      <c r="AX1479" s="74"/>
      <c r="AY1479" s="74"/>
      <c r="AZ1479" s="74"/>
      <c r="BA1479" s="74"/>
      <c r="BB1479" s="74"/>
      <c r="BC1479" s="74"/>
      <c r="BD1479" s="74"/>
      <c r="BE1479" s="74"/>
      <c r="BF1479" s="74"/>
      <c r="BG1479" s="74"/>
      <c r="BH1479" s="74"/>
      <c r="BI1479" s="74"/>
      <c r="BJ1479" s="74"/>
      <c r="BK1479" s="74"/>
      <c r="BL1479" s="74"/>
    </row>
    <row r="1480" spans="27:64">
      <c r="AA1480" s="74"/>
      <c r="AB1480" s="74"/>
      <c r="AC1480" s="74"/>
      <c r="AD1480" s="74"/>
      <c r="AE1480" s="74"/>
      <c r="AG1480" s="101"/>
      <c r="AN1480" s="74"/>
      <c r="AO1480" s="74"/>
      <c r="AP1480" s="74"/>
      <c r="AQ1480" s="74"/>
      <c r="AR1480" s="74"/>
      <c r="AS1480" s="74"/>
      <c r="AT1480" s="74"/>
      <c r="AU1480" s="74"/>
      <c r="AV1480" s="74"/>
      <c r="AW1480" s="74"/>
      <c r="AX1480" s="74"/>
      <c r="AY1480" s="74"/>
      <c r="AZ1480" s="74"/>
      <c r="BA1480" s="74"/>
      <c r="BB1480" s="74"/>
      <c r="BC1480" s="74"/>
      <c r="BD1480" s="74"/>
      <c r="BE1480" s="74"/>
      <c r="BF1480" s="74"/>
      <c r="BG1480" s="74"/>
      <c r="BH1480" s="74"/>
      <c r="BI1480" s="74"/>
      <c r="BJ1480" s="74"/>
      <c r="BK1480" s="74"/>
      <c r="BL1480" s="74"/>
    </row>
    <row r="1481" spans="27:64">
      <c r="AA1481" s="74"/>
      <c r="AB1481" s="74"/>
      <c r="AC1481" s="74"/>
      <c r="AD1481" s="74"/>
      <c r="AE1481" s="74"/>
      <c r="AG1481" s="101"/>
      <c r="AN1481" s="74"/>
      <c r="AO1481" s="74"/>
      <c r="AP1481" s="74"/>
      <c r="AQ1481" s="74"/>
      <c r="AR1481" s="74"/>
      <c r="AS1481" s="74"/>
      <c r="AT1481" s="74"/>
      <c r="AU1481" s="74"/>
      <c r="AV1481" s="74"/>
    </row>
    <row r="1482" spans="27:64">
      <c r="AA1482" s="74"/>
      <c r="AB1482" s="74"/>
      <c r="AC1482" s="74"/>
      <c r="AD1482" s="74"/>
      <c r="AE1482" s="74"/>
      <c r="AG1482" s="101"/>
      <c r="AN1482" s="74"/>
      <c r="AO1482" s="74"/>
      <c r="AP1482" s="74"/>
      <c r="AQ1482" s="74"/>
      <c r="AR1482" s="74"/>
      <c r="AS1482" s="74"/>
      <c r="AT1482" s="74"/>
      <c r="AU1482" s="74"/>
    </row>
    <row r="1483" spans="27:64">
      <c r="AA1483" s="74"/>
      <c r="AB1483" s="74"/>
      <c r="AC1483" s="74"/>
      <c r="AD1483" s="74"/>
      <c r="AE1483" s="74"/>
      <c r="AG1483" s="101"/>
      <c r="AN1483" s="74"/>
      <c r="AO1483" s="74"/>
      <c r="AP1483" s="74"/>
      <c r="AQ1483" s="74"/>
      <c r="AR1483" s="74"/>
      <c r="AS1483" s="74"/>
      <c r="AT1483" s="74"/>
      <c r="AU1483" s="74"/>
    </row>
    <row r="1484" spans="27:64">
      <c r="AA1484" s="74"/>
      <c r="AB1484" s="74"/>
      <c r="AC1484" s="74"/>
      <c r="AD1484" s="74"/>
      <c r="AE1484" s="74"/>
      <c r="AG1484" s="101"/>
      <c r="AN1484" s="74"/>
      <c r="AO1484" s="74"/>
      <c r="AP1484" s="74"/>
      <c r="AQ1484" s="74"/>
      <c r="AR1484" s="74"/>
      <c r="AS1484" s="74"/>
      <c r="AT1484" s="74"/>
      <c r="AU1484" s="74"/>
      <c r="AV1484" s="74"/>
    </row>
    <row r="1485" spans="27:64">
      <c r="AA1485" s="74"/>
      <c r="AB1485" s="74"/>
      <c r="AC1485" s="74"/>
      <c r="AD1485" s="74"/>
      <c r="AE1485" s="74"/>
      <c r="AG1485" s="101"/>
      <c r="AN1485" s="74"/>
      <c r="AO1485" s="74"/>
      <c r="AP1485" s="74"/>
      <c r="AQ1485" s="74"/>
      <c r="AR1485" s="74"/>
      <c r="AS1485" s="74"/>
      <c r="AT1485" s="74"/>
      <c r="AU1485" s="74"/>
      <c r="AV1485" s="74"/>
      <c r="AW1485" s="74"/>
      <c r="AX1485" s="74"/>
      <c r="AY1485" s="74"/>
      <c r="AZ1485" s="74"/>
      <c r="BA1485" s="74"/>
      <c r="BB1485" s="74"/>
      <c r="BC1485" s="74"/>
      <c r="BD1485" s="74"/>
      <c r="BE1485" s="74"/>
      <c r="BF1485" s="74"/>
      <c r="BG1485" s="74"/>
      <c r="BH1485" s="74"/>
      <c r="BI1485" s="74"/>
      <c r="BJ1485" s="74"/>
      <c r="BK1485" s="74"/>
      <c r="BL1485" s="74"/>
    </row>
    <row r="1486" spans="27:64">
      <c r="AA1486" s="74"/>
      <c r="AB1486" s="74"/>
      <c r="AC1486" s="74"/>
      <c r="AD1486" s="74"/>
      <c r="AE1486" s="74"/>
      <c r="AG1486" s="101"/>
      <c r="AN1486" s="74"/>
      <c r="AO1486" s="74"/>
      <c r="AP1486" s="74"/>
      <c r="AQ1486" s="74"/>
      <c r="AR1486" s="74"/>
      <c r="AS1486" s="74"/>
      <c r="AT1486" s="74"/>
      <c r="AU1486" s="74"/>
      <c r="AV1486" s="74"/>
      <c r="AW1486" s="74"/>
      <c r="AX1486" s="74"/>
      <c r="AY1486" s="74"/>
      <c r="AZ1486" s="74"/>
      <c r="BA1486" s="74"/>
      <c r="BB1486" s="74"/>
      <c r="BC1486" s="74"/>
      <c r="BD1486" s="74"/>
      <c r="BE1486" s="74"/>
      <c r="BF1486" s="74"/>
      <c r="BG1486" s="74"/>
      <c r="BH1486" s="74"/>
      <c r="BI1486" s="74"/>
      <c r="BJ1486" s="74"/>
      <c r="BK1486" s="74"/>
      <c r="BL1486" s="74"/>
    </row>
    <row r="1487" spans="27:64">
      <c r="AA1487" s="74"/>
      <c r="AB1487" s="74"/>
      <c r="AC1487" s="74"/>
      <c r="AD1487" s="74"/>
      <c r="AE1487" s="74"/>
      <c r="AG1487" s="101"/>
      <c r="AN1487" s="74"/>
      <c r="AO1487" s="74"/>
      <c r="AP1487" s="74"/>
      <c r="AQ1487" s="74"/>
      <c r="AR1487" s="74"/>
      <c r="AS1487" s="74"/>
      <c r="AT1487" s="74"/>
      <c r="AU1487" s="74"/>
    </row>
    <row r="1488" spans="27:64">
      <c r="AA1488" s="74"/>
      <c r="AB1488" s="74"/>
      <c r="AC1488" s="74"/>
      <c r="AD1488" s="74"/>
      <c r="AE1488" s="74"/>
      <c r="AG1488" s="101"/>
      <c r="AN1488" s="74"/>
      <c r="AO1488" s="74"/>
      <c r="AP1488" s="74"/>
      <c r="AQ1488" s="74"/>
      <c r="AR1488" s="74"/>
      <c r="AS1488" s="74"/>
      <c r="AT1488" s="74"/>
      <c r="AU1488" s="74"/>
      <c r="AV1488" s="74"/>
      <c r="AX1488" s="74"/>
    </row>
    <row r="1489" spans="27:64">
      <c r="AA1489" s="74"/>
      <c r="AB1489" s="74"/>
      <c r="AC1489" s="74"/>
      <c r="AD1489" s="74"/>
      <c r="AE1489" s="74"/>
      <c r="AG1489" s="101"/>
      <c r="AN1489" s="74"/>
      <c r="AO1489" s="74"/>
      <c r="AP1489" s="74"/>
      <c r="AQ1489" s="74"/>
      <c r="AR1489" s="74"/>
      <c r="AS1489" s="74"/>
      <c r="AT1489" s="74"/>
      <c r="AU1489" s="74"/>
      <c r="AV1489" s="74"/>
    </row>
    <row r="1490" spans="27:64">
      <c r="AA1490" s="74"/>
      <c r="AB1490" s="74"/>
      <c r="AC1490" s="74"/>
      <c r="AD1490" s="74"/>
      <c r="AE1490" s="74"/>
      <c r="AG1490" s="101"/>
      <c r="AN1490" s="74"/>
      <c r="AO1490" s="74"/>
      <c r="AP1490" s="74"/>
      <c r="AQ1490" s="74"/>
      <c r="AR1490" s="74"/>
      <c r="AS1490" s="74"/>
      <c r="AT1490" s="74"/>
      <c r="AU1490" s="74"/>
    </row>
    <row r="1491" spans="27:64">
      <c r="AA1491" s="74"/>
      <c r="AB1491" s="74"/>
      <c r="AC1491" s="74"/>
      <c r="AD1491" s="74"/>
      <c r="AE1491" s="74"/>
      <c r="AG1491" s="101"/>
      <c r="AN1491" s="74"/>
      <c r="AO1491" s="74"/>
      <c r="AP1491" s="74"/>
      <c r="AQ1491" s="74"/>
      <c r="AR1491" s="74"/>
      <c r="AS1491" s="74"/>
      <c r="AT1491" s="74"/>
      <c r="AU1491" s="74"/>
    </row>
    <row r="1492" spans="27:64">
      <c r="AA1492" s="74"/>
      <c r="AB1492" s="74"/>
      <c r="AC1492" s="74"/>
      <c r="AD1492" s="74"/>
      <c r="AE1492" s="74"/>
      <c r="AG1492" s="101"/>
      <c r="AN1492" s="74"/>
      <c r="AO1492" s="74"/>
      <c r="AP1492" s="74"/>
      <c r="AQ1492" s="74"/>
      <c r="AR1492" s="74"/>
      <c r="AS1492" s="74"/>
      <c r="AT1492" s="74"/>
      <c r="AU1492" s="74"/>
    </row>
    <row r="1493" spans="27:64">
      <c r="AA1493" s="74"/>
      <c r="AB1493" s="74"/>
      <c r="AC1493" s="74"/>
      <c r="AD1493" s="74"/>
      <c r="AE1493" s="74"/>
      <c r="AG1493" s="101"/>
      <c r="AN1493" s="74"/>
      <c r="AO1493" s="74"/>
      <c r="AP1493" s="74"/>
      <c r="AQ1493" s="74"/>
      <c r="AR1493" s="74"/>
      <c r="AS1493" s="74"/>
      <c r="AT1493" s="74"/>
      <c r="AU1493" s="74"/>
    </row>
    <row r="1494" spans="27:64">
      <c r="AA1494" s="74"/>
      <c r="AB1494" s="74"/>
      <c r="AC1494" s="74"/>
      <c r="AD1494" s="74"/>
      <c r="AE1494" s="74"/>
      <c r="AG1494" s="101"/>
      <c r="AN1494" s="74"/>
      <c r="AO1494" s="74"/>
      <c r="AP1494" s="74"/>
      <c r="AQ1494" s="74"/>
      <c r="AR1494" s="74"/>
      <c r="AS1494" s="74"/>
      <c r="AT1494" s="74"/>
      <c r="AU1494" s="74"/>
      <c r="AV1494" s="74"/>
      <c r="AW1494" s="74"/>
      <c r="AX1494" s="74"/>
      <c r="AY1494" s="74"/>
      <c r="AZ1494" s="74"/>
      <c r="BA1494" s="74"/>
      <c r="BB1494" s="74"/>
      <c r="BC1494" s="74"/>
      <c r="BD1494" s="74"/>
      <c r="BE1494" s="74"/>
      <c r="BF1494" s="74"/>
      <c r="BG1494" s="74"/>
      <c r="BH1494" s="74"/>
      <c r="BI1494" s="74"/>
      <c r="BJ1494" s="74"/>
      <c r="BK1494" s="74"/>
      <c r="BL1494" s="74"/>
    </row>
    <row r="1495" spans="27:64">
      <c r="AA1495" s="74"/>
      <c r="AB1495" s="74"/>
      <c r="AC1495" s="74"/>
      <c r="AD1495" s="74"/>
      <c r="AE1495" s="74"/>
      <c r="AG1495" s="101"/>
      <c r="AN1495" s="74"/>
      <c r="AO1495" s="74"/>
      <c r="AP1495" s="74"/>
      <c r="AQ1495" s="74"/>
      <c r="AR1495" s="74"/>
      <c r="AS1495" s="74"/>
      <c r="AT1495" s="74"/>
      <c r="AU1495" s="74"/>
    </row>
    <row r="1496" spans="27:64">
      <c r="AA1496" s="74"/>
      <c r="AB1496" s="74"/>
      <c r="AC1496" s="74"/>
      <c r="AD1496" s="74"/>
      <c r="AE1496" s="74"/>
      <c r="AG1496" s="101"/>
      <c r="AN1496" s="74"/>
      <c r="AO1496" s="74"/>
      <c r="AP1496" s="74"/>
      <c r="AQ1496" s="74"/>
      <c r="AR1496" s="74"/>
      <c r="AS1496" s="74"/>
      <c r="AT1496" s="74"/>
      <c r="AU1496" s="74"/>
      <c r="AV1496" s="74"/>
      <c r="AW1496" s="74"/>
      <c r="AX1496" s="74"/>
      <c r="AY1496" s="74"/>
      <c r="AZ1496" s="74"/>
      <c r="BA1496" s="74"/>
      <c r="BB1496" s="74"/>
      <c r="BC1496" s="74"/>
      <c r="BD1496" s="74"/>
      <c r="BE1496" s="74"/>
      <c r="BF1496" s="74"/>
      <c r="BG1496" s="74"/>
      <c r="BH1496" s="74"/>
      <c r="BI1496" s="74"/>
      <c r="BJ1496" s="74"/>
      <c r="BK1496" s="74"/>
      <c r="BL1496" s="74"/>
    </row>
    <row r="1497" spans="27:64">
      <c r="AA1497" s="74"/>
      <c r="AB1497" s="74"/>
      <c r="AC1497" s="74"/>
      <c r="AD1497" s="74"/>
      <c r="AE1497" s="74"/>
      <c r="AG1497" s="101"/>
      <c r="AN1497" s="74"/>
      <c r="AO1497" s="74"/>
      <c r="AP1497" s="74"/>
      <c r="AQ1497" s="74"/>
      <c r="AR1497" s="74"/>
      <c r="AS1497" s="74"/>
      <c r="AT1497" s="74"/>
      <c r="AU1497" s="74"/>
      <c r="AV1497" s="74"/>
      <c r="AX1497" s="74"/>
    </row>
    <row r="1498" spans="27:64">
      <c r="AA1498" s="74"/>
      <c r="AB1498" s="74"/>
      <c r="AC1498" s="74"/>
      <c r="AD1498" s="74"/>
      <c r="AE1498" s="74"/>
      <c r="AG1498" s="101"/>
      <c r="AN1498" s="74"/>
      <c r="AO1498" s="74"/>
      <c r="AP1498" s="74"/>
      <c r="AQ1498" s="74"/>
      <c r="AR1498" s="74"/>
      <c r="AS1498" s="74"/>
      <c r="AT1498" s="74"/>
      <c r="AU1498" s="74"/>
      <c r="AV1498" s="74"/>
    </row>
    <row r="1499" spans="27:64">
      <c r="AA1499" s="74"/>
      <c r="AB1499" s="74"/>
      <c r="AC1499" s="74"/>
      <c r="AD1499" s="74"/>
      <c r="AE1499" s="74"/>
      <c r="AG1499" s="101"/>
      <c r="AN1499" s="74"/>
      <c r="AO1499" s="74"/>
      <c r="AP1499" s="74"/>
      <c r="AQ1499" s="74"/>
      <c r="AR1499" s="74"/>
      <c r="AS1499" s="74"/>
      <c r="AT1499" s="74"/>
      <c r="AU1499" s="74"/>
      <c r="AV1499" s="74"/>
    </row>
    <row r="1500" spans="27:64">
      <c r="AA1500" s="74"/>
      <c r="AB1500" s="74"/>
      <c r="AC1500" s="74"/>
      <c r="AD1500" s="74"/>
      <c r="AE1500" s="74"/>
      <c r="AG1500" s="101"/>
      <c r="AN1500" s="74"/>
      <c r="AO1500" s="74"/>
      <c r="AP1500" s="74"/>
      <c r="AQ1500" s="74"/>
      <c r="AR1500" s="74"/>
      <c r="AS1500" s="74"/>
      <c r="AT1500" s="74"/>
      <c r="AU1500" s="74"/>
      <c r="AV1500" s="74"/>
      <c r="AX1500" s="74"/>
    </row>
    <row r="1501" spans="27:64">
      <c r="AA1501" s="74"/>
      <c r="AB1501" s="74"/>
      <c r="AC1501" s="74"/>
      <c r="AD1501" s="74"/>
      <c r="AE1501" s="74"/>
      <c r="AG1501" s="101"/>
      <c r="AN1501" s="74"/>
      <c r="AO1501" s="74"/>
      <c r="AP1501" s="74"/>
      <c r="AQ1501" s="74"/>
      <c r="AR1501" s="74"/>
      <c r="AS1501" s="74"/>
      <c r="AT1501" s="74"/>
      <c r="AU1501" s="74"/>
      <c r="AV1501" s="74"/>
      <c r="AW1501" s="74"/>
      <c r="AX1501" s="74"/>
      <c r="AY1501" s="74"/>
      <c r="AZ1501" s="74"/>
      <c r="BA1501" s="74"/>
      <c r="BB1501" s="74"/>
      <c r="BC1501" s="74"/>
      <c r="BD1501" s="74"/>
      <c r="BE1501" s="74"/>
      <c r="BF1501" s="74"/>
      <c r="BG1501" s="74"/>
      <c r="BH1501" s="74"/>
      <c r="BI1501" s="74"/>
      <c r="BJ1501" s="74"/>
      <c r="BK1501" s="74"/>
      <c r="BL1501" s="74"/>
    </row>
    <row r="1502" spans="27:64">
      <c r="AA1502" s="74"/>
      <c r="AB1502" s="74"/>
      <c r="AC1502" s="74"/>
      <c r="AD1502" s="74"/>
      <c r="AE1502" s="74"/>
      <c r="AG1502" s="101"/>
      <c r="AN1502" s="74"/>
      <c r="AO1502" s="74"/>
      <c r="AP1502" s="74"/>
      <c r="AQ1502" s="74"/>
      <c r="AR1502" s="74"/>
      <c r="AS1502" s="74"/>
      <c r="AT1502" s="74"/>
      <c r="AU1502" s="74"/>
      <c r="AV1502" s="74"/>
    </row>
    <row r="1503" spans="27:64">
      <c r="AA1503" s="74"/>
      <c r="AB1503" s="74"/>
      <c r="AC1503" s="74"/>
      <c r="AD1503" s="74"/>
      <c r="AE1503" s="74"/>
      <c r="AG1503" s="101"/>
      <c r="AN1503" s="74"/>
      <c r="AO1503" s="74"/>
      <c r="AP1503" s="74"/>
      <c r="AQ1503" s="74"/>
      <c r="AR1503" s="74"/>
      <c r="AS1503" s="74"/>
      <c r="AT1503" s="74"/>
      <c r="AU1503" s="74"/>
      <c r="AV1503" s="74"/>
      <c r="AX1503" s="74"/>
    </row>
    <row r="1504" spans="27:64">
      <c r="AA1504" s="74"/>
      <c r="AB1504" s="74"/>
      <c r="AC1504" s="74"/>
      <c r="AD1504" s="74"/>
      <c r="AE1504" s="74"/>
      <c r="AG1504" s="101"/>
      <c r="AN1504" s="74"/>
      <c r="AO1504" s="74"/>
      <c r="AP1504" s="74"/>
      <c r="AQ1504" s="74"/>
      <c r="AR1504" s="74"/>
      <c r="AS1504" s="74"/>
      <c r="AT1504" s="74"/>
      <c r="AU1504" s="74"/>
      <c r="AV1504" s="74"/>
      <c r="AW1504" s="74"/>
      <c r="AX1504" s="74"/>
      <c r="AY1504" s="74"/>
      <c r="AZ1504" s="74"/>
      <c r="BA1504" s="74"/>
      <c r="BB1504" s="74"/>
      <c r="BC1504" s="74"/>
      <c r="BD1504" s="74"/>
      <c r="BE1504" s="74"/>
      <c r="BF1504" s="74"/>
      <c r="BG1504" s="74"/>
      <c r="BH1504" s="74"/>
      <c r="BI1504" s="74"/>
      <c r="BJ1504" s="74"/>
      <c r="BK1504" s="74"/>
      <c r="BL1504" s="74"/>
    </row>
    <row r="1505" spans="27:64">
      <c r="AA1505" s="74"/>
      <c r="AB1505" s="74"/>
      <c r="AC1505" s="74"/>
      <c r="AD1505" s="74"/>
      <c r="AE1505" s="74"/>
      <c r="AG1505" s="101"/>
      <c r="AN1505" s="74"/>
      <c r="AO1505" s="74"/>
      <c r="AP1505" s="74"/>
      <c r="AQ1505" s="74"/>
      <c r="AR1505" s="74"/>
      <c r="AS1505" s="74"/>
      <c r="AT1505" s="74"/>
      <c r="AU1505" s="74"/>
      <c r="AV1505" s="74"/>
    </row>
    <row r="1506" spans="27:64">
      <c r="AA1506" s="74"/>
      <c r="AB1506" s="74"/>
      <c r="AC1506" s="74"/>
      <c r="AD1506" s="74"/>
      <c r="AE1506" s="74"/>
      <c r="AG1506" s="101"/>
      <c r="AN1506" s="74"/>
      <c r="AO1506" s="74"/>
      <c r="AP1506" s="74"/>
      <c r="AQ1506" s="74"/>
      <c r="AR1506" s="74"/>
      <c r="AS1506" s="74"/>
      <c r="AT1506" s="74"/>
      <c r="AU1506" s="74"/>
      <c r="AV1506" s="74"/>
    </row>
    <row r="1507" spans="27:64">
      <c r="AA1507" s="74"/>
      <c r="AB1507" s="74"/>
      <c r="AC1507" s="74"/>
      <c r="AD1507" s="74"/>
      <c r="AE1507" s="74"/>
      <c r="AG1507" s="101"/>
      <c r="AN1507" s="74"/>
      <c r="AO1507" s="74"/>
      <c r="AP1507" s="74"/>
      <c r="AQ1507" s="74"/>
      <c r="AR1507" s="74"/>
      <c r="AS1507" s="74"/>
      <c r="AT1507" s="74"/>
      <c r="AU1507" s="74"/>
      <c r="AV1507" s="74"/>
      <c r="AX1507" s="74"/>
      <c r="AY1507" s="74"/>
      <c r="AZ1507" s="74"/>
      <c r="BA1507" s="74"/>
      <c r="BB1507" s="74"/>
      <c r="BC1507" s="74"/>
      <c r="BD1507" s="74"/>
      <c r="BE1507" s="74"/>
      <c r="BF1507" s="74"/>
      <c r="BG1507" s="74"/>
      <c r="BH1507" s="74"/>
      <c r="BI1507" s="74"/>
      <c r="BJ1507" s="74"/>
      <c r="BK1507" s="74"/>
      <c r="BL1507" s="74"/>
    </row>
    <row r="1508" spans="27:64">
      <c r="AA1508" s="74"/>
      <c r="AB1508" s="74"/>
      <c r="AC1508" s="74"/>
      <c r="AD1508" s="74"/>
      <c r="AE1508" s="74"/>
      <c r="AG1508" s="101"/>
      <c r="AN1508" s="74"/>
      <c r="AO1508" s="74"/>
      <c r="AP1508" s="74"/>
      <c r="AQ1508" s="74"/>
      <c r="AR1508" s="74"/>
      <c r="AS1508" s="74"/>
      <c r="AT1508" s="74"/>
      <c r="AU1508" s="74"/>
      <c r="AV1508" s="74"/>
    </row>
    <row r="1509" spans="27:64">
      <c r="AA1509" s="74"/>
      <c r="AB1509" s="74"/>
      <c r="AC1509" s="74"/>
      <c r="AD1509" s="74"/>
      <c r="AE1509" s="74"/>
      <c r="AG1509" s="101"/>
      <c r="AN1509" s="74"/>
      <c r="AO1509" s="74"/>
      <c r="AP1509" s="74"/>
      <c r="AQ1509" s="74"/>
      <c r="AR1509" s="74"/>
      <c r="AS1509" s="74"/>
      <c r="AT1509" s="74"/>
      <c r="AU1509" s="74"/>
      <c r="AV1509" s="74"/>
      <c r="AX1509" s="74"/>
      <c r="AY1509" s="74"/>
      <c r="AZ1509" s="74"/>
      <c r="BA1509" s="74"/>
      <c r="BB1509" s="74"/>
      <c r="BC1509" s="74"/>
      <c r="BD1509" s="74"/>
      <c r="BE1509" s="74"/>
      <c r="BF1509" s="74"/>
      <c r="BG1509" s="74"/>
      <c r="BH1509" s="74"/>
      <c r="BI1509" s="74"/>
      <c r="BJ1509" s="74"/>
      <c r="BK1509" s="74"/>
      <c r="BL1509" s="74"/>
    </row>
    <row r="1510" spans="27:64">
      <c r="AA1510" s="74"/>
      <c r="AB1510" s="74"/>
      <c r="AC1510" s="74"/>
      <c r="AD1510" s="74"/>
      <c r="AE1510" s="74"/>
      <c r="AG1510" s="101"/>
      <c r="AN1510" s="74"/>
      <c r="AO1510" s="74"/>
      <c r="AP1510" s="74"/>
      <c r="AQ1510" s="74"/>
      <c r="AR1510" s="74"/>
      <c r="AS1510" s="74"/>
      <c r="AT1510" s="74"/>
      <c r="AU1510" s="74"/>
    </row>
    <row r="1511" spans="27:64">
      <c r="AA1511" s="74"/>
      <c r="AB1511" s="74"/>
      <c r="AC1511" s="74"/>
      <c r="AD1511" s="74"/>
      <c r="AE1511" s="74"/>
      <c r="AG1511" s="101"/>
      <c r="AN1511" s="74"/>
      <c r="AO1511" s="74"/>
      <c r="AP1511" s="74"/>
      <c r="AQ1511" s="74"/>
      <c r="AR1511" s="74"/>
      <c r="AS1511" s="74"/>
      <c r="AT1511" s="74"/>
      <c r="AU1511" s="74"/>
      <c r="AV1511" s="74"/>
      <c r="AX1511" s="74"/>
    </row>
    <row r="1512" spans="27:64">
      <c r="AA1512" s="74"/>
      <c r="AB1512" s="74"/>
      <c r="AC1512" s="74"/>
      <c r="AD1512" s="74"/>
      <c r="AE1512" s="74"/>
      <c r="AG1512" s="101"/>
      <c r="AN1512" s="74"/>
      <c r="AO1512" s="74"/>
      <c r="AP1512" s="74"/>
      <c r="AQ1512" s="74"/>
      <c r="AR1512" s="74"/>
      <c r="AS1512" s="74"/>
      <c r="AT1512" s="74"/>
      <c r="AU1512" s="74"/>
    </row>
    <row r="1513" spans="27:64">
      <c r="AA1513" s="74"/>
      <c r="AB1513" s="74"/>
      <c r="AC1513" s="74"/>
      <c r="AD1513" s="74"/>
      <c r="AE1513" s="74"/>
      <c r="AG1513" s="101"/>
      <c r="AN1513" s="74"/>
      <c r="AO1513" s="74"/>
      <c r="AP1513" s="74"/>
      <c r="AQ1513" s="74"/>
      <c r="AR1513" s="74"/>
      <c r="AS1513" s="74"/>
      <c r="AT1513" s="74"/>
      <c r="AU1513" s="74"/>
      <c r="AV1513" s="74"/>
    </row>
    <row r="1514" spans="27:64">
      <c r="AA1514" s="74"/>
      <c r="AB1514" s="74"/>
      <c r="AC1514" s="74"/>
      <c r="AD1514" s="74"/>
      <c r="AE1514" s="74"/>
      <c r="AG1514" s="101"/>
      <c r="AN1514" s="74"/>
      <c r="AO1514" s="74"/>
      <c r="AP1514" s="74"/>
      <c r="AQ1514" s="74"/>
      <c r="AR1514" s="74"/>
      <c r="AS1514" s="74"/>
      <c r="AT1514" s="74"/>
      <c r="AU1514" s="74"/>
      <c r="AV1514" s="74"/>
      <c r="AW1514" s="74"/>
      <c r="AX1514" s="74"/>
      <c r="AY1514" s="74"/>
      <c r="AZ1514" s="74"/>
      <c r="BA1514" s="74"/>
      <c r="BB1514" s="74"/>
      <c r="BC1514" s="74"/>
      <c r="BD1514" s="74"/>
      <c r="BE1514" s="74"/>
      <c r="BF1514" s="74"/>
      <c r="BG1514" s="74"/>
      <c r="BH1514" s="74"/>
      <c r="BI1514" s="74"/>
      <c r="BJ1514" s="74"/>
      <c r="BK1514" s="74"/>
      <c r="BL1514" s="74"/>
    </row>
    <row r="1515" spans="27:64">
      <c r="AA1515" s="74"/>
      <c r="AB1515" s="74"/>
      <c r="AC1515" s="74"/>
      <c r="AD1515" s="74"/>
      <c r="AE1515" s="74"/>
      <c r="AG1515" s="101"/>
      <c r="AN1515" s="74"/>
      <c r="AO1515" s="74"/>
      <c r="AP1515" s="74"/>
      <c r="AQ1515" s="74"/>
      <c r="AR1515" s="74"/>
      <c r="AS1515" s="74"/>
      <c r="AT1515" s="74"/>
      <c r="AU1515" s="74"/>
    </row>
    <row r="1516" spans="27:64">
      <c r="AA1516" s="74"/>
      <c r="AB1516" s="74"/>
      <c r="AC1516" s="74"/>
      <c r="AD1516" s="74"/>
      <c r="AE1516" s="74"/>
      <c r="AG1516" s="101"/>
      <c r="AN1516" s="74"/>
      <c r="AO1516" s="74"/>
      <c r="AP1516" s="74"/>
      <c r="AQ1516" s="74"/>
      <c r="AR1516" s="74"/>
      <c r="AS1516" s="74"/>
      <c r="AT1516" s="74"/>
      <c r="AU1516" s="74"/>
      <c r="AV1516" s="74"/>
      <c r="AX1516" s="74"/>
    </row>
    <row r="1517" spans="27:64">
      <c r="AA1517" s="74"/>
      <c r="AB1517" s="74"/>
      <c r="AC1517" s="74"/>
      <c r="AD1517" s="74"/>
      <c r="AE1517" s="74"/>
      <c r="AG1517" s="101"/>
      <c r="AN1517" s="74"/>
      <c r="AO1517" s="74"/>
      <c r="AP1517" s="74"/>
      <c r="AQ1517" s="74"/>
      <c r="AR1517" s="74"/>
      <c r="AS1517" s="74"/>
      <c r="AT1517" s="74"/>
      <c r="AU1517" s="74"/>
      <c r="AV1517" s="74"/>
      <c r="AW1517" s="74"/>
      <c r="AX1517" s="74"/>
      <c r="AY1517" s="74"/>
      <c r="AZ1517" s="74"/>
      <c r="BA1517" s="74"/>
      <c r="BB1517" s="74"/>
      <c r="BC1517" s="74"/>
      <c r="BD1517" s="74"/>
      <c r="BE1517" s="74"/>
      <c r="BF1517" s="74"/>
      <c r="BG1517" s="74"/>
      <c r="BH1517" s="74"/>
      <c r="BI1517" s="74"/>
      <c r="BJ1517" s="74"/>
      <c r="BK1517" s="74"/>
      <c r="BL1517" s="74"/>
    </row>
    <row r="1518" spans="27:64">
      <c r="AA1518" s="74"/>
      <c r="AB1518" s="74"/>
      <c r="AC1518" s="74"/>
      <c r="AD1518" s="74"/>
      <c r="AE1518" s="74"/>
      <c r="AG1518" s="101"/>
      <c r="AN1518" s="74"/>
      <c r="AO1518" s="74"/>
      <c r="AP1518" s="74"/>
      <c r="AQ1518" s="74"/>
      <c r="AR1518" s="74"/>
      <c r="AS1518" s="74"/>
      <c r="AT1518" s="74"/>
      <c r="AU1518" s="74"/>
      <c r="AV1518" s="74"/>
      <c r="AW1518" s="74"/>
      <c r="AX1518" s="74"/>
      <c r="AY1518" s="74"/>
      <c r="AZ1518" s="74"/>
      <c r="BA1518" s="74"/>
      <c r="BB1518" s="74"/>
      <c r="BC1518" s="74"/>
      <c r="BD1518" s="74"/>
      <c r="BE1518" s="74"/>
      <c r="BF1518" s="74"/>
      <c r="BG1518" s="74"/>
      <c r="BH1518" s="74"/>
      <c r="BI1518" s="74"/>
      <c r="BJ1518" s="74"/>
      <c r="BK1518" s="74"/>
      <c r="BL1518" s="74"/>
    </row>
    <row r="1519" spans="27:64">
      <c r="AA1519" s="74"/>
      <c r="AB1519" s="74"/>
      <c r="AC1519" s="74"/>
      <c r="AD1519" s="74"/>
      <c r="AE1519" s="74"/>
      <c r="AG1519" s="101"/>
      <c r="AN1519" s="74"/>
      <c r="AO1519" s="74"/>
      <c r="AP1519" s="74"/>
      <c r="AQ1519" s="74"/>
      <c r="AR1519" s="74"/>
      <c r="AS1519" s="74"/>
      <c r="AT1519" s="74"/>
      <c r="AU1519" s="74"/>
      <c r="AV1519" s="74"/>
      <c r="AW1519" s="74"/>
      <c r="AX1519" s="74"/>
      <c r="AY1519" s="74"/>
      <c r="AZ1519" s="74"/>
      <c r="BA1519" s="74"/>
      <c r="BB1519" s="74"/>
      <c r="BC1519" s="74"/>
      <c r="BD1519" s="74"/>
      <c r="BE1519" s="74"/>
      <c r="BF1519" s="74"/>
      <c r="BG1519" s="74"/>
      <c r="BH1519" s="74"/>
      <c r="BI1519" s="74"/>
      <c r="BJ1519" s="74"/>
      <c r="BK1519" s="74"/>
      <c r="BL1519" s="74"/>
    </row>
    <row r="1520" spans="27:64">
      <c r="AA1520" s="74"/>
      <c r="AB1520" s="74"/>
      <c r="AC1520" s="74"/>
      <c r="AD1520" s="74"/>
      <c r="AE1520" s="74"/>
      <c r="AG1520" s="101"/>
      <c r="AN1520" s="74"/>
      <c r="AO1520" s="74"/>
      <c r="AP1520" s="74"/>
      <c r="AQ1520" s="74"/>
      <c r="AR1520" s="74"/>
      <c r="AS1520" s="74"/>
      <c r="AT1520" s="74"/>
      <c r="AU1520" s="74"/>
      <c r="AV1520" s="74"/>
    </row>
    <row r="1521" spans="27:64">
      <c r="AA1521" s="74"/>
      <c r="AB1521" s="74"/>
      <c r="AC1521" s="74"/>
      <c r="AD1521" s="74"/>
      <c r="AE1521" s="74"/>
      <c r="AG1521" s="101"/>
      <c r="AN1521" s="74"/>
      <c r="AO1521" s="74"/>
      <c r="AP1521" s="74"/>
      <c r="AQ1521" s="74"/>
      <c r="AR1521" s="74"/>
      <c r="AS1521" s="74"/>
      <c r="AT1521" s="74"/>
      <c r="AU1521" s="74"/>
      <c r="AV1521" s="74"/>
    </row>
    <row r="1522" spans="27:64">
      <c r="AA1522" s="74"/>
      <c r="AB1522" s="74"/>
      <c r="AC1522" s="74"/>
      <c r="AD1522" s="74"/>
      <c r="AE1522" s="74"/>
      <c r="AG1522" s="101"/>
      <c r="AN1522" s="74"/>
      <c r="AO1522" s="74"/>
      <c r="AP1522" s="74"/>
      <c r="AQ1522" s="74"/>
      <c r="AR1522" s="74"/>
      <c r="AS1522" s="74"/>
      <c r="AT1522" s="74"/>
      <c r="AU1522" s="74"/>
      <c r="AV1522" s="74"/>
      <c r="AX1522" s="74"/>
      <c r="AY1522" s="74"/>
      <c r="AZ1522" s="74"/>
      <c r="BA1522" s="74"/>
      <c r="BB1522" s="74"/>
      <c r="BC1522" s="74"/>
      <c r="BD1522" s="74"/>
      <c r="BE1522" s="74"/>
      <c r="BF1522" s="74"/>
      <c r="BG1522" s="74"/>
      <c r="BH1522" s="74"/>
      <c r="BI1522" s="74"/>
      <c r="BJ1522" s="74"/>
      <c r="BK1522" s="74"/>
      <c r="BL1522" s="74"/>
    </row>
    <row r="1523" spans="27:64">
      <c r="AA1523" s="74"/>
      <c r="AB1523" s="74"/>
      <c r="AC1523" s="74"/>
      <c r="AD1523" s="74"/>
      <c r="AE1523" s="74"/>
      <c r="AG1523" s="101"/>
      <c r="AN1523" s="74"/>
      <c r="AO1523" s="74"/>
      <c r="AP1523" s="74"/>
      <c r="AQ1523" s="74"/>
      <c r="AR1523" s="74"/>
      <c r="AS1523" s="74"/>
      <c r="AT1523" s="74"/>
      <c r="AU1523" s="74"/>
      <c r="AV1523" s="74"/>
    </row>
    <row r="1524" spans="27:64">
      <c r="AA1524" s="74"/>
      <c r="AB1524" s="74"/>
      <c r="AC1524" s="74"/>
      <c r="AD1524" s="74"/>
      <c r="AE1524" s="74"/>
      <c r="AG1524" s="101"/>
      <c r="AN1524" s="74"/>
      <c r="AO1524" s="74"/>
      <c r="AP1524" s="74"/>
      <c r="AQ1524" s="74"/>
      <c r="AR1524" s="74"/>
      <c r="AS1524" s="74"/>
      <c r="AT1524" s="74"/>
      <c r="AU1524" s="74"/>
      <c r="AV1524" s="74"/>
      <c r="AX1524" s="74"/>
      <c r="AY1524" s="74"/>
      <c r="AZ1524" s="74"/>
      <c r="BA1524" s="74"/>
      <c r="BB1524" s="74"/>
      <c r="BC1524" s="74"/>
      <c r="BD1524" s="74"/>
      <c r="BE1524" s="74"/>
      <c r="BF1524" s="74"/>
      <c r="BG1524" s="74"/>
      <c r="BH1524" s="74"/>
      <c r="BI1524" s="74"/>
      <c r="BJ1524" s="74"/>
      <c r="BK1524" s="74"/>
      <c r="BL1524" s="74"/>
    </row>
    <row r="1525" spans="27:64">
      <c r="AA1525" s="74"/>
      <c r="AB1525" s="74"/>
      <c r="AC1525" s="74"/>
      <c r="AD1525" s="74"/>
      <c r="AE1525" s="74"/>
      <c r="AG1525" s="101"/>
      <c r="AN1525" s="74"/>
      <c r="AO1525" s="74"/>
      <c r="AP1525" s="74"/>
      <c r="AQ1525" s="74"/>
      <c r="AR1525" s="74"/>
      <c r="AS1525" s="74"/>
      <c r="AT1525" s="74"/>
      <c r="AU1525" s="74"/>
      <c r="AV1525" s="74"/>
    </row>
    <row r="1526" spans="27:64">
      <c r="AA1526" s="74"/>
      <c r="AB1526" s="74"/>
      <c r="AC1526" s="74"/>
      <c r="AD1526" s="74"/>
      <c r="AE1526" s="74"/>
      <c r="AG1526" s="101"/>
      <c r="AN1526" s="74"/>
      <c r="AO1526" s="74"/>
      <c r="AP1526" s="74"/>
      <c r="AQ1526" s="74"/>
      <c r="AR1526" s="74"/>
      <c r="AS1526" s="74"/>
      <c r="AT1526" s="74"/>
      <c r="AU1526" s="74"/>
      <c r="AV1526" s="74"/>
    </row>
    <row r="1527" spans="27:64">
      <c r="AA1527" s="74"/>
      <c r="AB1527" s="74"/>
      <c r="AC1527" s="74"/>
      <c r="AD1527" s="74"/>
      <c r="AE1527" s="74"/>
      <c r="AG1527" s="101"/>
      <c r="AN1527" s="74"/>
      <c r="AO1527" s="74"/>
      <c r="AP1527" s="74"/>
      <c r="AQ1527" s="74"/>
      <c r="AR1527" s="74"/>
      <c r="AS1527" s="74"/>
      <c r="AT1527" s="74"/>
      <c r="AU1527" s="74"/>
      <c r="AV1527" s="74"/>
      <c r="AX1527" s="74"/>
    </row>
    <row r="1528" spans="27:64">
      <c r="AA1528" s="74"/>
      <c r="AB1528" s="74"/>
      <c r="AC1528" s="74"/>
      <c r="AD1528" s="74"/>
      <c r="AE1528" s="74"/>
      <c r="AG1528" s="101"/>
      <c r="AN1528" s="74"/>
      <c r="AO1528" s="74"/>
      <c r="AP1528" s="74"/>
      <c r="AQ1528" s="74"/>
      <c r="AR1528" s="74"/>
      <c r="AS1528" s="74"/>
      <c r="AT1528" s="74"/>
      <c r="AU1528" s="74"/>
      <c r="AV1528" s="74"/>
    </row>
    <row r="1529" spans="27:64">
      <c r="AA1529" s="74"/>
      <c r="AB1529" s="74"/>
      <c r="AC1529" s="74"/>
      <c r="AD1529" s="74"/>
      <c r="AE1529" s="74"/>
      <c r="AG1529" s="101"/>
      <c r="AN1529" s="74"/>
      <c r="AO1529" s="74"/>
      <c r="AP1529" s="74"/>
      <c r="AQ1529" s="74"/>
      <c r="AR1529" s="74"/>
      <c r="AS1529" s="74"/>
      <c r="AT1529" s="74"/>
      <c r="AU1529" s="74"/>
      <c r="AV1529" s="74"/>
      <c r="AX1529" s="74"/>
    </row>
    <row r="1530" spans="27:64">
      <c r="AA1530" s="74"/>
      <c r="AB1530" s="74"/>
      <c r="AC1530" s="74"/>
      <c r="AD1530" s="74"/>
      <c r="AE1530" s="74"/>
      <c r="AG1530" s="101"/>
      <c r="AN1530" s="74"/>
      <c r="AO1530" s="74"/>
      <c r="AP1530" s="74"/>
      <c r="AQ1530" s="74"/>
      <c r="AR1530" s="74"/>
      <c r="AS1530" s="74"/>
      <c r="AT1530" s="74"/>
      <c r="AU1530" s="74"/>
      <c r="AV1530" s="74"/>
    </row>
    <row r="1531" spans="27:64">
      <c r="AA1531" s="74"/>
      <c r="AB1531" s="74"/>
      <c r="AC1531" s="74"/>
      <c r="AD1531" s="74"/>
      <c r="AE1531" s="74"/>
      <c r="AG1531" s="101"/>
      <c r="AN1531" s="74"/>
      <c r="AO1531" s="74"/>
      <c r="AP1531" s="74"/>
      <c r="AQ1531" s="74"/>
      <c r="AR1531" s="74"/>
      <c r="AS1531" s="74"/>
      <c r="AT1531" s="74"/>
      <c r="AU1531" s="74"/>
      <c r="AV1531" s="74"/>
    </row>
    <row r="1532" spans="27:64">
      <c r="AA1532" s="74"/>
      <c r="AB1532" s="74"/>
      <c r="AC1532" s="74"/>
      <c r="AD1532" s="74"/>
      <c r="AE1532" s="74"/>
      <c r="AG1532" s="101"/>
      <c r="AN1532" s="74"/>
      <c r="AO1532" s="74"/>
      <c r="AP1532" s="74"/>
      <c r="AQ1532" s="74"/>
      <c r="AR1532" s="74"/>
      <c r="AS1532" s="74"/>
      <c r="AT1532" s="74"/>
      <c r="AU1532" s="74"/>
      <c r="AV1532" s="74"/>
    </row>
    <row r="1533" spans="27:64">
      <c r="AA1533" s="74"/>
      <c r="AB1533" s="74"/>
      <c r="AC1533" s="74"/>
      <c r="AD1533" s="74"/>
      <c r="AE1533" s="74"/>
      <c r="AG1533" s="101"/>
      <c r="AN1533" s="74"/>
      <c r="AO1533" s="74"/>
      <c r="AP1533" s="74"/>
      <c r="AQ1533" s="74"/>
      <c r="AR1533" s="74"/>
      <c r="AS1533" s="74"/>
      <c r="AT1533" s="74"/>
      <c r="AU1533" s="74"/>
    </row>
    <row r="1534" spans="27:64">
      <c r="AA1534" s="74"/>
      <c r="AB1534" s="74"/>
      <c r="AC1534" s="74"/>
      <c r="AD1534" s="74"/>
      <c r="AE1534" s="74"/>
      <c r="AG1534" s="101"/>
      <c r="AN1534" s="74"/>
      <c r="AO1534" s="74"/>
      <c r="AP1534" s="74"/>
      <c r="AQ1534" s="74"/>
      <c r="AR1534" s="74"/>
      <c r="AS1534" s="74"/>
      <c r="AT1534" s="74"/>
      <c r="AU1534" s="74"/>
      <c r="AV1534" s="74"/>
    </row>
    <row r="1535" spans="27:64">
      <c r="AA1535" s="74"/>
      <c r="AB1535" s="74"/>
      <c r="AC1535" s="74"/>
      <c r="AD1535" s="74"/>
      <c r="AE1535" s="74"/>
      <c r="AG1535" s="101"/>
      <c r="AN1535" s="74"/>
      <c r="AO1535" s="74"/>
      <c r="AP1535" s="74"/>
      <c r="AQ1535" s="74"/>
      <c r="AR1535" s="74"/>
      <c r="AS1535" s="74"/>
      <c r="AT1535" s="74"/>
      <c r="AU1535" s="74"/>
      <c r="AV1535" s="74"/>
      <c r="AW1535" s="74"/>
      <c r="AX1535" s="74"/>
      <c r="AY1535" s="74"/>
      <c r="AZ1535" s="74"/>
      <c r="BA1535" s="74"/>
      <c r="BB1535" s="74"/>
      <c r="BC1535" s="74"/>
      <c r="BD1535" s="74"/>
      <c r="BE1535" s="74"/>
      <c r="BF1535" s="74"/>
      <c r="BG1535" s="74"/>
      <c r="BH1535" s="74"/>
      <c r="BI1535" s="74"/>
      <c r="BJ1535" s="74"/>
      <c r="BK1535" s="74"/>
      <c r="BL1535" s="74"/>
    </row>
    <row r="1536" spans="27:64">
      <c r="AA1536" s="74"/>
      <c r="AB1536" s="74"/>
      <c r="AC1536" s="74"/>
      <c r="AD1536" s="74"/>
      <c r="AE1536" s="74"/>
      <c r="AG1536" s="101"/>
      <c r="AN1536" s="74"/>
      <c r="AO1536" s="74"/>
      <c r="AP1536" s="74"/>
      <c r="AQ1536" s="74"/>
      <c r="AR1536" s="74"/>
      <c r="AS1536" s="74"/>
      <c r="AT1536" s="74"/>
      <c r="AU1536" s="74"/>
    </row>
    <row r="1537" spans="27:64">
      <c r="AA1537" s="74"/>
      <c r="AB1537" s="74"/>
      <c r="AC1537" s="74"/>
      <c r="AD1537" s="74"/>
      <c r="AE1537" s="74"/>
      <c r="AG1537" s="101"/>
      <c r="AN1537" s="74"/>
      <c r="AO1537" s="74"/>
      <c r="AP1537" s="74"/>
      <c r="AQ1537" s="74"/>
      <c r="AR1537" s="74"/>
      <c r="AS1537" s="74"/>
      <c r="AT1537" s="74"/>
      <c r="AU1537" s="74"/>
    </row>
    <row r="1538" spans="27:64">
      <c r="AA1538" s="74"/>
      <c r="AB1538" s="74"/>
      <c r="AC1538" s="74"/>
      <c r="AD1538" s="74"/>
      <c r="AE1538" s="74"/>
      <c r="AG1538" s="101"/>
      <c r="AN1538" s="74"/>
      <c r="AO1538" s="74"/>
      <c r="AP1538" s="74"/>
      <c r="AQ1538" s="74"/>
      <c r="AR1538" s="74"/>
      <c r="AS1538" s="74"/>
      <c r="AT1538" s="74"/>
      <c r="AU1538" s="74"/>
    </row>
    <row r="1539" spans="27:64">
      <c r="AA1539" s="74"/>
      <c r="AB1539" s="74"/>
      <c r="AC1539" s="74"/>
      <c r="AD1539" s="74"/>
      <c r="AE1539" s="74"/>
      <c r="AG1539" s="101"/>
      <c r="AN1539" s="74"/>
      <c r="AO1539" s="74"/>
      <c r="AP1539" s="74"/>
      <c r="AQ1539" s="74"/>
      <c r="AR1539" s="74"/>
      <c r="AS1539" s="74"/>
      <c r="AT1539" s="74"/>
      <c r="AU1539" s="74"/>
      <c r="AV1539" s="74"/>
    </row>
    <row r="1540" spans="27:64">
      <c r="AA1540" s="74"/>
      <c r="AB1540" s="74"/>
      <c r="AC1540" s="74"/>
      <c r="AD1540" s="74"/>
      <c r="AE1540" s="74"/>
      <c r="AG1540" s="101"/>
      <c r="AN1540" s="74"/>
      <c r="AO1540" s="74"/>
      <c r="AP1540" s="74"/>
      <c r="AQ1540" s="74"/>
      <c r="AR1540" s="74"/>
      <c r="AS1540" s="74"/>
      <c r="AT1540" s="74"/>
      <c r="AU1540" s="74"/>
      <c r="AV1540" s="74"/>
    </row>
    <row r="1541" spans="27:64">
      <c r="AA1541" s="74"/>
      <c r="AB1541" s="74"/>
      <c r="AC1541" s="74"/>
      <c r="AD1541" s="74"/>
      <c r="AE1541" s="74"/>
      <c r="AG1541" s="101"/>
      <c r="AN1541" s="74"/>
      <c r="AO1541" s="74"/>
      <c r="AP1541" s="74"/>
      <c r="AQ1541" s="74"/>
      <c r="AR1541" s="74"/>
      <c r="AS1541" s="74"/>
      <c r="AT1541" s="74"/>
      <c r="AU1541" s="74"/>
      <c r="AV1541" s="74"/>
    </row>
    <row r="1542" spans="27:64">
      <c r="AA1542" s="74"/>
      <c r="AB1542" s="74"/>
      <c r="AC1542" s="74"/>
      <c r="AD1542" s="74"/>
      <c r="AE1542" s="74"/>
      <c r="AG1542" s="101"/>
      <c r="AN1542" s="74"/>
      <c r="AO1542" s="74"/>
      <c r="AP1542" s="74"/>
      <c r="AQ1542" s="74"/>
      <c r="AR1542" s="74"/>
      <c r="AS1542" s="74"/>
      <c r="AT1542" s="74"/>
      <c r="AU1542" s="74"/>
    </row>
    <row r="1543" spans="27:64">
      <c r="AA1543" s="74"/>
      <c r="AB1543" s="74"/>
      <c r="AC1543" s="74"/>
      <c r="AD1543" s="74"/>
      <c r="AE1543" s="74"/>
      <c r="AG1543" s="101"/>
      <c r="AN1543" s="74"/>
      <c r="AO1543" s="74"/>
      <c r="AP1543" s="74"/>
      <c r="AQ1543" s="74"/>
      <c r="AR1543" s="74"/>
      <c r="AS1543" s="74"/>
      <c r="AT1543" s="74"/>
      <c r="AU1543" s="74"/>
      <c r="AV1543" s="74"/>
      <c r="AW1543" s="74"/>
      <c r="AX1543" s="74"/>
      <c r="AY1543" s="74"/>
      <c r="AZ1543" s="74"/>
      <c r="BA1543" s="74"/>
      <c r="BB1543" s="74"/>
      <c r="BC1543" s="74"/>
      <c r="BD1543" s="74"/>
      <c r="BE1543" s="74"/>
      <c r="BF1543" s="74"/>
      <c r="BG1543" s="74"/>
      <c r="BH1543" s="74"/>
      <c r="BI1543" s="74"/>
      <c r="BJ1543" s="74"/>
      <c r="BK1543" s="74"/>
      <c r="BL1543" s="74"/>
    </row>
    <row r="1544" spans="27:64">
      <c r="AA1544" s="74"/>
      <c r="AB1544" s="74"/>
      <c r="AC1544" s="74"/>
      <c r="AD1544" s="74"/>
      <c r="AE1544" s="74"/>
      <c r="AG1544" s="101"/>
      <c r="AN1544" s="74"/>
      <c r="AO1544" s="74"/>
      <c r="AP1544" s="74"/>
      <c r="AQ1544" s="74"/>
      <c r="AR1544" s="74"/>
      <c r="AS1544" s="74"/>
      <c r="AT1544" s="74"/>
      <c r="AU1544" s="74"/>
      <c r="AV1544" s="74"/>
      <c r="AX1544" s="74"/>
      <c r="AY1544" s="74"/>
      <c r="AZ1544" s="74"/>
      <c r="BA1544" s="74"/>
      <c r="BB1544" s="74"/>
      <c r="BC1544" s="74"/>
      <c r="BD1544" s="74"/>
      <c r="BE1544" s="74"/>
      <c r="BF1544" s="74"/>
      <c r="BG1544" s="74"/>
      <c r="BH1544" s="74"/>
      <c r="BI1544" s="74"/>
      <c r="BJ1544" s="74"/>
      <c r="BK1544" s="74"/>
      <c r="BL1544" s="74"/>
    </row>
    <row r="1545" spans="27:64">
      <c r="AA1545" s="74"/>
      <c r="AB1545" s="74"/>
      <c r="AC1545" s="74"/>
      <c r="AD1545" s="74"/>
      <c r="AE1545" s="74"/>
      <c r="AG1545" s="101"/>
      <c r="AN1545" s="74"/>
      <c r="AO1545" s="74"/>
      <c r="AP1545" s="74"/>
      <c r="AQ1545" s="74"/>
      <c r="AR1545" s="74"/>
      <c r="AS1545" s="74"/>
      <c r="AT1545" s="74"/>
      <c r="AU1545" s="74"/>
    </row>
    <row r="1546" spans="27:64">
      <c r="AA1546" s="74"/>
      <c r="AB1546" s="74"/>
      <c r="AC1546" s="74"/>
      <c r="AD1546" s="74"/>
      <c r="AE1546" s="74"/>
      <c r="AG1546" s="101"/>
      <c r="AN1546" s="74"/>
      <c r="AO1546" s="74"/>
      <c r="AP1546" s="74"/>
      <c r="AQ1546" s="74"/>
      <c r="AR1546" s="74"/>
      <c r="AS1546" s="74"/>
      <c r="AT1546" s="74"/>
      <c r="AU1546" s="74"/>
      <c r="AV1546" s="74"/>
    </row>
    <row r="1547" spans="27:64">
      <c r="AA1547" s="74"/>
      <c r="AB1547" s="74"/>
      <c r="AC1547" s="74"/>
      <c r="AD1547" s="74"/>
      <c r="AE1547" s="74"/>
      <c r="AG1547" s="101"/>
      <c r="AN1547" s="74"/>
      <c r="AO1547" s="74"/>
      <c r="AP1547" s="74"/>
      <c r="AQ1547" s="74"/>
      <c r="AR1547" s="74"/>
      <c r="AS1547" s="74"/>
      <c r="AT1547" s="74"/>
      <c r="AU1547" s="74"/>
    </row>
    <row r="1548" spans="27:64">
      <c r="AA1548" s="74"/>
      <c r="AB1548" s="74"/>
      <c r="AC1548" s="74"/>
      <c r="AD1548" s="74"/>
      <c r="AE1548" s="74"/>
      <c r="AG1548" s="101"/>
      <c r="AN1548" s="74"/>
      <c r="AO1548" s="74"/>
      <c r="AP1548" s="74"/>
      <c r="AQ1548" s="74"/>
      <c r="AR1548" s="74"/>
      <c r="AS1548" s="74"/>
      <c r="AT1548" s="74"/>
      <c r="AU1548" s="74"/>
      <c r="AV1548" s="74"/>
      <c r="AW1548" s="74"/>
      <c r="AX1548" s="74"/>
      <c r="AY1548" s="74"/>
      <c r="AZ1548" s="74"/>
      <c r="BA1548" s="74"/>
      <c r="BB1548" s="74"/>
      <c r="BC1548" s="74"/>
      <c r="BD1548" s="74"/>
      <c r="BE1548" s="74"/>
      <c r="BF1548" s="74"/>
      <c r="BG1548" s="74"/>
      <c r="BH1548" s="74"/>
      <c r="BI1548" s="74"/>
      <c r="BJ1548" s="74"/>
      <c r="BK1548" s="74"/>
      <c r="BL1548" s="74"/>
    </row>
    <row r="1549" spans="27:64">
      <c r="AA1549" s="74"/>
      <c r="AB1549" s="74"/>
      <c r="AC1549" s="74"/>
      <c r="AD1549" s="74"/>
      <c r="AE1549" s="74"/>
      <c r="AG1549" s="101"/>
      <c r="AN1549" s="74"/>
      <c r="AO1549" s="74"/>
      <c r="AP1549" s="74"/>
      <c r="AQ1549" s="74"/>
      <c r="AR1549" s="74"/>
      <c r="AS1549" s="74"/>
      <c r="AT1549" s="74"/>
      <c r="AU1549" s="74"/>
    </row>
    <row r="1550" spans="27:64">
      <c r="AA1550" s="74"/>
      <c r="AB1550" s="74"/>
      <c r="AC1550" s="74"/>
      <c r="AD1550" s="74"/>
      <c r="AE1550" s="74"/>
      <c r="AG1550" s="101"/>
      <c r="AN1550" s="74"/>
      <c r="AO1550" s="74"/>
      <c r="AP1550" s="74"/>
      <c r="AQ1550" s="74"/>
      <c r="AR1550" s="74"/>
      <c r="AS1550" s="74"/>
      <c r="AT1550" s="74"/>
      <c r="AU1550" s="74"/>
      <c r="AV1550" s="74"/>
      <c r="AX1550" s="74"/>
    </row>
    <row r="1551" spans="27:64">
      <c r="AA1551" s="74"/>
      <c r="AB1551" s="74"/>
      <c r="AC1551" s="74"/>
      <c r="AD1551" s="74"/>
      <c r="AE1551" s="74"/>
      <c r="AG1551" s="101"/>
      <c r="AN1551" s="74"/>
      <c r="AO1551" s="74"/>
      <c r="AP1551" s="74"/>
      <c r="AQ1551" s="74"/>
      <c r="AR1551" s="74"/>
      <c r="AS1551" s="74"/>
      <c r="AT1551" s="74"/>
      <c r="AU1551" s="74"/>
      <c r="AV1551" s="74"/>
      <c r="AX1551" s="74"/>
    </row>
    <row r="1552" spans="27:64">
      <c r="AA1552" s="74"/>
      <c r="AB1552" s="74"/>
      <c r="AC1552" s="74"/>
      <c r="AD1552" s="74"/>
      <c r="AE1552" s="74"/>
      <c r="AG1552" s="101"/>
      <c r="AN1552" s="74"/>
      <c r="AO1552" s="74"/>
      <c r="AP1552" s="74"/>
      <c r="AQ1552" s="74"/>
      <c r="AR1552" s="74"/>
      <c r="AS1552" s="74"/>
      <c r="AT1552" s="74"/>
      <c r="AU1552" s="74"/>
      <c r="AV1552" s="74"/>
      <c r="AX1552" s="74"/>
    </row>
    <row r="1553" spans="27:64">
      <c r="AA1553" s="74"/>
      <c r="AB1553" s="74"/>
      <c r="AC1553" s="74"/>
      <c r="AD1553" s="74"/>
      <c r="AE1553" s="74"/>
      <c r="AG1553" s="101"/>
      <c r="AN1553" s="74"/>
      <c r="AO1553" s="74"/>
      <c r="AP1553" s="74"/>
      <c r="AQ1553" s="74"/>
      <c r="AR1553" s="74"/>
      <c r="AS1553" s="74"/>
      <c r="AT1553" s="74"/>
      <c r="AU1553" s="74"/>
      <c r="AV1553" s="74"/>
    </row>
    <row r="1554" spans="27:64">
      <c r="AA1554" s="74"/>
      <c r="AB1554" s="74"/>
      <c r="AC1554" s="74"/>
      <c r="AD1554" s="74"/>
      <c r="AE1554" s="74"/>
      <c r="AG1554" s="101"/>
      <c r="AN1554" s="74"/>
      <c r="AO1554" s="74"/>
      <c r="AP1554" s="74"/>
      <c r="AQ1554" s="74"/>
      <c r="AR1554" s="74"/>
      <c r="AS1554" s="74"/>
      <c r="AT1554" s="74"/>
      <c r="AU1554" s="74"/>
    </row>
    <row r="1555" spans="27:64">
      <c r="AA1555" s="74"/>
      <c r="AB1555" s="74"/>
      <c r="AC1555" s="74"/>
      <c r="AD1555" s="74"/>
      <c r="AE1555" s="74"/>
      <c r="AG1555" s="101"/>
      <c r="AN1555" s="74"/>
      <c r="AO1555" s="74"/>
      <c r="AP1555" s="74"/>
      <c r="AQ1555" s="74"/>
      <c r="AR1555" s="74"/>
      <c r="AS1555" s="74"/>
      <c r="AT1555" s="74"/>
      <c r="AU1555" s="74"/>
      <c r="AV1555" s="74"/>
    </row>
    <row r="1556" spans="27:64">
      <c r="AA1556" s="74"/>
      <c r="AB1556" s="74"/>
      <c r="AC1556" s="74"/>
      <c r="AD1556" s="74"/>
      <c r="AE1556" s="74"/>
      <c r="AG1556" s="101"/>
      <c r="AN1556" s="74"/>
      <c r="AO1556" s="74"/>
      <c r="AP1556" s="74"/>
      <c r="AQ1556" s="74"/>
      <c r="AR1556" s="74"/>
      <c r="AS1556" s="74"/>
      <c r="AT1556" s="74"/>
      <c r="AU1556" s="74"/>
      <c r="AV1556" s="74"/>
    </row>
    <row r="1557" spans="27:64">
      <c r="AA1557" s="74"/>
      <c r="AB1557" s="74"/>
      <c r="AC1557" s="74"/>
      <c r="AD1557" s="74"/>
      <c r="AE1557" s="74"/>
      <c r="AG1557" s="101"/>
      <c r="AN1557" s="74"/>
      <c r="AO1557" s="74"/>
      <c r="AP1557" s="74"/>
      <c r="AQ1557" s="74"/>
      <c r="AR1557" s="74"/>
      <c r="AS1557" s="74"/>
      <c r="AT1557" s="74"/>
      <c r="AU1557" s="74"/>
      <c r="AV1557" s="74"/>
      <c r="AW1557" s="74"/>
      <c r="AX1557" s="74"/>
      <c r="AY1557" s="74"/>
      <c r="AZ1557" s="74"/>
      <c r="BA1557" s="74"/>
      <c r="BB1557" s="74"/>
      <c r="BC1557" s="74"/>
      <c r="BD1557" s="74"/>
      <c r="BE1557" s="74"/>
      <c r="BF1557" s="74"/>
      <c r="BG1557" s="74"/>
      <c r="BH1557" s="74"/>
      <c r="BI1557" s="74"/>
      <c r="BJ1557" s="74"/>
      <c r="BK1557" s="74"/>
      <c r="BL1557" s="74"/>
    </row>
    <row r="1558" spans="27:64">
      <c r="AA1558" s="74"/>
      <c r="AB1558" s="74"/>
      <c r="AC1558" s="74"/>
      <c r="AD1558" s="74"/>
      <c r="AE1558" s="74"/>
      <c r="AG1558" s="101"/>
      <c r="AN1558" s="74"/>
      <c r="AO1558" s="74"/>
      <c r="AP1558" s="74"/>
      <c r="AQ1558" s="74"/>
      <c r="AR1558" s="74"/>
      <c r="AS1558" s="74"/>
      <c r="AT1558" s="74"/>
      <c r="AU1558" s="74"/>
    </row>
    <row r="1559" spans="27:64">
      <c r="AA1559" s="74"/>
      <c r="AB1559" s="74"/>
      <c r="AC1559" s="74"/>
      <c r="AD1559" s="74"/>
      <c r="AE1559" s="74"/>
      <c r="AG1559" s="101"/>
      <c r="AN1559" s="74"/>
      <c r="AO1559" s="74"/>
      <c r="AP1559" s="74"/>
      <c r="AQ1559" s="74"/>
      <c r="AR1559" s="74"/>
      <c r="AS1559" s="74"/>
      <c r="AT1559" s="74"/>
      <c r="AU1559" s="74"/>
    </row>
    <row r="1560" spans="27:64">
      <c r="AA1560" s="74"/>
      <c r="AB1560" s="74"/>
      <c r="AC1560" s="74"/>
      <c r="AD1560" s="74"/>
      <c r="AE1560" s="74"/>
      <c r="AG1560" s="101"/>
      <c r="AN1560" s="74"/>
      <c r="AO1560" s="74"/>
      <c r="AP1560" s="74"/>
      <c r="AQ1560" s="74"/>
      <c r="AR1560" s="74"/>
      <c r="AS1560" s="74"/>
      <c r="AT1560" s="74"/>
      <c r="AU1560" s="74"/>
      <c r="AV1560" s="74"/>
      <c r="AW1560" s="74"/>
      <c r="AX1560" s="74"/>
      <c r="AY1560" s="74"/>
      <c r="AZ1560" s="74"/>
      <c r="BA1560" s="74"/>
      <c r="BB1560" s="74"/>
      <c r="BC1560" s="74"/>
      <c r="BD1560" s="74"/>
      <c r="BE1560" s="74"/>
      <c r="BF1560" s="74"/>
      <c r="BG1560" s="74"/>
      <c r="BH1560" s="74"/>
      <c r="BI1560" s="74"/>
      <c r="BJ1560" s="74"/>
      <c r="BK1560" s="74"/>
      <c r="BL1560" s="74"/>
    </row>
    <row r="1561" spans="27:64">
      <c r="AA1561" s="74"/>
      <c r="AB1561" s="74"/>
      <c r="AC1561" s="74"/>
      <c r="AD1561" s="74"/>
      <c r="AE1561" s="74"/>
      <c r="AG1561" s="101"/>
      <c r="AN1561" s="74"/>
      <c r="AO1561" s="74"/>
      <c r="AP1561" s="74"/>
      <c r="AQ1561" s="74"/>
      <c r="AR1561" s="74"/>
      <c r="AS1561" s="74"/>
      <c r="AT1561" s="74"/>
      <c r="AU1561" s="74"/>
      <c r="AV1561" s="74"/>
      <c r="AX1561" s="74"/>
      <c r="AY1561" s="74"/>
      <c r="AZ1561" s="74"/>
      <c r="BA1561" s="74"/>
      <c r="BB1561" s="74"/>
      <c r="BC1561" s="74"/>
      <c r="BD1561" s="74"/>
      <c r="BE1561" s="74"/>
      <c r="BF1561" s="74"/>
      <c r="BG1561" s="74"/>
      <c r="BH1561" s="74"/>
      <c r="BI1561" s="74"/>
      <c r="BJ1561" s="74"/>
      <c r="BK1561" s="74"/>
      <c r="BL1561" s="74"/>
    </row>
    <row r="1562" spans="27:64">
      <c r="AA1562" s="74"/>
      <c r="AB1562" s="74"/>
      <c r="AC1562" s="74"/>
      <c r="AD1562" s="74"/>
      <c r="AE1562" s="74"/>
      <c r="AG1562" s="101"/>
      <c r="AN1562" s="74"/>
      <c r="AO1562" s="74"/>
      <c r="AP1562" s="74"/>
      <c r="AQ1562" s="74"/>
      <c r="AR1562" s="74"/>
      <c r="AS1562" s="74"/>
      <c r="AT1562" s="74"/>
      <c r="AU1562" s="74"/>
      <c r="AV1562" s="74"/>
      <c r="AX1562" s="74"/>
    </row>
    <row r="1563" spans="27:64">
      <c r="AA1563" s="74"/>
      <c r="AB1563" s="74"/>
      <c r="AC1563" s="74"/>
      <c r="AD1563" s="74"/>
      <c r="AE1563" s="74"/>
      <c r="AG1563" s="101"/>
      <c r="AN1563" s="74"/>
      <c r="AO1563" s="74"/>
      <c r="AP1563" s="74"/>
      <c r="AQ1563" s="74"/>
      <c r="AR1563" s="74"/>
      <c r="AS1563" s="74"/>
      <c r="AT1563" s="74"/>
      <c r="AU1563" s="74"/>
    </row>
    <row r="1564" spans="27:64">
      <c r="AA1564" s="74"/>
      <c r="AB1564" s="74"/>
      <c r="AC1564" s="74"/>
      <c r="AD1564" s="74"/>
      <c r="AE1564" s="74"/>
      <c r="AG1564" s="101"/>
      <c r="AN1564" s="74"/>
      <c r="AO1564" s="74"/>
      <c r="AP1564" s="74"/>
      <c r="AQ1564" s="74"/>
      <c r="AR1564" s="74"/>
      <c r="AS1564" s="74"/>
      <c r="AT1564" s="74"/>
      <c r="AU1564" s="74"/>
      <c r="AV1564" s="74"/>
    </row>
    <row r="1565" spans="27:64">
      <c r="AA1565" s="74"/>
      <c r="AB1565" s="74"/>
      <c r="AC1565" s="74"/>
      <c r="AD1565" s="74"/>
      <c r="AE1565" s="74"/>
      <c r="AG1565" s="101"/>
      <c r="AN1565" s="74"/>
      <c r="AO1565" s="74"/>
      <c r="AP1565" s="74"/>
      <c r="AQ1565" s="74"/>
      <c r="AR1565" s="74"/>
      <c r="AS1565" s="74"/>
      <c r="AT1565" s="74"/>
      <c r="AU1565" s="74"/>
      <c r="AV1565" s="74"/>
    </row>
    <row r="1566" spans="27:64">
      <c r="AA1566" s="74"/>
      <c r="AB1566" s="74"/>
      <c r="AC1566" s="74"/>
      <c r="AD1566" s="74"/>
      <c r="AE1566" s="74"/>
      <c r="AG1566" s="101"/>
      <c r="AN1566" s="74"/>
      <c r="AO1566" s="74"/>
      <c r="AP1566" s="74"/>
      <c r="AQ1566" s="74"/>
      <c r="AR1566" s="74"/>
      <c r="AS1566" s="74"/>
      <c r="AT1566" s="74"/>
      <c r="AU1566" s="74"/>
      <c r="AV1566" s="74"/>
      <c r="AX1566" s="74"/>
    </row>
    <row r="1567" spans="27:64">
      <c r="AA1567" s="74"/>
      <c r="AB1567" s="74"/>
      <c r="AC1567" s="74"/>
      <c r="AD1567" s="74"/>
      <c r="AE1567" s="74"/>
      <c r="AG1567" s="101"/>
      <c r="AN1567" s="74"/>
      <c r="AO1567" s="74"/>
      <c r="AP1567" s="74"/>
      <c r="AQ1567" s="74"/>
      <c r="AR1567" s="74"/>
      <c r="AS1567" s="74"/>
      <c r="AT1567" s="74"/>
      <c r="AU1567" s="74"/>
      <c r="AV1567" s="74"/>
      <c r="AX1567" s="74"/>
      <c r="AY1567" s="74"/>
      <c r="AZ1567" s="74"/>
      <c r="BA1567" s="74"/>
      <c r="BB1567" s="74"/>
      <c r="BC1567" s="74"/>
      <c r="BD1567" s="74"/>
      <c r="BE1567" s="74"/>
      <c r="BF1567" s="74"/>
      <c r="BG1567" s="74"/>
      <c r="BH1567" s="74"/>
      <c r="BI1567" s="74"/>
      <c r="BJ1567" s="74"/>
      <c r="BK1567" s="74"/>
      <c r="BL1567" s="74"/>
    </row>
    <row r="1568" spans="27:64">
      <c r="AA1568" s="74"/>
      <c r="AB1568" s="74"/>
      <c r="AC1568" s="74"/>
      <c r="AD1568" s="74"/>
      <c r="AE1568" s="74"/>
      <c r="AG1568" s="101"/>
      <c r="AN1568" s="74"/>
      <c r="AO1568" s="74"/>
      <c r="AP1568" s="74"/>
      <c r="AQ1568" s="74"/>
      <c r="AR1568" s="74"/>
      <c r="AS1568" s="74"/>
      <c r="AT1568" s="74"/>
      <c r="AU1568" s="74"/>
      <c r="AV1568" s="74"/>
    </row>
    <row r="1569" spans="27:64">
      <c r="AA1569" s="74"/>
      <c r="AB1569" s="74"/>
      <c r="AC1569" s="74"/>
      <c r="AD1569" s="74"/>
      <c r="AE1569" s="74"/>
      <c r="AG1569" s="101"/>
      <c r="AN1569" s="74"/>
      <c r="AO1569" s="74"/>
      <c r="AP1569" s="74"/>
      <c r="AQ1569" s="74"/>
      <c r="AR1569" s="74"/>
      <c r="AS1569" s="74"/>
      <c r="AT1569" s="74"/>
      <c r="AU1569" s="74"/>
      <c r="AV1569" s="74"/>
    </row>
    <row r="1570" spans="27:64">
      <c r="AA1570" s="74"/>
      <c r="AB1570" s="74"/>
      <c r="AC1570" s="74"/>
      <c r="AD1570" s="74"/>
      <c r="AE1570" s="74"/>
      <c r="AG1570" s="101"/>
      <c r="AN1570" s="74"/>
      <c r="AO1570" s="74"/>
      <c r="AP1570" s="74"/>
      <c r="AQ1570" s="74"/>
      <c r="AR1570" s="74"/>
      <c r="AS1570" s="74"/>
      <c r="AT1570" s="74"/>
      <c r="AU1570" s="74"/>
      <c r="AV1570" s="74"/>
    </row>
    <row r="1571" spans="27:64">
      <c r="AA1571" s="74"/>
      <c r="AB1571" s="74"/>
      <c r="AC1571" s="74"/>
      <c r="AD1571" s="74"/>
      <c r="AE1571" s="74"/>
      <c r="AG1571" s="101"/>
      <c r="AN1571" s="74"/>
      <c r="AO1571" s="74"/>
      <c r="AP1571" s="74"/>
      <c r="AQ1571" s="74"/>
      <c r="AR1571" s="74"/>
      <c r="AS1571" s="74"/>
      <c r="AT1571" s="74"/>
      <c r="AU1571" s="74"/>
      <c r="AV1571" s="74"/>
      <c r="AX1571" s="74"/>
    </row>
    <row r="1572" spans="27:64">
      <c r="AA1572" s="74"/>
      <c r="AB1572" s="74"/>
      <c r="AC1572" s="74"/>
      <c r="AD1572" s="74"/>
      <c r="AE1572" s="74"/>
      <c r="AG1572" s="101"/>
      <c r="AN1572" s="74"/>
      <c r="AO1572" s="74"/>
      <c r="AP1572" s="74"/>
      <c r="AQ1572" s="74"/>
      <c r="AR1572" s="74"/>
      <c r="AS1572" s="74"/>
      <c r="AT1572" s="74"/>
      <c r="AU1572" s="74"/>
      <c r="AV1572" s="74"/>
      <c r="AX1572" s="74"/>
      <c r="AY1572" s="74"/>
      <c r="AZ1572" s="74"/>
      <c r="BA1572" s="74"/>
      <c r="BB1572" s="74"/>
      <c r="BC1572" s="74"/>
      <c r="BD1572" s="74"/>
      <c r="BE1572" s="74"/>
      <c r="BF1572" s="74"/>
      <c r="BG1572" s="74"/>
      <c r="BH1572" s="74"/>
      <c r="BI1572" s="74"/>
      <c r="BJ1572" s="74"/>
      <c r="BK1572" s="74"/>
      <c r="BL1572" s="74"/>
    </row>
    <row r="1573" spans="27:64">
      <c r="AA1573" s="74"/>
      <c r="AB1573" s="74"/>
      <c r="AC1573" s="74"/>
      <c r="AD1573" s="74"/>
      <c r="AE1573" s="74"/>
      <c r="AG1573" s="101"/>
      <c r="AN1573" s="74"/>
      <c r="AO1573" s="74"/>
      <c r="AP1573" s="74"/>
      <c r="AQ1573" s="74"/>
      <c r="AR1573" s="74"/>
      <c r="AS1573" s="74"/>
      <c r="AT1573" s="74"/>
      <c r="AU1573" s="74"/>
    </row>
    <row r="1574" spans="27:64">
      <c r="AA1574" s="74"/>
      <c r="AB1574" s="74"/>
      <c r="AC1574" s="74"/>
      <c r="AD1574" s="74"/>
      <c r="AE1574" s="74"/>
      <c r="AG1574" s="101"/>
      <c r="AN1574" s="74"/>
      <c r="AO1574" s="74"/>
      <c r="AP1574" s="74"/>
      <c r="AQ1574" s="74"/>
      <c r="AR1574" s="74"/>
      <c r="AS1574" s="74"/>
      <c r="AT1574" s="74"/>
      <c r="AU1574" s="74"/>
      <c r="AV1574" s="74"/>
    </row>
    <row r="1575" spans="27:64">
      <c r="AA1575" s="74"/>
      <c r="AB1575" s="74"/>
      <c r="AC1575" s="74"/>
      <c r="AD1575" s="74"/>
      <c r="AE1575" s="74"/>
      <c r="AG1575" s="101"/>
      <c r="AN1575" s="74"/>
      <c r="AO1575" s="74"/>
      <c r="AP1575" s="74"/>
      <c r="AQ1575" s="74"/>
      <c r="AR1575" s="74"/>
      <c r="AS1575" s="74"/>
      <c r="AT1575" s="74"/>
      <c r="AU1575" s="74"/>
      <c r="AV1575" s="74"/>
    </row>
    <row r="1576" spans="27:64">
      <c r="AA1576" s="74"/>
      <c r="AB1576" s="74"/>
      <c r="AC1576" s="74"/>
      <c r="AD1576" s="74"/>
      <c r="AE1576" s="74"/>
      <c r="AG1576" s="101"/>
      <c r="AN1576" s="74"/>
      <c r="AO1576" s="74"/>
      <c r="AP1576" s="74"/>
      <c r="AQ1576" s="74"/>
      <c r="AR1576" s="74"/>
      <c r="AS1576" s="74"/>
      <c r="AT1576" s="74"/>
      <c r="AU1576" s="74"/>
      <c r="AV1576" s="74"/>
      <c r="AX1576" s="74"/>
    </row>
    <row r="1577" spans="27:64">
      <c r="AA1577" s="74"/>
      <c r="AB1577" s="74"/>
      <c r="AC1577" s="74"/>
      <c r="AD1577" s="74"/>
      <c r="AE1577" s="74"/>
      <c r="AG1577" s="101"/>
      <c r="AN1577" s="74"/>
      <c r="AO1577" s="74"/>
      <c r="AP1577" s="74"/>
      <c r="AQ1577" s="74"/>
      <c r="AR1577" s="74"/>
      <c r="AS1577" s="74"/>
      <c r="AT1577" s="74"/>
      <c r="AU1577" s="74"/>
      <c r="AV1577" s="74"/>
    </row>
    <row r="1578" spans="27:64">
      <c r="AA1578" s="74"/>
      <c r="AB1578" s="74"/>
      <c r="AC1578" s="74"/>
      <c r="AD1578" s="74"/>
      <c r="AE1578" s="74"/>
      <c r="AG1578" s="101"/>
      <c r="AN1578" s="74"/>
      <c r="AO1578" s="74"/>
      <c r="AP1578" s="74"/>
      <c r="AQ1578" s="74"/>
      <c r="AR1578" s="74"/>
      <c r="AS1578" s="74"/>
      <c r="AT1578" s="74"/>
      <c r="AU1578" s="74"/>
    </row>
    <row r="1579" spans="27:64">
      <c r="AA1579" s="74"/>
      <c r="AB1579" s="74"/>
      <c r="AC1579" s="74"/>
      <c r="AD1579" s="74"/>
      <c r="AE1579" s="74"/>
      <c r="AG1579" s="101"/>
      <c r="AN1579" s="74"/>
      <c r="AO1579" s="74"/>
      <c r="AP1579" s="74"/>
      <c r="AQ1579" s="74"/>
      <c r="AR1579" s="74"/>
      <c r="AS1579" s="74"/>
      <c r="AT1579" s="74"/>
      <c r="AU1579" s="74"/>
    </row>
    <row r="1580" spans="27:64">
      <c r="AA1580" s="74"/>
      <c r="AB1580" s="74"/>
      <c r="AC1580" s="74"/>
      <c r="AD1580" s="74"/>
      <c r="AE1580" s="74"/>
      <c r="AG1580" s="101"/>
      <c r="AN1580" s="74"/>
      <c r="AO1580" s="74"/>
      <c r="AP1580" s="74"/>
      <c r="AQ1580" s="74"/>
      <c r="AR1580" s="74"/>
      <c r="AS1580" s="74"/>
      <c r="AT1580" s="74"/>
      <c r="AU1580" s="74"/>
      <c r="AV1580" s="74"/>
      <c r="AW1580" s="74"/>
      <c r="AX1580" s="74"/>
      <c r="AY1580" s="74"/>
      <c r="AZ1580" s="74"/>
      <c r="BA1580" s="74"/>
      <c r="BB1580" s="74"/>
      <c r="BC1580" s="74"/>
      <c r="BD1580" s="74"/>
      <c r="BE1580" s="74"/>
      <c r="BF1580" s="74"/>
      <c r="BG1580" s="74"/>
      <c r="BH1580" s="74"/>
      <c r="BI1580" s="74"/>
      <c r="BJ1580" s="74"/>
      <c r="BK1580" s="74"/>
      <c r="BL1580" s="74"/>
    </row>
    <row r="1581" spans="27:64">
      <c r="AA1581" s="74"/>
      <c r="AB1581" s="74"/>
      <c r="AC1581" s="74"/>
      <c r="AD1581" s="74"/>
      <c r="AE1581" s="74"/>
      <c r="AG1581" s="101"/>
      <c r="AN1581" s="74"/>
      <c r="AO1581" s="74"/>
      <c r="AP1581" s="74"/>
      <c r="AQ1581" s="74"/>
      <c r="AR1581" s="74"/>
      <c r="AS1581" s="74"/>
      <c r="AT1581" s="74"/>
      <c r="AU1581" s="74"/>
    </row>
    <row r="1582" spans="27:64">
      <c r="AA1582" s="74"/>
      <c r="AB1582" s="74"/>
      <c r="AC1582" s="74"/>
      <c r="AD1582" s="74"/>
      <c r="AE1582" s="74"/>
      <c r="AG1582" s="101"/>
      <c r="AN1582" s="74"/>
      <c r="AO1582" s="74"/>
      <c r="AP1582" s="74"/>
      <c r="AQ1582" s="74"/>
      <c r="AR1582" s="74"/>
      <c r="AS1582" s="74"/>
      <c r="AT1582" s="74"/>
      <c r="AU1582" s="74"/>
      <c r="AV1582" s="74"/>
      <c r="AW1582" s="74"/>
      <c r="AX1582" s="74"/>
      <c r="AY1582" s="74"/>
      <c r="AZ1582" s="74"/>
      <c r="BA1582" s="74"/>
      <c r="BB1582" s="74"/>
      <c r="BC1582" s="74"/>
      <c r="BD1582" s="74"/>
      <c r="BE1582" s="74"/>
      <c r="BF1582" s="74"/>
      <c r="BG1582" s="74"/>
      <c r="BH1582" s="74"/>
      <c r="BI1582" s="74"/>
      <c r="BJ1582" s="74"/>
      <c r="BK1582" s="74"/>
      <c r="BL1582" s="74"/>
    </row>
    <row r="1583" spans="27:64">
      <c r="AA1583" s="74"/>
      <c r="AB1583" s="74"/>
      <c r="AC1583" s="74"/>
      <c r="AD1583" s="74"/>
      <c r="AE1583" s="74"/>
      <c r="AG1583" s="101"/>
      <c r="AN1583" s="74"/>
      <c r="AO1583" s="74"/>
      <c r="AP1583" s="74"/>
      <c r="AQ1583" s="74"/>
      <c r="AR1583" s="74"/>
      <c r="AS1583" s="74"/>
      <c r="AT1583" s="74"/>
      <c r="AU1583" s="74"/>
      <c r="AV1583" s="74"/>
      <c r="AX1583" s="74"/>
      <c r="AY1583" s="74"/>
      <c r="AZ1583" s="74"/>
      <c r="BA1583" s="74"/>
      <c r="BB1583" s="74"/>
      <c r="BC1583" s="74"/>
      <c r="BD1583" s="74"/>
      <c r="BE1583" s="74"/>
      <c r="BF1583" s="74"/>
      <c r="BG1583" s="74"/>
      <c r="BH1583" s="74"/>
      <c r="BI1583" s="74"/>
      <c r="BJ1583" s="74"/>
      <c r="BK1583" s="74"/>
      <c r="BL1583" s="74"/>
    </row>
    <row r="1584" spans="27:64">
      <c r="AA1584" s="74"/>
      <c r="AB1584" s="74"/>
      <c r="AC1584" s="74"/>
      <c r="AD1584" s="74"/>
      <c r="AE1584" s="74"/>
      <c r="AG1584" s="101"/>
      <c r="AN1584" s="74"/>
      <c r="AO1584" s="74"/>
      <c r="AP1584" s="74"/>
      <c r="AQ1584" s="74"/>
      <c r="AR1584" s="74"/>
      <c r="AS1584" s="74"/>
      <c r="AT1584" s="74"/>
      <c r="AU1584" s="74"/>
      <c r="AV1584" s="74"/>
      <c r="AW1584" s="74"/>
      <c r="AX1584" s="74"/>
      <c r="AY1584" s="74"/>
      <c r="AZ1584" s="74"/>
      <c r="BA1584" s="74"/>
      <c r="BB1584" s="74"/>
      <c r="BC1584" s="74"/>
      <c r="BD1584" s="74"/>
      <c r="BE1584" s="74"/>
      <c r="BF1584" s="74"/>
      <c r="BG1584" s="74"/>
      <c r="BH1584" s="74"/>
      <c r="BI1584" s="74"/>
      <c r="BJ1584" s="74"/>
      <c r="BK1584" s="74"/>
      <c r="BL1584" s="74"/>
    </row>
    <row r="1585" spans="27:64">
      <c r="AA1585" s="74"/>
      <c r="AB1585" s="74"/>
      <c r="AC1585" s="74"/>
      <c r="AD1585" s="74"/>
      <c r="AE1585" s="74"/>
      <c r="AG1585" s="101"/>
      <c r="AN1585" s="74"/>
      <c r="AO1585" s="74"/>
      <c r="AP1585" s="74"/>
      <c r="AQ1585" s="74"/>
      <c r="AR1585" s="74"/>
      <c r="AS1585" s="74"/>
      <c r="AT1585" s="74"/>
      <c r="AU1585" s="74"/>
      <c r="AV1585" s="74"/>
      <c r="AX1585" s="74"/>
      <c r="AY1585" s="74"/>
      <c r="AZ1585" s="74"/>
      <c r="BA1585" s="74"/>
      <c r="BB1585" s="74"/>
      <c r="BC1585" s="74"/>
      <c r="BD1585" s="74"/>
      <c r="BE1585" s="74"/>
      <c r="BF1585" s="74"/>
      <c r="BG1585" s="74"/>
      <c r="BH1585" s="74"/>
      <c r="BI1585" s="74"/>
      <c r="BJ1585" s="74"/>
      <c r="BK1585" s="74"/>
      <c r="BL1585" s="74"/>
    </row>
    <row r="1586" spans="27:64">
      <c r="AA1586" s="74"/>
      <c r="AB1586" s="74"/>
      <c r="AC1586" s="74"/>
      <c r="AD1586" s="74"/>
      <c r="AE1586" s="74"/>
      <c r="AG1586" s="101"/>
      <c r="AN1586" s="74"/>
      <c r="AO1586" s="74"/>
      <c r="AP1586" s="74"/>
      <c r="AQ1586" s="74"/>
      <c r="AR1586" s="74"/>
      <c r="AS1586" s="74"/>
      <c r="AT1586" s="74"/>
      <c r="AU1586" s="74"/>
      <c r="AV1586" s="74"/>
      <c r="AW1586" s="74"/>
      <c r="AX1586" s="74"/>
      <c r="AY1586" s="74"/>
      <c r="AZ1586" s="74"/>
      <c r="BA1586" s="74"/>
      <c r="BB1586" s="74"/>
      <c r="BC1586" s="74"/>
      <c r="BD1586" s="74"/>
      <c r="BE1586" s="74"/>
      <c r="BF1586" s="74"/>
      <c r="BG1586" s="74"/>
      <c r="BH1586" s="74"/>
      <c r="BI1586" s="74"/>
      <c r="BJ1586" s="74"/>
      <c r="BK1586" s="74"/>
      <c r="BL1586" s="74"/>
    </row>
    <row r="1587" spans="27:64">
      <c r="AA1587" s="74"/>
      <c r="AB1587" s="74"/>
      <c r="AC1587" s="74"/>
      <c r="AD1587" s="74"/>
      <c r="AE1587" s="74"/>
      <c r="AG1587" s="101"/>
      <c r="AN1587" s="74"/>
      <c r="AO1587" s="74"/>
      <c r="AP1587" s="74"/>
      <c r="AQ1587" s="74"/>
      <c r="AR1587" s="74"/>
      <c r="AS1587" s="74"/>
      <c r="AT1587" s="74"/>
      <c r="AU1587" s="74"/>
      <c r="AV1587" s="74"/>
      <c r="AX1587" s="74"/>
    </row>
    <row r="1588" spans="27:64">
      <c r="AA1588" s="74"/>
      <c r="AB1588" s="74"/>
      <c r="AC1588" s="74"/>
      <c r="AD1588" s="74"/>
      <c r="AE1588" s="74"/>
      <c r="AG1588" s="101"/>
      <c r="AN1588" s="74"/>
      <c r="AO1588" s="74"/>
      <c r="AP1588" s="74"/>
      <c r="AQ1588" s="74"/>
      <c r="AR1588" s="74"/>
      <c r="AS1588" s="74"/>
      <c r="AT1588" s="74"/>
      <c r="AU1588" s="74"/>
      <c r="AV1588" s="74"/>
      <c r="AW1588" s="74"/>
      <c r="AX1588" s="74"/>
      <c r="AY1588" s="74"/>
      <c r="AZ1588" s="74"/>
      <c r="BA1588" s="74"/>
      <c r="BB1588" s="74"/>
      <c r="BC1588" s="74"/>
      <c r="BD1588" s="74"/>
      <c r="BE1588" s="74"/>
      <c r="BF1588" s="74"/>
      <c r="BG1588" s="74"/>
      <c r="BH1588" s="74"/>
      <c r="BI1588" s="74"/>
      <c r="BJ1588" s="74"/>
      <c r="BK1588" s="74"/>
      <c r="BL1588" s="74"/>
    </row>
    <row r="1589" spans="27:64">
      <c r="AA1589" s="74"/>
      <c r="AB1589" s="74"/>
      <c r="AC1589" s="74"/>
      <c r="AD1589" s="74"/>
      <c r="AE1589" s="74"/>
      <c r="AG1589" s="101"/>
      <c r="AN1589" s="74"/>
      <c r="AO1589" s="74"/>
      <c r="AP1589" s="74"/>
      <c r="AQ1589" s="74"/>
      <c r="AR1589" s="74"/>
      <c r="AS1589" s="74"/>
      <c r="AT1589" s="74"/>
      <c r="AU1589" s="74"/>
      <c r="AV1589" s="74"/>
      <c r="AX1589" s="74"/>
    </row>
    <row r="1590" spans="27:64">
      <c r="AA1590" s="74"/>
      <c r="AB1590" s="74"/>
      <c r="AC1590" s="74"/>
      <c r="AD1590" s="74"/>
      <c r="AE1590" s="74"/>
      <c r="AG1590" s="101"/>
      <c r="AN1590" s="74"/>
      <c r="AO1590" s="74"/>
      <c r="AP1590" s="74"/>
      <c r="AQ1590" s="74"/>
      <c r="AR1590" s="74"/>
      <c r="AS1590" s="74"/>
      <c r="AT1590" s="74"/>
      <c r="AU1590" s="74"/>
      <c r="AV1590" s="74"/>
      <c r="AW1590" s="74"/>
      <c r="AX1590" s="74"/>
      <c r="AY1590" s="74"/>
      <c r="AZ1590" s="74"/>
      <c r="BA1590" s="74"/>
      <c r="BB1590" s="74"/>
      <c r="BC1590" s="74"/>
      <c r="BD1590" s="74"/>
      <c r="BE1590" s="74"/>
      <c r="BF1590" s="74"/>
      <c r="BG1590" s="74"/>
      <c r="BH1590" s="74"/>
      <c r="BI1590" s="74"/>
      <c r="BJ1590" s="74"/>
      <c r="BK1590" s="74"/>
      <c r="BL1590" s="74"/>
    </row>
    <row r="1591" spans="27:64">
      <c r="AA1591" s="74"/>
      <c r="AB1591" s="74"/>
      <c r="AC1591" s="74"/>
      <c r="AD1591" s="74"/>
      <c r="AE1591" s="74"/>
      <c r="AG1591" s="101"/>
      <c r="AN1591" s="74"/>
      <c r="AO1591" s="74"/>
      <c r="AP1591" s="74"/>
      <c r="AQ1591" s="74"/>
      <c r="AR1591" s="74"/>
      <c r="AS1591" s="74"/>
      <c r="AT1591" s="74"/>
      <c r="AU1591" s="74"/>
      <c r="AV1591" s="74"/>
      <c r="AW1591" s="74"/>
      <c r="AX1591" s="74"/>
      <c r="AY1591" s="74"/>
      <c r="AZ1591" s="74"/>
      <c r="BA1591" s="74"/>
      <c r="BB1591" s="74"/>
      <c r="BC1591" s="74"/>
      <c r="BD1591" s="74"/>
      <c r="BE1591" s="74"/>
      <c r="BF1591" s="74"/>
      <c r="BG1591" s="74"/>
      <c r="BH1591" s="74"/>
      <c r="BI1591" s="74"/>
      <c r="BJ1591" s="74"/>
      <c r="BK1591" s="74"/>
      <c r="BL1591" s="74"/>
    </row>
    <row r="1592" spans="27:64">
      <c r="AA1592" s="74"/>
      <c r="AB1592" s="74"/>
      <c r="AC1592" s="74"/>
      <c r="AD1592" s="74"/>
      <c r="AE1592" s="74"/>
      <c r="AG1592" s="101"/>
      <c r="AN1592" s="74"/>
      <c r="AO1592" s="74"/>
      <c r="AP1592" s="74"/>
      <c r="AQ1592" s="74"/>
      <c r="AR1592" s="74"/>
      <c r="AS1592" s="74"/>
      <c r="AT1592" s="74"/>
      <c r="AU1592" s="74"/>
      <c r="AV1592" s="74"/>
      <c r="AW1592" s="74"/>
      <c r="AX1592" s="74"/>
      <c r="AY1592" s="74"/>
      <c r="AZ1592" s="74"/>
      <c r="BA1592" s="74"/>
      <c r="BB1592" s="74"/>
      <c r="BC1592" s="74"/>
      <c r="BD1592" s="74"/>
      <c r="BE1592" s="74"/>
      <c r="BF1592" s="74"/>
      <c r="BG1592" s="74"/>
      <c r="BH1592" s="74"/>
      <c r="BI1592" s="74"/>
      <c r="BJ1592" s="74"/>
      <c r="BK1592" s="74"/>
      <c r="BL1592" s="74"/>
    </row>
    <row r="1593" spans="27:64">
      <c r="AA1593" s="74"/>
      <c r="AB1593" s="74"/>
      <c r="AC1593" s="74"/>
      <c r="AD1593" s="74"/>
      <c r="AE1593" s="74"/>
      <c r="AG1593" s="101"/>
      <c r="AN1593" s="74"/>
      <c r="AO1593" s="74"/>
      <c r="AP1593" s="74"/>
      <c r="AQ1593" s="74"/>
      <c r="AR1593" s="74"/>
      <c r="AS1593" s="74"/>
      <c r="AT1593" s="74"/>
      <c r="AU1593" s="74"/>
      <c r="AV1593" s="74"/>
      <c r="AW1593" s="74"/>
      <c r="AX1593" s="74"/>
      <c r="AY1593" s="74"/>
      <c r="AZ1593" s="74"/>
      <c r="BA1593" s="74"/>
      <c r="BB1593" s="74"/>
      <c r="BC1593" s="74"/>
      <c r="BD1593" s="74"/>
      <c r="BE1593" s="74"/>
      <c r="BF1593" s="74"/>
      <c r="BG1593" s="74"/>
      <c r="BH1593" s="74"/>
      <c r="BI1593" s="74"/>
      <c r="BJ1593" s="74"/>
      <c r="BK1593" s="74"/>
      <c r="BL1593" s="74"/>
    </row>
    <row r="1594" spans="27:64">
      <c r="AA1594" s="74"/>
      <c r="AB1594" s="74"/>
      <c r="AC1594" s="74"/>
      <c r="AD1594" s="74"/>
      <c r="AE1594" s="74"/>
      <c r="AG1594" s="101"/>
      <c r="AN1594" s="74"/>
      <c r="AO1594" s="74"/>
      <c r="AP1594" s="74"/>
      <c r="AQ1594" s="74"/>
      <c r="AR1594" s="74"/>
      <c r="AS1594" s="74"/>
      <c r="AT1594" s="74"/>
      <c r="AU1594" s="74"/>
      <c r="AV1594" s="74"/>
      <c r="AX1594" s="74"/>
    </row>
    <row r="1595" spans="27:64">
      <c r="AA1595" s="74"/>
      <c r="AB1595" s="74"/>
      <c r="AC1595" s="74"/>
      <c r="AD1595" s="74"/>
      <c r="AE1595" s="74"/>
      <c r="AG1595" s="101"/>
      <c r="AN1595" s="74"/>
      <c r="AO1595" s="74"/>
      <c r="AP1595" s="74"/>
      <c r="AQ1595" s="74"/>
      <c r="AR1595" s="74"/>
      <c r="AS1595" s="74"/>
      <c r="AT1595" s="74"/>
      <c r="AU1595" s="74"/>
    </row>
    <row r="1596" spans="27:64">
      <c r="AA1596" s="74"/>
      <c r="AB1596" s="74"/>
      <c r="AC1596" s="74"/>
      <c r="AD1596" s="74"/>
      <c r="AE1596" s="74"/>
      <c r="AG1596" s="101"/>
      <c r="AN1596" s="74"/>
      <c r="AO1596" s="74"/>
      <c r="AP1596" s="74"/>
      <c r="AQ1596" s="74"/>
      <c r="AR1596" s="74"/>
      <c r="AS1596" s="74"/>
      <c r="AT1596" s="74"/>
      <c r="AU1596" s="74"/>
    </row>
    <row r="1597" spans="27:64">
      <c r="AA1597" s="74"/>
      <c r="AB1597" s="74"/>
      <c r="AC1597" s="74"/>
      <c r="AD1597" s="74"/>
      <c r="AE1597" s="74"/>
      <c r="AG1597" s="101"/>
      <c r="AN1597" s="74"/>
      <c r="AO1597" s="74"/>
      <c r="AP1597" s="74"/>
      <c r="AQ1597" s="74"/>
      <c r="AR1597" s="74"/>
      <c r="AS1597" s="74"/>
      <c r="AT1597" s="74"/>
      <c r="AU1597" s="74"/>
    </row>
    <row r="1598" spans="27:64">
      <c r="AA1598" s="74"/>
      <c r="AB1598" s="74"/>
      <c r="AC1598" s="74"/>
      <c r="AD1598" s="74"/>
      <c r="AE1598" s="74"/>
      <c r="AG1598" s="101"/>
      <c r="AN1598" s="74"/>
      <c r="AO1598" s="74"/>
      <c r="AP1598" s="74"/>
      <c r="AQ1598" s="74"/>
      <c r="AR1598" s="74"/>
      <c r="AS1598" s="74"/>
      <c r="AT1598" s="74"/>
      <c r="AU1598" s="74"/>
      <c r="AV1598" s="74"/>
    </row>
    <row r="1599" spans="27:64">
      <c r="AA1599" s="74"/>
      <c r="AB1599" s="74"/>
      <c r="AC1599" s="74"/>
      <c r="AD1599" s="74"/>
      <c r="AE1599" s="74"/>
      <c r="AG1599" s="101"/>
      <c r="AN1599" s="74"/>
      <c r="AO1599" s="74"/>
      <c r="AP1599" s="74"/>
      <c r="AQ1599" s="74"/>
      <c r="AR1599" s="74"/>
      <c r="AS1599" s="74"/>
      <c r="AT1599" s="74"/>
      <c r="AU1599" s="74"/>
      <c r="AV1599" s="74"/>
      <c r="AX1599" s="74"/>
    </row>
    <row r="1600" spans="27:64">
      <c r="AA1600" s="74"/>
      <c r="AB1600" s="74"/>
      <c r="AC1600" s="74"/>
      <c r="AD1600" s="74"/>
      <c r="AE1600" s="74"/>
      <c r="AG1600" s="101"/>
      <c r="AN1600" s="74"/>
      <c r="AO1600" s="74"/>
      <c r="AP1600" s="74"/>
      <c r="AQ1600" s="74"/>
      <c r="AR1600" s="74"/>
      <c r="AS1600" s="74"/>
      <c r="AT1600" s="74"/>
      <c r="AU1600" s="74"/>
      <c r="AV1600" s="74"/>
      <c r="AW1600" s="74"/>
      <c r="AX1600" s="74"/>
      <c r="AY1600" s="74"/>
      <c r="AZ1600" s="74"/>
      <c r="BA1600" s="74"/>
      <c r="BB1600" s="74"/>
      <c r="BC1600" s="74"/>
      <c r="BD1600" s="74"/>
      <c r="BE1600" s="74"/>
      <c r="BF1600" s="74"/>
      <c r="BG1600" s="74"/>
      <c r="BH1600" s="74"/>
      <c r="BI1600" s="74"/>
      <c r="BJ1600" s="74"/>
      <c r="BK1600" s="74"/>
      <c r="BL1600" s="74"/>
    </row>
    <row r="1601" spans="27:64">
      <c r="AA1601" s="74"/>
      <c r="AB1601" s="74"/>
      <c r="AC1601" s="74"/>
      <c r="AD1601" s="74"/>
      <c r="AE1601" s="74"/>
      <c r="AG1601" s="101"/>
      <c r="AN1601" s="74"/>
      <c r="AO1601" s="74"/>
      <c r="AP1601" s="74"/>
      <c r="AQ1601" s="74"/>
      <c r="AR1601" s="74"/>
      <c r="AS1601" s="74"/>
      <c r="AT1601" s="74"/>
      <c r="AU1601" s="74"/>
      <c r="AV1601" s="74"/>
    </row>
    <row r="1602" spans="27:64">
      <c r="AA1602" s="74"/>
      <c r="AB1602" s="74"/>
      <c r="AC1602" s="74"/>
      <c r="AD1602" s="74"/>
      <c r="AE1602" s="74"/>
      <c r="AG1602" s="101"/>
      <c r="AN1602" s="74"/>
      <c r="AO1602" s="74"/>
      <c r="AP1602" s="74"/>
      <c r="AQ1602" s="74"/>
      <c r="AR1602" s="74"/>
      <c r="AS1602" s="74"/>
      <c r="AT1602" s="74"/>
      <c r="AU1602" s="74"/>
      <c r="AV1602" s="74"/>
      <c r="AX1602" s="74"/>
    </row>
    <row r="1603" spans="27:64">
      <c r="AA1603" s="74"/>
      <c r="AB1603" s="74"/>
      <c r="AC1603" s="74"/>
      <c r="AD1603" s="74"/>
      <c r="AE1603" s="74"/>
      <c r="AG1603" s="101"/>
      <c r="AN1603" s="74"/>
      <c r="AO1603" s="74"/>
      <c r="AP1603" s="74"/>
      <c r="AQ1603" s="74"/>
      <c r="AR1603" s="74"/>
      <c r="AS1603" s="74"/>
      <c r="AT1603" s="74"/>
      <c r="AU1603" s="74"/>
    </row>
    <row r="1604" spans="27:64">
      <c r="AA1604" s="74"/>
      <c r="AB1604" s="74"/>
      <c r="AC1604" s="74"/>
      <c r="AD1604" s="74"/>
      <c r="AE1604" s="74"/>
      <c r="AG1604" s="101"/>
      <c r="AN1604" s="74"/>
      <c r="AO1604" s="74"/>
      <c r="AP1604" s="74"/>
      <c r="AQ1604" s="74"/>
      <c r="AR1604" s="74"/>
      <c r="AS1604" s="74"/>
      <c r="AT1604" s="74"/>
      <c r="AU1604" s="74"/>
      <c r="AV1604" s="74"/>
      <c r="AX1604" s="74"/>
    </row>
    <row r="1605" spans="27:64">
      <c r="AA1605" s="74"/>
      <c r="AB1605" s="74"/>
      <c r="AC1605" s="74"/>
      <c r="AD1605" s="74"/>
      <c r="AE1605" s="74"/>
      <c r="AG1605" s="101"/>
      <c r="AN1605" s="74"/>
      <c r="AO1605" s="74"/>
      <c r="AP1605" s="74"/>
      <c r="AQ1605" s="74"/>
      <c r="AR1605" s="74"/>
      <c r="AS1605" s="74"/>
      <c r="AT1605" s="74"/>
      <c r="AU1605" s="74"/>
    </row>
    <row r="1606" spans="27:64">
      <c r="AA1606" s="74"/>
      <c r="AB1606" s="74"/>
      <c r="AC1606" s="74"/>
      <c r="AD1606" s="74"/>
      <c r="AE1606" s="74"/>
      <c r="AG1606" s="101"/>
      <c r="AN1606" s="74"/>
      <c r="AO1606" s="74"/>
      <c r="AP1606" s="74"/>
      <c r="AQ1606" s="74"/>
      <c r="AR1606" s="74"/>
      <c r="AS1606" s="74"/>
      <c r="AT1606" s="74"/>
      <c r="AU1606" s="74"/>
      <c r="AV1606" s="74"/>
    </row>
    <row r="1607" spans="27:64">
      <c r="AA1607" s="74"/>
      <c r="AB1607" s="74"/>
      <c r="AC1607" s="74"/>
      <c r="AD1607" s="74"/>
      <c r="AE1607" s="74"/>
      <c r="AG1607" s="101"/>
      <c r="AN1607" s="74"/>
      <c r="AO1607" s="74"/>
      <c r="AP1607" s="74"/>
      <c r="AQ1607" s="74"/>
      <c r="AR1607" s="74"/>
      <c r="AS1607" s="74"/>
      <c r="AT1607" s="74"/>
      <c r="AU1607" s="74"/>
      <c r="AV1607" s="74"/>
      <c r="AW1607" s="74"/>
      <c r="AX1607" s="74"/>
      <c r="AY1607" s="74"/>
      <c r="AZ1607" s="74"/>
      <c r="BA1607" s="74"/>
      <c r="BB1607" s="74"/>
      <c r="BC1607" s="74"/>
      <c r="BD1607" s="74"/>
      <c r="BE1607" s="74"/>
      <c r="BF1607" s="74"/>
      <c r="BG1607" s="74"/>
      <c r="BH1607" s="74"/>
      <c r="BI1607" s="74"/>
      <c r="BJ1607" s="74"/>
      <c r="BK1607" s="74"/>
      <c r="BL1607" s="74"/>
    </row>
    <row r="1608" spans="27:64">
      <c r="AA1608" s="74"/>
      <c r="AB1608" s="74"/>
      <c r="AC1608" s="74"/>
      <c r="AD1608" s="74"/>
      <c r="AE1608" s="74"/>
      <c r="AG1608" s="101"/>
      <c r="AN1608" s="74"/>
      <c r="AO1608" s="74"/>
      <c r="AP1608" s="74"/>
      <c r="AQ1608" s="74"/>
      <c r="AR1608" s="74"/>
      <c r="AS1608" s="74"/>
      <c r="AT1608" s="74"/>
      <c r="AU1608" s="74"/>
    </row>
    <row r="1609" spans="27:64">
      <c r="AA1609" s="74"/>
      <c r="AB1609" s="74"/>
      <c r="AC1609" s="74"/>
      <c r="AD1609" s="74"/>
      <c r="AE1609" s="74"/>
      <c r="AG1609" s="101"/>
      <c r="AN1609" s="74"/>
      <c r="AO1609" s="74"/>
      <c r="AP1609" s="74"/>
      <c r="AQ1609" s="74"/>
      <c r="AR1609" s="74"/>
      <c r="AS1609" s="74"/>
      <c r="AT1609" s="74"/>
      <c r="AU1609" s="74"/>
      <c r="AV1609" s="74"/>
    </row>
    <row r="1610" spans="27:64">
      <c r="AA1610" s="74"/>
      <c r="AB1610" s="74"/>
      <c r="AC1610" s="74"/>
      <c r="AD1610" s="74"/>
      <c r="AE1610" s="74"/>
      <c r="AG1610" s="101"/>
      <c r="AN1610" s="74"/>
      <c r="AO1610" s="74"/>
      <c r="AP1610" s="74"/>
      <c r="AQ1610" s="74"/>
      <c r="AR1610" s="74"/>
      <c r="AS1610" s="74"/>
      <c r="AT1610" s="74"/>
      <c r="AU1610" s="74"/>
    </row>
    <row r="1611" spans="27:64">
      <c r="AA1611" s="74"/>
      <c r="AB1611" s="74"/>
      <c r="AC1611" s="74"/>
      <c r="AD1611" s="74"/>
      <c r="AE1611" s="74"/>
      <c r="AG1611" s="101"/>
      <c r="AN1611" s="74"/>
      <c r="AO1611" s="74"/>
      <c r="AP1611" s="74"/>
      <c r="AQ1611" s="74"/>
      <c r="AR1611" s="74"/>
      <c r="AS1611" s="74"/>
      <c r="AT1611" s="74"/>
      <c r="AU1611" s="74"/>
      <c r="AV1611" s="74"/>
      <c r="AX1611" s="74"/>
    </row>
    <row r="1612" spans="27:64">
      <c r="AA1612" s="74"/>
      <c r="AB1612" s="74"/>
      <c r="AC1612" s="74"/>
      <c r="AD1612" s="74"/>
      <c r="AE1612" s="74"/>
      <c r="AG1612" s="101"/>
      <c r="AN1612" s="74"/>
      <c r="AO1612" s="74"/>
      <c r="AP1612" s="74"/>
      <c r="AQ1612" s="74"/>
      <c r="AR1612" s="74"/>
      <c r="AS1612" s="74"/>
      <c r="AT1612" s="74"/>
      <c r="AU1612" s="74"/>
      <c r="AV1612" s="74"/>
    </row>
    <row r="1613" spans="27:64">
      <c r="AA1613" s="74"/>
      <c r="AB1613" s="74"/>
      <c r="AC1613" s="74"/>
      <c r="AD1613" s="74"/>
      <c r="AE1613" s="74"/>
      <c r="AG1613" s="101"/>
      <c r="AN1613" s="74"/>
      <c r="AO1613" s="74"/>
      <c r="AP1613" s="74"/>
      <c r="AQ1613" s="74"/>
      <c r="AR1613" s="74"/>
      <c r="AS1613" s="74"/>
      <c r="AT1613" s="74"/>
      <c r="AU1613" s="74"/>
    </row>
    <row r="1614" spans="27:64">
      <c r="AA1614" s="74"/>
      <c r="AB1614" s="74"/>
      <c r="AC1614" s="74"/>
      <c r="AD1614" s="74"/>
      <c r="AE1614" s="74"/>
      <c r="AG1614" s="101"/>
      <c r="AN1614" s="74"/>
      <c r="AO1614" s="74"/>
      <c r="AP1614" s="74"/>
      <c r="AQ1614" s="74"/>
      <c r="AR1614" s="74"/>
      <c r="AS1614" s="74"/>
      <c r="AT1614" s="74"/>
      <c r="AU1614" s="74"/>
    </row>
    <row r="1615" spans="27:64">
      <c r="AA1615" s="74"/>
      <c r="AB1615" s="74"/>
      <c r="AC1615" s="74"/>
      <c r="AD1615" s="74"/>
      <c r="AE1615" s="74"/>
      <c r="AG1615" s="101"/>
      <c r="AN1615" s="74"/>
      <c r="AO1615" s="74"/>
      <c r="AP1615" s="74"/>
      <c r="AQ1615" s="74"/>
      <c r="AR1615" s="74"/>
      <c r="AS1615" s="74"/>
      <c r="AT1615" s="74"/>
      <c r="AU1615" s="74"/>
      <c r="AV1615" s="74"/>
      <c r="AX1615" s="74"/>
      <c r="AY1615" s="74"/>
      <c r="AZ1615" s="74"/>
      <c r="BA1615" s="74"/>
      <c r="BB1615" s="74"/>
      <c r="BC1615" s="74"/>
      <c r="BD1615" s="74"/>
      <c r="BE1615" s="74"/>
      <c r="BF1615" s="74"/>
      <c r="BG1615" s="74"/>
      <c r="BH1615" s="74"/>
      <c r="BI1615" s="74"/>
      <c r="BJ1615" s="74"/>
      <c r="BK1615" s="74"/>
      <c r="BL1615" s="74"/>
    </row>
    <row r="1616" spans="27:64">
      <c r="AA1616" s="74"/>
      <c r="AB1616" s="74"/>
      <c r="AC1616" s="74"/>
      <c r="AD1616" s="74"/>
      <c r="AE1616" s="74"/>
      <c r="AG1616" s="101"/>
      <c r="AN1616" s="74"/>
      <c r="AO1616" s="74"/>
      <c r="AP1616" s="74"/>
      <c r="AQ1616" s="74"/>
      <c r="AR1616" s="74"/>
      <c r="AS1616" s="74"/>
      <c r="AT1616" s="74"/>
      <c r="AU1616" s="74"/>
      <c r="AV1616" s="74"/>
    </row>
    <row r="1617" spans="27:64">
      <c r="AA1617" s="74"/>
      <c r="AB1617" s="74"/>
      <c r="AC1617" s="74"/>
      <c r="AD1617" s="74"/>
      <c r="AE1617" s="74"/>
      <c r="AG1617" s="101"/>
      <c r="AN1617" s="74"/>
      <c r="AO1617" s="74"/>
      <c r="AP1617" s="74"/>
      <c r="AQ1617" s="74"/>
      <c r="AR1617" s="74"/>
      <c r="AS1617" s="74"/>
      <c r="AT1617" s="74"/>
      <c r="AU1617" s="74"/>
      <c r="AV1617" s="74"/>
    </row>
    <row r="1618" spans="27:64">
      <c r="AA1618" s="74"/>
      <c r="AB1618" s="74"/>
      <c r="AC1618" s="74"/>
      <c r="AD1618" s="74"/>
      <c r="AE1618" s="74"/>
      <c r="AG1618" s="101"/>
      <c r="AN1618" s="74"/>
      <c r="AO1618" s="74"/>
      <c r="AP1618" s="74"/>
      <c r="AQ1618" s="74"/>
      <c r="AR1618" s="74"/>
      <c r="AS1618" s="74"/>
      <c r="AT1618" s="74"/>
      <c r="AU1618" s="74"/>
      <c r="AV1618" s="74"/>
    </row>
    <row r="1619" spans="27:64">
      <c r="AA1619" s="74"/>
      <c r="AB1619" s="74"/>
      <c r="AC1619" s="74"/>
      <c r="AD1619" s="74"/>
      <c r="AE1619" s="74"/>
      <c r="AG1619" s="101"/>
      <c r="AN1619" s="74"/>
      <c r="AO1619" s="74"/>
      <c r="AP1619" s="74"/>
      <c r="AQ1619" s="74"/>
      <c r="AR1619" s="74"/>
      <c r="AS1619" s="74"/>
      <c r="AT1619" s="74"/>
      <c r="AU1619" s="74"/>
      <c r="AV1619" s="74"/>
      <c r="AX1619" s="74"/>
    </row>
    <row r="1620" spans="27:64">
      <c r="AA1620" s="74"/>
      <c r="AB1620" s="74"/>
      <c r="AC1620" s="74"/>
      <c r="AD1620" s="74"/>
      <c r="AE1620" s="74"/>
      <c r="AG1620" s="101"/>
      <c r="AN1620" s="74"/>
      <c r="AO1620" s="74"/>
      <c r="AP1620" s="74"/>
      <c r="AQ1620" s="74"/>
      <c r="AR1620" s="74"/>
      <c r="AS1620" s="74"/>
      <c r="AT1620" s="74"/>
      <c r="AU1620" s="74"/>
      <c r="AV1620" s="74"/>
    </row>
    <row r="1621" spans="27:64">
      <c r="AA1621" s="74"/>
      <c r="AB1621" s="74"/>
      <c r="AC1621" s="74"/>
      <c r="AD1621" s="74"/>
      <c r="AE1621" s="74"/>
      <c r="AG1621" s="101"/>
      <c r="AN1621" s="74"/>
      <c r="AO1621" s="74"/>
      <c r="AP1621" s="74"/>
      <c r="AQ1621" s="74"/>
      <c r="AR1621" s="74"/>
      <c r="AS1621" s="74"/>
      <c r="AT1621" s="74"/>
      <c r="AU1621" s="74"/>
      <c r="AV1621" s="74"/>
    </row>
    <row r="1622" spans="27:64">
      <c r="AA1622" s="74"/>
      <c r="AB1622" s="74"/>
      <c r="AC1622" s="74"/>
      <c r="AD1622" s="74"/>
      <c r="AE1622" s="74"/>
      <c r="AG1622" s="101"/>
      <c r="AN1622" s="74"/>
      <c r="AO1622" s="74"/>
      <c r="AP1622" s="74"/>
      <c r="AQ1622" s="74"/>
      <c r="AR1622" s="74"/>
      <c r="AS1622" s="74"/>
      <c r="AT1622" s="74"/>
      <c r="AU1622" s="74"/>
      <c r="AV1622" s="74"/>
      <c r="AW1622" s="74"/>
      <c r="AX1622" s="74"/>
      <c r="AY1622" s="74"/>
      <c r="AZ1622" s="74"/>
      <c r="BA1622" s="74"/>
      <c r="BB1622" s="74"/>
      <c r="BC1622" s="74"/>
      <c r="BD1622" s="74"/>
      <c r="BE1622" s="74"/>
      <c r="BF1622" s="74"/>
      <c r="BG1622" s="74"/>
      <c r="BH1622" s="74"/>
      <c r="BI1622" s="74"/>
      <c r="BJ1622" s="74"/>
      <c r="BK1622" s="74"/>
      <c r="BL1622" s="74"/>
    </row>
    <row r="1623" spans="27:64">
      <c r="AA1623" s="74"/>
      <c r="AB1623" s="74"/>
      <c r="AC1623" s="74"/>
      <c r="AD1623" s="74"/>
      <c r="AE1623" s="74"/>
      <c r="AG1623" s="101"/>
      <c r="AN1623" s="74"/>
      <c r="AO1623" s="74"/>
      <c r="AP1623" s="74"/>
      <c r="AQ1623" s="74"/>
      <c r="AR1623" s="74"/>
      <c r="AS1623" s="74"/>
      <c r="AT1623" s="74"/>
      <c r="AU1623" s="74"/>
      <c r="AV1623" s="74"/>
      <c r="AX1623" s="74"/>
      <c r="AY1623" s="74"/>
      <c r="AZ1623" s="74"/>
      <c r="BA1623" s="74"/>
      <c r="BB1623" s="74"/>
      <c r="BC1623" s="74"/>
      <c r="BD1623" s="74"/>
      <c r="BE1623" s="74"/>
      <c r="BF1623" s="74"/>
      <c r="BG1623" s="74"/>
      <c r="BH1623" s="74"/>
      <c r="BI1623" s="74"/>
      <c r="BJ1623" s="74"/>
      <c r="BK1623" s="74"/>
      <c r="BL1623" s="74"/>
    </row>
    <row r="1624" spans="27:64">
      <c r="AA1624" s="74"/>
      <c r="AB1624" s="74"/>
      <c r="AC1624" s="74"/>
      <c r="AD1624" s="74"/>
      <c r="AE1624" s="74"/>
      <c r="AG1624" s="101"/>
      <c r="AN1624" s="74"/>
      <c r="AO1624" s="74"/>
      <c r="AP1624" s="74"/>
      <c r="AQ1624" s="74"/>
      <c r="AR1624" s="74"/>
      <c r="AS1624" s="74"/>
      <c r="AT1624" s="74"/>
      <c r="AU1624" s="74"/>
      <c r="AV1624" s="74"/>
      <c r="AX1624" s="74"/>
    </row>
    <row r="1625" spans="27:64">
      <c r="AA1625" s="74"/>
      <c r="AB1625" s="74"/>
      <c r="AC1625" s="74"/>
      <c r="AD1625" s="74"/>
      <c r="AE1625" s="74"/>
      <c r="AG1625" s="101"/>
      <c r="AN1625" s="74"/>
      <c r="AO1625" s="74"/>
      <c r="AP1625" s="74"/>
      <c r="AQ1625" s="74"/>
      <c r="AR1625" s="74"/>
      <c r="AS1625" s="74"/>
      <c r="AT1625" s="74"/>
      <c r="AU1625" s="74"/>
      <c r="AV1625" s="74"/>
      <c r="AW1625" s="74"/>
      <c r="AX1625" s="74"/>
      <c r="AY1625" s="74"/>
      <c r="AZ1625" s="74"/>
      <c r="BA1625" s="74"/>
      <c r="BB1625" s="74"/>
      <c r="BC1625" s="74"/>
      <c r="BD1625" s="74"/>
      <c r="BE1625" s="74"/>
      <c r="BF1625" s="74"/>
      <c r="BG1625" s="74"/>
      <c r="BH1625" s="74"/>
      <c r="BI1625" s="74"/>
      <c r="BJ1625" s="74"/>
      <c r="BK1625" s="74"/>
      <c r="BL1625" s="74"/>
    </row>
    <row r="1626" spans="27:64">
      <c r="AA1626" s="74"/>
      <c r="AB1626" s="74"/>
      <c r="AC1626" s="74"/>
      <c r="AD1626" s="74"/>
      <c r="AE1626" s="74"/>
      <c r="AG1626" s="101"/>
      <c r="AN1626" s="74"/>
      <c r="AO1626" s="74"/>
      <c r="AP1626" s="74"/>
      <c r="AQ1626" s="74"/>
      <c r="AR1626" s="74"/>
      <c r="AS1626" s="74"/>
      <c r="AT1626" s="74"/>
      <c r="AU1626" s="74"/>
    </row>
    <row r="1627" spans="27:64">
      <c r="AA1627" s="74"/>
      <c r="AB1627" s="74"/>
      <c r="AC1627" s="74"/>
      <c r="AD1627" s="74"/>
      <c r="AE1627" s="74"/>
      <c r="AG1627" s="101"/>
      <c r="AN1627" s="74"/>
      <c r="AO1627" s="74"/>
      <c r="AP1627" s="74"/>
      <c r="AQ1627" s="74"/>
      <c r="AR1627" s="74"/>
      <c r="AS1627" s="74"/>
      <c r="AT1627" s="74"/>
      <c r="AU1627" s="74"/>
    </row>
    <row r="1628" spans="27:64">
      <c r="AA1628" s="74"/>
      <c r="AB1628" s="74"/>
      <c r="AC1628" s="74"/>
      <c r="AD1628" s="74"/>
      <c r="AE1628" s="74"/>
      <c r="AG1628" s="101"/>
      <c r="AN1628" s="74"/>
      <c r="AO1628" s="74"/>
      <c r="AP1628" s="74"/>
      <c r="AQ1628" s="74"/>
      <c r="AR1628" s="74"/>
      <c r="AS1628" s="74"/>
      <c r="AT1628" s="74"/>
      <c r="AU1628" s="74"/>
      <c r="AV1628" s="74"/>
      <c r="AX1628" s="74"/>
      <c r="AY1628" s="74"/>
      <c r="AZ1628" s="74"/>
      <c r="BA1628" s="74"/>
      <c r="BB1628" s="74"/>
      <c r="BC1628" s="74"/>
      <c r="BD1628" s="74"/>
      <c r="BE1628" s="74"/>
      <c r="BF1628" s="74"/>
      <c r="BG1628" s="74"/>
      <c r="BH1628" s="74"/>
      <c r="BI1628" s="74"/>
      <c r="BJ1628" s="74"/>
      <c r="BK1628" s="74"/>
      <c r="BL1628" s="74"/>
    </row>
    <row r="1629" spans="27:64">
      <c r="AA1629" s="74"/>
      <c r="AB1629" s="74"/>
      <c r="AC1629" s="74"/>
      <c r="AD1629" s="74"/>
      <c r="AE1629" s="74"/>
      <c r="AG1629" s="101"/>
      <c r="AN1629" s="74"/>
      <c r="AO1629" s="74"/>
      <c r="AP1629" s="74"/>
      <c r="AQ1629" s="74"/>
      <c r="AR1629" s="74"/>
      <c r="AS1629" s="74"/>
      <c r="AT1629" s="74"/>
      <c r="AU1629" s="74"/>
      <c r="AV1629" s="74"/>
    </row>
    <row r="1630" spans="27:64">
      <c r="AA1630" s="74"/>
      <c r="AB1630" s="74"/>
      <c r="AC1630" s="74"/>
      <c r="AD1630" s="74"/>
      <c r="AE1630" s="74"/>
      <c r="AG1630" s="101"/>
      <c r="AN1630" s="74"/>
      <c r="AO1630" s="74"/>
      <c r="AP1630" s="74"/>
      <c r="AQ1630" s="74"/>
      <c r="AR1630" s="74"/>
      <c r="AS1630" s="74"/>
      <c r="AT1630" s="74"/>
      <c r="AU1630" s="74"/>
      <c r="AV1630" s="74"/>
      <c r="AW1630" s="74"/>
      <c r="AX1630" s="74"/>
      <c r="AY1630" s="74"/>
      <c r="AZ1630" s="74"/>
      <c r="BA1630" s="74"/>
      <c r="BB1630" s="74"/>
      <c r="BC1630" s="74"/>
      <c r="BD1630" s="74"/>
      <c r="BE1630" s="74"/>
      <c r="BF1630" s="74"/>
      <c r="BG1630" s="74"/>
      <c r="BH1630" s="74"/>
      <c r="BI1630" s="74"/>
      <c r="BJ1630" s="74"/>
      <c r="BK1630" s="74"/>
      <c r="BL1630" s="74"/>
    </row>
    <row r="1631" spans="27:64">
      <c r="AA1631" s="74"/>
      <c r="AB1631" s="74"/>
      <c r="AC1631" s="74"/>
      <c r="AD1631" s="74"/>
      <c r="AE1631" s="74"/>
      <c r="AG1631" s="101"/>
      <c r="AN1631" s="74"/>
      <c r="AO1631" s="74"/>
      <c r="AP1631" s="74"/>
      <c r="AQ1631" s="74"/>
      <c r="AR1631" s="74"/>
      <c r="AS1631" s="74"/>
      <c r="AT1631" s="74"/>
      <c r="AU1631" s="74"/>
    </row>
    <row r="1632" spans="27:64">
      <c r="AA1632" s="74"/>
      <c r="AB1632" s="74"/>
      <c r="AC1632" s="74"/>
      <c r="AD1632" s="74"/>
      <c r="AE1632" s="74"/>
      <c r="AG1632" s="101"/>
      <c r="AN1632" s="74"/>
      <c r="AO1632" s="74"/>
      <c r="AP1632" s="74"/>
      <c r="AQ1632" s="74"/>
      <c r="AR1632" s="74"/>
      <c r="AS1632" s="74"/>
      <c r="AT1632" s="74"/>
      <c r="AU1632" s="74"/>
      <c r="AV1632" s="74"/>
      <c r="AW1632" s="74"/>
      <c r="AX1632" s="74"/>
      <c r="AY1632" s="74"/>
      <c r="AZ1632" s="74"/>
      <c r="BA1632" s="74"/>
      <c r="BB1632" s="74"/>
      <c r="BC1632" s="74"/>
      <c r="BD1632" s="74"/>
      <c r="BE1632" s="74"/>
      <c r="BF1632" s="74"/>
      <c r="BG1632" s="74"/>
      <c r="BH1632" s="74"/>
      <c r="BI1632" s="74"/>
      <c r="BJ1632" s="74"/>
      <c r="BK1632" s="74"/>
      <c r="BL1632" s="74"/>
    </row>
    <row r="1633" spans="27:64">
      <c r="AA1633" s="74"/>
      <c r="AB1633" s="74"/>
      <c r="AC1633" s="74"/>
      <c r="AD1633" s="74"/>
      <c r="AE1633" s="74"/>
      <c r="AG1633" s="101"/>
      <c r="AN1633" s="74"/>
      <c r="AO1633" s="74"/>
      <c r="AP1633" s="74"/>
      <c r="AQ1633" s="74"/>
      <c r="AR1633" s="74"/>
      <c r="AS1633" s="74"/>
      <c r="AT1633" s="74"/>
      <c r="AU1633" s="74"/>
    </row>
    <row r="1634" spans="27:64">
      <c r="AA1634" s="74"/>
      <c r="AB1634" s="74"/>
      <c r="AC1634" s="74"/>
      <c r="AD1634" s="74"/>
      <c r="AE1634" s="74"/>
      <c r="AG1634" s="101"/>
      <c r="AN1634" s="74"/>
      <c r="AO1634" s="74"/>
      <c r="AP1634" s="74"/>
      <c r="AQ1634" s="74"/>
      <c r="AR1634" s="74"/>
      <c r="AS1634" s="74"/>
      <c r="AT1634" s="74"/>
      <c r="AU1634" s="74"/>
    </row>
    <row r="1635" spans="27:64">
      <c r="AA1635" s="74"/>
      <c r="AB1635" s="74"/>
      <c r="AC1635" s="74"/>
      <c r="AD1635" s="74"/>
      <c r="AE1635" s="74"/>
      <c r="AG1635" s="101"/>
      <c r="AN1635" s="74"/>
      <c r="AO1635" s="74"/>
      <c r="AP1635" s="74"/>
      <c r="AQ1635" s="74"/>
      <c r="AR1635" s="74"/>
      <c r="AS1635" s="74"/>
      <c r="AT1635" s="74"/>
      <c r="AU1635" s="74"/>
    </row>
    <row r="1636" spans="27:64">
      <c r="AA1636" s="74"/>
      <c r="AB1636" s="74"/>
      <c r="AC1636" s="74"/>
      <c r="AD1636" s="74"/>
      <c r="AE1636" s="74"/>
      <c r="AG1636" s="101"/>
      <c r="AN1636" s="74"/>
      <c r="AO1636" s="74"/>
      <c r="AP1636" s="74"/>
      <c r="AQ1636" s="74"/>
      <c r="AR1636" s="74"/>
      <c r="AS1636" s="74"/>
      <c r="AT1636" s="74"/>
      <c r="AU1636" s="74"/>
    </row>
    <row r="1637" spans="27:64">
      <c r="AA1637" s="74"/>
      <c r="AB1637" s="74"/>
      <c r="AC1637" s="74"/>
      <c r="AD1637" s="74"/>
      <c r="AE1637" s="74"/>
      <c r="AG1637" s="101"/>
      <c r="AN1637" s="74"/>
      <c r="AO1637" s="74"/>
      <c r="AP1637" s="74"/>
      <c r="AQ1637" s="74"/>
      <c r="AR1637" s="74"/>
      <c r="AS1637" s="74"/>
      <c r="AT1637" s="74"/>
      <c r="AU1637" s="74"/>
    </row>
    <row r="1638" spans="27:64">
      <c r="AA1638" s="74"/>
      <c r="AB1638" s="74"/>
      <c r="AC1638" s="74"/>
      <c r="AD1638" s="74"/>
      <c r="AE1638" s="74"/>
      <c r="AG1638" s="101"/>
      <c r="AN1638" s="74"/>
      <c r="AO1638" s="74"/>
      <c r="AP1638" s="74"/>
      <c r="AQ1638" s="74"/>
      <c r="AR1638" s="74"/>
      <c r="AS1638" s="74"/>
      <c r="AT1638" s="74"/>
      <c r="AU1638" s="74"/>
      <c r="AV1638" s="74"/>
      <c r="AX1638" s="74"/>
    </row>
    <row r="1639" spans="27:64">
      <c r="AA1639" s="74"/>
      <c r="AB1639" s="74"/>
      <c r="AC1639" s="74"/>
      <c r="AD1639" s="74"/>
      <c r="AE1639" s="74"/>
      <c r="AG1639" s="101"/>
      <c r="AN1639" s="74"/>
      <c r="AO1639" s="74"/>
      <c r="AP1639" s="74"/>
      <c r="AQ1639" s="74"/>
      <c r="AR1639" s="74"/>
      <c r="AS1639" s="74"/>
      <c r="AT1639" s="74"/>
      <c r="AU1639" s="74"/>
      <c r="AV1639" s="74"/>
      <c r="AX1639" s="74"/>
    </row>
    <row r="1640" spans="27:64">
      <c r="AA1640" s="74"/>
      <c r="AB1640" s="74"/>
      <c r="AC1640" s="74"/>
      <c r="AD1640" s="74"/>
      <c r="AE1640" s="74"/>
      <c r="AG1640" s="101"/>
      <c r="AN1640" s="74"/>
      <c r="AO1640" s="74"/>
      <c r="AP1640" s="74"/>
      <c r="AQ1640" s="74"/>
      <c r="AR1640" s="74"/>
      <c r="AS1640" s="74"/>
      <c r="AT1640" s="74"/>
      <c r="AU1640" s="74"/>
      <c r="AV1640" s="74"/>
      <c r="AW1640" s="74"/>
      <c r="AX1640" s="74"/>
      <c r="AY1640" s="74"/>
      <c r="AZ1640" s="74"/>
      <c r="BA1640" s="74"/>
      <c r="BB1640" s="74"/>
      <c r="BC1640" s="74"/>
      <c r="BD1640" s="74"/>
      <c r="BE1640" s="74"/>
      <c r="BF1640" s="74"/>
      <c r="BG1640" s="74"/>
      <c r="BH1640" s="74"/>
      <c r="BI1640" s="74"/>
      <c r="BJ1640" s="74"/>
      <c r="BK1640" s="74"/>
      <c r="BL1640" s="74"/>
    </row>
    <row r="1641" spans="27:64">
      <c r="AA1641" s="74"/>
      <c r="AB1641" s="74"/>
      <c r="AC1641" s="74"/>
      <c r="AD1641" s="74"/>
      <c r="AE1641" s="74"/>
      <c r="AG1641" s="101"/>
      <c r="AN1641" s="74"/>
      <c r="AO1641" s="74"/>
      <c r="AP1641" s="74"/>
      <c r="AQ1641" s="74"/>
      <c r="AR1641" s="74"/>
      <c r="AS1641" s="74"/>
      <c r="AT1641" s="74"/>
      <c r="AU1641" s="74"/>
    </row>
    <row r="1642" spans="27:64">
      <c r="AA1642" s="74"/>
      <c r="AB1642" s="74"/>
      <c r="AC1642" s="74"/>
      <c r="AD1642" s="74"/>
      <c r="AE1642" s="74"/>
      <c r="AG1642" s="101"/>
      <c r="AN1642" s="74"/>
      <c r="AO1642" s="74"/>
      <c r="AP1642" s="74"/>
      <c r="AQ1642" s="74"/>
      <c r="AR1642" s="74"/>
      <c r="AS1642" s="74"/>
      <c r="AT1642" s="74"/>
      <c r="AU1642" s="74"/>
      <c r="AV1642" s="74"/>
      <c r="AX1642" s="74"/>
      <c r="AY1642" s="74"/>
      <c r="AZ1642" s="74"/>
      <c r="BA1642" s="74"/>
      <c r="BB1642" s="74"/>
      <c r="BC1642" s="74"/>
      <c r="BD1642" s="74"/>
      <c r="BE1642" s="74"/>
      <c r="BF1642" s="74"/>
      <c r="BG1642" s="74"/>
      <c r="BH1642" s="74"/>
      <c r="BI1642" s="74"/>
      <c r="BJ1642" s="74"/>
      <c r="BK1642" s="74"/>
      <c r="BL1642" s="74"/>
    </row>
    <row r="1643" spans="27:64">
      <c r="AA1643" s="74"/>
      <c r="AB1643" s="74"/>
      <c r="AC1643" s="74"/>
      <c r="AD1643" s="74"/>
      <c r="AE1643" s="74"/>
      <c r="AG1643" s="101"/>
      <c r="AN1643" s="74"/>
      <c r="AO1643" s="74"/>
      <c r="AP1643" s="74"/>
      <c r="AQ1643" s="74"/>
      <c r="AR1643" s="74"/>
      <c r="AS1643" s="74"/>
      <c r="AT1643" s="74"/>
      <c r="AU1643" s="74"/>
      <c r="AV1643" s="4"/>
    </row>
    <row r="1644" spans="27:64">
      <c r="AA1644" s="74"/>
      <c r="AB1644" s="74"/>
      <c r="AC1644" s="74"/>
      <c r="AD1644" s="74"/>
      <c r="AE1644" s="74"/>
      <c r="AG1644" s="101"/>
      <c r="AN1644" s="74"/>
      <c r="AO1644" s="74"/>
      <c r="AP1644" s="74"/>
      <c r="AQ1644" s="74"/>
      <c r="AR1644" s="74"/>
      <c r="AS1644" s="74"/>
      <c r="AT1644" s="74"/>
      <c r="AU1644" s="74"/>
      <c r="AV1644" s="74"/>
    </row>
    <row r="1645" spans="27:64">
      <c r="AA1645" s="74"/>
      <c r="AB1645" s="74"/>
      <c r="AC1645" s="74"/>
      <c r="AD1645" s="74"/>
      <c r="AE1645" s="74"/>
      <c r="AG1645" s="101"/>
      <c r="AN1645" s="74"/>
      <c r="AO1645" s="74"/>
      <c r="AP1645" s="74"/>
      <c r="AQ1645" s="74"/>
      <c r="AR1645" s="74"/>
      <c r="AS1645" s="74"/>
      <c r="AT1645" s="74"/>
      <c r="AU1645" s="74"/>
      <c r="AV1645" s="74"/>
      <c r="AX1645" s="74"/>
      <c r="AY1645" s="74"/>
      <c r="AZ1645" s="74"/>
      <c r="BA1645" s="74"/>
      <c r="BB1645" s="74"/>
      <c r="BC1645" s="74"/>
      <c r="BD1645" s="74"/>
      <c r="BE1645" s="74"/>
      <c r="BF1645" s="74"/>
      <c r="BG1645" s="74"/>
      <c r="BH1645" s="74"/>
      <c r="BI1645" s="74"/>
      <c r="BJ1645" s="74"/>
      <c r="BK1645" s="74"/>
      <c r="BL1645" s="74"/>
    </row>
    <row r="1646" spans="27:64">
      <c r="AA1646" s="74"/>
      <c r="AB1646" s="74"/>
      <c r="AC1646" s="74"/>
      <c r="AD1646" s="74"/>
      <c r="AE1646" s="74"/>
      <c r="AG1646" s="101"/>
      <c r="AN1646" s="74"/>
      <c r="AO1646" s="74"/>
      <c r="AP1646" s="74"/>
      <c r="AQ1646" s="74"/>
      <c r="AR1646" s="74"/>
      <c r="AS1646" s="74"/>
      <c r="AT1646" s="74"/>
      <c r="AU1646" s="74"/>
      <c r="AV1646" s="74"/>
    </row>
    <row r="1647" spans="27:64">
      <c r="AA1647" s="74"/>
      <c r="AB1647" s="74"/>
      <c r="AC1647" s="74"/>
      <c r="AD1647" s="74"/>
      <c r="AE1647" s="74"/>
      <c r="AG1647" s="101"/>
      <c r="AN1647" s="74"/>
      <c r="AO1647" s="74"/>
      <c r="AP1647" s="74"/>
      <c r="AQ1647" s="74"/>
      <c r="AR1647" s="74"/>
      <c r="AS1647" s="74"/>
      <c r="AT1647" s="74"/>
      <c r="AU1647" s="74"/>
      <c r="AV1647" s="74"/>
    </row>
    <row r="1648" spans="27:64">
      <c r="AA1648" s="74"/>
      <c r="AB1648" s="74"/>
      <c r="AC1648" s="74"/>
      <c r="AD1648" s="74"/>
      <c r="AE1648" s="74"/>
      <c r="AG1648" s="101"/>
      <c r="AN1648" s="74"/>
      <c r="AO1648" s="74"/>
      <c r="AP1648" s="74"/>
      <c r="AQ1648" s="74"/>
      <c r="AR1648" s="74"/>
      <c r="AS1648" s="74"/>
      <c r="AT1648" s="74"/>
      <c r="AU1648" s="74"/>
    </row>
    <row r="1649" spans="27:64">
      <c r="AA1649" s="74"/>
      <c r="AB1649" s="74"/>
      <c r="AC1649" s="74"/>
      <c r="AD1649" s="74"/>
      <c r="AE1649" s="74"/>
      <c r="AG1649" s="101"/>
      <c r="AN1649" s="74"/>
      <c r="AO1649" s="74"/>
      <c r="AP1649" s="74"/>
      <c r="AQ1649" s="74"/>
      <c r="AR1649" s="74"/>
      <c r="AS1649" s="74"/>
      <c r="AT1649" s="74"/>
      <c r="AU1649" s="74"/>
    </row>
    <row r="1650" spans="27:64">
      <c r="AA1650" s="74"/>
      <c r="AB1650" s="74"/>
      <c r="AC1650" s="74"/>
      <c r="AD1650" s="74"/>
      <c r="AE1650" s="74"/>
      <c r="AG1650" s="101"/>
      <c r="AN1650" s="74"/>
      <c r="AO1650" s="74"/>
      <c r="AP1650" s="74"/>
      <c r="AQ1650" s="74"/>
      <c r="AR1650" s="74"/>
      <c r="AS1650" s="74"/>
      <c r="AT1650" s="74"/>
      <c r="AU1650" s="74"/>
    </row>
    <row r="1651" spans="27:64">
      <c r="AA1651" s="74"/>
      <c r="AB1651" s="74"/>
      <c r="AC1651" s="74"/>
      <c r="AD1651" s="74"/>
      <c r="AE1651" s="74"/>
      <c r="AG1651" s="101"/>
      <c r="AN1651" s="74"/>
      <c r="AO1651" s="74"/>
      <c r="AP1651" s="74"/>
      <c r="AQ1651" s="74"/>
      <c r="AR1651" s="74"/>
      <c r="AS1651" s="74"/>
      <c r="AT1651" s="74"/>
      <c r="AU1651" s="74"/>
    </row>
    <row r="1652" spans="27:64">
      <c r="AA1652" s="74"/>
      <c r="AB1652" s="74"/>
      <c r="AC1652" s="74"/>
      <c r="AD1652" s="74"/>
      <c r="AE1652" s="74"/>
      <c r="AG1652" s="101"/>
      <c r="AN1652" s="74"/>
      <c r="AO1652" s="74"/>
      <c r="AP1652" s="74"/>
      <c r="AQ1652" s="74"/>
      <c r="AR1652" s="74"/>
      <c r="AS1652" s="74"/>
      <c r="AT1652" s="74"/>
      <c r="AU1652" s="74"/>
    </row>
    <row r="1653" spans="27:64">
      <c r="AA1653" s="74"/>
      <c r="AB1653" s="74"/>
      <c r="AC1653" s="74"/>
      <c r="AD1653" s="74"/>
      <c r="AE1653" s="74"/>
      <c r="AG1653" s="101"/>
      <c r="AN1653" s="74"/>
      <c r="AO1653" s="74"/>
      <c r="AP1653" s="74"/>
      <c r="AQ1653" s="74"/>
      <c r="AR1653" s="74"/>
      <c r="AS1653" s="74"/>
      <c r="AT1653" s="74"/>
      <c r="AU1653" s="74"/>
    </row>
    <row r="1654" spans="27:64">
      <c r="AA1654" s="74"/>
      <c r="AB1654" s="74"/>
      <c r="AC1654" s="74"/>
      <c r="AD1654" s="74"/>
      <c r="AE1654" s="74"/>
      <c r="AG1654" s="101"/>
      <c r="AN1654" s="74"/>
      <c r="AO1654" s="74"/>
      <c r="AP1654" s="74"/>
      <c r="AQ1654" s="74"/>
      <c r="AR1654" s="74"/>
      <c r="AS1654" s="74"/>
      <c r="AT1654" s="74"/>
      <c r="AU1654" s="74"/>
    </row>
    <row r="1655" spans="27:64">
      <c r="AA1655" s="74"/>
      <c r="AB1655" s="74"/>
      <c r="AC1655" s="74"/>
      <c r="AD1655" s="74"/>
      <c r="AE1655" s="74"/>
      <c r="AG1655" s="101"/>
      <c r="AN1655" s="74"/>
      <c r="AO1655" s="74"/>
      <c r="AP1655" s="74"/>
      <c r="AQ1655" s="74"/>
      <c r="AR1655" s="74"/>
      <c r="AS1655" s="74"/>
      <c r="AT1655" s="74"/>
      <c r="AU1655" s="74"/>
      <c r="AV1655" s="74"/>
    </row>
    <row r="1656" spans="27:64">
      <c r="AA1656" s="74"/>
      <c r="AB1656" s="74"/>
      <c r="AC1656" s="74"/>
      <c r="AD1656" s="74"/>
      <c r="AE1656" s="74"/>
      <c r="AG1656" s="101"/>
      <c r="AN1656" s="74"/>
      <c r="AO1656" s="74"/>
      <c r="AP1656" s="74"/>
      <c r="AQ1656" s="74"/>
      <c r="AR1656" s="74"/>
      <c r="AS1656" s="74"/>
      <c r="AT1656" s="74"/>
      <c r="AU1656" s="74"/>
      <c r="AV1656" s="74"/>
      <c r="AW1656" s="74"/>
      <c r="AX1656" s="74"/>
      <c r="AY1656" s="74"/>
      <c r="AZ1656" s="74"/>
      <c r="BA1656" s="74"/>
      <c r="BB1656" s="74"/>
      <c r="BC1656" s="74"/>
      <c r="BD1656" s="74"/>
      <c r="BE1656" s="74"/>
      <c r="BF1656" s="74"/>
      <c r="BG1656" s="74"/>
      <c r="BH1656" s="74"/>
      <c r="BI1656" s="74"/>
      <c r="BJ1656" s="74"/>
      <c r="BK1656" s="74"/>
      <c r="BL1656" s="74"/>
    </row>
    <row r="1657" spans="27:64">
      <c r="AA1657" s="74"/>
      <c r="AB1657" s="74"/>
      <c r="AC1657" s="74"/>
      <c r="AD1657" s="74"/>
      <c r="AE1657" s="74"/>
      <c r="AG1657" s="101"/>
      <c r="AN1657" s="74"/>
      <c r="AO1657" s="74"/>
      <c r="AP1657" s="74"/>
      <c r="AQ1657" s="74"/>
      <c r="AR1657" s="74"/>
      <c r="AS1657" s="74"/>
      <c r="AT1657" s="74"/>
      <c r="AU1657" s="74"/>
    </row>
    <row r="1658" spans="27:64">
      <c r="AA1658" s="74"/>
      <c r="AB1658" s="74"/>
      <c r="AC1658" s="74"/>
      <c r="AD1658" s="74"/>
      <c r="AE1658" s="74"/>
      <c r="AG1658" s="101"/>
      <c r="AN1658" s="74"/>
      <c r="AO1658" s="74"/>
      <c r="AP1658" s="74"/>
      <c r="AQ1658" s="74"/>
      <c r="AR1658" s="74"/>
      <c r="AS1658" s="74"/>
      <c r="AT1658" s="74"/>
      <c r="AU1658" s="74"/>
    </row>
    <row r="1659" spans="27:64">
      <c r="AA1659" s="74"/>
      <c r="AB1659" s="74"/>
      <c r="AC1659" s="74"/>
      <c r="AD1659" s="74"/>
      <c r="AE1659" s="74"/>
      <c r="AG1659" s="101"/>
      <c r="AN1659" s="74"/>
      <c r="AO1659" s="74"/>
      <c r="AP1659" s="74"/>
      <c r="AQ1659" s="74"/>
      <c r="AR1659" s="74"/>
      <c r="AS1659" s="74"/>
      <c r="AT1659" s="74"/>
      <c r="AU1659" s="74"/>
    </row>
    <row r="1660" spans="27:64">
      <c r="AA1660" s="74"/>
      <c r="AB1660" s="74"/>
      <c r="AC1660" s="74"/>
      <c r="AD1660" s="74"/>
      <c r="AE1660" s="74"/>
      <c r="AG1660" s="101"/>
      <c r="AN1660" s="74"/>
      <c r="AO1660" s="74"/>
      <c r="AP1660" s="74"/>
      <c r="AQ1660" s="74"/>
      <c r="AR1660" s="74"/>
      <c r="AS1660" s="74"/>
      <c r="AT1660" s="74"/>
      <c r="AU1660" s="74"/>
    </row>
    <row r="1661" spans="27:64">
      <c r="AA1661" s="74"/>
      <c r="AB1661" s="74"/>
      <c r="AC1661" s="74"/>
      <c r="AD1661" s="74"/>
      <c r="AE1661" s="74"/>
      <c r="AG1661" s="101"/>
      <c r="AN1661" s="74"/>
      <c r="AO1661" s="74"/>
      <c r="AP1661" s="74"/>
      <c r="AQ1661" s="74"/>
      <c r="AR1661" s="74"/>
      <c r="AS1661" s="74"/>
      <c r="AT1661" s="74"/>
      <c r="AU1661" s="74"/>
      <c r="AV1661" s="74"/>
      <c r="AW1661" s="74"/>
      <c r="AX1661" s="74"/>
      <c r="AY1661" s="74"/>
      <c r="AZ1661" s="74"/>
      <c r="BA1661" s="74"/>
      <c r="BB1661" s="74"/>
      <c r="BC1661" s="74"/>
      <c r="BD1661" s="74"/>
      <c r="BE1661" s="74"/>
      <c r="BF1661" s="74"/>
      <c r="BG1661" s="74"/>
      <c r="BH1661" s="74"/>
      <c r="BI1661" s="74"/>
      <c r="BJ1661" s="74"/>
      <c r="BK1661" s="74"/>
      <c r="BL1661" s="74"/>
    </row>
    <row r="1662" spans="27:64">
      <c r="AA1662" s="74"/>
      <c r="AB1662" s="74"/>
      <c r="AC1662" s="74"/>
      <c r="AD1662" s="74"/>
      <c r="AE1662" s="74"/>
      <c r="AG1662" s="101"/>
      <c r="AN1662" s="74"/>
      <c r="AO1662" s="74"/>
      <c r="AP1662" s="74"/>
      <c r="AQ1662" s="74"/>
      <c r="AR1662" s="74"/>
      <c r="AS1662" s="74"/>
      <c r="AT1662" s="74"/>
      <c r="AU1662" s="74"/>
    </row>
    <row r="1663" spans="27:64">
      <c r="AA1663" s="74"/>
      <c r="AB1663" s="74"/>
      <c r="AC1663" s="74"/>
      <c r="AD1663" s="74"/>
      <c r="AE1663" s="74"/>
      <c r="AG1663" s="101"/>
      <c r="AN1663" s="74"/>
      <c r="AO1663" s="74"/>
      <c r="AP1663" s="74"/>
      <c r="AQ1663" s="74"/>
      <c r="AR1663" s="74"/>
      <c r="AS1663" s="74"/>
      <c r="AT1663" s="74"/>
      <c r="AU1663" s="74"/>
    </row>
    <row r="1664" spans="27:64">
      <c r="AA1664" s="74"/>
      <c r="AB1664" s="74"/>
      <c r="AC1664" s="74"/>
      <c r="AD1664" s="74"/>
      <c r="AE1664" s="74"/>
      <c r="AG1664" s="101"/>
      <c r="AN1664" s="74"/>
      <c r="AO1664" s="74"/>
      <c r="AP1664" s="74"/>
      <c r="AQ1664" s="74"/>
      <c r="AR1664" s="74"/>
      <c r="AS1664" s="74"/>
      <c r="AT1664" s="74"/>
      <c r="AU1664" s="74"/>
      <c r="AV1664" s="74"/>
      <c r="AX1664" s="74"/>
    </row>
    <row r="1665" spans="27:64">
      <c r="AA1665" s="74"/>
      <c r="AB1665" s="74"/>
      <c r="AC1665" s="74"/>
      <c r="AD1665" s="74"/>
      <c r="AE1665" s="74"/>
      <c r="AG1665" s="101"/>
      <c r="AN1665" s="74"/>
      <c r="AO1665" s="74"/>
      <c r="AP1665" s="74"/>
      <c r="AQ1665" s="74"/>
      <c r="AR1665" s="74"/>
      <c r="AS1665" s="74"/>
      <c r="AT1665" s="74"/>
      <c r="AU1665" s="74"/>
      <c r="AV1665" s="74"/>
      <c r="AX1665" s="74"/>
      <c r="AY1665" s="74"/>
      <c r="AZ1665" s="74"/>
      <c r="BA1665" s="74"/>
      <c r="BB1665" s="74"/>
      <c r="BC1665" s="74"/>
      <c r="BD1665" s="74"/>
      <c r="BE1665" s="74"/>
      <c r="BF1665" s="74"/>
      <c r="BG1665" s="74"/>
      <c r="BH1665" s="74"/>
      <c r="BI1665" s="74"/>
      <c r="BJ1665" s="74"/>
      <c r="BK1665" s="74"/>
      <c r="BL1665" s="74"/>
    </row>
    <row r="1666" spans="27:64">
      <c r="AA1666" s="74"/>
      <c r="AB1666" s="74"/>
      <c r="AC1666" s="74"/>
      <c r="AD1666" s="74"/>
      <c r="AE1666" s="74"/>
      <c r="AG1666" s="101"/>
      <c r="AN1666" s="74"/>
      <c r="AO1666" s="74"/>
      <c r="AP1666" s="74"/>
      <c r="AQ1666" s="74"/>
      <c r="AR1666" s="74"/>
      <c r="AS1666" s="74"/>
      <c r="AT1666" s="74"/>
      <c r="AU1666" s="74"/>
      <c r="AV1666" s="74"/>
      <c r="AW1666" s="74"/>
      <c r="AX1666" s="74"/>
      <c r="AY1666" s="74"/>
      <c r="AZ1666" s="74"/>
      <c r="BA1666" s="74"/>
      <c r="BB1666" s="74"/>
      <c r="BC1666" s="74"/>
      <c r="BD1666" s="74"/>
      <c r="BE1666" s="74"/>
      <c r="BF1666" s="74"/>
      <c r="BG1666" s="74"/>
      <c r="BH1666" s="74"/>
      <c r="BI1666" s="74"/>
      <c r="BJ1666" s="74"/>
      <c r="BK1666" s="74"/>
      <c r="BL1666" s="74"/>
    </row>
    <row r="1667" spans="27:64">
      <c r="AA1667" s="74"/>
      <c r="AB1667" s="74"/>
      <c r="AC1667" s="74"/>
      <c r="AD1667" s="74"/>
      <c r="AE1667" s="74"/>
      <c r="AG1667" s="101"/>
      <c r="AN1667" s="74"/>
      <c r="AO1667" s="74"/>
      <c r="AP1667" s="74"/>
      <c r="AQ1667" s="74"/>
      <c r="AR1667" s="74"/>
      <c r="AS1667" s="74"/>
      <c r="AT1667" s="74"/>
      <c r="AU1667" s="74"/>
      <c r="AV1667" s="74"/>
    </row>
    <row r="1668" spans="27:64">
      <c r="AA1668" s="74"/>
      <c r="AB1668" s="74"/>
      <c r="AC1668" s="74"/>
      <c r="AD1668" s="74"/>
      <c r="AE1668" s="74"/>
      <c r="AG1668" s="101"/>
      <c r="AN1668" s="74"/>
      <c r="AO1668" s="74"/>
      <c r="AP1668" s="74"/>
      <c r="AQ1668" s="74"/>
      <c r="AR1668" s="74"/>
      <c r="AS1668" s="74"/>
      <c r="AT1668" s="74"/>
      <c r="AU1668" s="74"/>
    </row>
    <row r="1669" spans="27:64">
      <c r="AA1669" s="74"/>
      <c r="AB1669" s="74"/>
      <c r="AC1669" s="74"/>
      <c r="AD1669" s="74"/>
      <c r="AE1669" s="74"/>
      <c r="AG1669" s="101"/>
      <c r="AN1669" s="74"/>
      <c r="AO1669" s="74"/>
      <c r="AP1669" s="74"/>
      <c r="AQ1669" s="74"/>
      <c r="AR1669" s="74"/>
      <c r="AS1669" s="74"/>
      <c r="AT1669" s="74"/>
      <c r="AU1669" s="74"/>
      <c r="AV1669" s="74"/>
    </row>
    <row r="1670" spans="27:64">
      <c r="AA1670" s="74"/>
      <c r="AB1670" s="74"/>
      <c r="AC1670" s="74"/>
      <c r="AD1670" s="74"/>
      <c r="AE1670" s="74"/>
      <c r="AG1670" s="101"/>
      <c r="AN1670" s="74"/>
      <c r="AO1670" s="74"/>
      <c r="AP1670" s="74"/>
      <c r="AQ1670" s="74"/>
      <c r="AR1670" s="74"/>
      <c r="AS1670" s="74"/>
      <c r="AT1670" s="74"/>
      <c r="AU1670" s="74"/>
      <c r="AV1670" s="74"/>
    </row>
    <row r="1671" spans="27:64">
      <c r="AA1671" s="74"/>
      <c r="AB1671" s="74"/>
      <c r="AC1671" s="74"/>
      <c r="AD1671" s="74"/>
      <c r="AE1671" s="74"/>
      <c r="AG1671" s="101"/>
      <c r="AN1671" s="74"/>
      <c r="AO1671" s="74"/>
      <c r="AP1671" s="74"/>
      <c r="AQ1671" s="74"/>
      <c r="AR1671" s="74"/>
      <c r="AS1671" s="74"/>
      <c r="AT1671" s="74"/>
      <c r="AU1671" s="74"/>
    </row>
    <row r="1672" spans="27:64">
      <c r="AA1672" s="74"/>
      <c r="AB1672" s="74"/>
      <c r="AC1672" s="74"/>
      <c r="AD1672" s="74"/>
      <c r="AE1672" s="74"/>
      <c r="AG1672" s="101"/>
      <c r="AN1672" s="74"/>
      <c r="AO1672" s="74"/>
      <c r="AP1672" s="74"/>
      <c r="AQ1672" s="74"/>
      <c r="AR1672" s="74"/>
      <c r="AS1672" s="74"/>
      <c r="AT1672" s="74"/>
      <c r="AU1672" s="74"/>
      <c r="AV1672" s="74"/>
      <c r="AX1672" s="74"/>
    </row>
    <row r="1673" spans="27:64">
      <c r="AA1673" s="74"/>
      <c r="AB1673" s="74"/>
      <c r="AC1673" s="74"/>
      <c r="AD1673" s="74"/>
      <c r="AE1673" s="74"/>
      <c r="AG1673" s="101"/>
      <c r="AN1673" s="74"/>
      <c r="AO1673" s="74"/>
      <c r="AP1673" s="74"/>
      <c r="AQ1673" s="74"/>
      <c r="AR1673" s="74"/>
      <c r="AS1673" s="74"/>
      <c r="AT1673" s="74"/>
      <c r="AU1673" s="74"/>
    </row>
    <row r="1674" spans="27:64">
      <c r="AA1674" s="74"/>
      <c r="AB1674" s="74"/>
      <c r="AC1674" s="74"/>
      <c r="AD1674" s="74"/>
      <c r="AE1674" s="74"/>
      <c r="AG1674" s="101"/>
      <c r="AN1674" s="74"/>
      <c r="AO1674" s="74"/>
      <c r="AP1674" s="74"/>
      <c r="AQ1674" s="74"/>
      <c r="AR1674" s="74"/>
      <c r="AS1674" s="74"/>
      <c r="AT1674" s="74"/>
      <c r="AU1674" s="74"/>
    </row>
    <row r="1675" spans="27:64">
      <c r="AA1675" s="74"/>
      <c r="AB1675" s="74"/>
      <c r="AC1675" s="74"/>
      <c r="AD1675" s="74"/>
      <c r="AE1675" s="74"/>
      <c r="AG1675" s="101"/>
      <c r="AN1675" s="74"/>
      <c r="AO1675" s="74"/>
      <c r="AP1675" s="74"/>
      <c r="AQ1675" s="74"/>
      <c r="AR1675" s="74"/>
      <c r="AS1675" s="74"/>
      <c r="AT1675" s="74"/>
      <c r="AU1675" s="74"/>
    </row>
    <row r="1676" spans="27:64">
      <c r="AA1676" s="74"/>
      <c r="AB1676" s="74"/>
      <c r="AC1676" s="74"/>
      <c r="AD1676" s="74"/>
      <c r="AE1676" s="74"/>
      <c r="AG1676" s="101"/>
      <c r="AN1676" s="74"/>
      <c r="AO1676" s="74"/>
      <c r="AP1676" s="74"/>
      <c r="AQ1676" s="74"/>
      <c r="AR1676" s="74"/>
      <c r="AS1676" s="74"/>
      <c r="AT1676" s="74"/>
      <c r="AU1676" s="74"/>
      <c r="AV1676" s="74"/>
      <c r="AX1676" s="74"/>
    </row>
    <row r="1677" spans="27:64">
      <c r="AA1677" s="74"/>
      <c r="AB1677" s="74"/>
      <c r="AC1677" s="74"/>
      <c r="AD1677" s="74"/>
      <c r="AE1677" s="74"/>
      <c r="AG1677" s="101"/>
      <c r="AN1677" s="74"/>
      <c r="AO1677" s="74"/>
      <c r="AP1677" s="74"/>
      <c r="AQ1677" s="74"/>
      <c r="AR1677" s="74"/>
      <c r="AS1677" s="74"/>
      <c r="AT1677" s="74"/>
      <c r="AU1677" s="74"/>
      <c r="AV1677" s="74"/>
    </row>
    <row r="1678" spans="27:64">
      <c r="AA1678" s="74"/>
      <c r="AB1678" s="74"/>
      <c r="AC1678" s="74"/>
      <c r="AD1678" s="74"/>
      <c r="AE1678" s="74"/>
      <c r="AG1678" s="101"/>
      <c r="AN1678" s="74"/>
      <c r="AO1678" s="74"/>
      <c r="AP1678" s="74"/>
      <c r="AQ1678" s="74"/>
      <c r="AR1678" s="74"/>
      <c r="AS1678" s="74"/>
      <c r="AT1678" s="74"/>
      <c r="AU1678" s="74"/>
      <c r="AV1678" s="74"/>
      <c r="AW1678" s="74"/>
      <c r="AX1678" s="74"/>
      <c r="AY1678" s="74"/>
      <c r="AZ1678" s="74"/>
      <c r="BA1678" s="74"/>
      <c r="BB1678" s="74"/>
      <c r="BC1678" s="74"/>
      <c r="BD1678" s="74"/>
      <c r="BE1678" s="74"/>
      <c r="BF1678" s="74"/>
      <c r="BG1678" s="74"/>
      <c r="BH1678" s="74"/>
      <c r="BI1678" s="74"/>
      <c r="BJ1678" s="74"/>
      <c r="BK1678" s="74"/>
      <c r="BL1678" s="74"/>
    </row>
    <row r="1679" spans="27:64">
      <c r="AA1679" s="74"/>
      <c r="AB1679" s="74"/>
      <c r="AC1679" s="74"/>
      <c r="AD1679" s="74"/>
      <c r="AE1679" s="74"/>
      <c r="AG1679" s="101"/>
      <c r="AN1679" s="74"/>
      <c r="AO1679" s="74"/>
      <c r="AP1679" s="74"/>
      <c r="AQ1679" s="74"/>
      <c r="AR1679" s="74"/>
      <c r="AS1679" s="74"/>
      <c r="AT1679" s="74"/>
      <c r="AU1679" s="74"/>
      <c r="AV1679" s="74"/>
      <c r="AW1679" s="74"/>
      <c r="AX1679" s="74"/>
      <c r="AY1679" s="74"/>
      <c r="AZ1679" s="74"/>
      <c r="BA1679" s="74"/>
      <c r="BB1679" s="74"/>
      <c r="BC1679" s="74"/>
      <c r="BD1679" s="74"/>
      <c r="BE1679" s="74"/>
      <c r="BF1679" s="74"/>
      <c r="BG1679" s="74"/>
      <c r="BH1679" s="74"/>
      <c r="BI1679" s="74"/>
      <c r="BJ1679" s="74"/>
      <c r="BK1679" s="74"/>
      <c r="BL1679" s="74"/>
    </row>
    <row r="1680" spans="27:64">
      <c r="AA1680" s="74"/>
      <c r="AB1680" s="74"/>
      <c r="AC1680" s="74"/>
      <c r="AD1680" s="74"/>
      <c r="AE1680" s="74"/>
      <c r="AG1680" s="101"/>
      <c r="AN1680" s="74"/>
      <c r="AO1680" s="74"/>
      <c r="AP1680" s="74"/>
      <c r="AQ1680" s="74"/>
      <c r="AR1680" s="74"/>
      <c r="AS1680" s="74"/>
      <c r="AT1680" s="74"/>
      <c r="AU1680" s="74"/>
      <c r="AV1680" s="74"/>
      <c r="AW1680" s="74"/>
      <c r="AX1680" s="74"/>
      <c r="AY1680" s="74"/>
      <c r="AZ1680" s="74"/>
      <c r="BA1680" s="74"/>
      <c r="BB1680" s="74"/>
      <c r="BC1680" s="74"/>
      <c r="BD1680" s="74"/>
      <c r="BE1680" s="74"/>
      <c r="BF1680" s="74"/>
      <c r="BG1680" s="74"/>
      <c r="BH1680" s="74"/>
      <c r="BI1680" s="74"/>
      <c r="BJ1680" s="74"/>
      <c r="BK1680" s="74"/>
      <c r="BL1680" s="74"/>
    </row>
    <row r="1681" spans="27:64">
      <c r="AA1681" s="74"/>
      <c r="AB1681" s="74"/>
      <c r="AC1681" s="74"/>
      <c r="AD1681" s="74"/>
      <c r="AE1681" s="74"/>
      <c r="AG1681" s="101"/>
      <c r="AN1681" s="74"/>
      <c r="AO1681" s="74"/>
      <c r="AP1681" s="74"/>
      <c r="AQ1681" s="74"/>
      <c r="AR1681" s="74"/>
      <c r="AS1681" s="74"/>
      <c r="AT1681" s="74"/>
      <c r="AU1681" s="74"/>
      <c r="AV1681" s="74"/>
      <c r="AW1681" s="74"/>
      <c r="AX1681" s="74"/>
      <c r="AY1681" s="74"/>
      <c r="AZ1681" s="74"/>
      <c r="BA1681" s="74"/>
      <c r="BB1681" s="74"/>
      <c r="BC1681" s="74"/>
      <c r="BD1681" s="74"/>
      <c r="BE1681" s="74"/>
      <c r="BF1681" s="74"/>
      <c r="BG1681" s="74"/>
      <c r="BH1681" s="74"/>
      <c r="BI1681" s="74"/>
      <c r="BJ1681" s="74"/>
      <c r="BK1681" s="74"/>
      <c r="BL1681" s="74"/>
    </row>
    <row r="1682" spans="27:64">
      <c r="AA1682" s="74"/>
      <c r="AB1682" s="74"/>
      <c r="AC1682" s="74"/>
      <c r="AD1682" s="74"/>
      <c r="AE1682" s="74"/>
      <c r="AG1682" s="101"/>
      <c r="AN1682" s="74"/>
      <c r="AO1682" s="74"/>
      <c r="AP1682" s="74"/>
      <c r="AQ1682" s="74"/>
      <c r="AR1682" s="74"/>
      <c r="AS1682" s="74"/>
      <c r="AT1682" s="74"/>
      <c r="AU1682" s="74"/>
      <c r="AV1682" s="74"/>
      <c r="AX1682" s="74"/>
    </row>
    <row r="1683" spans="27:64">
      <c r="AA1683" s="74"/>
      <c r="AB1683" s="74"/>
      <c r="AC1683" s="74"/>
      <c r="AD1683" s="74"/>
      <c r="AE1683" s="74"/>
      <c r="AG1683" s="101"/>
      <c r="AN1683" s="74"/>
      <c r="AO1683" s="74"/>
      <c r="AP1683" s="74"/>
      <c r="AQ1683" s="74"/>
      <c r="AR1683" s="74"/>
      <c r="AS1683" s="74"/>
      <c r="AT1683" s="74"/>
      <c r="AU1683" s="74"/>
      <c r="AV1683" s="74"/>
      <c r="AW1683" s="74"/>
      <c r="AX1683" s="74"/>
      <c r="AY1683" s="74"/>
      <c r="AZ1683" s="74"/>
      <c r="BA1683" s="74"/>
      <c r="BB1683" s="74"/>
      <c r="BC1683" s="74"/>
      <c r="BD1683" s="74"/>
      <c r="BE1683" s="74"/>
      <c r="BF1683" s="74"/>
      <c r="BG1683" s="74"/>
      <c r="BH1683" s="74"/>
      <c r="BI1683" s="74"/>
      <c r="BJ1683" s="74"/>
      <c r="BK1683" s="74"/>
      <c r="BL1683" s="74"/>
    </row>
    <row r="1684" spans="27:64">
      <c r="AA1684" s="74"/>
      <c r="AB1684" s="74"/>
      <c r="AC1684" s="74"/>
      <c r="AD1684" s="74"/>
      <c r="AE1684" s="74"/>
      <c r="AG1684" s="101"/>
      <c r="AN1684" s="74"/>
      <c r="AO1684" s="74"/>
      <c r="AP1684" s="74"/>
      <c r="AQ1684" s="74"/>
      <c r="AR1684" s="74"/>
      <c r="AS1684" s="74"/>
      <c r="AT1684" s="74"/>
      <c r="AU1684" s="74"/>
      <c r="AV1684" s="74"/>
      <c r="AW1684" s="74"/>
      <c r="AX1684" s="74"/>
      <c r="AY1684" s="74"/>
      <c r="AZ1684" s="74"/>
      <c r="BA1684" s="74"/>
      <c r="BB1684" s="74"/>
      <c r="BC1684" s="74"/>
      <c r="BD1684" s="74"/>
      <c r="BE1684" s="74"/>
      <c r="BF1684" s="74"/>
      <c r="BG1684" s="74"/>
      <c r="BH1684" s="74"/>
      <c r="BI1684" s="74"/>
      <c r="BJ1684" s="74"/>
      <c r="BK1684" s="74"/>
      <c r="BL1684" s="74"/>
    </row>
    <row r="1685" spans="27:64">
      <c r="AA1685" s="74"/>
      <c r="AB1685" s="74"/>
      <c r="AC1685" s="74"/>
      <c r="AD1685" s="74"/>
      <c r="AE1685" s="74"/>
      <c r="AG1685" s="101"/>
      <c r="AN1685" s="74"/>
      <c r="AO1685" s="74"/>
      <c r="AP1685" s="74"/>
      <c r="AQ1685" s="74"/>
      <c r="AR1685" s="74"/>
      <c r="AS1685" s="74"/>
      <c r="AT1685" s="74"/>
      <c r="AU1685" s="74"/>
      <c r="AV1685" s="74"/>
      <c r="AX1685" s="74"/>
    </row>
    <row r="1686" spans="27:64">
      <c r="AA1686" s="74"/>
      <c r="AB1686" s="74"/>
      <c r="AC1686" s="74"/>
      <c r="AD1686" s="74"/>
      <c r="AE1686" s="74"/>
      <c r="AG1686" s="101"/>
      <c r="AN1686" s="74"/>
      <c r="AO1686" s="74"/>
      <c r="AP1686" s="74"/>
      <c r="AQ1686" s="74"/>
      <c r="AR1686" s="74"/>
      <c r="AS1686" s="74"/>
      <c r="AT1686" s="74"/>
      <c r="AU1686" s="74"/>
      <c r="AV1686" s="74"/>
      <c r="AX1686" s="74"/>
    </row>
    <row r="1687" spans="27:64">
      <c r="AA1687" s="74"/>
      <c r="AB1687" s="74"/>
      <c r="AC1687" s="74"/>
      <c r="AD1687" s="74"/>
      <c r="AE1687" s="74"/>
      <c r="AG1687" s="101"/>
      <c r="AN1687" s="74"/>
      <c r="AO1687" s="74"/>
      <c r="AP1687" s="74"/>
      <c r="AQ1687" s="74"/>
      <c r="AR1687" s="74"/>
      <c r="AS1687" s="74"/>
      <c r="AT1687" s="74"/>
      <c r="AU1687" s="74"/>
      <c r="AV1687" s="74"/>
      <c r="AX1687" s="74"/>
      <c r="AY1687" s="74"/>
      <c r="AZ1687" s="74"/>
      <c r="BA1687" s="74"/>
      <c r="BB1687" s="74"/>
      <c r="BC1687" s="74"/>
      <c r="BD1687" s="74"/>
      <c r="BE1687" s="74"/>
      <c r="BF1687" s="74"/>
      <c r="BG1687" s="74"/>
      <c r="BH1687" s="74"/>
      <c r="BI1687" s="74"/>
      <c r="BJ1687" s="74"/>
      <c r="BK1687" s="74"/>
      <c r="BL1687" s="74"/>
    </row>
    <row r="1688" spans="27:64">
      <c r="AA1688" s="74"/>
      <c r="AB1688" s="74"/>
      <c r="AC1688" s="74"/>
      <c r="AD1688" s="74"/>
      <c r="AE1688" s="74"/>
      <c r="AG1688" s="101"/>
      <c r="AN1688" s="74"/>
      <c r="AO1688" s="74"/>
      <c r="AP1688" s="74"/>
      <c r="AQ1688" s="74"/>
      <c r="AR1688" s="74"/>
      <c r="AS1688" s="74"/>
      <c r="AT1688" s="74"/>
      <c r="AU1688" s="74"/>
      <c r="AV1688" s="74"/>
      <c r="AW1688" s="74"/>
      <c r="AX1688" s="74"/>
      <c r="AY1688" s="74"/>
      <c r="AZ1688" s="74"/>
      <c r="BA1688" s="74"/>
      <c r="BB1688" s="74"/>
      <c r="BC1688" s="74"/>
      <c r="BD1688" s="74"/>
      <c r="BE1688" s="74"/>
      <c r="BF1688" s="74"/>
      <c r="BG1688" s="74"/>
      <c r="BH1688" s="74"/>
      <c r="BI1688" s="74"/>
      <c r="BJ1688" s="74"/>
      <c r="BK1688" s="74"/>
      <c r="BL1688" s="74"/>
    </row>
    <row r="1689" spans="27:64">
      <c r="AA1689" s="74"/>
      <c r="AB1689" s="74"/>
      <c r="AC1689" s="74"/>
      <c r="AD1689" s="74"/>
      <c r="AE1689" s="74"/>
      <c r="AG1689" s="101"/>
      <c r="AN1689" s="74"/>
      <c r="AO1689" s="74"/>
      <c r="AP1689" s="74"/>
      <c r="AQ1689" s="74"/>
      <c r="AR1689" s="74"/>
      <c r="AS1689" s="74"/>
      <c r="AT1689" s="74"/>
      <c r="AU1689" s="74"/>
      <c r="AV1689" s="74"/>
      <c r="AW1689" s="74"/>
      <c r="AX1689" s="74"/>
      <c r="AY1689" s="74"/>
      <c r="AZ1689" s="74"/>
      <c r="BA1689" s="74"/>
      <c r="BB1689" s="74"/>
      <c r="BC1689" s="74"/>
      <c r="BD1689" s="74"/>
      <c r="BE1689" s="74"/>
      <c r="BF1689" s="74"/>
      <c r="BG1689" s="74"/>
      <c r="BH1689" s="74"/>
      <c r="BI1689" s="74"/>
      <c r="BJ1689" s="74"/>
      <c r="BK1689" s="74"/>
      <c r="BL1689" s="74"/>
    </row>
    <row r="1690" spans="27:64">
      <c r="AA1690" s="74"/>
      <c r="AB1690" s="74"/>
      <c r="AC1690" s="74"/>
      <c r="AD1690" s="74"/>
      <c r="AE1690" s="74"/>
      <c r="AG1690" s="101"/>
      <c r="AN1690" s="74"/>
      <c r="AO1690" s="74"/>
      <c r="AP1690" s="74"/>
      <c r="AQ1690" s="74"/>
      <c r="AR1690" s="74"/>
      <c r="AS1690" s="74"/>
      <c r="AT1690" s="74"/>
      <c r="AU1690" s="74"/>
      <c r="AV1690" s="74"/>
    </row>
    <row r="1691" spans="27:64">
      <c r="AA1691" s="74"/>
      <c r="AB1691" s="74"/>
      <c r="AC1691" s="74"/>
      <c r="AD1691" s="74"/>
      <c r="AE1691" s="74"/>
      <c r="AG1691" s="101"/>
      <c r="AN1691" s="74"/>
      <c r="AO1691" s="74"/>
      <c r="AP1691" s="74"/>
      <c r="AQ1691" s="74"/>
      <c r="AR1691" s="74"/>
      <c r="AS1691" s="74"/>
      <c r="AT1691" s="74"/>
      <c r="AU1691" s="74"/>
      <c r="AV1691" s="74"/>
    </row>
    <row r="1692" spans="27:64">
      <c r="AA1692" s="74"/>
      <c r="AB1692" s="74"/>
      <c r="AC1692" s="74"/>
      <c r="AD1692" s="74"/>
      <c r="AE1692" s="74"/>
      <c r="AG1692" s="101"/>
      <c r="AN1692" s="74"/>
      <c r="AO1692" s="74"/>
      <c r="AP1692" s="74"/>
      <c r="AQ1692" s="74"/>
      <c r="AR1692" s="74"/>
      <c r="AS1692" s="74"/>
      <c r="AT1692" s="74"/>
      <c r="AU1692" s="74"/>
      <c r="AV1692" s="74"/>
    </row>
    <row r="1693" spans="27:64">
      <c r="AA1693" s="74"/>
      <c r="AB1693" s="74"/>
      <c r="AC1693" s="74"/>
      <c r="AD1693" s="74"/>
      <c r="AE1693" s="74"/>
      <c r="AG1693" s="101"/>
      <c r="AN1693" s="74"/>
      <c r="AO1693" s="74"/>
      <c r="AP1693" s="74"/>
      <c r="AQ1693" s="74"/>
      <c r="AR1693" s="74"/>
      <c r="AS1693" s="74"/>
      <c r="AT1693" s="74"/>
      <c r="AU1693" s="74"/>
      <c r="AV1693" s="74"/>
      <c r="AX1693" s="74"/>
    </row>
    <row r="1694" spans="27:64">
      <c r="AA1694" s="74"/>
      <c r="AB1694" s="74"/>
      <c r="AC1694" s="74"/>
      <c r="AD1694" s="74"/>
      <c r="AE1694" s="74"/>
      <c r="AG1694" s="101"/>
      <c r="AN1694" s="74"/>
      <c r="AO1694" s="74"/>
      <c r="AP1694" s="74"/>
      <c r="AQ1694" s="74"/>
      <c r="AR1694" s="74"/>
      <c r="AS1694" s="74"/>
      <c r="AT1694" s="74"/>
      <c r="AU1694" s="74"/>
      <c r="AV1694" s="74"/>
      <c r="AW1694" s="74"/>
      <c r="AX1694" s="74"/>
      <c r="AY1694" s="74"/>
      <c r="AZ1694" s="74"/>
      <c r="BA1694" s="74"/>
      <c r="BB1694" s="74"/>
      <c r="BC1694" s="74"/>
      <c r="BD1694" s="74"/>
      <c r="BE1694" s="74"/>
      <c r="BF1694" s="74"/>
      <c r="BG1694" s="74"/>
      <c r="BH1694" s="74"/>
      <c r="BI1694" s="74"/>
      <c r="BJ1694" s="74"/>
      <c r="BK1694" s="74"/>
      <c r="BL1694" s="74"/>
    </row>
    <row r="1695" spans="27:64">
      <c r="AA1695" s="74"/>
      <c r="AB1695" s="74"/>
      <c r="AC1695" s="74"/>
      <c r="AD1695" s="74"/>
      <c r="AE1695" s="74"/>
      <c r="AG1695" s="101"/>
      <c r="AN1695" s="74"/>
      <c r="AO1695" s="74"/>
      <c r="AP1695" s="74"/>
      <c r="AQ1695" s="74"/>
      <c r="AR1695" s="74"/>
      <c r="AS1695" s="74"/>
      <c r="AT1695" s="74"/>
      <c r="AU1695" s="74"/>
      <c r="AV1695" s="74"/>
      <c r="AW1695" s="74"/>
      <c r="AX1695" s="74"/>
      <c r="AY1695" s="74"/>
      <c r="AZ1695" s="74"/>
      <c r="BA1695" s="74"/>
      <c r="BB1695" s="74"/>
      <c r="BC1695" s="74"/>
      <c r="BD1695" s="74"/>
      <c r="BE1695" s="74"/>
      <c r="BF1695" s="74"/>
      <c r="BG1695" s="74"/>
      <c r="BH1695" s="74"/>
      <c r="BI1695" s="74"/>
      <c r="BJ1695" s="74"/>
      <c r="BK1695" s="74"/>
      <c r="BL1695" s="74"/>
    </row>
    <row r="1696" spans="27:64">
      <c r="AA1696" s="74"/>
      <c r="AB1696" s="74"/>
      <c r="AC1696" s="74"/>
      <c r="AD1696" s="74"/>
      <c r="AE1696" s="74"/>
      <c r="AG1696" s="101"/>
      <c r="AN1696" s="74"/>
      <c r="AO1696" s="74"/>
      <c r="AP1696" s="74"/>
      <c r="AQ1696" s="74"/>
      <c r="AR1696" s="74"/>
      <c r="AS1696" s="74"/>
      <c r="AT1696" s="74"/>
      <c r="AU1696" s="74"/>
    </row>
    <row r="1697" spans="27:64">
      <c r="AA1697" s="74"/>
      <c r="AB1697" s="74"/>
      <c r="AC1697" s="74"/>
      <c r="AD1697" s="74"/>
      <c r="AE1697" s="74"/>
      <c r="AG1697" s="101"/>
      <c r="AN1697" s="74"/>
      <c r="AO1697" s="74"/>
      <c r="AP1697" s="74"/>
      <c r="AQ1697" s="74"/>
      <c r="AR1697" s="74"/>
      <c r="AS1697" s="74"/>
      <c r="AT1697" s="74"/>
      <c r="AU1697" s="74"/>
      <c r="AV1697" s="74"/>
      <c r="AX1697" s="74"/>
    </row>
    <row r="1698" spans="27:64">
      <c r="AA1698" s="74"/>
      <c r="AB1698" s="74"/>
      <c r="AC1698" s="74"/>
      <c r="AD1698" s="74"/>
      <c r="AE1698" s="74"/>
      <c r="AG1698" s="101"/>
      <c r="AN1698" s="74"/>
      <c r="AO1698" s="74"/>
      <c r="AP1698" s="74"/>
      <c r="AQ1698" s="74"/>
      <c r="AR1698" s="74"/>
      <c r="AS1698" s="74"/>
      <c r="AT1698" s="74"/>
      <c r="AU1698" s="74"/>
      <c r="AV1698" s="74"/>
    </row>
    <row r="1699" spans="27:64">
      <c r="AA1699" s="74"/>
      <c r="AB1699" s="74"/>
      <c r="AC1699" s="74"/>
      <c r="AD1699" s="74"/>
      <c r="AE1699" s="74"/>
      <c r="AG1699" s="101"/>
      <c r="AN1699" s="74"/>
      <c r="AO1699" s="74"/>
      <c r="AP1699" s="74"/>
      <c r="AQ1699" s="74"/>
      <c r="AR1699" s="74"/>
      <c r="AS1699" s="74"/>
      <c r="AT1699" s="74"/>
      <c r="AU1699" s="74"/>
      <c r="AV1699" s="74"/>
    </row>
    <row r="1700" spans="27:64">
      <c r="AA1700" s="74"/>
      <c r="AB1700" s="74"/>
      <c r="AC1700" s="74"/>
      <c r="AD1700" s="74"/>
      <c r="AE1700" s="74"/>
      <c r="AG1700" s="101"/>
      <c r="AN1700" s="74"/>
      <c r="AO1700" s="74"/>
      <c r="AP1700" s="74"/>
      <c r="AQ1700" s="74"/>
      <c r="AR1700" s="74"/>
      <c r="AS1700" s="74"/>
      <c r="AT1700" s="74"/>
      <c r="AU1700" s="74"/>
    </row>
    <row r="1701" spans="27:64">
      <c r="AA1701" s="74"/>
      <c r="AB1701" s="74"/>
      <c r="AC1701" s="74"/>
      <c r="AD1701" s="74"/>
      <c r="AE1701" s="74"/>
      <c r="AG1701" s="101"/>
      <c r="AN1701" s="74"/>
      <c r="AO1701" s="74"/>
      <c r="AP1701" s="74"/>
      <c r="AQ1701" s="74"/>
      <c r="AR1701" s="74"/>
      <c r="AS1701" s="74"/>
      <c r="AT1701" s="74"/>
      <c r="AU1701" s="74"/>
    </row>
    <row r="1702" spans="27:64">
      <c r="AA1702" s="74"/>
      <c r="AB1702" s="74"/>
      <c r="AC1702" s="74"/>
      <c r="AD1702" s="74"/>
      <c r="AE1702" s="74"/>
      <c r="AG1702" s="101"/>
      <c r="AN1702" s="74"/>
      <c r="AO1702" s="74"/>
      <c r="AP1702" s="74"/>
      <c r="AQ1702" s="74"/>
      <c r="AR1702" s="74"/>
      <c r="AS1702" s="74"/>
      <c r="AT1702" s="74"/>
      <c r="AU1702" s="74"/>
    </row>
    <row r="1703" spans="27:64">
      <c r="AA1703" s="74"/>
      <c r="AB1703" s="74"/>
      <c r="AC1703" s="74"/>
      <c r="AD1703" s="74"/>
      <c r="AE1703" s="74"/>
      <c r="AG1703" s="101"/>
      <c r="AN1703" s="74"/>
      <c r="AO1703" s="74"/>
      <c r="AP1703" s="74"/>
      <c r="AQ1703" s="74"/>
      <c r="AR1703" s="74"/>
      <c r="AS1703" s="74"/>
      <c r="AT1703" s="74"/>
      <c r="AU1703" s="74"/>
    </row>
    <row r="1704" spans="27:64">
      <c r="AA1704" s="74"/>
      <c r="AB1704" s="74"/>
      <c r="AC1704" s="74"/>
      <c r="AD1704" s="74"/>
      <c r="AE1704" s="74"/>
      <c r="AG1704" s="101"/>
      <c r="AN1704" s="74"/>
      <c r="AO1704" s="74"/>
      <c r="AP1704" s="74"/>
      <c r="AQ1704" s="74"/>
      <c r="AR1704" s="74"/>
      <c r="AS1704" s="74"/>
      <c r="AT1704" s="74"/>
      <c r="AU1704" s="74"/>
    </row>
    <row r="1705" spans="27:64">
      <c r="AA1705" s="74"/>
      <c r="AB1705" s="74"/>
      <c r="AC1705" s="74"/>
      <c r="AD1705" s="74"/>
      <c r="AE1705" s="74"/>
      <c r="AG1705" s="101"/>
      <c r="AN1705" s="74"/>
      <c r="AO1705" s="74"/>
      <c r="AP1705" s="74"/>
      <c r="AQ1705" s="74"/>
      <c r="AR1705" s="74"/>
      <c r="AS1705" s="74"/>
      <c r="AT1705" s="74"/>
      <c r="AU1705" s="74"/>
    </row>
    <row r="1706" spans="27:64">
      <c r="AA1706" s="74"/>
      <c r="AB1706" s="74"/>
      <c r="AC1706" s="74"/>
      <c r="AD1706" s="74"/>
      <c r="AE1706" s="74"/>
      <c r="AG1706" s="101"/>
      <c r="AN1706" s="74"/>
      <c r="AO1706" s="74"/>
      <c r="AP1706" s="74"/>
      <c r="AQ1706" s="74"/>
      <c r="AR1706" s="74"/>
      <c r="AS1706" s="74"/>
      <c r="AT1706" s="74"/>
      <c r="AU1706" s="74"/>
    </row>
    <row r="1707" spans="27:64">
      <c r="AA1707" s="74"/>
      <c r="AB1707" s="74"/>
      <c r="AC1707" s="74"/>
      <c r="AD1707" s="74"/>
      <c r="AE1707" s="74"/>
      <c r="AG1707" s="101"/>
      <c r="AN1707" s="74"/>
      <c r="AO1707" s="74"/>
      <c r="AP1707" s="74"/>
      <c r="AQ1707" s="74"/>
      <c r="AR1707" s="74"/>
      <c r="AS1707" s="74"/>
      <c r="AT1707" s="74"/>
      <c r="AU1707" s="74"/>
    </row>
    <row r="1708" spans="27:64">
      <c r="AA1708" s="74"/>
      <c r="AB1708" s="74"/>
      <c r="AC1708" s="74"/>
      <c r="AD1708" s="74"/>
      <c r="AE1708" s="74"/>
      <c r="AG1708" s="101"/>
      <c r="AN1708" s="74"/>
      <c r="AO1708" s="74"/>
      <c r="AP1708" s="74"/>
      <c r="AQ1708" s="74"/>
      <c r="AR1708" s="74"/>
      <c r="AS1708" s="74"/>
      <c r="AT1708" s="74"/>
      <c r="AU1708" s="74"/>
      <c r="AV1708" s="74"/>
    </row>
    <row r="1709" spans="27:64">
      <c r="AA1709" s="74"/>
      <c r="AB1709" s="74"/>
      <c r="AC1709" s="74"/>
      <c r="AD1709" s="74"/>
      <c r="AE1709" s="74"/>
      <c r="AG1709" s="101"/>
      <c r="AN1709" s="74"/>
      <c r="AO1709" s="74"/>
      <c r="AP1709" s="74"/>
      <c r="AQ1709" s="74"/>
      <c r="AR1709" s="74"/>
      <c r="AS1709" s="74"/>
      <c r="AT1709" s="74"/>
      <c r="AU1709" s="74"/>
      <c r="AV1709" s="74"/>
      <c r="AW1709" s="74"/>
      <c r="AX1709" s="74"/>
      <c r="AY1709" s="74"/>
      <c r="AZ1709" s="74"/>
      <c r="BA1709" s="74"/>
      <c r="BB1709" s="74"/>
      <c r="BC1709" s="74"/>
      <c r="BD1709" s="74"/>
      <c r="BE1709" s="74"/>
      <c r="BF1709" s="74"/>
      <c r="BG1709" s="74"/>
      <c r="BH1709" s="74"/>
      <c r="BI1709" s="74"/>
      <c r="BJ1709" s="74"/>
      <c r="BK1709" s="74"/>
      <c r="BL1709" s="74"/>
    </row>
    <row r="1710" spans="27:64">
      <c r="AA1710" s="74"/>
      <c r="AB1710" s="74"/>
      <c r="AC1710" s="74"/>
      <c r="AD1710" s="74"/>
      <c r="AE1710" s="74"/>
      <c r="AG1710" s="101"/>
      <c r="AN1710" s="74"/>
      <c r="AO1710" s="74"/>
      <c r="AP1710" s="74"/>
      <c r="AQ1710" s="74"/>
      <c r="AR1710" s="74"/>
      <c r="AS1710" s="74"/>
      <c r="AT1710" s="74"/>
      <c r="AU1710" s="74"/>
      <c r="AV1710" s="74"/>
    </row>
    <row r="1711" spans="27:64">
      <c r="AA1711" s="74"/>
      <c r="AB1711" s="74"/>
      <c r="AC1711" s="74"/>
      <c r="AD1711" s="74"/>
      <c r="AE1711" s="74"/>
      <c r="AG1711" s="101"/>
      <c r="AN1711" s="74"/>
      <c r="AO1711" s="74"/>
      <c r="AP1711" s="74"/>
      <c r="AQ1711" s="74"/>
      <c r="AR1711" s="74"/>
      <c r="AS1711" s="74"/>
      <c r="AT1711" s="74"/>
      <c r="AU1711" s="74"/>
      <c r="AV1711" s="74"/>
    </row>
    <row r="1712" spans="27:64">
      <c r="AA1712" s="74"/>
      <c r="AB1712" s="74"/>
      <c r="AC1712" s="74"/>
      <c r="AD1712" s="74"/>
      <c r="AE1712" s="74"/>
      <c r="AG1712" s="101"/>
      <c r="AN1712" s="74"/>
      <c r="AO1712" s="74"/>
      <c r="AP1712" s="74"/>
      <c r="AQ1712" s="74"/>
      <c r="AR1712" s="74"/>
      <c r="AS1712" s="74"/>
      <c r="AT1712" s="74"/>
      <c r="AU1712" s="74"/>
      <c r="AV1712" s="74"/>
      <c r="AX1712" s="74"/>
    </row>
    <row r="1713" spans="27:64">
      <c r="AA1713" s="74"/>
      <c r="AB1713" s="74"/>
      <c r="AC1713" s="74"/>
      <c r="AD1713" s="74"/>
      <c r="AE1713" s="74"/>
      <c r="AG1713" s="101"/>
      <c r="AN1713" s="74"/>
      <c r="AO1713" s="74"/>
      <c r="AP1713" s="74"/>
      <c r="AQ1713" s="74"/>
      <c r="AR1713" s="74"/>
      <c r="AS1713" s="74"/>
      <c r="AT1713" s="74"/>
      <c r="AU1713" s="74"/>
      <c r="AV1713" s="74"/>
    </row>
    <row r="1714" spans="27:64">
      <c r="AA1714" s="74"/>
      <c r="AB1714" s="74"/>
      <c r="AC1714" s="74"/>
      <c r="AD1714" s="74"/>
      <c r="AE1714" s="74"/>
      <c r="AG1714" s="101"/>
      <c r="AN1714" s="74"/>
      <c r="AO1714" s="74"/>
      <c r="AP1714" s="74"/>
      <c r="AQ1714" s="74"/>
      <c r="AR1714" s="74"/>
      <c r="AS1714" s="74"/>
      <c r="AT1714" s="74"/>
      <c r="AU1714" s="74"/>
    </row>
    <row r="1715" spans="27:64">
      <c r="AA1715" s="74"/>
      <c r="AB1715" s="74"/>
      <c r="AC1715" s="74"/>
      <c r="AD1715" s="74"/>
      <c r="AE1715" s="74"/>
      <c r="AG1715" s="101"/>
      <c r="AN1715" s="74"/>
      <c r="AO1715" s="74"/>
      <c r="AP1715" s="74"/>
      <c r="AQ1715" s="74"/>
      <c r="AR1715" s="74"/>
      <c r="AS1715" s="74"/>
      <c r="AT1715" s="74"/>
      <c r="AU1715" s="74"/>
      <c r="AV1715" s="74"/>
      <c r="AX1715" s="74"/>
    </row>
    <row r="1716" spans="27:64">
      <c r="AA1716" s="74"/>
      <c r="AB1716" s="74"/>
      <c r="AC1716" s="74"/>
      <c r="AD1716" s="74"/>
      <c r="AE1716" s="74"/>
      <c r="AG1716" s="101"/>
      <c r="AN1716" s="74"/>
      <c r="AO1716" s="74"/>
      <c r="AP1716" s="74"/>
      <c r="AQ1716" s="74"/>
      <c r="AR1716" s="74"/>
      <c r="AS1716" s="74"/>
      <c r="AT1716" s="74"/>
      <c r="AU1716" s="74"/>
      <c r="AV1716" s="74"/>
      <c r="AX1716" s="74"/>
      <c r="AY1716" s="74"/>
      <c r="AZ1716" s="74"/>
      <c r="BA1716" s="74"/>
      <c r="BB1716" s="74"/>
      <c r="BC1716" s="74"/>
      <c r="BD1716" s="74"/>
      <c r="BE1716" s="74"/>
      <c r="BF1716" s="74"/>
      <c r="BG1716" s="74"/>
      <c r="BH1716" s="74"/>
      <c r="BI1716" s="74"/>
      <c r="BJ1716" s="74"/>
      <c r="BK1716" s="74"/>
      <c r="BL1716" s="74"/>
    </row>
    <row r="1717" spans="27:64">
      <c r="AA1717" s="74"/>
      <c r="AB1717" s="74"/>
      <c r="AC1717" s="74"/>
      <c r="AD1717" s="74"/>
      <c r="AE1717" s="74"/>
      <c r="AG1717" s="101"/>
      <c r="AN1717" s="74"/>
      <c r="AO1717" s="74"/>
      <c r="AP1717" s="74"/>
      <c r="AQ1717" s="74"/>
      <c r="AR1717" s="74"/>
      <c r="AS1717" s="74"/>
      <c r="AT1717" s="74"/>
      <c r="AU1717" s="74"/>
      <c r="AV1717" s="74"/>
      <c r="AW1717" s="74"/>
      <c r="AX1717" s="74"/>
      <c r="AY1717" s="74"/>
      <c r="AZ1717" s="74"/>
      <c r="BA1717" s="74"/>
      <c r="BB1717" s="74"/>
      <c r="BC1717" s="74"/>
      <c r="BD1717" s="74"/>
      <c r="BE1717" s="74"/>
      <c r="BF1717" s="74"/>
      <c r="BG1717" s="74"/>
      <c r="BH1717" s="74"/>
      <c r="BI1717" s="74"/>
      <c r="BJ1717" s="74"/>
      <c r="BK1717" s="74"/>
      <c r="BL1717" s="74"/>
    </row>
    <row r="1718" spans="27:64">
      <c r="AA1718" s="74"/>
      <c r="AB1718" s="74"/>
      <c r="AC1718" s="74"/>
      <c r="AD1718" s="74"/>
      <c r="AE1718" s="74"/>
      <c r="AG1718" s="101"/>
      <c r="AN1718" s="74"/>
      <c r="AO1718" s="74"/>
      <c r="AP1718" s="74"/>
      <c r="AQ1718" s="74"/>
      <c r="AR1718" s="74"/>
      <c r="AS1718" s="74"/>
      <c r="AT1718" s="74"/>
      <c r="AU1718" s="74"/>
      <c r="AV1718" s="74"/>
    </row>
    <row r="1719" spans="27:64">
      <c r="AA1719" s="74"/>
      <c r="AB1719" s="74"/>
      <c r="AC1719" s="74"/>
      <c r="AD1719" s="74"/>
      <c r="AE1719" s="74"/>
      <c r="AG1719" s="101"/>
      <c r="AN1719" s="74"/>
      <c r="AO1719" s="74"/>
      <c r="AP1719" s="74"/>
      <c r="AQ1719" s="74"/>
      <c r="AR1719" s="74"/>
      <c r="AS1719" s="74"/>
      <c r="AT1719" s="74"/>
      <c r="AU1719" s="74"/>
    </row>
    <row r="1720" spans="27:64">
      <c r="AA1720" s="74"/>
      <c r="AB1720" s="74"/>
      <c r="AC1720" s="74"/>
      <c r="AD1720" s="74"/>
      <c r="AE1720" s="74"/>
      <c r="AG1720" s="101"/>
      <c r="AN1720" s="74"/>
      <c r="AO1720" s="74"/>
      <c r="AP1720" s="74"/>
      <c r="AQ1720" s="74"/>
      <c r="AR1720" s="74"/>
      <c r="AS1720" s="74"/>
      <c r="AT1720" s="74"/>
      <c r="AU1720" s="74"/>
      <c r="AV1720" s="74"/>
    </row>
    <row r="1721" spans="27:64">
      <c r="AA1721" s="74"/>
      <c r="AB1721" s="74"/>
      <c r="AC1721" s="74"/>
      <c r="AD1721" s="74"/>
      <c r="AE1721" s="74"/>
      <c r="AG1721" s="101"/>
      <c r="AN1721" s="74"/>
      <c r="AO1721" s="74"/>
      <c r="AP1721" s="74"/>
      <c r="AQ1721" s="74"/>
      <c r="AR1721" s="74"/>
      <c r="AS1721" s="74"/>
      <c r="AT1721" s="74"/>
      <c r="AU1721" s="74"/>
      <c r="AV1721" s="74"/>
    </row>
    <row r="1722" spans="27:64">
      <c r="AA1722" s="74"/>
      <c r="AB1722" s="74"/>
      <c r="AC1722" s="74"/>
      <c r="AD1722" s="74"/>
      <c r="AE1722" s="74"/>
      <c r="AG1722" s="101"/>
      <c r="AN1722" s="74"/>
      <c r="AO1722" s="74"/>
      <c r="AP1722" s="74"/>
      <c r="AQ1722" s="74"/>
      <c r="AR1722" s="74"/>
      <c r="AS1722" s="74"/>
      <c r="AT1722" s="74"/>
      <c r="AU1722" s="74"/>
      <c r="AV1722" s="74"/>
    </row>
    <row r="1723" spans="27:64">
      <c r="AA1723" s="74"/>
      <c r="AB1723" s="74"/>
      <c r="AC1723" s="74"/>
      <c r="AD1723" s="74"/>
      <c r="AE1723" s="74"/>
      <c r="AG1723" s="101"/>
      <c r="AN1723" s="74"/>
      <c r="AO1723" s="74"/>
      <c r="AP1723" s="74"/>
      <c r="AQ1723" s="74"/>
      <c r="AR1723" s="74"/>
      <c r="AS1723" s="74"/>
      <c r="AT1723" s="74"/>
      <c r="AU1723" s="74"/>
      <c r="AV1723" s="74"/>
    </row>
    <row r="1724" spans="27:64">
      <c r="AA1724" s="74"/>
      <c r="AB1724" s="74"/>
      <c r="AC1724" s="74"/>
      <c r="AD1724" s="74"/>
      <c r="AE1724" s="74"/>
      <c r="AG1724" s="101"/>
      <c r="AN1724" s="74"/>
      <c r="AO1724" s="74"/>
      <c r="AP1724" s="74"/>
      <c r="AQ1724" s="74"/>
      <c r="AR1724" s="74"/>
      <c r="AS1724" s="74"/>
      <c r="AT1724" s="74"/>
      <c r="AU1724" s="74"/>
      <c r="AV1724" s="74"/>
    </row>
    <row r="1725" spans="27:64">
      <c r="AA1725" s="74"/>
      <c r="AB1725" s="74"/>
      <c r="AC1725" s="74"/>
      <c r="AD1725" s="74"/>
      <c r="AE1725" s="74"/>
      <c r="AG1725" s="101"/>
      <c r="AN1725" s="74"/>
      <c r="AO1725" s="74"/>
      <c r="AP1725" s="74"/>
      <c r="AQ1725" s="74"/>
      <c r="AR1725" s="74"/>
      <c r="AS1725" s="74"/>
      <c r="AT1725" s="74"/>
      <c r="AU1725" s="74"/>
      <c r="AV1725" s="74"/>
      <c r="AX1725" s="74"/>
      <c r="AY1725" s="74"/>
      <c r="AZ1725" s="74"/>
      <c r="BA1725" s="74"/>
      <c r="BB1725" s="74"/>
      <c r="BC1725" s="74"/>
      <c r="BD1725" s="74"/>
      <c r="BE1725" s="74"/>
      <c r="BF1725" s="74"/>
      <c r="BG1725" s="74"/>
      <c r="BH1725" s="74"/>
      <c r="BI1725" s="74"/>
      <c r="BJ1725" s="74"/>
      <c r="BK1725" s="74"/>
      <c r="BL1725" s="74"/>
    </row>
    <row r="1726" spans="27:64">
      <c r="AA1726" s="74"/>
      <c r="AB1726" s="74"/>
      <c r="AC1726" s="74"/>
      <c r="AD1726" s="74"/>
      <c r="AE1726" s="74"/>
      <c r="AG1726" s="101"/>
      <c r="AN1726" s="74"/>
      <c r="AO1726" s="74"/>
      <c r="AP1726" s="74"/>
      <c r="AQ1726" s="74"/>
      <c r="AR1726" s="74"/>
      <c r="AS1726" s="74"/>
      <c r="AT1726" s="74"/>
      <c r="AU1726" s="74"/>
    </row>
    <row r="1727" spans="27:64">
      <c r="AA1727" s="74"/>
      <c r="AB1727" s="74"/>
      <c r="AC1727" s="74"/>
      <c r="AD1727" s="74"/>
      <c r="AE1727" s="74"/>
      <c r="AG1727" s="101"/>
      <c r="AN1727" s="74"/>
      <c r="AO1727" s="74"/>
      <c r="AP1727" s="74"/>
      <c r="AQ1727" s="74"/>
      <c r="AR1727" s="74"/>
      <c r="AS1727" s="74"/>
      <c r="AT1727" s="74"/>
      <c r="AU1727" s="74"/>
      <c r="AV1727" s="74"/>
    </row>
    <row r="1728" spans="27:64">
      <c r="AA1728" s="74"/>
      <c r="AB1728" s="74"/>
      <c r="AC1728" s="74"/>
      <c r="AD1728" s="74"/>
      <c r="AE1728" s="74"/>
      <c r="AG1728" s="101"/>
      <c r="AN1728" s="74"/>
      <c r="AO1728" s="74"/>
      <c r="AP1728" s="74"/>
      <c r="AQ1728" s="74"/>
      <c r="AR1728" s="74"/>
      <c r="AS1728" s="74"/>
      <c r="AT1728" s="74"/>
      <c r="AU1728" s="74"/>
      <c r="AV1728" s="74"/>
    </row>
    <row r="1729" spans="27:64">
      <c r="AA1729" s="74"/>
      <c r="AB1729" s="74"/>
      <c r="AC1729" s="74"/>
      <c r="AD1729" s="74"/>
      <c r="AE1729" s="74"/>
      <c r="AG1729" s="101"/>
      <c r="AN1729" s="74"/>
      <c r="AO1729" s="74"/>
      <c r="AP1729" s="74"/>
      <c r="AQ1729" s="74"/>
      <c r="AR1729" s="74"/>
      <c r="AS1729" s="74"/>
      <c r="AT1729" s="74"/>
      <c r="AU1729" s="74"/>
    </row>
    <row r="1730" spans="27:64">
      <c r="AA1730" s="74"/>
      <c r="AB1730" s="74"/>
      <c r="AC1730" s="74"/>
      <c r="AD1730" s="74"/>
      <c r="AE1730" s="74"/>
      <c r="AG1730" s="101"/>
      <c r="AN1730" s="74"/>
      <c r="AO1730" s="74"/>
      <c r="AP1730" s="74"/>
      <c r="AQ1730" s="74"/>
      <c r="AR1730" s="74"/>
      <c r="AS1730" s="74"/>
      <c r="AT1730" s="74"/>
      <c r="AU1730" s="74"/>
      <c r="AV1730" s="74"/>
      <c r="AX1730" s="74"/>
      <c r="AY1730" s="74"/>
      <c r="AZ1730" s="74"/>
      <c r="BA1730" s="74"/>
      <c r="BB1730" s="74"/>
      <c r="BC1730" s="74"/>
      <c r="BD1730" s="74"/>
      <c r="BE1730" s="74"/>
      <c r="BF1730" s="74"/>
      <c r="BG1730" s="74"/>
      <c r="BH1730" s="74"/>
      <c r="BI1730" s="74"/>
      <c r="BJ1730" s="74"/>
      <c r="BK1730" s="74"/>
      <c r="BL1730" s="74"/>
    </row>
    <row r="1731" spans="27:64">
      <c r="AA1731" s="74"/>
      <c r="AB1731" s="74"/>
      <c r="AC1731" s="74"/>
      <c r="AD1731" s="74"/>
      <c r="AE1731" s="74"/>
      <c r="AG1731" s="101"/>
      <c r="AN1731" s="74"/>
      <c r="AO1731" s="74"/>
      <c r="AP1731" s="74"/>
      <c r="AQ1731" s="74"/>
      <c r="AR1731" s="74"/>
      <c r="AS1731" s="74"/>
      <c r="AT1731" s="74"/>
      <c r="AU1731" s="74"/>
      <c r="AV1731" s="74"/>
    </row>
    <row r="1732" spans="27:64">
      <c r="AA1732" s="74"/>
      <c r="AB1732" s="74"/>
      <c r="AC1732" s="74"/>
      <c r="AD1732" s="74"/>
      <c r="AE1732" s="74"/>
      <c r="AG1732" s="101"/>
      <c r="AN1732" s="74"/>
      <c r="AO1732" s="74"/>
      <c r="AP1732" s="74"/>
      <c r="AQ1732" s="74"/>
      <c r="AR1732" s="74"/>
      <c r="AS1732" s="74"/>
      <c r="AT1732" s="74"/>
      <c r="AU1732" s="74"/>
    </row>
    <row r="1733" spans="27:64">
      <c r="AA1733" s="74"/>
      <c r="AB1733" s="74"/>
      <c r="AC1733" s="74"/>
      <c r="AD1733" s="74"/>
      <c r="AE1733" s="74"/>
      <c r="AG1733" s="101"/>
      <c r="AN1733" s="74"/>
      <c r="AO1733" s="74"/>
      <c r="AP1733" s="74"/>
      <c r="AQ1733" s="74"/>
      <c r="AR1733" s="74"/>
      <c r="AS1733" s="74"/>
      <c r="AT1733" s="74"/>
      <c r="AU1733" s="74"/>
    </row>
    <row r="1734" spans="27:64">
      <c r="AA1734" s="74"/>
      <c r="AB1734" s="74"/>
      <c r="AC1734" s="74"/>
      <c r="AD1734" s="74"/>
      <c r="AE1734" s="74"/>
      <c r="AG1734" s="101"/>
      <c r="AN1734" s="74"/>
      <c r="AO1734" s="74"/>
      <c r="AP1734" s="74"/>
      <c r="AQ1734" s="74"/>
      <c r="AR1734" s="74"/>
      <c r="AS1734" s="74"/>
      <c r="AT1734" s="74"/>
      <c r="AU1734" s="74"/>
    </row>
    <row r="1735" spans="27:64">
      <c r="AA1735" s="74"/>
      <c r="AB1735" s="74"/>
      <c r="AC1735" s="74"/>
      <c r="AD1735" s="74"/>
      <c r="AE1735" s="74"/>
      <c r="AG1735" s="101"/>
      <c r="AN1735" s="74"/>
      <c r="AO1735" s="74"/>
      <c r="AP1735" s="74"/>
      <c r="AQ1735" s="74"/>
      <c r="AR1735" s="74"/>
      <c r="AS1735" s="74"/>
      <c r="AT1735" s="74"/>
      <c r="AU1735" s="74"/>
      <c r="AV1735" s="74"/>
      <c r="AX1735" s="74"/>
      <c r="AY1735" s="74"/>
      <c r="AZ1735" s="74"/>
      <c r="BA1735" s="74"/>
      <c r="BB1735" s="74"/>
      <c r="BC1735" s="74"/>
      <c r="BD1735" s="74"/>
      <c r="BE1735" s="74"/>
      <c r="BF1735" s="74"/>
      <c r="BG1735" s="74"/>
      <c r="BH1735" s="74"/>
      <c r="BI1735" s="74"/>
      <c r="BJ1735" s="74"/>
      <c r="BK1735" s="74"/>
      <c r="BL1735" s="74"/>
    </row>
    <row r="1736" spans="27:64">
      <c r="AA1736" s="74"/>
      <c r="AB1736" s="74"/>
      <c r="AC1736" s="74"/>
      <c r="AD1736" s="74"/>
      <c r="AE1736" s="74"/>
      <c r="AG1736" s="101"/>
      <c r="AN1736" s="74"/>
      <c r="AO1736" s="74"/>
      <c r="AP1736" s="74"/>
      <c r="AQ1736" s="74"/>
      <c r="AR1736" s="74"/>
      <c r="AS1736" s="74"/>
      <c r="AT1736" s="74"/>
      <c r="AU1736" s="74"/>
    </row>
    <row r="1737" spans="27:64">
      <c r="AA1737" s="74"/>
      <c r="AB1737" s="74"/>
      <c r="AC1737" s="74"/>
      <c r="AD1737" s="74"/>
      <c r="AE1737" s="74"/>
      <c r="AG1737" s="101"/>
      <c r="AN1737" s="74"/>
      <c r="AO1737" s="74"/>
      <c r="AP1737" s="74"/>
      <c r="AQ1737" s="74"/>
      <c r="AR1737" s="74"/>
      <c r="AS1737" s="74"/>
      <c r="AT1737" s="74"/>
      <c r="AU1737" s="74"/>
      <c r="AV1737" s="74"/>
      <c r="AX1737" s="74"/>
    </row>
    <row r="1738" spans="27:64">
      <c r="AA1738" s="74"/>
      <c r="AB1738" s="74"/>
      <c r="AC1738" s="74"/>
      <c r="AD1738" s="74"/>
      <c r="AE1738" s="74"/>
      <c r="AG1738" s="101"/>
      <c r="AN1738" s="74"/>
      <c r="AO1738" s="74"/>
      <c r="AP1738" s="74"/>
      <c r="AQ1738" s="74"/>
      <c r="AR1738" s="74"/>
      <c r="AS1738" s="74"/>
      <c r="AT1738" s="74"/>
      <c r="AU1738" s="74"/>
    </row>
    <row r="1739" spans="27:64">
      <c r="AA1739" s="74"/>
      <c r="AB1739" s="74"/>
      <c r="AC1739" s="74"/>
      <c r="AD1739" s="74"/>
      <c r="AE1739" s="74"/>
      <c r="AG1739" s="101"/>
      <c r="AN1739" s="74"/>
      <c r="AO1739" s="74"/>
      <c r="AP1739" s="74"/>
      <c r="AQ1739" s="74"/>
      <c r="AR1739" s="74"/>
      <c r="AS1739" s="74"/>
      <c r="AT1739" s="74"/>
      <c r="AU1739" s="74"/>
    </row>
    <row r="1740" spans="27:64">
      <c r="AA1740" s="74"/>
      <c r="AB1740" s="74"/>
      <c r="AC1740" s="74"/>
      <c r="AD1740" s="74"/>
      <c r="AE1740" s="74"/>
      <c r="AG1740" s="101"/>
      <c r="AN1740" s="74"/>
      <c r="AO1740" s="74"/>
      <c r="AP1740" s="74"/>
      <c r="AQ1740" s="74"/>
      <c r="AR1740" s="74"/>
      <c r="AS1740" s="74"/>
      <c r="AT1740" s="74"/>
      <c r="AU1740" s="74"/>
      <c r="AV1740" s="74"/>
      <c r="AW1740" s="74"/>
      <c r="AX1740" s="74"/>
      <c r="AY1740" s="74"/>
      <c r="AZ1740" s="74"/>
      <c r="BA1740" s="74"/>
      <c r="BB1740" s="74"/>
      <c r="BC1740" s="74"/>
      <c r="BD1740" s="74"/>
      <c r="BE1740" s="74"/>
      <c r="BF1740" s="74"/>
      <c r="BG1740" s="74"/>
      <c r="BH1740" s="74"/>
      <c r="BI1740" s="74"/>
      <c r="BJ1740" s="74"/>
      <c r="BK1740" s="74"/>
      <c r="BL1740" s="74"/>
    </row>
    <row r="1741" spans="27:64">
      <c r="AA1741" s="74"/>
      <c r="AB1741" s="74"/>
      <c r="AC1741" s="74"/>
      <c r="AD1741" s="74"/>
      <c r="AE1741" s="74"/>
      <c r="AG1741" s="101"/>
      <c r="AN1741" s="74"/>
      <c r="AO1741" s="74"/>
      <c r="AP1741" s="74"/>
      <c r="AQ1741" s="74"/>
      <c r="AR1741" s="74"/>
      <c r="AS1741" s="74"/>
      <c r="AT1741" s="74"/>
      <c r="AU1741" s="74"/>
      <c r="AV1741" s="74"/>
      <c r="AW1741" s="74"/>
      <c r="AX1741" s="74"/>
      <c r="AY1741" s="74"/>
      <c r="AZ1741" s="74"/>
      <c r="BA1741" s="74"/>
      <c r="BB1741" s="74"/>
      <c r="BC1741" s="74"/>
      <c r="BD1741" s="74"/>
      <c r="BE1741" s="74"/>
      <c r="BF1741" s="74"/>
      <c r="BG1741" s="74"/>
      <c r="BH1741" s="74"/>
      <c r="BI1741" s="74"/>
      <c r="BJ1741" s="74"/>
      <c r="BK1741" s="74"/>
      <c r="BL1741" s="74"/>
    </row>
    <row r="1742" spans="27:64">
      <c r="AA1742" s="74"/>
      <c r="AB1742" s="74"/>
      <c r="AC1742" s="74"/>
      <c r="AD1742" s="74"/>
      <c r="AE1742" s="74"/>
      <c r="AG1742" s="101"/>
      <c r="AN1742" s="74"/>
      <c r="AO1742" s="74"/>
      <c r="AP1742" s="74"/>
      <c r="AQ1742" s="74"/>
      <c r="AR1742" s="74"/>
      <c r="AS1742" s="74"/>
      <c r="AT1742" s="74"/>
      <c r="AU1742" s="74"/>
    </row>
    <row r="1743" spans="27:64">
      <c r="AA1743" s="74"/>
      <c r="AB1743" s="74"/>
      <c r="AC1743" s="74"/>
      <c r="AD1743" s="74"/>
      <c r="AE1743" s="74"/>
      <c r="AG1743" s="101"/>
      <c r="AN1743" s="74"/>
      <c r="AO1743" s="74"/>
      <c r="AP1743" s="74"/>
      <c r="AQ1743" s="74"/>
      <c r="AR1743" s="74"/>
      <c r="AS1743" s="74"/>
      <c r="AT1743" s="74"/>
      <c r="AU1743" s="74"/>
    </row>
    <row r="1744" spans="27:64">
      <c r="AA1744" s="74"/>
      <c r="AB1744" s="74"/>
      <c r="AC1744" s="74"/>
      <c r="AD1744" s="74"/>
      <c r="AE1744" s="74"/>
      <c r="AG1744" s="101"/>
      <c r="AN1744" s="74"/>
      <c r="AO1744" s="74"/>
      <c r="AP1744" s="74"/>
      <c r="AQ1744" s="74"/>
      <c r="AR1744" s="74"/>
      <c r="AS1744" s="74"/>
      <c r="AT1744" s="74"/>
      <c r="AU1744" s="74"/>
      <c r="AV1744" s="74"/>
    </row>
    <row r="1745" spans="27:64">
      <c r="AA1745" s="74"/>
      <c r="AB1745" s="74"/>
      <c r="AC1745" s="74"/>
      <c r="AD1745" s="74"/>
      <c r="AE1745" s="74"/>
      <c r="AG1745" s="101"/>
      <c r="AN1745" s="74"/>
      <c r="AO1745" s="74"/>
      <c r="AP1745" s="74"/>
      <c r="AQ1745" s="74"/>
      <c r="AR1745" s="74"/>
      <c r="AS1745" s="74"/>
      <c r="AT1745" s="74"/>
      <c r="AU1745" s="74"/>
    </row>
    <row r="1746" spans="27:64">
      <c r="AA1746" s="74"/>
      <c r="AB1746" s="74"/>
      <c r="AC1746" s="74"/>
      <c r="AD1746" s="74"/>
      <c r="AE1746" s="74"/>
      <c r="AG1746" s="101"/>
      <c r="AN1746" s="74"/>
      <c r="AO1746" s="74"/>
      <c r="AP1746" s="74"/>
      <c r="AQ1746" s="74"/>
      <c r="AR1746" s="74"/>
      <c r="AS1746" s="74"/>
      <c r="AT1746" s="74"/>
      <c r="AU1746" s="74"/>
    </row>
    <row r="1747" spans="27:64">
      <c r="AA1747" s="74"/>
      <c r="AB1747" s="74"/>
      <c r="AC1747" s="74"/>
      <c r="AD1747" s="74"/>
      <c r="AE1747" s="74"/>
      <c r="AG1747" s="101"/>
      <c r="AN1747" s="74"/>
      <c r="AO1747" s="74"/>
      <c r="AP1747" s="74"/>
      <c r="AQ1747" s="74"/>
      <c r="AR1747" s="74"/>
      <c r="AS1747" s="74"/>
      <c r="AT1747" s="74"/>
      <c r="AU1747" s="74"/>
    </row>
    <row r="1748" spans="27:64">
      <c r="AA1748" s="74"/>
      <c r="AB1748" s="74"/>
      <c r="AC1748" s="74"/>
      <c r="AD1748" s="74"/>
      <c r="AE1748" s="74"/>
      <c r="AG1748" s="101"/>
      <c r="AN1748" s="74"/>
      <c r="AO1748" s="74"/>
      <c r="AP1748" s="74"/>
      <c r="AQ1748" s="74"/>
      <c r="AR1748" s="74"/>
      <c r="AS1748" s="74"/>
      <c r="AT1748" s="74"/>
      <c r="AU1748" s="74"/>
    </row>
    <row r="1749" spans="27:64">
      <c r="AA1749" s="74"/>
      <c r="AB1749" s="74"/>
      <c r="AC1749" s="74"/>
      <c r="AD1749" s="74"/>
      <c r="AE1749" s="74"/>
      <c r="AG1749" s="101"/>
      <c r="AN1749" s="74"/>
      <c r="AO1749" s="74"/>
      <c r="AP1749" s="74"/>
      <c r="AQ1749" s="74"/>
      <c r="AR1749" s="74"/>
      <c r="AS1749" s="74"/>
      <c r="AT1749" s="74"/>
      <c r="AU1749" s="74"/>
    </row>
    <row r="1750" spans="27:64">
      <c r="AA1750" s="74"/>
      <c r="AB1750" s="74"/>
      <c r="AC1750" s="74"/>
      <c r="AD1750" s="74"/>
      <c r="AE1750" s="74"/>
      <c r="AG1750" s="101"/>
      <c r="AN1750" s="74"/>
      <c r="AO1750" s="74"/>
      <c r="AP1750" s="74"/>
      <c r="AQ1750" s="74"/>
      <c r="AR1750" s="74"/>
      <c r="AS1750" s="74"/>
      <c r="AT1750" s="74"/>
      <c r="AU1750" s="74"/>
      <c r="AV1750" s="74"/>
    </row>
    <row r="1751" spans="27:64">
      <c r="AA1751" s="74"/>
      <c r="AB1751" s="74"/>
      <c r="AC1751" s="74"/>
      <c r="AD1751" s="74"/>
      <c r="AE1751" s="74"/>
      <c r="AG1751" s="101"/>
      <c r="AN1751" s="74"/>
      <c r="AO1751" s="74"/>
      <c r="AP1751" s="74"/>
      <c r="AQ1751" s="74"/>
      <c r="AR1751" s="74"/>
      <c r="AS1751" s="74"/>
      <c r="AT1751" s="74"/>
      <c r="AU1751" s="74"/>
    </row>
    <row r="1752" spans="27:64">
      <c r="AA1752" s="74"/>
      <c r="AB1752" s="74"/>
      <c r="AC1752" s="74"/>
      <c r="AD1752" s="74"/>
      <c r="AE1752" s="74"/>
      <c r="AG1752" s="101"/>
      <c r="AN1752" s="74"/>
      <c r="AO1752" s="74"/>
      <c r="AP1752" s="74"/>
      <c r="AQ1752" s="74"/>
      <c r="AR1752" s="74"/>
      <c r="AS1752" s="74"/>
      <c r="AT1752" s="74"/>
      <c r="AU1752" s="74"/>
    </row>
    <row r="1753" spans="27:64">
      <c r="AA1753" s="74"/>
      <c r="AB1753" s="74"/>
      <c r="AC1753" s="74"/>
      <c r="AD1753" s="74"/>
      <c r="AE1753" s="74"/>
      <c r="AG1753" s="101"/>
      <c r="AN1753" s="74"/>
      <c r="AO1753" s="74"/>
      <c r="AP1753" s="74"/>
      <c r="AQ1753" s="74"/>
      <c r="AR1753" s="74"/>
      <c r="AS1753" s="74"/>
      <c r="AT1753" s="74"/>
      <c r="AU1753" s="74"/>
      <c r="AV1753" s="74"/>
      <c r="AW1753" s="74"/>
      <c r="AX1753" s="74"/>
      <c r="AY1753" s="74"/>
      <c r="AZ1753" s="74"/>
      <c r="BA1753" s="74"/>
      <c r="BB1753" s="74"/>
      <c r="BC1753" s="74"/>
      <c r="BD1753" s="74"/>
      <c r="BE1753" s="74"/>
      <c r="BF1753" s="74"/>
      <c r="BG1753" s="74"/>
      <c r="BH1753" s="74"/>
      <c r="BI1753" s="74"/>
      <c r="BJ1753" s="74"/>
      <c r="BK1753" s="74"/>
      <c r="BL1753" s="74"/>
    </row>
    <row r="1754" spans="27:64">
      <c r="AA1754" s="74"/>
      <c r="AB1754" s="74"/>
      <c r="AC1754" s="74"/>
      <c r="AD1754" s="74"/>
      <c r="AE1754" s="74"/>
      <c r="AG1754" s="101"/>
      <c r="AN1754" s="74"/>
      <c r="AO1754" s="74"/>
      <c r="AP1754" s="74"/>
      <c r="AQ1754" s="74"/>
      <c r="AR1754" s="74"/>
      <c r="AS1754" s="74"/>
      <c r="AT1754" s="74"/>
      <c r="AU1754" s="74"/>
    </row>
    <row r="1755" spans="27:64">
      <c r="AA1755" s="74"/>
      <c r="AB1755" s="74"/>
      <c r="AC1755" s="74"/>
      <c r="AD1755" s="74"/>
      <c r="AE1755" s="74"/>
      <c r="AG1755" s="101"/>
      <c r="AN1755" s="74"/>
      <c r="AO1755" s="74"/>
      <c r="AP1755" s="74"/>
      <c r="AQ1755" s="74"/>
      <c r="AR1755" s="74"/>
      <c r="AS1755" s="74"/>
      <c r="AT1755" s="74"/>
      <c r="AU1755" s="74"/>
    </row>
    <row r="1756" spans="27:64">
      <c r="AA1756" s="74"/>
      <c r="AB1756" s="74"/>
      <c r="AC1756" s="74"/>
      <c r="AD1756" s="74"/>
      <c r="AE1756" s="74"/>
      <c r="AG1756" s="101"/>
      <c r="AN1756" s="74"/>
      <c r="AO1756" s="74"/>
      <c r="AP1756" s="74"/>
      <c r="AQ1756" s="74"/>
      <c r="AR1756" s="74"/>
      <c r="AS1756" s="74"/>
      <c r="AT1756" s="74"/>
      <c r="AU1756" s="74"/>
    </row>
    <row r="1757" spans="27:64">
      <c r="AA1757" s="74"/>
      <c r="AB1757" s="74"/>
      <c r="AC1757" s="74"/>
      <c r="AD1757" s="74"/>
      <c r="AE1757" s="74"/>
      <c r="AG1757" s="101"/>
      <c r="AN1757" s="74"/>
      <c r="AO1757" s="74"/>
      <c r="AP1757" s="74"/>
      <c r="AQ1757" s="74"/>
      <c r="AR1757" s="74"/>
      <c r="AS1757" s="74"/>
      <c r="AT1757" s="74"/>
      <c r="AU1757" s="74"/>
    </row>
    <row r="1758" spans="27:64">
      <c r="AA1758" s="74"/>
      <c r="AB1758" s="74"/>
      <c r="AC1758" s="74"/>
      <c r="AD1758" s="74"/>
      <c r="AE1758" s="74"/>
      <c r="AG1758" s="101"/>
      <c r="AN1758" s="74"/>
      <c r="AO1758" s="74"/>
      <c r="AP1758" s="74"/>
      <c r="AQ1758" s="74"/>
      <c r="AR1758" s="74"/>
      <c r="AS1758" s="74"/>
      <c r="AT1758" s="74"/>
      <c r="AU1758" s="74"/>
    </row>
    <row r="1759" spans="27:64">
      <c r="AA1759" s="74"/>
      <c r="AB1759" s="74"/>
      <c r="AC1759" s="74"/>
      <c r="AD1759" s="74"/>
      <c r="AE1759" s="74"/>
      <c r="AG1759" s="101"/>
      <c r="AN1759" s="74"/>
      <c r="AO1759" s="74"/>
      <c r="AP1759" s="74"/>
      <c r="AQ1759" s="74"/>
      <c r="AR1759" s="74"/>
      <c r="AS1759" s="74"/>
      <c r="AT1759" s="74"/>
      <c r="AU1759" s="74"/>
      <c r="AV1759" s="74"/>
      <c r="AW1759" s="74"/>
      <c r="AX1759" s="74"/>
      <c r="AY1759" s="74"/>
      <c r="AZ1759" s="74"/>
      <c r="BA1759" s="74"/>
      <c r="BB1759" s="74"/>
      <c r="BC1759" s="74"/>
      <c r="BD1759" s="74"/>
      <c r="BE1759" s="74"/>
      <c r="BF1759" s="74"/>
      <c r="BG1759" s="74"/>
      <c r="BH1759" s="74"/>
      <c r="BI1759" s="74"/>
      <c r="BJ1759" s="74"/>
      <c r="BK1759" s="74"/>
      <c r="BL1759" s="74"/>
    </row>
    <row r="1760" spans="27:64">
      <c r="AA1760" s="74"/>
      <c r="AB1760" s="74"/>
      <c r="AC1760" s="74"/>
      <c r="AD1760" s="74"/>
      <c r="AE1760" s="74"/>
      <c r="AG1760" s="101"/>
      <c r="AN1760" s="74"/>
      <c r="AO1760" s="74"/>
      <c r="AP1760" s="74"/>
      <c r="AQ1760" s="74"/>
      <c r="AR1760" s="74"/>
      <c r="AS1760" s="74"/>
      <c r="AT1760" s="74"/>
      <c r="AU1760" s="74"/>
      <c r="AV1760" s="74"/>
      <c r="AW1760" s="74"/>
      <c r="AX1760" s="74"/>
      <c r="AY1760" s="74"/>
      <c r="AZ1760" s="74"/>
      <c r="BA1760" s="74"/>
      <c r="BB1760" s="74"/>
      <c r="BC1760" s="74"/>
      <c r="BD1760" s="74"/>
      <c r="BE1760" s="74"/>
      <c r="BF1760" s="74"/>
      <c r="BG1760" s="74"/>
      <c r="BH1760" s="74"/>
      <c r="BI1760" s="74"/>
      <c r="BJ1760" s="74"/>
      <c r="BK1760" s="74"/>
      <c r="BL1760" s="74"/>
    </row>
    <row r="1761" spans="27:64">
      <c r="AA1761" s="74"/>
      <c r="AB1761" s="74"/>
      <c r="AC1761" s="74"/>
      <c r="AD1761" s="74"/>
      <c r="AE1761" s="74"/>
      <c r="AG1761" s="101"/>
      <c r="AN1761" s="74"/>
      <c r="AO1761" s="74"/>
      <c r="AP1761" s="74"/>
      <c r="AQ1761" s="74"/>
      <c r="AR1761" s="74"/>
      <c r="AS1761" s="74"/>
      <c r="AT1761" s="74"/>
      <c r="AU1761" s="74"/>
      <c r="AV1761" s="74"/>
    </row>
    <row r="1762" spans="27:64">
      <c r="AA1762" s="74"/>
      <c r="AB1762" s="74"/>
      <c r="AC1762" s="74"/>
      <c r="AD1762" s="74"/>
      <c r="AE1762" s="74"/>
      <c r="AG1762" s="101"/>
      <c r="AN1762" s="74"/>
      <c r="AO1762" s="74"/>
      <c r="AP1762" s="74"/>
      <c r="AQ1762" s="74"/>
      <c r="AR1762" s="74"/>
      <c r="AS1762" s="74"/>
      <c r="AT1762" s="74"/>
      <c r="AU1762" s="74"/>
      <c r="AV1762" s="74"/>
    </row>
    <row r="1763" spans="27:64">
      <c r="AA1763" s="74"/>
      <c r="AB1763" s="74"/>
      <c r="AC1763" s="74"/>
      <c r="AD1763" s="74"/>
      <c r="AE1763" s="74"/>
      <c r="AG1763" s="101"/>
      <c r="AN1763" s="74"/>
      <c r="AO1763" s="74"/>
      <c r="AP1763" s="74"/>
      <c r="AQ1763" s="74"/>
      <c r="AR1763" s="74"/>
      <c r="AS1763" s="74"/>
      <c r="AT1763" s="74"/>
      <c r="AU1763" s="74"/>
    </row>
    <row r="1764" spans="27:64">
      <c r="AA1764" s="74"/>
      <c r="AB1764" s="74"/>
      <c r="AC1764" s="74"/>
      <c r="AD1764" s="74"/>
      <c r="AE1764" s="74"/>
      <c r="AG1764" s="101"/>
      <c r="AN1764" s="74"/>
      <c r="AO1764" s="74"/>
      <c r="AP1764" s="74"/>
      <c r="AQ1764" s="74"/>
      <c r="AR1764" s="74"/>
      <c r="AS1764" s="74"/>
      <c r="AT1764" s="74"/>
      <c r="AU1764" s="74"/>
    </row>
    <row r="1765" spans="27:64">
      <c r="AA1765" s="74"/>
      <c r="AB1765" s="74"/>
      <c r="AC1765" s="74"/>
      <c r="AD1765" s="74"/>
      <c r="AE1765" s="74"/>
      <c r="AG1765" s="101"/>
      <c r="AN1765" s="74"/>
      <c r="AO1765" s="74"/>
      <c r="AP1765" s="74"/>
      <c r="AQ1765" s="74"/>
      <c r="AR1765" s="74"/>
      <c r="AS1765" s="74"/>
      <c r="AT1765" s="74"/>
      <c r="AU1765" s="74"/>
      <c r="AV1765" s="74"/>
      <c r="AW1765" s="74"/>
      <c r="AX1765" s="74"/>
      <c r="AY1765" s="74"/>
      <c r="AZ1765" s="74"/>
      <c r="BA1765" s="74"/>
      <c r="BB1765" s="74"/>
      <c r="BC1765" s="74"/>
      <c r="BD1765" s="74"/>
      <c r="BE1765" s="74"/>
      <c r="BF1765" s="74"/>
      <c r="BG1765" s="74"/>
      <c r="BH1765" s="74"/>
      <c r="BI1765" s="74"/>
      <c r="BJ1765" s="74"/>
      <c r="BK1765" s="74"/>
      <c r="BL1765" s="74"/>
    </row>
    <row r="1766" spans="27:64">
      <c r="AA1766" s="74"/>
      <c r="AB1766" s="74"/>
      <c r="AC1766" s="74"/>
      <c r="AD1766" s="74"/>
      <c r="AE1766" s="74"/>
      <c r="AG1766" s="101"/>
      <c r="AN1766" s="74"/>
      <c r="AO1766" s="74"/>
      <c r="AP1766" s="74"/>
      <c r="AQ1766" s="74"/>
      <c r="AR1766" s="74"/>
      <c r="AS1766" s="74"/>
      <c r="AT1766" s="74"/>
      <c r="AU1766" s="74"/>
      <c r="AV1766" s="74"/>
      <c r="AX1766" s="74"/>
      <c r="AY1766" s="74"/>
      <c r="AZ1766" s="74"/>
      <c r="BA1766" s="74"/>
      <c r="BB1766" s="74"/>
      <c r="BC1766" s="74"/>
      <c r="BD1766" s="74"/>
      <c r="BE1766" s="74"/>
      <c r="BF1766" s="74"/>
      <c r="BG1766" s="74"/>
      <c r="BH1766" s="74"/>
      <c r="BI1766" s="74"/>
      <c r="BJ1766" s="74"/>
      <c r="BK1766" s="74"/>
      <c r="BL1766" s="74"/>
    </row>
    <row r="1767" spans="27:64">
      <c r="AA1767" s="74"/>
      <c r="AB1767" s="74"/>
      <c r="AC1767" s="74"/>
      <c r="AD1767" s="74"/>
      <c r="AE1767" s="74"/>
      <c r="AG1767" s="101"/>
      <c r="AN1767" s="74"/>
      <c r="AO1767" s="74"/>
      <c r="AP1767" s="74"/>
      <c r="AQ1767" s="74"/>
      <c r="AR1767" s="74"/>
      <c r="AS1767" s="74"/>
      <c r="AT1767" s="74"/>
      <c r="AU1767" s="74"/>
    </row>
    <row r="1768" spans="27:64">
      <c r="AA1768" s="74"/>
      <c r="AB1768" s="74"/>
      <c r="AC1768" s="74"/>
      <c r="AD1768" s="74"/>
      <c r="AE1768" s="74"/>
      <c r="AG1768" s="101"/>
      <c r="AN1768" s="74"/>
      <c r="AO1768" s="74"/>
      <c r="AP1768" s="74"/>
      <c r="AQ1768" s="74"/>
      <c r="AR1768" s="74"/>
      <c r="AS1768" s="74"/>
      <c r="AT1768" s="74"/>
      <c r="AU1768" s="74"/>
      <c r="AV1768" s="74"/>
    </row>
    <row r="1769" spans="27:64">
      <c r="AA1769" s="74"/>
      <c r="AB1769" s="74"/>
      <c r="AC1769" s="74"/>
      <c r="AD1769" s="74"/>
      <c r="AE1769" s="74"/>
      <c r="AG1769" s="101"/>
      <c r="AN1769" s="74"/>
      <c r="AO1769" s="74"/>
      <c r="AP1769" s="74"/>
      <c r="AQ1769" s="74"/>
      <c r="AR1769" s="74"/>
      <c r="AS1769" s="74"/>
      <c r="AT1769" s="74"/>
      <c r="AU1769" s="74"/>
    </row>
    <row r="1770" spans="27:64">
      <c r="AA1770" s="74"/>
      <c r="AB1770" s="74"/>
      <c r="AC1770" s="74"/>
      <c r="AD1770" s="74"/>
      <c r="AE1770" s="74"/>
      <c r="AG1770" s="101"/>
      <c r="AN1770" s="74"/>
      <c r="AO1770" s="74"/>
      <c r="AP1770" s="74"/>
      <c r="AQ1770" s="74"/>
      <c r="AR1770" s="74"/>
      <c r="AS1770" s="74"/>
      <c r="AT1770" s="74"/>
      <c r="AU1770" s="74"/>
      <c r="AV1770" s="74"/>
    </row>
    <row r="1771" spans="27:64">
      <c r="AA1771" s="74"/>
      <c r="AB1771" s="74"/>
      <c r="AC1771" s="74"/>
      <c r="AD1771" s="74"/>
      <c r="AE1771" s="74"/>
      <c r="AG1771" s="101"/>
      <c r="AN1771" s="74"/>
      <c r="AO1771" s="74"/>
      <c r="AP1771" s="74"/>
      <c r="AQ1771" s="74"/>
      <c r="AR1771" s="74"/>
      <c r="AS1771" s="74"/>
      <c r="AT1771" s="74"/>
      <c r="AU1771" s="74"/>
    </row>
    <row r="1772" spans="27:64">
      <c r="AA1772" s="74"/>
      <c r="AB1772" s="74"/>
      <c r="AC1772" s="74"/>
      <c r="AD1772" s="74"/>
      <c r="AE1772" s="74"/>
      <c r="AG1772" s="101"/>
      <c r="AN1772" s="74"/>
      <c r="AO1772" s="74"/>
      <c r="AP1772" s="74"/>
      <c r="AQ1772" s="74"/>
      <c r="AR1772" s="74"/>
      <c r="AS1772" s="74"/>
      <c r="AT1772" s="74"/>
      <c r="AU1772" s="74"/>
      <c r="AV1772" s="74"/>
    </row>
    <row r="1773" spans="27:64">
      <c r="AA1773" s="74"/>
      <c r="AB1773" s="74"/>
      <c r="AC1773" s="74"/>
      <c r="AD1773" s="74"/>
      <c r="AE1773" s="74"/>
      <c r="AG1773" s="101"/>
      <c r="AN1773" s="74"/>
      <c r="AO1773" s="74"/>
      <c r="AP1773" s="74"/>
      <c r="AQ1773" s="74"/>
      <c r="AR1773" s="74"/>
      <c r="AS1773" s="74"/>
      <c r="AT1773" s="74"/>
      <c r="AU1773" s="74"/>
      <c r="AV1773" s="74"/>
      <c r="AW1773" s="74"/>
      <c r="AX1773" s="74"/>
      <c r="AY1773" s="74"/>
      <c r="AZ1773" s="74"/>
      <c r="BA1773" s="74"/>
      <c r="BB1773" s="74"/>
      <c r="BC1773" s="74"/>
      <c r="BD1773" s="74"/>
      <c r="BE1773" s="74"/>
      <c r="BF1773" s="74"/>
      <c r="BG1773" s="74"/>
      <c r="BH1773" s="74"/>
      <c r="BI1773" s="74"/>
      <c r="BJ1773" s="74"/>
      <c r="BK1773" s="74"/>
      <c r="BL1773" s="74"/>
    </row>
    <row r="1774" spans="27:64">
      <c r="AA1774" s="74"/>
      <c r="AB1774" s="74"/>
      <c r="AC1774" s="74"/>
      <c r="AD1774" s="74"/>
      <c r="AE1774" s="74"/>
      <c r="AG1774" s="101"/>
      <c r="AN1774" s="74"/>
      <c r="AO1774" s="74"/>
      <c r="AP1774" s="74"/>
      <c r="AQ1774" s="74"/>
      <c r="AR1774" s="74"/>
      <c r="AS1774" s="74"/>
      <c r="AT1774" s="74"/>
      <c r="AU1774" s="74"/>
    </row>
    <row r="1775" spans="27:64">
      <c r="AA1775" s="74"/>
      <c r="AB1775" s="74"/>
      <c r="AC1775" s="74"/>
      <c r="AD1775" s="74"/>
      <c r="AE1775" s="74"/>
      <c r="AG1775" s="101"/>
      <c r="AN1775" s="74"/>
      <c r="AO1775" s="74"/>
      <c r="AP1775" s="74"/>
      <c r="AQ1775" s="74"/>
      <c r="AR1775" s="74"/>
      <c r="AS1775" s="74"/>
      <c r="AT1775" s="74"/>
      <c r="AU1775" s="74"/>
    </row>
    <row r="1776" spans="27:64">
      <c r="AA1776" s="74"/>
      <c r="AB1776" s="74"/>
      <c r="AC1776" s="74"/>
      <c r="AD1776" s="74"/>
      <c r="AE1776" s="74"/>
      <c r="AG1776" s="101"/>
      <c r="AN1776" s="74"/>
      <c r="AO1776" s="74"/>
      <c r="AP1776" s="74"/>
      <c r="AQ1776" s="74"/>
      <c r="AR1776" s="74"/>
      <c r="AS1776" s="74"/>
      <c r="AT1776" s="74"/>
      <c r="AU1776" s="74"/>
    </row>
    <row r="1777" spans="27:48">
      <c r="AA1777" s="74"/>
      <c r="AB1777" s="74"/>
      <c r="AC1777" s="74"/>
      <c r="AD1777" s="74"/>
      <c r="AE1777" s="74"/>
      <c r="AG1777" s="101"/>
      <c r="AN1777" s="74"/>
      <c r="AO1777" s="74"/>
      <c r="AP1777" s="74"/>
      <c r="AQ1777" s="74"/>
      <c r="AR1777" s="74"/>
      <c r="AS1777" s="74"/>
      <c r="AT1777" s="74"/>
      <c r="AU1777" s="74"/>
    </row>
    <row r="1778" spans="27:48">
      <c r="AA1778" s="74"/>
      <c r="AB1778" s="74"/>
      <c r="AC1778" s="74"/>
      <c r="AD1778" s="74"/>
      <c r="AE1778" s="74"/>
      <c r="AG1778" s="101"/>
      <c r="AN1778" s="74"/>
      <c r="AO1778" s="74"/>
      <c r="AP1778" s="74"/>
      <c r="AQ1778" s="74"/>
      <c r="AR1778" s="74"/>
      <c r="AS1778" s="74"/>
      <c r="AT1778" s="74"/>
      <c r="AU1778" s="74"/>
    </row>
    <row r="1779" spans="27:48">
      <c r="AA1779" s="74"/>
      <c r="AB1779" s="74"/>
      <c r="AC1779" s="74"/>
      <c r="AD1779" s="74"/>
      <c r="AE1779" s="74"/>
      <c r="AG1779" s="101"/>
      <c r="AN1779" s="74"/>
      <c r="AO1779" s="74"/>
      <c r="AP1779" s="74"/>
      <c r="AQ1779" s="74"/>
      <c r="AR1779" s="74"/>
      <c r="AS1779" s="74"/>
      <c r="AT1779" s="74"/>
      <c r="AU1779" s="74"/>
    </row>
    <row r="1780" spans="27:48">
      <c r="AA1780" s="74"/>
      <c r="AB1780" s="74"/>
      <c r="AC1780" s="74"/>
      <c r="AD1780" s="74"/>
      <c r="AE1780" s="74"/>
      <c r="AG1780" s="101"/>
      <c r="AN1780" s="74"/>
      <c r="AO1780" s="74"/>
      <c r="AP1780" s="74"/>
      <c r="AQ1780" s="74"/>
      <c r="AR1780" s="74"/>
      <c r="AS1780" s="74"/>
      <c r="AT1780" s="74"/>
      <c r="AU1780" s="74"/>
    </row>
    <row r="1781" spans="27:48">
      <c r="AA1781" s="74"/>
      <c r="AB1781" s="74"/>
      <c r="AC1781" s="74"/>
      <c r="AD1781" s="74"/>
      <c r="AE1781" s="74"/>
      <c r="AG1781" s="101"/>
      <c r="AN1781" s="74"/>
      <c r="AO1781" s="74"/>
      <c r="AP1781" s="74"/>
      <c r="AQ1781" s="74"/>
      <c r="AR1781" s="74"/>
      <c r="AS1781" s="74"/>
      <c r="AT1781" s="74"/>
      <c r="AU1781" s="74"/>
    </row>
    <row r="1782" spans="27:48">
      <c r="AA1782" s="74"/>
      <c r="AB1782" s="74"/>
      <c r="AC1782" s="74"/>
      <c r="AD1782" s="74"/>
      <c r="AE1782" s="74"/>
      <c r="AG1782" s="101"/>
      <c r="AN1782" s="74"/>
      <c r="AO1782" s="74"/>
      <c r="AP1782" s="74"/>
      <c r="AQ1782" s="74"/>
      <c r="AR1782" s="74"/>
      <c r="AS1782" s="74"/>
      <c r="AT1782" s="74"/>
      <c r="AU1782" s="74"/>
    </row>
    <row r="1783" spans="27:48">
      <c r="AA1783" s="74"/>
      <c r="AB1783" s="74"/>
      <c r="AC1783" s="74"/>
      <c r="AD1783" s="74"/>
      <c r="AE1783" s="74"/>
      <c r="AG1783" s="101"/>
      <c r="AN1783" s="74"/>
      <c r="AO1783" s="74"/>
      <c r="AP1783" s="74"/>
      <c r="AQ1783" s="74"/>
      <c r="AR1783" s="74"/>
      <c r="AS1783" s="74"/>
      <c r="AT1783" s="74"/>
      <c r="AU1783" s="74"/>
    </row>
    <row r="1784" spans="27:48">
      <c r="AA1784" s="74"/>
      <c r="AB1784" s="74"/>
      <c r="AC1784" s="74"/>
      <c r="AD1784" s="74"/>
      <c r="AE1784" s="74"/>
      <c r="AG1784" s="101"/>
      <c r="AN1784" s="74"/>
      <c r="AO1784" s="74"/>
      <c r="AP1784" s="74"/>
      <c r="AQ1784" s="74"/>
      <c r="AR1784" s="74"/>
      <c r="AS1784" s="74"/>
      <c r="AT1784" s="74"/>
      <c r="AU1784" s="74"/>
      <c r="AV1784" s="74"/>
    </row>
    <row r="1785" spans="27:48">
      <c r="AA1785" s="74"/>
      <c r="AB1785" s="74"/>
      <c r="AC1785" s="74"/>
      <c r="AD1785" s="74"/>
      <c r="AE1785" s="74"/>
      <c r="AG1785" s="101"/>
      <c r="AN1785" s="74"/>
      <c r="AO1785" s="74"/>
      <c r="AP1785" s="74"/>
      <c r="AQ1785" s="74"/>
      <c r="AR1785" s="74"/>
      <c r="AS1785" s="74"/>
      <c r="AT1785" s="74"/>
      <c r="AU1785" s="74"/>
    </row>
    <row r="1786" spans="27:48">
      <c r="AA1786" s="74"/>
      <c r="AB1786" s="74"/>
      <c r="AC1786" s="74"/>
      <c r="AD1786" s="74"/>
      <c r="AE1786" s="74"/>
      <c r="AG1786" s="101"/>
      <c r="AN1786" s="74"/>
      <c r="AO1786" s="74"/>
      <c r="AP1786" s="74"/>
      <c r="AQ1786" s="74"/>
      <c r="AR1786" s="74"/>
      <c r="AS1786" s="74"/>
      <c r="AT1786" s="74"/>
      <c r="AU1786" s="74"/>
    </row>
    <row r="1787" spans="27:48">
      <c r="AA1787" s="74"/>
      <c r="AB1787" s="74"/>
      <c r="AC1787" s="74"/>
      <c r="AD1787" s="74"/>
      <c r="AE1787" s="74"/>
      <c r="AG1787" s="101"/>
      <c r="AN1787" s="74"/>
      <c r="AO1787" s="74"/>
      <c r="AP1787" s="74"/>
      <c r="AQ1787" s="74"/>
      <c r="AR1787" s="74"/>
      <c r="AS1787" s="74"/>
      <c r="AT1787" s="74"/>
      <c r="AU1787" s="74"/>
    </row>
    <row r="1788" spans="27:48">
      <c r="AA1788" s="74"/>
      <c r="AB1788" s="74"/>
      <c r="AC1788" s="74"/>
      <c r="AD1788" s="74"/>
      <c r="AE1788" s="74"/>
      <c r="AG1788" s="101"/>
      <c r="AN1788" s="74"/>
      <c r="AO1788" s="74"/>
      <c r="AP1788" s="74"/>
      <c r="AQ1788" s="74"/>
      <c r="AR1788" s="74"/>
      <c r="AS1788" s="74"/>
      <c r="AT1788" s="74"/>
      <c r="AU1788" s="74"/>
    </row>
    <row r="1789" spans="27:48">
      <c r="AA1789" s="74"/>
      <c r="AB1789" s="74"/>
      <c r="AC1789" s="74"/>
      <c r="AD1789" s="74"/>
      <c r="AE1789" s="74"/>
      <c r="AG1789" s="101"/>
      <c r="AN1789" s="74"/>
      <c r="AO1789" s="74"/>
      <c r="AP1789" s="74"/>
      <c r="AQ1789" s="74"/>
      <c r="AR1789" s="74"/>
      <c r="AS1789" s="74"/>
      <c r="AT1789" s="74"/>
      <c r="AU1789" s="74"/>
      <c r="AV1789" s="74"/>
    </row>
    <row r="1790" spans="27:48">
      <c r="AA1790" s="74"/>
      <c r="AB1790" s="74"/>
      <c r="AC1790" s="74"/>
      <c r="AD1790" s="74"/>
      <c r="AE1790" s="74"/>
      <c r="AG1790" s="101"/>
      <c r="AN1790" s="74"/>
      <c r="AO1790" s="74"/>
      <c r="AP1790" s="74"/>
      <c r="AQ1790" s="74"/>
      <c r="AR1790" s="74"/>
      <c r="AS1790" s="74"/>
      <c r="AT1790" s="74"/>
      <c r="AU1790" s="74"/>
    </row>
    <row r="1791" spans="27:48">
      <c r="AA1791" s="74"/>
      <c r="AB1791" s="74"/>
      <c r="AC1791" s="74"/>
      <c r="AD1791" s="74"/>
      <c r="AE1791" s="74"/>
      <c r="AG1791" s="101"/>
      <c r="AN1791" s="74"/>
      <c r="AO1791" s="74"/>
      <c r="AP1791" s="74"/>
      <c r="AQ1791" s="74"/>
      <c r="AR1791" s="74"/>
      <c r="AS1791" s="74"/>
      <c r="AT1791" s="74"/>
      <c r="AU1791" s="74"/>
    </row>
    <row r="1792" spans="27:48">
      <c r="AA1792" s="74"/>
      <c r="AB1792" s="74"/>
      <c r="AC1792" s="74"/>
      <c r="AD1792" s="74"/>
      <c r="AE1792" s="74"/>
      <c r="AG1792" s="101"/>
      <c r="AN1792" s="74"/>
      <c r="AO1792" s="74"/>
      <c r="AP1792" s="74"/>
      <c r="AQ1792" s="74"/>
      <c r="AR1792" s="74"/>
      <c r="AS1792" s="74"/>
      <c r="AT1792" s="74"/>
      <c r="AU1792" s="74"/>
    </row>
    <row r="1793" spans="27:64">
      <c r="AA1793" s="74"/>
      <c r="AB1793" s="74"/>
      <c r="AC1793" s="74"/>
      <c r="AD1793" s="74"/>
      <c r="AE1793" s="74"/>
      <c r="AG1793" s="101"/>
      <c r="AN1793" s="74"/>
      <c r="AO1793" s="74"/>
      <c r="AP1793" s="74"/>
      <c r="AQ1793" s="74"/>
      <c r="AR1793" s="74"/>
      <c r="AS1793" s="74"/>
      <c r="AT1793" s="74"/>
      <c r="AU1793" s="74"/>
    </row>
    <row r="1794" spans="27:64">
      <c r="AA1794" s="74"/>
      <c r="AB1794" s="74"/>
      <c r="AC1794" s="74"/>
      <c r="AD1794" s="74"/>
      <c r="AE1794" s="74"/>
      <c r="AG1794" s="101"/>
      <c r="AN1794" s="74"/>
      <c r="AO1794" s="74"/>
      <c r="AP1794" s="74"/>
      <c r="AQ1794" s="74"/>
      <c r="AR1794" s="74"/>
      <c r="AS1794" s="74"/>
      <c r="AT1794" s="74"/>
      <c r="AU1794" s="74"/>
    </row>
    <row r="1795" spans="27:64">
      <c r="AA1795" s="74"/>
      <c r="AB1795" s="74"/>
      <c r="AC1795" s="74"/>
      <c r="AD1795" s="74"/>
      <c r="AE1795" s="74"/>
      <c r="AG1795" s="101"/>
      <c r="AN1795" s="74"/>
      <c r="AO1795" s="74"/>
      <c r="AP1795" s="74"/>
      <c r="AQ1795" s="74"/>
      <c r="AR1795" s="74"/>
      <c r="AS1795" s="74"/>
      <c r="AT1795" s="74"/>
      <c r="AU1795" s="74"/>
    </row>
    <row r="1796" spans="27:64">
      <c r="AA1796" s="74"/>
      <c r="AB1796" s="74"/>
      <c r="AC1796" s="74"/>
      <c r="AD1796" s="74"/>
      <c r="AE1796" s="74"/>
      <c r="AG1796" s="101"/>
      <c r="AN1796" s="74"/>
      <c r="AO1796" s="74"/>
      <c r="AP1796" s="74"/>
      <c r="AQ1796" s="74"/>
      <c r="AR1796" s="74"/>
      <c r="AS1796" s="74"/>
      <c r="AT1796" s="74"/>
      <c r="AU1796" s="74"/>
    </row>
    <row r="1797" spans="27:64">
      <c r="AA1797" s="74"/>
      <c r="AB1797" s="74"/>
      <c r="AC1797" s="74"/>
      <c r="AD1797" s="74"/>
      <c r="AE1797" s="74"/>
      <c r="AG1797" s="101"/>
      <c r="AN1797" s="74"/>
      <c r="AO1797" s="74"/>
      <c r="AP1797" s="74"/>
      <c r="AQ1797" s="74"/>
      <c r="AR1797" s="74"/>
      <c r="AS1797" s="74"/>
      <c r="AT1797" s="74"/>
      <c r="AU1797" s="74"/>
    </row>
    <row r="1798" spans="27:64">
      <c r="AA1798" s="74"/>
      <c r="AB1798" s="74"/>
      <c r="AC1798" s="74"/>
      <c r="AD1798" s="74"/>
      <c r="AE1798" s="74"/>
      <c r="AG1798" s="101"/>
      <c r="AN1798" s="74"/>
      <c r="AO1798" s="74"/>
      <c r="AP1798" s="74"/>
      <c r="AQ1798" s="74"/>
      <c r="AR1798" s="74"/>
      <c r="AS1798" s="74"/>
      <c r="AT1798" s="74"/>
      <c r="AU1798" s="74"/>
      <c r="AV1798" s="74"/>
    </row>
    <row r="1799" spans="27:64">
      <c r="AA1799" s="74"/>
      <c r="AB1799" s="74"/>
      <c r="AC1799" s="74"/>
      <c r="AD1799" s="74"/>
      <c r="AE1799" s="74"/>
      <c r="AG1799" s="101"/>
      <c r="AN1799" s="74"/>
      <c r="AO1799" s="74"/>
      <c r="AP1799" s="74"/>
      <c r="AQ1799" s="74"/>
      <c r="AR1799" s="74"/>
      <c r="AS1799" s="74"/>
      <c r="AT1799" s="74"/>
      <c r="AU1799" s="74"/>
    </row>
    <row r="1800" spans="27:64">
      <c r="AA1800" s="74"/>
      <c r="AB1800" s="74"/>
      <c r="AC1800" s="74"/>
      <c r="AD1800" s="74"/>
      <c r="AE1800" s="74"/>
      <c r="AG1800" s="101"/>
      <c r="AN1800" s="74"/>
      <c r="AO1800" s="74"/>
      <c r="AP1800" s="74"/>
      <c r="AQ1800" s="74"/>
      <c r="AR1800" s="74"/>
      <c r="AS1800" s="74"/>
      <c r="AT1800" s="74"/>
      <c r="AU1800" s="74"/>
      <c r="AV1800" s="74"/>
      <c r="AX1800" s="74"/>
    </row>
    <row r="1801" spans="27:64">
      <c r="AA1801" s="74"/>
      <c r="AB1801" s="74"/>
      <c r="AC1801" s="74"/>
      <c r="AD1801" s="74"/>
      <c r="AE1801" s="74"/>
      <c r="AG1801" s="101"/>
      <c r="AN1801" s="74"/>
      <c r="AO1801" s="74"/>
      <c r="AP1801" s="74"/>
      <c r="AQ1801" s="74"/>
      <c r="AR1801" s="74"/>
      <c r="AS1801" s="74"/>
      <c r="AT1801" s="74"/>
      <c r="AU1801" s="74"/>
      <c r="AV1801" s="74"/>
      <c r="AW1801" s="74"/>
      <c r="AX1801" s="74"/>
      <c r="AY1801" s="74"/>
      <c r="AZ1801" s="74"/>
      <c r="BA1801" s="74"/>
      <c r="BB1801" s="74"/>
      <c r="BC1801" s="74"/>
      <c r="BD1801" s="74"/>
      <c r="BE1801" s="74"/>
      <c r="BF1801" s="74"/>
      <c r="BG1801" s="74"/>
      <c r="BH1801" s="74"/>
      <c r="BI1801" s="74"/>
      <c r="BJ1801" s="74"/>
      <c r="BK1801" s="74"/>
      <c r="BL1801" s="74"/>
    </row>
    <row r="1802" spans="27:64">
      <c r="AA1802" s="74"/>
      <c r="AB1802" s="74"/>
      <c r="AC1802" s="74"/>
      <c r="AD1802" s="74"/>
      <c r="AE1802" s="74"/>
      <c r="AG1802" s="101"/>
      <c r="AN1802" s="74"/>
      <c r="AO1802" s="74"/>
      <c r="AP1802" s="74"/>
      <c r="AQ1802" s="74"/>
      <c r="AR1802" s="74"/>
      <c r="AS1802" s="74"/>
      <c r="AT1802" s="74"/>
      <c r="AU1802" s="74"/>
    </row>
    <row r="1803" spans="27:64">
      <c r="AA1803" s="74"/>
      <c r="AB1803" s="74"/>
      <c r="AC1803" s="74"/>
      <c r="AD1803" s="74"/>
      <c r="AE1803" s="74"/>
      <c r="AG1803" s="101"/>
      <c r="AN1803" s="74"/>
      <c r="AO1803" s="74"/>
      <c r="AP1803" s="74"/>
      <c r="AQ1803" s="74"/>
      <c r="AR1803" s="74"/>
      <c r="AS1803" s="74"/>
      <c r="AT1803" s="74"/>
      <c r="AU1803" s="74"/>
    </row>
    <row r="1804" spans="27:64">
      <c r="AA1804" s="74"/>
      <c r="AB1804" s="74"/>
      <c r="AC1804" s="74"/>
      <c r="AD1804" s="74"/>
      <c r="AE1804" s="74"/>
      <c r="AG1804" s="101"/>
      <c r="AN1804" s="74"/>
      <c r="AO1804" s="74"/>
      <c r="AP1804" s="74"/>
      <c r="AQ1804" s="74"/>
      <c r="AR1804" s="74"/>
      <c r="AS1804" s="74"/>
      <c r="AT1804" s="74"/>
      <c r="AU1804" s="74"/>
      <c r="AV1804" s="74"/>
      <c r="AX1804" s="74"/>
    </row>
    <row r="1805" spans="27:64">
      <c r="AA1805" s="74"/>
      <c r="AB1805" s="74"/>
      <c r="AC1805" s="74"/>
      <c r="AD1805" s="74"/>
      <c r="AE1805" s="74"/>
      <c r="AG1805" s="101"/>
      <c r="AN1805" s="74"/>
      <c r="AO1805" s="74"/>
      <c r="AP1805" s="74"/>
      <c r="AQ1805" s="74"/>
      <c r="AR1805" s="74"/>
      <c r="AS1805" s="74"/>
      <c r="AT1805" s="74"/>
      <c r="AU1805" s="74"/>
      <c r="AV1805" s="74"/>
      <c r="AW1805" s="74"/>
      <c r="AX1805" s="74"/>
      <c r="AY1805" s="74"/>
      <c r="AZ1805" s="74"/>
      <c r="BA1805" s="74"/>
      <c r="BB1805" s="74"/>
      <c r="BC1805" s="74"/>
      <c r="BD1805" s="74"/>
      <c r="BE1805" s="74"/>
      <c r="BF1805" s="74"/>
      <c r="BG1805" s="74"/>
      <c r="BH1805" s="74"/>
      <c r="BI1805" s="74"/>
      <c r="BJ1805" s="74"/>
      <c r="BK1805" s="74"/>
      <c r="BL1805" s="74"/>
    </row>
    <row r="1806" spans="27:64">
      <c r="AA1806" s="74"/>
      <c r="AB1806" s="74"/>
      <c r="AC1806" s="74"/>
      <c r="AD1806" s="74"/>
      <c r="AE1806" s="74"/>
      <c r="AG1806" s="101"/>
      <c r="AN1806" s="74"/>
      <c r="AO1806" s="74"/>
      <c r="AP1806" s="74"/>
      <c r="AQ1806" s="74"/>
      <c r="AR1806" s="74"/>
      <c r="AS1806" s="74"/>
      <c r="AT1806" s="74"/>
      <c r="AU1806" s="74"/>
    </row>
    <row r="1807" spans="27:64">
      <c r="AA1807" s="74"/>
      <c r="AB1807" s="74"/>
      <c r="AC1807" s="74"/>
      <c r="AD1807" s="74"/>
      <c r="AE1807" s="74"/>
      <c r="AG1807" s="101"/>
      <c r="AN1807" s="74"/>
      <c r="AO1807" s="74"/>
      <c r="AP1807" s="74"/>
      <c r="AQ1807" s="74"/>
      <c r="AR1807" s="74"/>
      <c r="AS1807" s="74"/>
      <c r="AT1807" s="74"/>
      <c r="AU1807" s="74"/>
    </row>
    <row r="1808" spans="27:64">
      <c r="AA1808" s="74"/>
      <c r="AB1808" s="74"/>
      <c r="AC1808" s="74"/>
      <c r="AD1808" s="74"/>
      <c r="AE1808" s="74"/>
      <c r="AG1808" s="101"/>
      <c r="AN1808" s="74"/>
      <c r="AO1808" s="74"/>
      <c r="AP1808" s="74"/>
      <c r="AQ1808" s="74"/>
      <c r="AR1808" s="74"/>
      <c r="AS1808" s="74"/>
      <c r="AT1808" s="74"/>
      <c r="AU1808" s="74"/>
    </row>
    <row r="1809" spans="27:64">
      <c r="AA1809" s="74"/>
      <c r="AB1809" s="74"/>
      <c r="AC1809" s="74"/>
      <c r="AD1809" s="74"/>
      <c r="AE1809" s="74"/>
      <c r="AG1809" s="101"/>
      <c r="AN1809" s="74"/>
      <c r="AO1809" s="74"/>
      <c r="AP1809" s="74"/>
      <c r="AQ1809" s="74"/>
      <c r="AR1809" s="74"/>
      <c r="AS1809" s="74"/>
      <c r="AT1809" s="74"/>
      <c r="AU1809" s="74"/>
    </row>
    <row r="1810" spans="27:64">
      <c r="AA1810" s="74"/>
      <c r="AB1810" s="74"/>
      <c r="AC1810" s="74"/>
      <c r="AD1810" s="74"/>
      <c r="AE1810" s="74"/>
      <c r="AG1810" s="101"/>
      <c r="AN1810" s="74"/>
      <c r="AO1810" s="74"/>
      <c r="AP1810" s="74"/>
      <c r="AQ1810" s="74"/>
      <c r="AR1810" s="74"/>
      <c r="AS1810" s="74"/>
      <c r="AT1810" s="74"/>
      <c r="AU1810" s="74"/>
      <c r="AV1810" s="74"/>
      <c r="AX1810" s="74"/>
    </row>
    <row r="1811" spans="27:64">
      <c r="AA1811" s="74"/>
      <c r="AB1811" s="74"/>
      <c r="AC1811" s="74"/>
      <c r="AD1811" s="74"/>
      <c r="AE1811" s="74"/>
      <c r="AG1811" s="101"/>
      <c r="AN1811" s="74"/>
      <c r="AO1811" s="74"/>
      <c r="AP1811" s="74"/>
      <c r="AQ1811" s="74"/>
      <c r="AR1811" s="74"/>
      <c r="AS1811" s="74"/>
      <c r="AT1811" s="74"/>
      <c r="AU1811" s="74"/>
    </row>
    <row r="1812" spans="27:64">
      <c r="AA1812" s="74"/>
      <c r="AB1812" s="74"/>
      <c r="AC1812" s="74"/>
      <c r="AD1812" s="74"/>
      <c r="AE1812" s="74"/>
      <c r="AG1812" s="101"/>
      <c r="AN1812" s="74"/>
      <c r="AO1812" s="74"/>
      <c r="AP1812" s="74"/>
      <c r="AQ1812" s="74"/>
      <c r="AR1812" s="74"/>
      <c r="AS1812" s="74"/>
      <c r="AT1812" s="74"/>
      <c r="AU1812" s="74"/>
    </row>
    <row r="1813" spans="27:64">
      <c r="AA1813" s="74"/>
      <c r="AB1813" s="74"/>
      <c r="AC1813" s="74"/>
      <c r="AD1813" s="74"/>
      <c r="AE1813" s="74"/>
      <c r="AG1813" s="101"/>
      <c r="AN1813" s="74"/>
      <c r="AO1813" s="74"/>
      <c r="AP1813" s="74"/>
      <c r="AQ1813" s="74"/>
      <c r="AR1813" s="74"/>
      <c r="AS1813" s="74"/>
      <c r="AT1813" s="74"/>
      <c r="AU1813" s="74"/>
    </row>
    <row r="1814" spans="27:64">
      <c r="AA1814" s="74"/>
      <c r="AB1814" s="74"/>
      <c r="AC1814" s="74"/>
      <c r="AD1814" s="74"/>
      <c r="AE1814" s="74"/>
      <c r="AG1814" s="101"/>
      <c r="AN1814" s="74"/>
      <c r="AO1814" s="74"/>
      <c r="AP1814" s="74"/>
      <c r="AQ1814" s="74"/>
      <c r="AR1814" s="74"/>
      <c r="AS1814" s="74"/>
      <c r="AT1814" s="74"/>
      <c r="AU1814" s="74"/>
    </row>
    <row r="1815" spans="27:64">
      <c r="AA1815" s="74"/>
      <c r="AB1815" s="74"/>
      <c r="AC1815" s="74"/>
      <c r="AD1815" s="74"/>
      <c r="AE1815" s="74"/>
      <c r="AG1815" s="101"/>
      <c r="AN1815" s="74"/>
      <c r="AO1815" s="74"/>
      <c r="AP1815" s="74"/>
      <c r="AQ1815" s="74"/>
      <c r="AR1815" s="74"/>
      <c r="AS1815" s="74"/>
      <c r="AT1815" s="74"/>
      <c r="AU1815" s="74"/>
    </row>
    <row r="1816" spans="27:64">
      <c r="AA1816" s="74"/>
      <c r="AB1816" s="74"/>
      <c r="AC1816" s="74"/>
      <c r="AD1816" s="74"/>
      <c r="AE1816" s="74"/>
      <c r="AG1816" s="101"/>
      <c r="AN1816" s="74"/>
      <c r="AO1816" s="74"/>
      <c r="AP1816" s="74"/>
      <c r="AQ1816" s="74"/>
      <c r="AR1816" s="74"/>
      <c r="AS1816" s="74"/>
      <c r="AT1816" s="74"/>
      <c r="AU1816" s="74"/>
    </row>
    <row r="1817" spans="27:64">
      <c r="AA1817" s="74"/>
      <c r="AB1817" s="74"/>
      <c r="AC1817" s="74"/>
      <c r="AD1817" s="74"/>
      <c r="AE1817" s="74"/>
      <c r="AG1817" s="101"/>
      <c r="AN1817" s="74"/>
      <c r="AO1817" s="74"/>
      <c r="AP1817" s="74"/>
      <c r="AQ1817" s="74"/>
      <c r="AR1817" s="74"/>
      <c r="AS1817" s="74"/>
      <c r="AT1817" s="74"/>
      <c r="AU1817" s="74"/>
      <c r="AV1817" s="74"/>
      <c r="AX1817" s="74"/>
      <c r="AY1817" s="74"/>
      <c r="AZ1817" s="74"/>
      <c r="BA1817" s="74"/>
      <c r="BB1817" s="74"/>
      <c r="BC1817" s="74"/>
      <c r="BD1817" s="74"/>
      <c r="BE1817" s="74"/>
      <c r="BF1817" s="74"/>
      <c r="BG1817" s="74"/>
      <c r="BH1817" s="74"/>
      <c r="BI1817" s="74"/>
      <c r="BJ1817" s="74"/>
      <c r="BK1817" s="74"/>
      <c r="BL1817" s="74"/>
    </row>
    <row r="1818" spans="27:64">
      <c r="AA1818" s="74"/>
      <c r="AB1818" s="74"/>
      <c r="AC1818" s="74"/>
      <c r="AD1818" s="74"/>
      <c r="AE1818" s="74"/>
      <c r="AG1818" s="101"/>
      <c r="AN1818" s="74"/>
      <c r="AO1818" s="74"/>
      <c r="AP1818" s="74"/>
      <c r="AQ1818" s="74"/>
      <c r="AR1818" s="74"/>
      <c r="AS1818" s="74"/>
      <c r="AT1818" s="74"/>
      <c r="AU1818" s="74"/>
      <c r="AV1818" s="74"/>
    </row>
    <row r="1819" spans="27:64">
      <c r="AA1819" s="74"/>
      <c r="AB1819" s="74"/>
      <c r="AC1819" s="74"/>
      <c r="AD1819" s="74"/>
      <c r="AE1819" s="74"/>
      <c r="AG1819" s="101"/>
      <c r="AN1819" s="74"/>
      <c r="AO1819" s="74"/>
      <c r="AP1819" s="74"/>
      <c r="AQ1819" s="74"/>
      <c r="AR1819" s="74"/>
      <c r="AS1819" s="74"/>
      <c r="AT1819" s="74"/>
      <c r="AU1819" s="74"/>
    </row>
    <row r="1820" spans="27:64">
      <c r="AA1820" s="74"/>
      <c r="AB1820" s="74"/>
      <c r="AC1820" s="74"/>
      <c r="AD1820" s="74"/>
      <c r="AE1820" s="74"/>
      <c r="AG1820" s="101"/>
      <c r="AN1820" s="74"/>
      <c r="AO1820" s="74"/>
      <c r="AP1820" s="74"/>
      <c r="AQ1820" s="74"/>
      <c r="AR1820" s="74"/>
      <c r="AS1820" s="74"/>
      <c r="AT1820" s="74"/>
      <c r="AU1820" s="74"/>
      <c r="AV1820" s="74"/>
    </row>
    <row r="1821" spans="27:64">
      <c r="AA1821" s="74"/>
      <c r="AB1821" s="74"/>
      <c r="AC1821" s="74"/>
      <c r="AD1821" s="74"/>
      <c r="AE1821" s="74"/>
      <c r="AG1821" s="101"/>
      <c r="AN1821" s="74"/>
      <c r="AO1821" s="74"/>
      <c r="AP1821" s="74"/>
      <c r="AQ1821" s="74"/>
      <c r="AR1821" s="74"/>
      <c r="AS1821" s="74"/>
      <c r="AT1821" s="74"/>
      <c r="AU1821" s="74"/>
    </row>
    <row r="1822" spans="27:64">
      <c r="AA1822" s="74"/>
      <c r="AB1822" s="74"/>
      <c r="AC1822" s="74"/>
      <c r="AD1822" s="74"/>
      <c r="AE1822" s="74"/>
      <c r="AG1822" s="101"/>
      <c r="AN1822" s="74"/>
      <c r="AO1822" s="74"/>
      <c r="AP1822" s="74"/>
      <c r="AQ1822" s="74"/>
      <c r="AR1822" s="74"/>
      <c r="AS1822" s="74"/>
      <c r="AT1822" s="74"/>
      <c r="AU1822" s="74"/>
    </row>
    <row r="1823" spans="27:64">
      <c r="AA1823" s="74"/>
      <c r="AB1823" s="74"/>
      <c r="AC1823" s="74"/>
      <c r="AD1823" s="74"/>
      <c r="AE1823" s="74"/>
      <c r="AG1823" s="101"/>
      <c r="AN1823" s="74"/>
      <c r="AO1823" s="74"/>
      <c r="AP1823" s="74"/>
      <c r="AQ1823" s="74"/>
      <c r="AR1823" s="74"/>
      <c r="AS1823" s="74"/>
      <c r="AT1823" s="74"/>
      <c r="AU1823" s="74"/>
    </row>
    <row r="1824" spans="27:64">
      <c r="AA1824" s="74"/>
      <c r="AB1824" s="74"/>
      <c r="AC1824" s="74"/>
      <c r="AD1824" s="74"/>
      <c r="AE1824" s="74"/>
      <c r="AG1824" s="101"/>
      <c r="AN1824" s="74"/>
      <c r="AO1824" s="74"/>
      <c r="AP1824" s="74"/>
      <c r="AQ1824" s="74"/>
      <c r="AR1824" s="74"/>
      <c r="AS1824" s="74"/>
      <c r="AT1824" s="74"/>
      <c r="AU1824" s="74"/>
    </row>
    <row r="1825" spans="27:64">
      <c r="AA1825" s="74"/>
      <c r="AB1825" s="74"/>
      <c r="AC1825" s="74"/>
      <c r="AD1825" s="74"/>
      <c r="AE1825" s="74"/>
      <c r="AG1825" s="101"/>
      <c r="AN1825" s="74"/>
      <c r="AO1825" s="74"/>
      <c r="AP1825" s="74"/>
      <c r="AQ1825" s="74"/>
      <c r="AR1825" s="74"/>
      <c r="AS1825" s="74"/>
      <c r="AT1825" s="74"/>
      <c r="AU1825" s="74"/>
    </row>
    <row r="1826" spans="27:64">
      <c r="AA1826" s="74"/>
      <c r="AB1826" s="74"/>
      <c r="AC1826" s="74"/>
      <c r="AD1826" s="74"/>
      <c r="AE1826" s="74"/>
      <c r="AG1826" s="101"/>
      <c r="AN1826" s="74"/>
      <c r="AO1826" s="74"/>
      <c r="AP1826" s="74"/>
      <c r="AQ1826" s="74"/>
      <c r="AR1826" s="74"/>
      <c r="AS1826" s="74"/>
      <c r="AT1826" s="74"/>
      <c r="AU1826" s="74"/>
    </row>
    <row r="1827" spans="27:64">
      <c r="AA1827" s="74"/>
      <c r="AB1827" s="74"/>
      <c r="AC1827" s="74"/>
      <c r="AD1827" s="74"/>
      <c r="AE1827" s="74"/>
      <c r="AG1827" s="101"/>
      <c r="AN1827" s="74"/>
      <c r="AO1827" s="74"/>
      <c r="AP1827" s="74"/>
      <c r="AQ1827" s="74"/>
      <c r="AR1827" s="74"/>
      <c r="AS1827" s="74"/>
      <c r="AT1827" s="74"/>
      <c r="AU1827" s="74"/>
    </row>
    <row r="1828" spans="27:64">
      <c r="AA1828" s="74"/>
      <c r="AB1828" s="74"/>
      <c r="AC1828" s="74"/>
      <c r="AD1828" s="74"/>
      <c r="AE1828" s="74"/>
      <c r="AG1828" s="101"/>
      <c r="AN1828" s="74"/>
      <c r="AO1828" s="74"/>
      <c r="AP1828" s="74"/>
      <c r="AQ1828" s="74"/>
      <c r="AR1828" s="74"/>
      <c r="AS1828" s="74"/>
      <c r="AT1828" s="74"/>
      <c r="AU1828" s="74"/>
    </row>
    <row r="1829" spans="27:64">
      <c r="AA1829" s="74"/>
      <c r="AB1829" s="74"/>
      <c r="AC1829" s="74"/>
      <c r="AD1829" s="74"/>
      <c r="AE1829" s="74"/>
      <c r="AG1829" s="101"/>
      <c r="AN1829" s="74"/>
      <c r="AO1829" s="74"/>
      <c r="AP1829" s="74"/>
      <c r="AQ1829" s="74"/>
      <c r="AR1829" s="74"/>
      <c r="AS1829" s="74"/>
      <c r="AT1829" s="74"/>
      <c r="AU1829" s="74"/>
    </row>
    <row r="1830" spans="27:64">
      <c r="AA1830" s="74"/>
      <c r="AB1830" s="74"/>
      <c r="AC1830" s="74"/>
      <c r="AD1830" s="74"/>
      <c r="AE1830" s="74"/>
      <c r="AG1830" s="101"/>
      <c r="AN1830" s="74"/>
      <c r="AO1830" s="74"/>
      <c r="AP1830" s="74"/>
      <c r="AQ1830" s="74"/>
      <c r="AR1830" s="74"/>
      <c r="AS1830" s="74"/>
      <c r="AT1830" s="74"/>
      <c r="AU1830" s="74"/>
      <c r="AV1830" s="74"/>
      <c r="AW1830" s="74"/>
      <c r="AX1830" s="74"/>
      <c r="AY1830" s="74"/>
      <c r="AZ1830" s="74"/>
      <c r="BA1830" s="74"/>
      <c r="BB1830" s="74"/>
      <c r="BC1830" s="74"/>
      <c r="BD1830" s="74"/>
      <c r="BE1830" s="74"/>
      <c r="BF1830" s="74"/>
      <c r="BG1830" s="74"/>
      <c r="BH1830" s="74"/>
      <c r="BI1830" s="74"/>
      <c r="BJ1830" s="74"/>
      <c r="BK1830" s="74"/>
      <c r="BL1830" s="74"/>
    </row>
    <row r="1831" spans="27:64">
      <c r="AA1831" s="74"/>
      <c r="AB1831" s="74"/>
      <c r="AC1831" s="74"/>
      <c r="AD1831" s="74"/>
      <c r="AE1831" s="74"/>
      <c r="AG1831" s="101"/>
      <c r="AN1831" s="74"/>
      <c r="AO1831" s="74"/>
      <c r="AP1831" s="74"/>
      <c r="AQ1831" s="74"/>
      <c r="AR1831" s="74"/>
      <c r="AS1831" s="74"/>
      <c r="AT1831" s="74"/>
      <c r="AU1831" s="74"/>
    </row>
    <row r="1832" spans="27:64">
      <c r="AA1832" s="74"/>
      <c r="AB1832" s="74"/>
      <c r="AC1832" s="74"/>
      <c r="AD1832" s="74"/>
      <c r="AE1832" s="74"/>
      <c r="AG1832" s="101"/>
      <c r="AN1832" s="74"/>
      <c r="AO1832" s="74"/>
      <c r="AP1832" s="74"/>
      <c r="AQ1832" s="74"/>
      <c r="AR1832" s="74"/>
      <c r="AS1832" s="74"/>
      <c r="AT1832" s="74"/>
      <c r="AU1832" s="74"/>
    </row>
    <row r="1833" spans="27:64">
      <c r="AA1833" s="74"/>
      <c r="AB1833" s="74"/>
      <c r="AC1833" s="74"/>
      <c r="AD1833" s="74"/>
      <c r="AE1833" s="74"/>
      <c r="AG1833" s="101"/>
      <c r="AN1833" s="74"/>
      <c r="AO1833" s="74"/>
      <c r="AP1833" s="74"/>
      <c r="AQ1833" s="74"/>
      <c r="AR1833" s="74"/>
      <c r="AS1833" s="74"/>
      <c r="AT1833" s="74"/>
      <c r="AU1833" s="74"/>
    </row>
    <row r="1834" spans="27:64">
      <c r="AA1834" s="74"/>
      <c r="AB1834" s="74"/>
      <c r="AC1834" s="74"/>
      <c r="AD1834" s="74"/>
      <c r="AE1834" s="74"/>
      <c r="AG1834" s="101"/>
      <c r="AN1834" s="74"/>
      <c r="AO1834" s="74"/>
      <c r="AP1834" s="74"/>
      <c r="AQ1834" s="74"/>
      <c r="AR1834" s="74"/>
      <c r="AS1834" s="74"/>
      <c r="AT1834" s="74"/>
      <c r="AU1834" s="74"/>
    </row>
    <row r="1835" spans="27:64">
      <c r="AA1835" s="74"/>
      <c r="AB1835" s="74"/>
      <c r="AC1835" s="74"/>
      <c r="AD1835" s="74"/>
      <c r="AE1835" s="74"/>
      <c r="AG1835" s="101"/>
      <c r="AN1835" s="74"/>
      <c r="AO1835" s="74"/>
      <c r="AP1835" s="74"/>
      <c r="AQ1835" s="74"/>
      <c r="AR1835" s="74"/>
      <c r="AS1835" s="74"/>
      <c r="AT1835" s="74"/>
      <c r="AU1835" s="74"/>
    </row>
    <row r="1836" spans="27:64">
      <c r="AA1836" s="74"/>
      <c r="AB1836" s="74"/>
      <c r="AC1836" s="74"/>
      <c r="AD1836" s="74"/>
      <c r="AE1836" s="74"/>
      <c r="AG1836" s="101"/>
      <c r="AN1836" s="74"/>
      <c r="AO1836" s="74"/>
      <c r="AP1836" s="74"/>
      <c r="AQ1836" s="74"/>
      <c r="AR1836" s="74"/>
      <c r="AS1836" s="74"/>
      <c r="AT1836" s="74"/>
      <c r="AU1836" s="74"/>
    </row>
    <row r="1837" spans="27:64">
      <c r="AA1837" s="74"/>
      <c r="AB1837" s="74"/>
      <c r="AC1837" s="74"/>
      <c r="AD1837" s="74"/>
      <c r="AE1837" s="74"/>
      <c r="AG1837" s="101"/>
      <c r="AN1837" s="74"/>
      <c r="AO1837" s="74"/>
      <c r="AP1837" s="74"/>
      <c r="AQ1837" s="74"/>
      <c r="AR1837" s="74"/>
      <c r="AS1837" s="74"/>
      <c r="AT1837" s="74"/>
      <c r="AU1837" s="74"/>
    </row>
    <row r="1838" spans="27:64">
      <c r="AA1838" s="74"/>
      <c r="AB1838" s="74"/>
      <c r="AC1838" s="74"/>
      <c r="AD1838" s="74"/>
      <c r="AE1838" s="74"/>
      <c r="AG1838" s="101"/>
      <c r="AN1838" s="74"/>
      <c r="AO1838" s="74"/>
      <c r="AP1838" s="74"/>
      <c r="AQ1838" s="74"/>
      <c r="AR1838" s="74"/>
      <c r="AS1838" s="74"/>
      <c r="AT1838" s="74"/>
      <c r="AU1838" s="74"/>
    </row>
    <row r="1839" spans="27:64">
      <c r="AA1839" s="74"/>
      <c r="AB1839" s="74"/>
      <c r="AC1839" s="74"/>
      <c r="AD1839" s="74"/>
      <c r="AE1839" s="74"/>
      <c r="AG1839" s="101"/>
      <c r="AN1839" s="74"/>
      <c r="AO1839" s="74"/>
      <c r="AP1839" s="74"/>
      <c r="AQ1839" s="74"/>
      <c r="AR1839" s="74"/>
      <c r="AS1839" s="74"/>
      <c r="AT1839" s="74"/>
      <c r="AU1839" s="74"/>
    </row>
    <row r="1840" spans="27:64">
      <c r="AA1840" s="74"/>
      <c r="AB1840" s="74"/>
      <c r="AC1840" s="74"/>
      <c r="AD1840" s="74"/>
      <c r="AE1840" s="74"/>
      <c r="AG1840" s="101"/>
      <c r="AN1840" s="74"/>
      <c r="AO1840" s="74"/>
      <c r="AP1840" s="74"/>
      <c r="AQ1840" s="74"/>
      <c r="AR1840" s="74"/>
      <c r="AS1840" s="74"/>
      <c r="AT1840" s="74"/>
      <c r="AU1840" s="74"/>
    </row>
    <row r="1841" spans="27:64">
      <c r="AA1841" s="74"/>
      <c r="AB1841" s="74"/>
      <c r="AC1841" s="74"/>
      <c r="AD1841" s="74"/>
      <c r="AE1841" s="74"/>
      <c r="AG1841" s="101"/>
      <c r="AN1841" s="74"/>
      <c r="AO1841" s="74"/>
      <c r="AP1841" s="74"/>
      <c r="AQ1841" s="74"/>
      <c r="AR1841" s="74"/>
      <c r="AS1841" s="74"/>
      <c r="AT1841" s="74"/>
      <c r="AU1841" s="74"/>
    </row>
    <row r="1842" spans="27:64">
      <c r="AA1842" s="74"/>
      <c r="AB1842" s="74"/>
      <c r="AC1842" s="74"/>
      <c r="AD1842" s="74"/>
      <c r="AE1842" s="74"/>
      <c r="AG1842" s="101"/>
      <c r="AN1842" s="74"/>
      <c r="AO1842" s="74"/>
      <c r="AP1842" s="74"/>
      <c r="AQ1842" s="74"/>
      <c r="AR1842" s="74"/>
      <c r="AS1842" s="74"/>
      <c r="AT1842" s="74"/>
      <c r="AU1842" s="74"/>
    </row>
    <row r="1843" spans="27:64">
      <c r="AA1843" s="74"/>
      <c r="AB1843" s="74"/>
      <c r="AC1843" s="74"/>
      <c r="AD1843" s="74"/>
      <c r="AE1843" s="74"/>
      <c r="AG1843" s="101"/>
      <c r="AN1843" s="74"/>
      <c r="AO1843" s="74"/>
      <c r="AP1843" s="74"/>
      <c r="AQ1843" s="74"/>
      <c r="AR1843" s="74"/>
      <c r="AS1843" s="74"/>
      <c r="AT1843" s="74"/>
      <c r="AU1843" s="74"/>
    </row>
    <row r="1844" spans="27:64">
      <c r="AA1844" s="74"/>
      <c r="AB1844" s="74"/>
      <c r="AC1844" s="74"/>
      <c r="AD1844" s="74"/>
      <c r="AE1844" s="74"/>
      <c r="AG1844" s="101"/>
      <c r="AN1844" s="74"/>
      <c r="AO1844" s="74"/>
      <c r="AP1844" s="74"/>
      <c r="AQ1844" s="74"/>
      <c r="AR1844" s="74"/>
      <c r="AS1844" s="74"/>
      <c r="AT1844" s="74"/>
      <c r="AU1844" s="74"/>
    </row>
    <row r="1845" spans="27:64">
      <c r="AA1845" s="74"/>
      <c r="AB1845" s="74"/>
      <c r="AC1845" s="74"/>
      <c r="AD1845" s="74"/>
      <c r="AE1845" s="74"/>
      <c r="AG1845" s="101"/>
      <c r="AN1845" s="74"/>
      <c r="AO1845" s="74"/>
      <c r="AP1845" s="74"/>
      <c r="AQ1845" s="74"/>
      <c r="AR1845" s="74"/>
      <c r="AS1845" s="74"/>
      <c r="AT1845" s="74"/>
      <c r="AU1845" s="74"/>
    </row>
    <row r="1846" spans="27:64">
      <c r="AA1846" s="74"/>
      <c r="AB1846" s="74"/>
      <c r="AC1846" s="74"/>
      <c r="AD1846" s="74"/>
      <c r="AE1846" s="74"/>
      <c r="AG1846" s="101"/>
      <c r="AN1846" s="74"/>
      <c r="AO1846" s="74"/>
      <c r="AP1846" s="74"/>
      <c r="AQ1846" s="74"/>
      <c r="AR1846" s="74"/>
      <c r="AS1846" s="74"/>
      <c r="AT1846" s="74"/>
      <c r="AU1846" s="74"/>
    </row>
    <row r="1847" spans="27:64">
      <c r="AA1847" s="74"/>
      <c r="AB1847" s="74"/>
      <c r="AC1847" s="74"/>
      <c r="AD1847" s="74"/>
      <c r="AE1847" s="74"/>
      <c r="AG1847" s="101"/>
      <c r="AN1847" s="74"/>
      <c r="AO1847" s="74"/>
      <c r="AP1847" s="74"/>
      <c r="AQ1847" s="74"/>
      <c r="AR1847" s="74"/>
      <c r="AS1847" s="74"/>
      <c r="AT1847" s="74"/>
      <c r="AU1847" s="74"/>
    </row>
    <row r="1848" spans="27:64">
      <c r="AA1848" s="74"/>
      <c r="AB1848" s="74"/>
      <c r="AC1848" s="74"/>
      <c r="AD1848" s="74"/>
      <c r="AE1848" s="74"/>
      <c r="AG1848" s="101"/>
      <c r="AN1848" s="74"/>
      <c r="AO1848" s="74"/>
      <c r="AP1848" s="74"/>
      <c r="AQ1848" s="74"/>
      <c r="AR1848" s="74"/>
      <c r="AS1848" s="74"/>
      <c r="AT1848" s="74"/>
      <c r="AU1848" s="74"/>
    </row>
    <row r="1849" spans="27:64">
      <c r="AA1849" s="74"/>
      <c r="AB1849" s="74"/>
      <c r="AC1849" s="74"/>
      <c r="AD1849" s="74"/>
      <c r="AE1849" s="74"/>
      <c r="AG1849" s="101"/>
      <c r="AN1849" s="74"/>
      <c r="AO1849" s="74"/>
      <c r="AP1849" s="74"/>
      <c r="AQ1849" s="74"/>
      <c r="AR1849" s="74"/>
      <c r="AS1849" s="74"/>
      <c r="AT1849" s="74"/>
      <c r="AU1849" s="74"/>
      <c r="AV1849" s="74"/>
    </row>
    <row r="1850" spans="27:64">
      <c r="AA1850" s="74"/>
      <c r="AB1850" s="74"/>
      <c r="AC1850" s="74"/>
      <c r="AD1850" s="74"/>
      <c r="AE1850" s="74"/>
      <c r="AG1850" s="101"/>
      <c r="AN1850" s="74"/>
      <c r="AO1850" s="74"/>
      <c r="AP1850" s="74"/>
      <c r="AQ1850" s="74"/>
      <c r="AR1850" s="74"/>
      <c r="AS1850" s="74"/>
      <c r="AT1850" s="74"/>
      <c r="AU1850" s="74"/>
    </row>
    <row r="1851" spans="27:64">
      <c r="AA1851" s="74"/>
      <c r="AB1851" s="74"/>
      <c r="AC1851" s="74"/>
      <c r="AD1851" s="74"/>
      <c r="AE1851" s="74"/>
      <c r="AG1851" s="101"/>
      <c r="AN1851" s="74"/>
      <c r="AO1851" s="74"/>
      <c r="AP1851" s="74"/>
      <c r="AQ1851" s="74"/>
      <c r="AR1851" s="74"/>
      <c r="AS1851" s="74"/>
      <c r="AT1851" s="74"/>
      <c r="AU1851" s="74"/>
      <c r="AV1851" s="74"/>
      <c r="AW1851" s="74"/>
      <c r="AX1851" s="74"/>
      <c r="AY1851" s="74"/>
      <c r="AZ1851" s="74"/>
      <c r="BA1851" s="74"/>
      <c r="BB1851" s="74"/>
      <c r="BC1851" s="74"/>
      <c r="BD1851" s="74"/>
      <c r="BE1851" s="74"/>
      <c r="BF1851" s="74"/>
      <c r="BG1851" s="74"/>
      <c r="BH1851" s="74"/>
      <c r="BI1851" s="74"/>
      <c r="BJ1851" s="74"/>
      <c r="BK1851" s="74"/>
      <c r="BL1851" s="74"/>
    </row>
    <row r="1852" spans="27:64">
      <c r="AA1852" s="74"/>
      <c r="AB1852" s="74"/>
      <c r="AC1852" s="74"/>
      <c r="AD1852" s="74"/>
      <c r="AE1852" s="74"/>
      <c r="AG1852" s="101"/>
      <c r="AN1852" s="74"/>
      <c r="AO1852" s="74"/>
      <c r="AP1852" s="74"/>
      <c r="AQ1852" s="74"/>
      <c r="AR1852" s="74"/>
      <c r="AS1852" s="74"/>
      <c r="AT1852" s="74"/>
      <c r="AU1852" s="74"/>
      <c r="AV1852" s="74"/>
    </row>
    <row r="1853" spans="27:64">
      <c r="AA1853" s="74"/>
      <c r="AB1853" s="74"/>
      <c r="AC1853" s="74"/>
      <c r="AD1853" s="74"/>
      <c r="AE1853" s="74"/>
      <c r="AG1853" s="101"/>
      <c r="AN1853" s="74"/>
      <c r="AO1853" s="74"/>
      <c r="AP1853" s="74"/>
      <c r="AQ1853" s="74"/>
      <c r="AR1853" s="74"/>
      <c r="AS1853" s="74"/>
      <c r="AT1853" s="74"/>
      <c r="AU1853" s="74"/>
    </row>
    <row r="1854" spans="27:64">
      <c r="AA1854" s="74"/>
      <c r="AB1854" s="74"/>
      <c r="AC1854" s="74"/>
      <c r="AD1854" s="74"/>
      <c r="AE1854" s="74"/>
      <c r="AG1854" s="101"/>
      <c r="AN1854" s="74"/>
      <c r="AO1854" s="74"/>
      <c r="AP1854" s="74"/>
      <c r="AQ1854" s="74"/>
      <c r="AR1854" s="74"/>
      <c r="AS1854" s="74"/>
      <c r="AT1854" s="74"/>
      <c r="AU1854" s="74"/>
    </row>
    <row r="1855" spans="27:64">
      <c r="AA1855" s="74"/>
      <c r="AB1855" s="74"/>
      <c r="AC1855" s="74"/>
      <c r="AD1855" s="74"/>
      <c r="AE1855" s="74"/>
      <c r="AG1855" s="101"/>
      <c r="AN1855" s="74"/>
      <c r="AO1855" s="74"/>
      <c r="AP1855" s="74"/>
      <c r="AQ1855" s="74"/>
      <c r="AR1855" s="74"/>
      <c r="AS1855" s="74"/>
      <c r="AT1855" s="74"/>
      <c r="AU1855" s="74"/>
    </row>
    <row r="1856" spans="27:64">
      <c r="AA1856" s="74"/>
      <c r="AB1856" s="74"/>
      <c r="AC1856" s="74"/>
      <c r="AD1856" s="74"/>
      <c r="AE1856" s="74"/>
      <c r="AG1856" s="101"/>
      <c r="AN1856" s="74"/>
      <c r="AO1856" s="74"/>
      <c r="AP1856" s="74"/>
      <c r="AQ1856" s="74"/>
      <c r="AR1856" s="74"/>
      <c r="AS1856" s="74"/>
      <c r="AT1856" s="74"/>
      <c r="AU1856" s="74"/>
    </row>
    <row r="1857" spans="27:47">
      <c r="AA1857" s="74"/>
      <c r="AB1857" s="74"/>
      <c r="AC1857" s="74"/>
      <c r="AD1857" s="74"/>
      <c r="AE1857" s="74"/>
      <c r="AG1857" s="101"/>
      <c r="AN1857" s="74"/>
      <c r="AO1857" s="74"/>
      <c r="AP1857" s="74"/>
      <c r="AQ1857" s="74"/>
      <c r="AR1857" s="74"/>
      <c r="AS1857" s="74"/>
      <c r="AT1857" s="74"/>
      <c r="AU1857" s="74"/>
    </row>
    <row r="1858" spans="27:47">
      <c r="AA1858" s="74"/>
      <c r="AB1858" s="74"/>
      <c r="AC1858" s="74"/>
      <c r="AD1858" s="74"/>
      <c r="AE1858" s="74"/>
      <c r="AG1858" s="101"/>
      <c r="AN1858" s="74"/>
      <c r="AO1858" s="74"/>
      <c r="AP1858" s="74"/>
      <c r="AQ1858" s="74"/>
      <c r="AR1858" s="74"/>
      <c r="AS1858" s="74"/>
      <c r="AT1858" s="74"/>
      <c r="AU1858" s="74"/>
    </row>
    <row r="1859" spans="27:47">
      <c r="AA1859" s="74"/>
      <c r="AB1859" s="74"/>
      <c r="AC1859" s="74"/>
      <c r="AD1859" s="74"/>
      <c r="AE1859" s="74"/>
      <c r="AG1859" s="101"/>
      <c r="AN1859" s="74"/>
      <c r="AO1859" s="74"/>
      <c r="AP1859" s="74"/>
      <c r="AQ1859" s="74"/>
      <c r="AR1859" s="74"/>
      <c r="AS1859" s="74"/>
      <c r="AT1859" s="74"/>
      <c r="AU1859" s="74"/>
    </row>
    <row r="1860" spans="27:47">
      <c r="AA1860" s="74"/>
      <c r="AB1860" s="74"/>
      <c r="AC1860" s="74"/>
      <c r="AD1860" s="74"/>
      <c r="AE1860" s="74"/>
      <c r="AG1860" s="101"/>
      <c r="AN1860" s="74"/>
      <c r="AO1860" s="74"/>
      <c r="AP1860" s="74"/>
      <c r="AQ1860" s="74"/>
      <c r="AR1860" s="74"/>
      <c r="AS1860" s="74"/>
      <c r="AT1860" s="74"/>
      <c r="AU1860" s="74"/>
    </row>
    <row r="1861" spans="27:47">
      <c r="AA1861" s="74"/>
      <c r="AB1861" s="74"/>
      <c r="AC1861" s="74"/>
      <c r="AD1861" s="74"/>
      <c r="AE1861" s="74"/>
      <c r="AG1861" s="101"/>
      <c r="AN1861" s="74"/>
      <c r="AO1861" s="74"/>
      <c r="AP1861" s="74"/>
      <c r="AQ1861" s="74"/>
      <c r="AR1861" s="74"/>
      <c r="AS1861" s="74"/>
      <c r="AT1861" s="74"/>
      <c r="AU1861" s="74"/>
    </row>
    <row r="1862" spans="27:47">
      <c r="AA1862" s="74"/>
      <c r="AB1862" s="74"/>
      <c r="AC1862" s="74"/>
      <c r="AD1862" s="74"/>
      <c r="AE1862" s="74"/>
      <c r="AG1862" s="101"/>
      <c r="AN1862" s="74"/>
      <c r="AO1862" s="74"/>
      <c r="AP1862" s="74"/>
      <c r="AQ1862" s="74"/>
      <c r="AR1862" s="74"/>
      <c r="AS1862" s="74"/>
      <c r="AT1862" s="74"/>
      <c r="AU1862" s="74"/>
    </row>
    <row r="1863" spans="27:47">
      <c r="AA1863" s="74"/>
      <c r="AB1863" s="74"/>
      <c r="AC1863" s="74"/>
      <c r="AD1863" s="74"/>
      <c r="AE1863" s="74"/>
      <c r="AG1863" s="101"/>
      <c r="AN1863" s="74"/>
      <c r="AO1863" s="74"/>
      <c r="AP1863" s="74"/>
      <c r="AQ1863" s="74"/>
      <c r="AR1863" s="74"/>
      <c r="AS1863" s="74"/>
      <c r="AT1863" s="74"/>
      <c r="AU1863" s="74"/>
    </row>
    <row r="1864" spans="27:47">
      <c r="AA1864" s="74"/>
      <c r="AB1864" s="74"/>
      <c r="AC1864" s="74"/>
      <c r="AD1864" s="74"/>
      <c r="AE1864" s="74"/>
      <c r="AG1864" s="101"/>
      <c r="AN1864" s="74"/>
      <c r="AO1864" s="74"/>
      <c r="AP1864" s="74"/>
      <c r="AQ1864" s="74"/>
      <c r="AR1864" s="74"/>
      <c r="AS1864" s="74"/>
      <c r="AT1864" s="74"/>
      <c r="AU1864" s="74"/>
    </row>
    <row r="1865" spans="27:47">
      <c r="AA1865" s="74"/>
      <c r="AB1865" s="74"/>
      <c r="AC1865" s="74"/>
      <c r="AD1865" s="74"/>
      <c r="AE1865" s="74"/>
      <c r="AG1865" s="101"/>
      <c r="AN1865" s="74"/>
      <c r="AO1865" s="74"/>
      <c r="AP1865" s="74"/>
      <c r="AQ1865" s="74"/>
      <c r="AR1865" s="74"/>
      <c r="AS1865" s="74"/>
      <c r="AT1865" s="74"/>
      <c r="AU1865" s="74"/>
    </row>
    <row r="1866" spans="27:47">
      <c r="AA1866" s="74"/>
      <c r="AB1866" s="74"/>
      <c r="AC1866" s="74"/>
      <c r="AD1866" s="74"/>
      <c r="AE1866" s="74"/>
      <c r="AG1866" s="101"/>
      <c r="AN1866" s="74"/>
      <c r="AO1866" s="74"/>
      <c r="AP1866" s="74"/>
      <c r="AQ1866" s="74"/>
      <c r="AR1866" s="74"/>
      <c r="AS1866" s="74"/>
      <c r="AT1866" s="74"/>
      <c r="AU1866" s="74"/>
    </row>
    <row r="1867" spans="27:47">
      <c r="AA1867" s="74"/>
      <c r="AB1867" s="74"/>
      <c r="AC1867" s="74"/>
      <c r="AD1867" s="74"/>
      <c r="AE1867" s="74"/>
      <c r="AG1867" s="101"/>
      <c r="AN1867" s="74"/>
      <c r="AO1867" s="74"/>
      <c r="AP1867" s="74"/>
      <c r="AQ1867" s="74"/>
      <c r="AR1867" s="74"/>
      <c r="AS1867" s="74"/>
      <c r="AT1867" s="74"/>
      <c r="AU1867" s="74"/>
    </row>
    <row r="1868" spans="27:47">
      <c r="AA1868" s="74"/>
      <c r="AB1868" s="74"/>
      <c r="AC1868" s="74"/>
      <c r="AD1868" s="74"/>
      <c r="AE1868" s="74"/>
      <c r="AG1868" s="101"/>
      <c r="AN1868" s="74"/>
      <c r="AO1868" s="74"/>
      <c r="AP1868" s="74"/>
      <c r="AQ1868" s="74"/>
      <c r="AR1868" s="74"/>
      <c r="AS1868" s="74"/>
      <c r="AT1868" s="74"/>
      <c r="AU1868" s="74"/>
    </row>
    <row r="1869" spans="27:47">
      <c r="AA1869" s="74"/>
      <c r="AB1869" s="74"/>
      <c r="AC1869" s="74"/>
      <c r="AD1869" s="74"/>
      <c r="AE1869" s="74"/>
      <c r="AG1869" s="101"/>
      <c r="AN1869" s="74"/>
      <c r="AO1869" s="74"/>
      <c r="AP1869" s="74"/>
      <c r="AQ1869" s="74"/>
      <c r="AR1869" s="74"/>
      <c r="AS1869" s="74"/>
      <c r="AT1869" s="74"/>
      <c r="AU1869" s="74"/>
    </row>
    <row r="1870" spans="27:47">
      <c r="AA1870" s="74"/>
      <c r="AB1870" s="74"/>
      <c r="AC1870" s="74"/>
      <c r="AD1870" s="74"/>
      <c r="AE1870" s="74"/>
      <c r="AG1870" s="101"/>
      <c r="AN1870" s="74"/>
      <c r="AO1870" s="74"/>
      <c r="AP1870" s="74"/>
      <c r="AQ1870" s="74"/>
      <c r="AR1870" s="74"/>
      <c r="AS1870" s="74"/>
      <c r="AT1870" s="74"/>
      <c r="AU1870" s="74"/>
    </row>
    <row r="1871" spans="27:47">
      <c r="AA1871" s="74"/>
      <c r="AB1871" s="74"/>
      <c r="AC1871" s="74"/>
      <c r="AD1871" s="74"/>
      <c r="AE1871" s="74"/>
      <c r="AG1871" s="101"/>
      <c r="AN1871" s="74"/>
      <c r="AO1871" s="74"/>
      <c r="AP1871" s="74"/>
      <c r="AQ1871" s="74"/>
      <c r="AR1871" s="74"/>
      <c r="AS1871" s="74"/>
      <c r="AT1871" s="74"/>
      <c r="AU1871" s="74"/>
    </row>
    <row r="1872" spans="27:47">
      <c r="AA1872" s="74"/>
      <c r="AB1872" s="74"/>
      <c r="AC1872" s="74"/>
      <c r="AD1872" s="74"/>
      <c r="AE1872" s="74"/>
      <c r="AG1872" s="101"/>
      <c r="AN1872" s="74"/>
      <c r="AO1872" s="74"/>
      <c r="AP1872" s="74"/>
      <c r="AQ1872" s="74"/>
      <c r="AR1872" s="74"/>
      <c r="AS1872" s="74"/>
      <c r="AT1872" s="74"/>
      <c r="AU1872" s="74"/>
    </row>
    <row r="1873" spans="27:47">
      <c r="AA1873" s="74"/>
      <c r="AB1873" s="74"/>
      <c r="AC1873" s="74"/>
      <c r="AD1873" s="74"/>
      <c r="AE1873" s="74"/>
      <c r="AG1873" s="101"/>
      <c r="AN1873" s="74"/>
      <c r="AO1873" s="74"/>
      <c r="AP1873" s="74"/>
      <c r="AQ1873" s="74"/>
      <c r="AR1873" s="74"/>
      <c r="AS1873" s="74"/>
      <c r="AT1873" s="74"/>
      <c r="AU1873" s="74"/>
    </row>
    <row r="1874" spans="27:47">
      <c r="AA1874" s="74"/>
      <c r="AB1874" s="74"/>
      <c r="AC1874" s="74"/>
      <c r="AD1874" s="74"/>
      <c r="AE1874" s="74"/>
      <c r="AG1874" s="101"/>
      <c r="AN1874" s="74"/>
      <c r="AO1874" s="74"/>
      <c r="AP1874" s="74"/>
      <c r="AQ1874" s="74"/>
      <c r="AR1874" s="74"/>
      <c r="AS1874" s="74"/>
      <c r="AT1874" s="74"/>
      <c r="AU1874" s="74"/>
    </row>
    <row r="1875" spans="27:47">
      <c r="AA1875" s="74"/>
      <c r="AB1875" s="74"/>
      <c r="AC1875" s="74"/>
      <c r="AD1875" s="74"/>
      <c r="AE1875" s="74"/>
      <c r="AG1875" s="101"/>
      <c r="AN1875" s="74"/>
      <c r="AO1875" s="74"/>
      <c r="AP1875" s="74"/>
      <c r="AQ1875" s="74"/>
      <c r="AR1875" s="74"/>
      <c r="AS1875" s="74"/>
      <c r="AT1875" s="74"/>
      <c r="AU1875" s="74"/>
    </row>
    <row r="1876" spans="27:47">
      <c r="AA1876" s="74"/>
      <c r="AB1876" s="74"/>
      <c r="AC1876" s="74"/>
      <c r="AD1876" s="74"/>
      <c r="AE1876" s="74"/>
      <c r="AG1876" s="101"/>
      <c r="AN1876" s="74"/>
      <c r="AO1876" s="74"/>
      <c r="AP1876" s="74"/>
      <c r="AQ1876" s="74"/>
      <c r="AR1876" s="74"/>
      <c r="AS1876" s="74"/>
      <c r="AT1876" s="74"/>
      <c r="AU1876" s="74"/>
    </row>
    <row r="1877" spans="27:47">
      <c r="AA1877" s="74"/>
      <c r="AB1877" s="74"/>
      <c r="AC1877" s="74"/>
      <c r="AD1877" s="74"/>
      <c r="AE1877" s="74"/>
      <c r="AG1877" s="101"/>
      <c r="AN1877" s="74"/>
      <c r="AO1877" s="74"/>
      <c r="AP1877" s="74"/>
      <c r="AQ1877" s="74"/>
      <c r="AR1877" s="74"/>
      <c r="AS1877" s="74"/>
      <c r="AT1877" s="74"/>
      <c r="AU1877" s="74"/>
    </row>
    <row r="1878" spans="27:47">
      <c r="AA1878" s="74"/>
      <c r="AB1878" s="74"/>
      <c r="AC1878" s="74"/>
      <c r="AD1878" s="74"/>
      <c r="AE1878" s="74"/>
      <c r="AG1878" s="101"/>
      <c r="AN1878" s="74"/>
      <c r="AO1878" s="74"/>
      <c r="AP1878" s="74"/>
      <c r="AQ1878" s="74"/>
      <c r="AR1878" s="74"/>
      <c r="AS1878" s="74"/>
      <c r="AT1878" s="74"/>
      <c r="AU1878" s="74"/>
    </row>
    <row r="1879" spans="27:47">
      <c r="AA1879" s="74"/>
      <c r="AB1879" s="74"/>
      <c r="AC1879" s="74"/>
      <c r="AD1879" s="74"/>
      <c r="AE1879" s="74"/>
      <c r="AG1879" s="101"/>
      <c r="AN1879" s="74"/>
      <c r="AO1879" s="74"/>
      <c r="AP1879" s="74"/>
      <c r="AQ1879" s="74"/>
      <c r="AR1879" s="74"/>
      <c r="AS1879" s="74"/>
      <c r="AT1879" s="74"/>
      <c r="AU1879" s="74"/>
    </row>
    <row r="1880" spans="27:47">
      <c r="AA1880" s="74"/>
      <c r="AB1880" s="74"/>
      <c r="AC1880" s="74"/>
      <c r="AD1880" s="74"/>
      <c r="AE1880" s="74"/>
      <c r="AG1880" s="101"/>
      <c r="AN1880" s="74"/>
      <c r="AO1880" s="74"/>
      <c r="AP1880" s="74"/>
      <c r="AQ1880" s="74"/>
      <c r="AR1880" s="74"/>
      <c r="AS1880" s="74"/>
      <c r="AT1880" s="74"/>
      <c r="AU1880" s="74"/>
    </row>
    <row r="1881" spans="27:47">
      <c r="AA1881" s="74"/>
      <c r="AB1881" s="74"/>
      <c r="AC1881" s="74"/>
      <c r="AD1881" s="74"/>
      <c r="AE1881" s="74"/>
      <c r="AG1881" s="101"/>
      <c r="AN1881" s="74"/>
      <c r="AO1881" s="74"/>
      <c r="AP1881" s="74"/>
      <c r="AQ1881" s="74"/>
      <c r="AR1881" s="74"/>
      <c r="AS1881" s="74"/>
      <c r="AT1881" s="74"/>
      <c r="AU1881" s="74"/>
    </row>
    <row r="1882" spans="27:47">
      <c r="AA1882" s="74"/>
      <c r="AB1882" s="74"/>
      <c r="AC1882" s="74"/>
      <c r="AD1882" s="74"/>
      <c r="AE1882" s="74"/>
      <c r="AG1882" s="101"/>
      <c r="AN1882" s="74"/>
      <c r="AO1882" s="74"/>
      <c r="AP1882" s="74"/>
      <c r="AQ1882" s="74"/>
      <c r="AR1882" s="74"/>
      <c r="AS1882" s="74"/>
      <c r="AT1882" s="74"/>
      <c r="AU1882" s="74"/>
    </row>
    <row r="1883" spans="27:47">
      <c r="AA1883" s="74"/>
      <c r="AB1883" s="74"/>
      <c r="AC1883" s="74"/>
      <c r="AD1883" s="74"/>
      <c r="AE1883" s="74"/>
      <c r="AG1883" s="101"/>
      <c r="AN1883" s="74"/>
      <c r="AO1883" s="74"/>
      <c r="AP1883" s="74"/>
      <c r="AQ1883" s="74"/>
      <c r="AR1883" s="74"/>
      <c r="AS1883" s="74"/>
      <c r="AT1883" s="74"/>
      <c r="AU1883" s="74"/>
    </row>
    <row r="1884" spans="27:47">
      <c r="AA1884" s="74"/>
      <c r="AB1884" s="74"/>
      <c r="AC1884" s="74"/>
      <c r="AD1884" s="74"/>
      <c r="AE1884" s="74"/>
      <c r="AG1884" s="101"/>
      <c r="AN1884" s="74"/>
      <c r="AO1884" s="74"/>
      <c r="AP1884" s="74"/>
      <c r="AQ1884" s="74"/>
      <c r="AR1884" s="74"/>
      <c r="AS1884" s="74"/>
      <c r="AT1884" s="74"/>
      <c r="AU1884" s="74"/>
    </row>
    <row r="1885" spans="27:47">
      <c r="AA1885" s="74"/>
      <c r="AB1885" s="74"/>
      <c r="AC1885" s="74"/>
      <c r="AD1885" s="74"/>
      <c r="AE1885" s="74"/>
      <c r="AG1885" s="101"/>
      <c r="AN1885" s="74"/>
      <c r="AO1885" s="74"/>
      <c r="AP1885" s="74"/>
      <c r="AQ1885" s="74"/>
      <c r="AR1885" s="74"/>
      <c r="AS1885" s="74"/>
      <c r="AT1885" s="74"/>
      <c r="AU1885" s="74"/>
    </row>
    <row r="1886" spans="27:47">
      <c r="AA1886" s="74"/>
      <c r="AB1886" s="74"/>
      <c r="AC1886" s="74"/>
      <c r="AD1886" s="74"/>
      <c r="AE1886" s="74"/>
      <c r="AG1886" s="101"/>
      <c r="AN1886" s="74"/>
      <c r="AO1886" s="74"/>
      <c r="AP1886" s="74"/>
      <c r="AQ1886" s="74"/>
      <c r="AR1886" s="74"/>
      <c r="AS1886" s="74"/>
      <c r="AT1886" s="74"/>
      <c r="AU1886" s="74"/>
    </row>
    <row r="1887" spans="27:47">
      <c r="AA1887" s="74"/>
      <c r="AB1887" s="74"/>
      <c r="AC1887" s="74"/>
      <c r="AD1887" s="74"/>
      <c r="AE1887" s="74"/>
      <c r="AG1887" s="101"/>
      <c r="AN1887" s="74"/>
      <c r="AO1887" s="74"/>
      <c r="AP1887" s="74"/>
      <c r="AQ1887" s="74"/>
      <c r="AR1887" s="74"/>
      <c r="AS1887" s="74"/>
      <c r="AT1887" s="74"/>
      <c r="AU1887" s="74"/>
    </row>
    <row r="1888" spans="27:47">
      <c r="AA1888" s="74"/>
      <c r="AB1888" s="74"/>
      <c r="AC1888" s="74"/>
      <c r="AD1888" s="74"/>
      <c r="AE1888" s="74"/>
      <c r="AG1888" s="101"/>
      <c r="AN1888" s="74"/>
      <c r="AO1888" s="74"/>
      <c r="AP1888" s="74"/>
      <c r="AQ1888" s="74"/>
      <c r="AR1888" s="74"/>
      <c r="AS1888" s="74"/>
      <c r="AT1888" s="74"/>
      <c r="AU1888" s="74"/>
    </row>
    <row r="1889" spans="27:47">
      <c r="AA1889" s="74"/>
      <c r="AB1889" s="74"/>
      <c r="AC1889" s="74"/>
      <c r="AD1889" s="74"/>
      <c r="AE1889" s="74"/>
      <c r="AG1889" s="101"/>
      <c r="AN1889" s="74"/>
      <c r="AO1889" s="74"/>
      <c r="AP1889" s="74"/>
      <c r="AQ1889" s="74"/>
      <c r="AR1889" s="74"/>
      <c r="AS1889" s="74"/>
      <c r="AT1889" s="74"/>
      <c r="AU1889" s="74"/>
    </row>
    <row r="1890" spans="27:47">
      <c r="AA1890" s="74"/>
      <c r="AB1890" s="74"/>
      <c r="AC1890" s="74"/>
      <c r="AD1890" s="74"/>
      <c r="AE1890" s="74"/>
      <c r="AG1890" s="101"/>
      <c r="AN1890" s="74"/>
      <c r="AO1890" s="74"/>
      <c r="AP1890" s="74"/>
      <c r="AQ1890" s="74"/>
      <c r="AR1890" s="74"/>
      <c r="AS1890" s="74"/>
      <c r="AT1890" s="74"/>
      <c r="AU1890" s="74"/>
    </row>
    <row r="1891" spans="27:47">
      <c r="AA1891" s="74"/>
      <c r="AB1891" s="74"/>
      <c r="AC1891" s="74"/>
      <c r="AD1891" s="74"/>
      <c r="AE1891" s="74"/>
      <c r="AG1891" s="101"/>
      <c r="AN1891" s="74"/>
      <c r="AO1891" s="74"/>
      <c r="AP1891" s="74"/>
      <c r="AQ1891" s="74"/>
      <c r="AR1891" s="74"/>
      <c r="AS1891" s="74"/>
      <c r="AT1891" s="74"/>
      <c r="AU1891" s="74"/>
    </row>
    <row r="1892" spans="27:47">
      <c r="AA1892" s="74"/>
      <c r="AB1892" s="74"/>
      <c r="AC1892" s="74"/>
      <c r="AD1892" s="74"/>
      <c r="AE1892" s="74"/>
      <c r="AG1892" s="101"/>
      <c r="AN1892" s="74"/>
      <c r="AO1892" s="74"/>
      <c r="AP1892" s="74"/>
      <c r="AQ1892" s="74"/>
      <c r="AR1892" s="74"/>
      <c r="AS1892" s="74"/>
      <c r="AT1892" s="74"/>
      <c r="AU1892" s="74"/>
    </row>
    <row r="1893" spans="27:47">
      <c r="AA1893" s="74"/>
      <c r="AB1893" s="74"/>
      <c r="AC1893" s="74"/>
      <c r="AD1893" s="74"/>
      <c r="AE1893" s="74"/>
      <c r="AG1893" s="101"/>
      <c r="AN1893" s="74"/>
      <c r="AO1893" s="74"/>
      <c r="AP1893" s="74"/>
      <c r="AQ1893" s="74"/>
      <c r="AR1893" s="74"/>
      <c r="AS1893" s="74"/>
      <c r="AT1893" s="74"/>
      <c r="AU1893" s="74"/>
    </row>
    <row r="1894" spans="27:47">
      <c r="AA1894" s="74"/>
      <c r="AB1894" s="74"/>
      <c r="AC1894" s="74"/>
      <c r="AD1894" s="74"/>
      <c r="AE1894" s="74"/>
      <c r="AG1894" s="101"/>
      <c r="AN1894" s="74"/>
      <c r="AO1894" s="74"/>
      <c r="AP1894" s="74"/>
      <c r="AQ1894" s="74"/>
      <c r="AR1894" s="74"/>
      <c r="AS1894" s="74"/>
      <c r="AT1894" s="74"/>
      <c r="AU1894" s="74"/>
    </row>
    <row r="1895" spans="27:47">
      <c r="AA1895" s="74"/>
      <c r="AB1895" s="74"/>
      <c r="AC1895" s="74"/>
      <c r="AD1895" s="74"/>
      <c r="AE1895" s="74"/>
      <c r="AG1895" s="101"/>
      <c r="AN1895" s="74"/>
      <c r="AO1895" s="74"/>
      <c r="AP1895" s="74"/>
      <c r="AQ1895" s="74"/>
      <c r="AR1895" s="74"/>
      <c r="AS1895" s="74"/>
      <c r="AT1895" s="74"/>
      <c r="AU1895" s="74"/>
    </row>
    <row r="1896" spans="27:47">
      <c r="AA1896" s="74"/>
      <c r="AB1896" s="74"/>
      <c r="AC1896" s="74"/>
      <c r="AD1896" s="74"/>
      <c r="AE1896" s="74"/>
      <c r="AG1896" s="101"/>
      <c r="AN1896" s="74"/>
      <c r="AO1896" s="74"/>
      <c r="AP1896" s="74"/>
      <c r="AQ1896" s="74"/>
      <c r="AR1896" s="74"/>
      <c r="AS1896" s="74"/>
      <c r="AT1896" s="74"/>
      <c r="AU1896" s="74"/>
    </row>
    <row r="1897" spans="27:47">
      <c r="AA1897" s="74"/>
      <c r="AB1897" s="74"/>
      <c r="AC1897" s="74"/>
      <c r="AD1897" s="74"/>
      <c r="AE1897" s="74"/>
      <c r="AG1897" s="101"/>
      <c r="AN1897" s="74"/>
      <c r="AO1897" s="74"/>
      <c r="AP1897" s="74"/>
      <c r="AQ1897" s="74"/>
      <c r="AR1897" s="74"/>
      <c r="AS1897" s="74"/>
      <c r="AT1897" s="74"/>
      <c r="AU1897" s="74"/>
    </row>
    <row r="1898" spans="27:47">
      <c r="AA1898" s="74"/>
      <c r="AB1898" s="74"/>
      <c r="AC1898" s="74"/>
      <c r="AD1898" s="74"/>
      <c r="AE1898" s="74"/>
      <c r="AG1898" s="101"/>
      <c r="AN1898" s="74"/>
      <c r="AO1898" s="74"/>
      <c r="AP1898" s="74"/>
      <c r="AQ1898" s="74"/>
      <c r="AR1898" s="74"/>
      <c r="AS1898" s="74"/>
      <c r="AT1898" s="74"/>
      <c r="AU1898" s="74"/>
    </row>
    <row r="1899" spans="27:47">
      <c r="AA1899" s="74"/>
      <c r="AB1899" s="74"/>
      <c r="AC1899" s="74"/>
      <c r="AD1899" s="74"/>
      <c r="AE1899" s="74"/>
      <c r="AG1899" s="101"/>
      <c r="AN1899" s="74"/>
      <c r="AO1899" s="74"/>
      <c r="AP1899" s="74"/>
      <c r="AQ1899" s="74"/>
      <c r="AR1899" s="74"/>
      <c r="AS1899" s="74"/>
      <c r="AT1899" s="74"/>
      <c r="AU1899" s="74"/>
    </row>
    <row r="1900" spans="27:47">
      <c r="AA1900" s="74"/>
      <c r="AB1900" s="74"/>
      <c r="AC1900" s="74"/>
      <c r="AD1900" s="74"/>
      <c r="AE1900" s="74"/>
      <c r="AG1900" s="101"/>
      <c r="AN1900" s="74"/>
      <c r="AO1900" s="74"/>
      <c r="AP1900" s="74"/>
      <c r="AQ1900" s="74"/>
      <c r="AR1900" s="74"/>
      <c r="AS1900" s="74"/>
      <c r="AT1900" s="74"/>
      <c r="AU1900" s="74"/>
    </row>
    <row r="1901" spans="27:47">
      <c r="AA1901" s="74"/>
      <c r="AB1901" s="74"/>
      <c r="AC1901" s="74"/>
      <c r="AD1901" s="74"/>
      <c r="AE1901" s="74"/>
      <c r="AG1901" s="101"/>
      <c r="AN1901" s="74"/>
      <c r="AO1901" s="74"/>
      <c r="AP1901" s="74"/>
      <c r="AQ1901" s="74"/>
      <c r="AR1901" s="74"/>
      <c r="AS1901" s="74"/>
      <c r="AT1901" s="74"/>
      <c r="AU1901" s="74"/>
    </row>
    <row r="1902" spans="27:47">
      <c r="AA1902" s="74"/>
      <c r="AB1902" s="74"/>
      <c r="AC1902" s="74"/>
      <c r="AD1902" s="74"/>
      <c r="AE1902" s="74"/>
      <c r="AG1902" s="101"/>
      <c r="AN1902" s="74"/>
      <c r="AO1902" s="74"/>
      <c r="AP1902" s="74"/>
      <c r="AQ1902" s="74"/>
      <c r="AR1902" s="74"/>
      <c r="AS1902" s="74"/>
      <c r="AT1902" s="74"/>
      <c r="AU1902" s="74"/>
    </row>
    <row r="1903" spans="27:47">
      <c r="AA1903" s="74"/>
      <c r="AB1903" s="74"/>
      <c r="AC1903" s="74"/>
      <c r="AD1903" s="74"/>
      <c r="AE1903" s="74"/>
      <c r="AG1903" s="101"/>
      <c r="AN1903" s="74"/>
      <c r="AO1903" s="74"/>
      <c r="AP1903" s="74"/>
      <c r="AQ1903" s="74"/>
      <c r="AR1903" s="74"/>
      <c r="AS1903" s="74"/>
      <c r="AT1903" s="74"/>
      <c r="AU1903" s="74"/>
    </row>
    <row r="1904" spans="27:47">
      <c r="AA1904" s="74"/>
      <c r="AB1904" s="74"/>
      <c r="AC1904" s="74"/>
      <c r="AD1904" s="74"/>
      <c r="AE1904" s="74"/>
      <c r="AG1904" s="101"/>
      <c r="AN1904" s="74"/>
      <c r="AO1904" s="74"/>
      <c r="AP1904" s="74"/>
      <c r="AQ1904" s="74"/>
      <c r="AR1904" s="74"/>
      <c r="AS1904" s="74"/>
      <c r="AT1904" s="74"/>
      <c r="AU1904" s="74"/>
    </row>
    <row r="1905" spans="27:48">
      <c r="AA1905" s="74"/>
      <c r="AB1905" s="74"/>
      <c r="AC1905" s="74"/>
      <c r="AD1905" s="74"/>
      <c r="AE1905" s="74"/>
      <c r="AG1905" s="101"/>
      <c r="AN1905" s="74"/>
      <c r="AO1905" s="74"/>
      <c r="AP1905" s="74"/>
      <c r="AQ1905" s="74"/>
      <c r="AR1905" s="74"/>
      <c r="AS1905" s="74"/>
      <c r="AT1905" s="74"/>
      <c r="AU1905" s="74"/>
    </row>
    <row r="1906" spans="27:48">
      <c r="AA1906" s="74"/>
      <c r="AB1906" s="74"/>
      <c r="AC1906" s="74"/>
      <c r="AD1906" s="74"/>
      <c r="AE1906" s="74"/>
      <c r="AG1906" s="101"/>
      <c r="AN1906" s="74"/>
      <c r="AO1906" s="74"/>
      <c r="AP1906" s="74"/>
      <c r="AQ1906" s="74"/>
      <c r="AR1906" s="74"/>
      <c r="AS1906" s="74"/>
      <c r="AT1906" s="74"/>
      <c r="AU1906" s="74"/>
    </row>
    <row r="1907" spans="27:48">
      <c r="AA1907" s="74"/>
      <c r="AB1907" s="74"/>
      <c r="AC1907" s="74"/>
      <c r="AD1907" s="74"/>
      <c r="AE1907" s="74"/>
      <c r="AG1907" s="101"/>
      <c r="AN1907" s="74"/>
      <c r="AO1907" s="74"/>
      <c r="AP1907" s="74"/>
      <c r="AQ1907" s="74"/>
      <c r="AR1907" s="74"/>
      <c r="AS1907" s="74"/>
      <c r="AT1907" s="74"/>
      <c r="AU1907" s="74"/>
    </row>
    <row r="1908" spans="27:48">
      <c r="AA1908" s="74"/>
      <c r="AB1908" s="74"/>
      <c r="AC1908" s="74"/>
      <c r="AD1908" s="74"/>
      <c r="AE1908" s="74"/>
      <c r="AG1908" s="101"/>
      <c r="AN1908" s="74"/>
      <c r="AO1908" s="74"/>
      <c r="AP1908" s="74"/>
      <c r="AQ1908" s="74"/>
      <c r="AR1908" s="74"/>
      <c r="AS1908" s="74"/>
      <c r="AT1908" s="74"/>
      <c r="AU1908" s="74"/>
    </row>
    <row r="1909" spans="27:48">
      <c r="AA1909" s="74"/>
      <c r="AB1909" s="74"/>
      <c r="AC1909" s="74"/>
      <c r="AD1909" s="74"/>
      <c r="AE1909" s="74"/>
      <c r="AG1909" s="101"/>
      <c r="AN1909" s="74"/>
      <c r="AO1909" s="74"/>
      <c r="AP1909" s="74"/>
      <c r="AQ1909" s="74"/>
      <c r="AR1909" s="74"/>
      <c r="AS1909" s="74"/>
      <c r="AT1909" s="74"/>
      <c r="AU1909" s="74"/>
    </row>
    <row r="1910" spans="27:48">
      <c r="AA1910" s="74"/>
      <c r="AB1910" s="74"/>
      <c r="AC1910" s="74"/>
      <c r="AD1910" s="74"/>
      <c r="AE1910" s="74"/>
      <c r="AG1910" s="101"/>
      <c r="AN1910" s="74"/>
      <c r="AO1910" s="74"/>
      <c r="AP1910" s="74"/>
      <c r="AQ1910" s="74"/>
      <c r="AR1910" s="74"/>
      <c r="AS1910" s="74"/>
      <c r="AT1910" s="74"/>
      <c r="AU1910" s="74"/>
    </row>
    <row r="1911" spans="27:48">
      <c r="AA1911" s="74"/>
      <c r="AB1911" s="74"/>
      <c r="AC1911" s="74"/>
      <c r="AD1911" s="74"/>
      <c r="AE1911" s="74"/>
      <c r="AG1911" s="101"/>
      <c r="AN1911" s="74"/>
      <c r="AO1911" s="74"/>
      <c r="AP1911" s="74"/>
      <c r="AQ1911" s="74"/>
      <c r="AR1911" s="74"/>
      <c r="AS1911" s="74"/>
      <c r="AT1911" s="74"/>
      <c r="AU1911" s="74"/>
    </row>
    <row r="1912" spans="27:48">
      <c r="AA1912" s="74"/>
      <c r="AB1912" s="74"/>
      <c r="AC1912" s="74"/>
      <c r="AD1912" s="74"/>
      <c r="AE1912" s="74"/>
      <c r="AG1912" s="101"/>
      <c r="AN1912" s="74"/>
      <c r="AO1912" s="74"/>
      <c r="AP1912" s="74"/>
      <c r="AQ1912" s="74"/>
      <c r="AR1912" s="74"/>
      <c r="AS1912" s="74"/>
      <c r="AT1912" s="74"/>
      <c r="AU1912" s="74"/>
    </row>
    <row r="1913" spans="27:48">
      <c r="AA1913" s="74"/>
      <c r="AB1913" s="74"/>
      <c r="AC1913" s="74"/>
      <c r="AD1913" s="74"/>
      <c r="AE1913" s="74"/>
      <c r="AG1913" s="101"/>
      <c r="AN1913" s="74"/>
      <c r="AO1913" s="74"/>
      <c r="AP1913" s="74"/>
      <c r="AQ1913" s="74"/>
      <c r="AR1913" s="74"/>
      <c r="AS1913" s="74"/>
      <c r="AT1913" s="74"/>
      <c r="AU1913" s="74"/>
    </row>
    <row r="1914" spans="27:48">
      <c r="AA1914" s="74"/>
      <c r="AB1914" s="74"/>
      <c r="AC1914" s="74"/>
      <c r="AD1914" s="74"/>
      <c r="AE1914" s="74"/>
      <c r="AG1914" s="101"/>
      <c r="AN1914" s="74"/>
      <c r="AO1914" s="74"/>
      <c r="AP1914" s="74"/>
      <c r="AQ1914" s="74"/>
      <c r="AR1914" s="74"/>
      <c r="AS1914" s="74"/>
      <c r="AT1914" s="74"/>
      <c r="AU1914" s="74"/>
    </row>
    <row r="1915" spans="27:48">
      <c r="AA1915" s="74"/>
      <c r="AB1915" s="74"/>
      <c r="AC1915" s="74"/>
      <c r="AD1915" s="74"/>
      <c r="AE1915" s="74"/>
      <c r="AG1915" s="101"/>
      <c r="AN1915" s="74"/>
      <c r="AO1915" s="74"/>
      <c r="AP1915" s="74"/>
      <c r="AQ1915" s="74"/>
      <c r="AR1915" s="74"/>
      <c r="AS1915" s="74"/>
      <c r="AT1915" s="74"/>
      <c r="AU1915" s="74"/>
      <c r="AV1915" s="74"/>
    </row>
    <row r="1916" spans="27:48">
      <c r="AA1916" s="74"/>
      <c r="AB1916" s="74"/>
      <c r="AC1916" s="74"/>
      <c r="AD1916" s="74"/>
      <c r="AE1916" s="74"/>
      <c r="AG1916" s="101"/>
      <c r="AN1916" s="74"/>
      <c r="AO1916" s="74"/>
      <c r="AP1916" s="74"/>
      <c r="AQ1916" s="74"/>
      <c r="AR1916" s="74"/>
      <c r="AS1916" s="74"/>
      <c r="AT1916" s="74"/>
      <c r="AU1916" s="74"/>
    </row>
    <row r="1917" spans="27:48">
      <c r="AA1917" s="74"/>
      <c r="AB1917" s="74"/>
      <c r="AC1917" s="74"/>
      <c r="AD1917" s="74"/>
      <c r="AE1917" s="74"/>
      <c r="AG1917" s="101"/>
      <c r="AN1917" s="74"/>
      <c r="AO1917" s="74"/>
      <c r="AP1917" s="74"/>
      <c r="AQ1917" s="74"/>
      <c r="AR1917" s="74"/>
      <c r="AS1917" s="74"/>
      <c r="AT1917" s="74"/>
      <c r="AU1917" s="74"/>
    </row>
    <row r="1918" spans="27:48">
      <c r="AA1918" s="74"/>
      <c r="AB1918" s="74"/>
      <c r="AC1918" s="74"/>
      <c r="AD1918" s="74"/>
      <c r="AE1918" s="74"/>
      <c r="AG1918" s="101"/>
      <c r="AN1918" s="74"/>
      <c r="AO1918" s="74"/>
      <c r="AP1918" s="74"/>
      <c r="AQ1918" s="74"/>
      <c r="AR1918" s="74"/>
      <c r="AS1918" s="74"/>
      <c r="AT1918" s="74"/>
      <c r="AU1918" s="74"/>
    </row>
    <row r="1919" spans="27:48">
      <c r="AA1919" s="74"/>
      <c r="AB1919" s="74"/>
      <c r="AC1919" s="74"/>
      <c r="AD1919" s="74"/>
      <c r="AE1919" s="74"/>
      <c r="AG1919" s="101"/>
      <c r="AN1919" s="74"/>
      <c r="AO1919" s="74"/>
      <c r="AP1919" s="74"/>
      <c r="AQ1919" s="74"/>
      <c r="AR1919" s="74"/>
      <c r="AS1919" s="74"/>
      <c r="AT1919" s="74"/>
      <c r="AU1919" s="74"/>
      <c r="AV1919" s="74"/>
    </row>
    <row r="1920" spans="27:48">
      <c r="AA1920" s="74"/>
      <c r="AB1920" s="74"/>
      <c r="AC1920" s="74"/>
      <c r="AD1920" s="74"/>
      <c r="AE1920" s="74"/>
      <c r="AG1920" s="101"/>
      <c r="AN1920" s="74"/>
      <c r="AO1920" s="74"/>
      <c r="AP1920" s="74"/>
      <c r="AQ1920" s="74"/>
      <c r="AR1920" s="74"/>
      <c r="AS1920" s="74"/>
      <c r="AT1920" s="74"/>
      <c r="AU1920" s="74"/>
    </row>
    <row r="1921" spans="27:48">
      <c r="AA1921" s="74"/>
      <c r="AB1921" s="74"/>
      <c r="AC1921" s="74"/>
      <c r="AD1921" s="74"/>
      <c r="AE1921" s="74"/>
      <c r="AG1921" s="101"/>
      <c r="AN1921" s="74"/>
      <c r="AO1921" s="74"/>
      <c r="AP1921" s="74"/>
      <c r="AQ1921" s="74"/>
      <c r="AR1921" s="74"/>
      <c r="AS1921" s="74"/>
      <c r="AT1921" s="74"/>
      <c r="AU1921" s="74"/>
    </row>
    <row r="1922" spans="27:48">
      <c r="AA1922" s="74"/>
      <c r="AB1922" s="74"/>
      <c r="AC1922" s="74"/>
      <c r="AD1922" s="74"/>
      <c r="AE1922" s="74"/>
      <c r="AG1922" s="101"/>
      <c r="AN1922" s="74"/>
      <c r="AO1922" s="74"/>
      <c r="AP1922" s="74"/>
      <c r="AQ1922" s="74"/>
      <c r="AR1922" s="74"/>
      <c r="AS1922" s="74"/>
      <c r="AT1922" s="74"/>
      <c r="AU1922" s="74"/>
      <c r="AV1922" s="74"/>
    </row>
    <row r="1923" spans="27:48">
      <c r="AA1923" s="74"/>
      <c r="AB1923" s="74"/>
      <c r="AC1923" s="74"/>
      <c r="AD1923" s="74"/>
      <c r="AE1923" s="74"/>
      <c r="AG1923" s="101"/>
      <c r="AN1923" s="74"/>
      <c r="AO1923" s="74"/>
      <c r="AP1923" s="74"/>
      <c r="AQ1923" s="74"/>
      <c r="AR1923" s="74"/>
      <c r="AS1923" s="74"/>
      <c r="AT1923" s="74"/>
      <c r="AU1923" s="74"/>
    </row>
    <row r="1924" spans="27:48">
      <c r="AA1924" s="74"/>
      <c r="AB1924" s="74"/>
      <c r="AC1924" s="74"/>
      <c r="AD1924" s="74"/>
      <c r="AE1924" s="74"/>
      <c r="AG1924" s="101"/>
      <c r="AN1924" s="74"/>
      <c r="AO1924" s="74"/>
      <c r="AP1924" s="74"/>
      <c r="AQ1924" s="74"/>
      <c r="AR1924" s="74"/>
      <c r="AS1924" s="74"/>
      <c r="AT1924" s="74"/>
      <c r="AU1924" s="74"/>
    </row>
    <row r="1925" spans="27:48">
      <c r="AA1925" s="74"/>
      <c r="AB1925" s="74"/>
      <c r="AC1925" s="74"/>
      <c r="AD1925" s="74"/>
      <c r="AE1925" s="74"/>
      <c r="AG1925" s="101"/>
      <c r="AN1925" s="74"/>
      <c r="AO1925" s="74"/>
      <c r="AP1925" s="74"/>
      <c r="AQ1925" s="74"/>
      <c r="AR1925" s="74"/>
      <c r="AS1925" s="74"/>
      <c r="AT1925" s="74"/>
      <c r="AU1925" s="74"/>
    </row>
    <row r="1926" spans="27:48">
      <c r="AA1926" s="74"/>
      <c r="AB1926" s="74"/>
      <c r="AC1926" s="74"/>
      <c r="AD1926" s="74"/>
      <c r="AE1926" s="74"/>
      <c r="AG1926" s="101"/>
      <c r="AN1926" s="74"/>
      <c r="AO1926" s="74"/>
      <c r="AP1926" s="74"/>
      <c r="AQ1926" s="74"/>
      <c r="AR1926" s="74"/>
      <c r="AS1926" s="74"/>
      <c r="AT1926" s="74"/>
      <c r="AU1926" s="74"/>
    </row>
    <row r="1927" spans="27:48">
      <c r="AA1927" s="74"/>
      <c r="AB1927" s="74"/>
      <c r="AC1927" s="74"/>
      <c r="AD1927" s="74"/>
      <c r="AE1927" s="74"/>
      <c r="AG1927" s="101"/>
      <c r="AN1927" s="74"/>
      <c r="AO1927" s="74"/>
      <c r="AP1927" s="74"/>
      <c r="AQ1927" s="74"/>
      <c r="AR1927" s="74"/>
      <c r="AS1927" s="74"/>
      <c r="AT1927" s="74"/>
      <c r="AU1927" s="74"/>
    </row>
    <row r="1928" spans="27:48">
      <c r="AA1928" s="74"/>
      <c r="AB1928" s="74"/>
      <c r="AC1928" s="74"/>
      <c r="AD1928" s="74"/>
      <c r="AE1928" s="74"/>
      <c r="AG1928" s="101"/>
      <c r="AN1928" s="74"/>
      <c r="AO1928" s="74"/>
      <c r="AP1928" s="74"/>
      <c r="AQ1928" s="74"/>
      <c r="AR1928" s="74"/>
      <c r="AS1928" s="74"/>
      <c r="AT1928" s="74"/>
      <c r="AU1928" s="74"/>
    </row>
    <row r="1929" spans="27:48">
      <c r="AA1929" s="74"/>
      <c r="AB1929" s="74"/>
      <c r="AC1929" s="74"/>
      <c r="AD1929" s="74"/>
      <c r="AE1929" s="74"/>
      <c r="AG1929" s="101"/>
      <c r="AN1929" s="74"/>
      <c r="AO1929" s="74"/>
      <c r="AP1929" s="74"/>
      <c r="AQ1929" s="74"/>
      <c r="AR1929" s="74"/>
      <c r="AS1929" s="74"/>
      <c r="AT1929" s="74"/>
      <c r="AU1929" s="74"/>
    </row>
    <row r="1930" spans="27:48">
      <c r="AA1930" s="74"/>
      <c r="AB1930" s="74"/>
      <c r="AC1930" s="74"/>
      <c r="AD1930" s="74"/>
      <c r="AE1930" s="74"/>
      <c r="AG1930" s="101"/>
      <c r="AN1930" s="74"/>
      <c r="AO1930" s="74"/>
      <c r="AP1930" s="74"/>
      <c r="AQ1930" s="74"/>
      <c r="AR1930" s="74"/>
      <c r="AS1930" s="74"/>
      <c r="AT1930" s="74"/>
      <c r="AU1930" s="74"/>
    </row>
    <row r="1931" spans="27:48">
      <c r="AA1931" s="74"/>
      <c r="AB1931" s="74"/>
      <c r="AC1931" s="74"/>
      <c r="AD1931" s="74"/>
      <c r="AE1931" s="74"/>
      <c r="AG1931" s="101"/>
      <c r="AN1931" s="74"/>
      <c r="AO1931" s="74"/>
      <c r="AP1931" s="74"/>
      <c r="AQ1931" s="74"/>
      <c r="AR1931" s="74"/>
      <c r="AS1931" s="74"/>
      <c r="AT1931" s="74"/>
      <c r="AU1931" s="74"/>
    </row>
    <row r="1932" spans="27:48">
      <c r="AA1932" s="74"/>
      <c r="AB1932" s="74"/>
      <c r="AC1932" s="74"/>
      <c r="AD1932" s="74"/>
      <c r="AE1932" s="74"/>
      <c r="AG1932" s="101"/>
      <c r="AN1932" s="74"/>
      <c r="AO1932" s="74"/>
      <c r="AP1932" s="74"/>
      <c r="AQ1932" s="74"/>
      <c r="AR1932" s="74"/>
      <c r="AS1932" s="74"/>
      <c r="AT1932" s="74"/>
      <c r="AU1932" s="74"/>
    </row>
    <row r="1933" spans="27:48">
      <c r="AA1933" s="74"/>
      <c r="AB1933" s="74"/>
      <c r="AC1933" s="74"/>
      <c r="AD1933" s="74"/>
      <c r="AE1933" s="74"/>
      <c r="AG1933" s="101"/>
      <c r="AN1933" s="74"/>
      <c r="AO1933" s="74"/>
      <c r="AP1933" s="74"/>
      <c r="AQ1933" s="74"/>
      <c r="AR1933" s="74"/>
      <c r="AS1933" s="74"/>
      <c r="AT1933" s="74"/>
      <c r="AU1933" s="74"/>
    </row>
    <row r="1934" spans="27:48">
      <c r="AA1934" s="74"/>
      <c r="AB1934" s="74"/>
      <c r="AC1934" s="74"/>
      <c r="AD1934" s="74"/>
      <c r="AE1934" s="74"/>
      <c r="AG1934" s="101"/>
      <c r="AN1934" s="74"/>
      <c r="AO1934" s="74"/>
      <c r="AP1934" s="74"/>
      <c r="AQ1934" s="74"/>
      <c r="AR1934" s="74"/>
      <c r="AS1934" s="74"/>
      <c r="AT1934" s="74"/>
      <c r="AU1934" s="74"/>
    </row>
    <row r="1935" spans="27:48">
      <c r="AA1935" s="74"/>
      <c r="AB1935" s="74"/>
      <c r="AC1935" s="74"/>
      <c r="AD1935" s="74"/>
      <c r="AE1935" s="74"/>
      <c r="AG1935" s="101"/>
      <c r="AN1935" s="74"/>
      <c r="AO1935" s="74"/>
      <c r="AP1935" s="74"/>
      <c r="AQ1935" s="74"/>
      <c r="AR1935" s="74"/>
      <c r="AS1935" s="74"/>
      <c r="AT1935" s="74"/>
      <c r="AU1935" s="74"/>
    </row>
    <row r="1936" spans="27:48">
      <c r="AA1936" s="74"/>
      <c r="AB1936" s="74"/>
      <c r="AC1936" s="74"/>
      <c r="AD1936" s="74"/>
      <c r="AE1936" s="74"/>
      <c r="AG1936" s="101"/>
      <c r="AN1936" s="74"/>
      <c r="AO1936" s="74"/>
      <c r="AP1936" s="74"/>
      <c r="AQ1936" s="74"/>
      <c r="AR1936" s="74"/>
      <c r="AS1936" s="74"/>
      <c r="AT1936" s="74"/>
      <c r="AU1936" s="74"/>
    </row>
    <row r="1937" spans="27:47">
      <c r="AA1937" s="74"/>
      <c r="AB1937" s="74"/>
      <c r="AC1937" s="74"/>
      <c r="AD1937" s="74"/>
      <c r="AE1937" s="74"/>
      <c r="AG1937" s="101"/>
      <c r="AN1937" s="74"/>
      <c r="AO1937" s="74"/>
      <c r="AP1937" s="74"/>
      <c r="AQ1937" s="74"/>
      <c r="AR1937" s="74"/>
      <c r="AS1937" s="74"/>
      <c r="AT1937" s="74"/>
      <c r="AU1937" s="74"/>
    </row>
    <row r="1938" spans="27:47">
      <c r="AA1938" s="74"/>
      <c r="AB1938" s="74"/>
      <c r="AC1938" s="74"/>
      <c r="AD1938" s="74"/>
      <c r="AE1938" s="74"/>
      <c r="AG1938" s="101"/>
      <c r="AN1938" s="74"/>
      <c r="AO1938" s="74"/>
      <c r="AP1938" s="74"/>
      <c r="AQ1938" s="74"/>
      <c r="AR1938" s="74"/>
      <c r="AS1938" s="74"/>
      <c r="AT1938" s="74"/>
      <c r="AU1938" s="74"/>
    </row>
    <row r="1939" spans="27:47">
      <c r="AA1939" s="74"/>
      <c r="AB1939" s="74"/>
      <c r="AC1939" s="74"/>
      <c r="AD1939" s="74"/>
      <c r="AE1939" s="74"/>
      <c r="AG1939" s="101"/>
      <c r="AN1939" s="74"/>
      <c r="AO1939" s="74"/>
      <c r="AP1939" s="74"/>
      <c r="AQ1939" s="74"/>
      <c r="AR1939" s="74"/>
      <c r="AS1939" s="74"/>
      <c r="AT1939" s="74"/>
      <c r="AU1939" s="74"/>
    </row>
    <row r="1940" spans="27:47">
      <c r="AA1940" s="74"/>
      <c r="AB1940" s="74"/>
      <c r="AC1940" s="74"/>
      <c r="AD1940" s="74"/>
      <c r="AE1940" s="74"/>
      <c r="AG1940" s="101"/>
      <c r="AN1940" s="74"/>
      <c r="AO1940" s="74"/>
      <c r="AP1940" s="74"/>
      <c r="AQ1940" s="74"/>
      <c r="AR1940" s="74"/>
      <c r="AS1940" s="74"/>
      <c r="AT1940" s="74"/>
      <c r="AU1940" s="74"/>
    </row>
    <row r="1941" spans="27:47">
      <c r="AA1941" s="74"/>
      <c r="AB1941" s="74"/>
      <c r="AC1941" s="74"/>
      <c r="AD1941" s="74"/>
      <c r="AE1941" s="74"/>
      <c r="AG1941" s="101"/>
      <c r="AN1941" s="74"/>
      <c r="AO1941" s="74"/>
      <c r="AP1941" s="74"/>
      <c r="AQ1941" s="74"/>
      <c r="AR1941" s="74"/>
      <c r="AS1941" s="74"/>
      <c r="AT1941" s="74"/>
      <c r="AU1941" s="74"/>
    </row>
    <row r="1942" spans="27:47">
      <c r="AA1942" s="74"/>
      <c r="AB1942" s="74"/>
      <c r="AC1942" s="74"/>
      <c r="AD1942" s="74"/>
      <c r="AE1942" s="74"/>
      <c r="AG1942" s="101"/>
      <c r="AN1942" s="74"/>
      <c r="AO1942" s="74"/>
      <c r="AP1942" s="74"/>
      <c r="AQ1942" s="74"/>
      <c r="AR1942" s="74"/>
      <c r="AS1942" s="74"/>
      <c r="AT1942" s="74"/>
      <c r="AU1942" s="74"/>
    </row>
    <row r="1943" spans="27:47">
      <c r="AA1943" s="74"/>
      <c r="AB1943" s="74"/>
      <c r="AC1943" s="74"/>
      <c r="AD1943" s="74"/>
      <c r="AE1943" s="74"/>
      <c r="AG1943" s="101"/>
      <c r="AN1943" s="74"/>
      <c r="AO1943" s="74"/>
      <c r="AP1943" s="74"/>
      <c r="AQ1943" s="74"/>
      <c r="AR1943" s="74"/>
      <c r="AS1943" s="74"/>
      <c r="AT1943" s="74"/>
      <c r="AU1943" s="74"/>
    </row>
    <row r="1944" spans="27:47">
      <c r="AA1944" s="74"/>
      <c r="AB1944" s="74"/>
      <c r="AC1944" s="74"/>
      <c r="AD1944" s="74"/>
      <c r="AE1944" s="74"/>
      <c r="AG1944" s="101"/>
      <c r="AN1944" s="74"/>
      <c r="AO1944" s="74"/>
      <c r="AP1944" s="74"/>
      <c r="AQ1944" s="74"/>
      <c r="AR1944" s="74"/>
      <c r="AS1944" s="74"/>
      <c r="AT1944" s="74"/>
      <c r="AU1944" s="74"/>
    </row>
    <row r="1945" spans="27:47">
      <c r="AA1945" s="74"/>
      <c r="AB1945" s="74"/>
      <c r="AC1945" s="74"/>
      <c r="AD1945" s="74"/>
      <c r="AE1945" s="74"/>
      <c r="AG1945" s="101"/>
      <c r="AN1945" s="74"/>
      <c r="AO1945" s="74"/>
      <c r="AP1945" s="74"/>
      <c r="AQ1945" s="74"/>
      <c r="AR1945" s="74"/>
      <c r="AS1945" s="74"/>
      <c r="AT1945" s="74"/>
      <c r="AU1945" s="74"/>
    </row>
    <row r="1946" spans="27:47">
      <c r="AA1946" s="74"/>
      <c r="AB1946" s="74"/>
      <c r="AC1946" s="74"/>
      <c r="AD1946" s="74"/>
      <c r="AE1946" s="74"/>
      <c r="AG1946" s="101"/>
      <c r="AN1946" s="74"/>
      <c r="AO1946" s="74"/>
      <c r="AP1946" s="74"/>
      <c r="AQ1946" s="74"/>
      <c r="AR1946" s="74"/>
      <c r="AS1946" s="74"/>
      <c r="AT1946" s="74"/>
      <c r="AU1946" s="74"/>
    </row>
    <row r="1947" spans="27:47">
      <c r="AA1947" s="74"/>
      <c r="AB1947" s="74"/>
      <c r="AC1947" s="74"/>
      <c r="AD1947" s="74"/>
      <c r="AE1947" s="74"/>
      <c r="AG1947" s="101"/>
      <c r="AN1947" s="74"/>
      <c r="AO1947" s="74"/>
      <c r="AP1947" s="74"/>
      <c r="AQ1947" s="74"/>
      <c r="AR1947" s="74"/>
      <c r="AS1947" s="74"/>
      <c r="AT1947" s="74"/>
      <c r="AU1947" s="74"/>
    </row>
    <row r="1948" spans="27:47">
      <c r="AA1948" s="74"/>
      <c r="AB1948" s="74"/>
      <c r="AC1948" s="74"/>
      <c r="AD1948" s="74"/>
      <c r="AE1948" s="74"/>
      <c r="AG1948" s="101"/>
      <c r="AN1948" s="74"/>
      <c r="AO1948" s="74"/>
      <c r="AP1948" s="74"/>
      <c r="AQ1948" s="74"/>
      <c r="AR1948" s="74"/>
      <c r="AS1948" s="74"/>
      <c r="AT1948" s="74"/>
      <c r="AU1948" s="74"/>
    </row>
    <row r="1949" spans="27:47">
      <c r="AA1949" s="74"/>
      <c r="AB1949" s="74"/>
      <c r="AC1949" s="74"/>
      <c r="AD1949" s="74"/>
      <c r="AE1949" s="74"/>
      <c r="AG1949" s="101"/>
      <c r="AN1949" s="74"/>
      <c r="AO1949" s="74"/>
      <c r="AP1949" s="74"/>
      <c r="AQ1949" s="74"/>
      <c r="AR1949" s="74"/>
      <c r="AS1949" s="74"/>
      <c r="AT1949" s="74"/>
      <c r="AU1949" s="74"/>
    </row>
    <row r="1950" spans="27:47">
      <c r="AA1950" s="74"/>
      <c r="AB1950" s="74"/>
      <c r="AC1950" s="74"/>
      <c r="AD1950" s="74"/>
      <c r="AE1950" s="74"/>
      <c r="AG1950" s="101"/>
      <c r="AN1950" s="74"/>
      <c r="AO1950" s="74"/>
      <c r="AP1950" s="74"/>
      <c r="AQ1950" s="74"/>
      <c r="AR1950" s="74"/>
      <c r="AS1950" s="74"/>
      <c r="AT1950" s="74"/>
      <c r="AU1950" s="74"/>
    </row>
    <row r="1951" spans="27:47">
      <c r="AA1951" s="74"/>
      <c r="AB1951" s="74"/>
      <c r="AC1951" s="74"/>
      <c r="AD1951" s="74"/>
      <c r="AE1951" s="74"/>
      <c r="AG1951" s="101"/>
      <c r="AN1951" s="74"/>
      <c r="AO1951" s="74"/>
      <c r="AP1951" s="74"/>
      <c r="AQ1951" s="74"/>
      <c r="AR1951" s="74"/>
      <c r="AS1951" s="74"/>
      <c r="AT1951" s="74"/>
      <c r="AU1951" s="74"/>
    </row>
    <row r="1952" spans="27:47">
      <c r="AA1952" s="74"/>
      <c r="AB1952" s="74"/>
      <c r="AC1952" s="74"/>
      <c r="AD1952" s="74"/>
      <c r="AE1952" s="74"/>
      <c r="AG1952" s="101"/>
      <c r="AN1952" s="74"/>
      <c r="AO1952" s="74"/>
      <c r="AP1952" s="74"/>
      <c r="AQ1952" s="74"/>
      <c r="AR1952" s="74"/>
      <c r="AS1952" s="74"/>
      <c r="AT1952" s="74"/>
      <c r="AU1952" s="74"/>
    </row>
    <row r="1953" spans="27:47">
      <c r="AA1953" s="74"/>
      <c r="AB1953" s="74"/>
      <c r="AC1953" s="74"/>
      <c r="AD1953" s="74"/>
      <c r="AE1953" s="74"/>
      <c r="AG1953" s="101"/>
      <c r="AN1953" s="74"/>
      <c r="AO1953" s="74"/>
      <c r="AP1953" s="74"/>
      <c r="AQ1953" s="74"/>
      <c r="AR1953" s="74"/>
      <c r="AS1953" s="74"/>
      <c r="AT1953" s="74"/>
      <c r="AU1953" s="74"/>
    </row>
    <row r="1954" spans="27:47">
      <c r="AA1954" s="74"/>
      <c r="AB1954" s="74"/>
      <c r="AC1954" s="74"/>
      <c r="AD1954" s="74"/>
      <c r="AE1954" s="74"/>
      <c r="AG1954" s="101"/>
      <c r="AN1954" s="74"/>
      <c r="AO1954" s="74"/>
      <c r="AP1954" s="74"/>
      <c r="AQ1954" s="74"/>
      <c r="AR1954" s="74"/>
      <c r="AS1954" s="74"/>
      <c r="AT1954" s="74"/>
      <c r="AU1954" s="74"/>
    </row>
    <row r="1955" spans="27:47">
      <c r="AA1955" s="74"/>
      <c r="AB1955" s="74"/>
      <c r="AC1955" s="74"/>
      <c r="AD1955" s="74"/>
      <c r="AE1955" s="74"/>
      <c r="AG1955" s="101"/>
      <c r="AN1955" s="74"/>
      <c r="AO1955" s="74"/>
      <c r="AP1955" s="74"/>
      <c r="AQ1955" s="74"/>
      <c r="AR1955" s="74"/>
      <c r="AS1955" s="74"/>
      <c r="AT1955" s="74"/>
      <c r="AU1955" s="74"/>
    </row>
    <row r="1956" spans="27:47">
      <c r="AA1956" s="74"/>
      <c r="AB1956" s="74"/>
      <c r="AC1956" s="74"/>
      <c r="AD1956" s="74"/>
      <c r="AE1956" s="74"/>
      <c r="AG1956" s="101"/>
      <c r="AN1956" s="74"/>
      <c r="AO1956" s="74"/>
      <c r="AP1956" s="74"/>
      <c r="AQ1956" s="74"/>
      <c r="AR1956" s="74"/>
      <c r="AS1956" s="74"/>
      <c r="AT1956" s="74"/>
      <c r="AU1956" s="74"/>
    </row>
    <row r="1957" spans="27:47">
      <c r="AA1957" s="74"/>
      <c r="AB1957" s="74"/>
      <c r="AC1957" s="74"/>
      <c r="AD1957" s="74"/>
      <c r="AE1957" s="74"/>
      <c r="AG1957" s="101"/>
      <c r="AN1957" s="74"/>
      <c r="AO1957" s="74"/>
      <c r="AP1957" s="74"/>
      <c r="AQ1957" s="74"/>
      <c r="AR1957" s="74"/>
      <c r="AS1957" s="74"/>
      <c r="AT1957" s="74"/>
      <c r="AU1957" s="74"/>
    </row>
    <row r="1958" spans="27:47">
      <c r="AA1958" s="74"/>
      <c r="AB1958" s="74"/>
      <c r="AC1958" s="74"/>
      <c r="AD1958" s="74"/>
      <c r="AE1958" s="74"/>
      <c r="AG1958" s="101"/>
      <c r="AN1958" s="74"/>
      <c r="AO1958" s="74"/>
      <c r="AP1958" s="74"/>
      <c r="AQ1958" s="74"/>
      <c r="AR1958" s="74"/>
      <c r="AS1958" s="74"/>
      <c r="AT1958" s="74"/>
      <c r="AU1958" s="74"/>
    </row>
    <row r="1959" spans="27:47">
      <c r="AA1959" s="74"/>
      <c r="AB1959" s="74"/>
      <c r="AC1959" s="74"/>
      <c r="AD1959" s="74"/>
      <c r="AE1959" s="74"/>
      <c r="AG1959" s="101"/>
      <c r="AN1959" s="74"/>
      <c r="AO1959" s="74"/>
      <c r="AP1959" s="74"/>
      <c r="AQ1959" s="74"/>
      <c r="AR1959" s="74"/>
      <c r="AS1959" s="74"/>
      <c r="AT1959" s="74"/>
      <c r="AU1959" s="74"/>
    </row>
    <row r="1960" spans="27:47">
      <c r="AA1960" s="74"/>
      <c r="AB1960" s="74"/>
      <c r="AC1960" s="74"/>
      <c r="AD1960" s="74"/>
      <c r="AE1960" s="74"/>
      <c r="AG1960" s="101"/>
      <c r="AN1960" s="74"/>
      <c r="AO1960" s="74"/>
      <c r="AP1960" s="74"/>
      <c r="AQ1960" s="74"/>
      <c r="AR1960" s="74"/>
      <c r="AS1960" s="74"/>
      <c r="AT1960" s="74"/>
      <c r="AU1960" s="74"/>
    </row>
    <row r="1961" spans="27:47">
      <c r="AA1961" s="74"/>
      <c r="AB1961" s="74"/>
      <c r="AC1961" s="74"/>
      <c r="AD1961" s="74"/>
      <c r="AE1961" s="74"/>
      <c r="AG1961" s="101"/>
      <c r="AN1961" s="74"/>
      <c r="AO1961" s="74"/>
      <c r="AP1961" s="74"/>
      <c r="AQ1961" s="74"/>
      <c r="AR1961" s="74"/>
      <c r="AS1961" s="74"/>
      <c r="AT1961" s="74"/>
      <c r="AU1961" s="74"/>
    </row>
    <row r="1962" spans="27:47">
      <c r="AA1962" s="74"/>
      <c r="AB1962" s="74"/>
      <c r="AC1962" s="74"/>
      <c r="AD1962" s="74"/>
      <c r="AE1962" s="74"/>
      <c r="AG1962" s="101"/>
      <c r="AN1962" s="74"/>
      <c r="AO1962" s="74"/>
      <c r="AP1962" s="74"/>
      <c r="AQ1962" s="74"/>
      <c r="AR1962" s="74"/>
      <c r="AS1962" s="74"/>
      <c r="AT1962" s="74"/>
      <c r="AU1962" s="74"/>
    </row>
    <row r="1963" spans="27:47">
      <c r="AA1963" s="74"/>
      <c r="AB1963" s="74"/>
      <c r="AC1963" s="74"/>
      <c r="AD1963" s="74"/>
      <c r="AE1963" s="74"/>
      <c r="AG1963" s="101"/>
      <c r="AN1963" s="74"/>
      <c r="AO1963" s="74"/>
      <c r="AP1963" s="74"/>
      <c r="AQ1963" s="74"/>
      <c r="AR1963" s="74"/>
      <c r="AS1963" s="74"/>
      <c r="AT1963" s="74"/>
      <c r="AU1963" s="74"/>
    </row>
    <row r="1964" spans="27:47">
      <c r="AA1964" s="74"/>
      <c r="AB1964" s="74"/>
      <c r="AC1964" s="74"/>
      <c r="AD1964" s="74"/>
      <c r="AE1964" s="74"/>
      <c r="AG1964" s="101"/>
      <c r="AN1964" s="74"/>
      <c r="AO1964" s="74"/>
      <c r="AP1964" s="74"/>
      <c r="AQ1964" s="74"/>
      <c r="AR1964" s="74"/>
      <c r="AS1964" s="74"/>
      <c r="AT1964" s="74"/>
      <c r="AU1964" s="74"/>
    </row>
    <row r="1965" spans="27:47">
      <c r="AA1965" s="74"/>
      <c r="AB1965" s="74"/>
      <c r="AC1965" s="74"/>
      <c r="AD1965" s="74"/>
      <c r="AE1965" s="74"/>
      <c r="AG1965" s="101"/>
      <c r="AN1965" s="74"/>
      <c r="AO1965" s="74"/>
      <c r="AP1965" s="74"/>
      <c r="AQ1965" s="74"/>
      <c r="AR1965" s="74"/>
      <c r="AS1965" s="74"/>
      <c r="AT1965" s="74"/>
      <c r="AU1965" s="74"/>
    </row>
    <row r="1966" spans="27:47">
      <c r="AA1966" s="74"/>
      <c r="AB1966" s="74"/>
      <c r="AC1966" s="74"/>
      <c r="AD1966" s="74"/>
      <c r="AE1966" s="74"/>
      <c r="AG1966" s="101"/>
      <c r="AN1966" s="74"/>
      <c r="AO1966" s="74"/>
      <c r="AP1966" s="74"/>
      <c r="AQ1966" s="74"/>
      <c r="AR1966" s="74"/>
      <c r="AS1966" s="74"/>
      <c r="AT1966" s="74"/>
      <c r="AU1966" s="74"/>
    </row>
    <row r="1967" spans="27:47">
      <c r="AA1967" s="74"/>
      <c r="AB1967" s="74"/>
      <c r="AC1967" s="74"/>
      <c r="AD1967" s="74"/>
      <c r="AE1967" s="74"/>
      <c r="AG1967" s="101"/>
      <c r="AN1967" s="74"/>
      <c r="AO1967" s="74"/>
      <c r="AP1967" s="74"/>
      <c r="AQ1967" s="74"/>
      <c r="AR1967" s="74"/>
      <c r="AS1967" s="74"/>
      <c r="AT1967" s="74"/>
      <c r="AU1967" s="74"/>
    </row>
    <row r="1968" spans="27:47">
      <c r="AA1968" s="74"/>
      <c r="AB1968" s="74"/>
      <c r="AC1968" s="74"/>
      <c r="AD1968" s="74"/>
      <c r="AE1968" s="74"/>
      <c r="AG1968" s="101"/>
      <c r="AN1968" s="74"/>
      <c r="AO1968" s="74"/>
      <c r="AP1968" s="74"/>
      <c r="AQ1968" s="74"/>
      <c r="AR1968" s="74"/>
      <c r="AS1968" s="74"/>
      <c r="AT1968" s="74"/>
      <c r="AU1968" s="74"/>
    </row>
    <row r="1969" spans="27:47">
      <c r="AA1969" s="74"/>
      <c r="AB1969" s="74"/>
      <c r="AC1969" s="74"/>
      <c r="AD1969" s="74"/>
      <c r="AE1969" s="74"/>
      <c r="AG1969" s="101"/>
      <c r="AN1969" s="74"/>
      <c r="AO1969" s="74"/>
      <c r="AP1969" s="74"/>
      <c r="AQ1969" s="74"/>
      <c r="AR1969" s="74"/>
      <c r="AS1969" s="74"/>
      <c r="AT1969" s="74"/>
      <c r="AU1969" s="74"/>
    </row>
    <row r="1970" spans="27:47">
      <c r="AA1970" s="74"/>
      <c r="AB1970" s="74"/>
      <c r="AC1970" s="74"/>
      <c r="AD1970" s="74"/>
      <c r="AE1970" s="74"/>
      <c r="AG1970" s="101"/>
      <c r="AN1970" s="74"/>
      <c r="AO1970" s="74"/>
      <c r="AP1970" s="74"/>
      <c r="AQ1970" s="74"/>
      <c r="AR1970" s="74"/>
      <c r="AS1970" s="74"/>
      <c r="AT1970" s="74"/>
      <c r="AU1970" s="74"/>
    </row>
    <row r="1971" spans="27:47">
      <c r="AA1971" s="74"/>
      <c r="AB1971" s="74"/>
      <c r="AC1971" s="74"/>
      <c r="AD1971" s="74"/>
      <c r="AE1971" s="74"/>
      <c r="AG1971" s="101"/>
      <c r="AN1971" s="74"/>
      <c r="AO1971" s="74"/>
      <c r="AP1971" s="74"/>
      <c r="AQ1971" s="74"/>
      <c r="AR1971" s="74"/>
      <c r="AS1971" s="74"/>
      <c r="AT1971" s="74"/>
      <c r="AU1971" s="74"/>
    </row>
    <row r="1972" spans="27:47">
      <c r="AA1972" s="74"/>
      <c r="AB1972" s="74"/>
      <c r="AC1972" s="74"/>
      <c r="AD1972" s="74"/>
      <c r="AE1972" s="74"/>
      <c r="AG1972" s="101"/>
      <c r="AN1972" s="74"/>
      <c r="AO1972" s="74"/>
      <c r="AP1972" s="74"/>
      <c r="AQ1972" s="74"/>
      <c r="AR1972" s="74"/>
      <c r="AS1972" s="74"/>
      <c r="AT1972" s="74"/>
      <c r="AU1972" s="74"/>
    </row>
    <row r="1973" spans="27:47">
      <c r="AA1973" s="74"/>
      <c r="AB1973" s="74"/>
      <c r="AC1973" s="74"/>
      <c r="AD1973" s="74"/>
      <c r="AE1973" s="74"/>
      <c r="AG1973" s="101"/>
      <c r="AN1973" s="74"/>
      <c r="AO1973" s="74"/>
      <c r="AP1973" s="74"/>
      <c r="AQ1973" s="74"/>
      <c r="AR1973" s="74"/>
      <c r="AS1973" s="74"/>
      <c r="AT1973" s="74"/>
      <c r="AU1973" s="74"/>
    </row>
    <row r="1974" spans="27:47">
      <c r="AA1974" s="74"/>
      <c r="AB1974" s="74"/>
      <c r="AC1974" s="74"/>
      <c r="AD1974" s="74"/>
      <c r="AE1974" s="74"/>
      <c r="AG1974" s="101"/>
      <c r="AN1974" s="74"/>
      <c r="AO1974" s="74"/>
      <c r="AP1974" s="74"/>
      <c r="AQ1974" s="74"/>
      <c r="AR1974" s="74"/>
      <c r="AS1974" s="74"/>
      <c r="AT1974" s="74"/>
      <c r="AU1974" s="74"/>
    </row>
    <row r="1975" spans="27:47">
      <c r="AA1975" s="74"/>
      <c r="AB1975" s="74"/>
      <c r="AC1975" s="74"/>
      <c r="AD1975" s="74"/>
      <c r="AE1975" s="74"/>
      <c r="AG1975" s="101"/>
      <c r="AN1975" s="74"/>
      <c r="AO1975" s="74"/>
      <c r="AP1975" s="74"/>
      <c r="AQ1975" s="74"/>
      <c r="AR1975" s="74"/>
      <c r="AS1975" s="74"/>
      <c r="AT1975" s="74"/>
      <c r="AU1975" s="74"/>
    </row>
    <row r="1976" spans="27:47">
      <c r="AA1976" s="74"/>
      <c r="AB1976" s="74"/>
      <c r="AC1976" s="74"/>
      <c r="AD1976" s="74"/>
      <c r="AE1976" s="74"/>
      <c r="AG1976" s="101"/>
      <c r="AN1976" s="74"/>
      <c r="AO1976" s="74"/>
      <c r="AP1976" s="74"/>
      <c r="AQ1976" s="74"/>
      <c r="AR1976" s="74"/>
      <c r="AS1976" s="74"/>
      <c r="AT1976" s="74"/>
      <c r="AU1976" s="74"/>
    </row>
    <row r="1977" spans="27:47">
      <c r="AA1977" s="74"/>
      <c r="AB1977" s="74"/>
      <c r="AC1977" s="74"/>
      <c r="AD1977" s="74"/>
      <c r="AE1977" s="74"/>
      <c r="AG1977" s="101"/>
      <c r="AN1977" s="74"/>
      <c r="AO1977" s="74"/>
      <c r="AP1977" s="74"/>
      <c r="AQ1977" s="74"/>
      <c r="AR1977" s="74"/>
      <c r="AS1977" s="74"/>
      <c r="AT1977" s="74"/>
      <c r="AU1977" s="74"/>
    </row>
    <row r="1978" spans="27:47">
      <c r="AA1978" s="74"/>
      <c r="AB1978" s="74"/>
      <c r="AC1978" s="74"/>
      <c r="AD1978" s="74"/>
      <c r="AE1978" s="74"/>
      <c r="AG1978" s="101"/>
      <c r="AN1978" s="74"/>
      <c r="AO1978" s="74"/>
      <c r="AP1978" s="74"/>
      <c r="AQ1978" s="74"/>
      <c r="AR1978" s="74"/>
      <c r="AS1978" s="74"/>
      <c r="AT1978" s="74"/>
      <c r="AU1978" s="74"/>
    </row>
    <row r="1979" spans="27:47">
      <c r="AA1979" s="74"/>
      <c r="AB1979" s="74"/>
      <c r="AC1979" s="74"/>
      <c r="AD1979" s="74"/>
      <c r="AE1979" s="74"/>
      <c r="AG1979" s="101"/>
      <c r="AN1979" s="74"/>
      <c r="AO1979" s="74"/>
      <c r="AP1979" s="74"/>
      <c r="AQ1979" s="74"/>
      <c r="AR1979" s="74"/>
      <c r="AS1979" s="74"/>
      <c r="AT1979" s="74"/>
      <c r="AU1979" s="74"/>
    </row>
    <row r="1980" spans="27:47">
      <c r="AA1980" s="74"/>
      <c r="AB1980" s="74"/>
      <c r="AC1980" s="74"/>
      <c r="AD1980" s="74"/>
      <c r="AE1980" s="74"/>
      <c r="AG1980" s="101"/>
      <c r="AN1980" s="74"/>
      <c r="AO1980" s="74"/>
      <c r="AP1980" s="74"/>
      <c r="AQ1980" s="74"/>
      <c r="AR1980" s="74"/>
      <c r="AS1980" s="74"/>
      <c r="AT1980" s="74"/>
      <c r="AU1980" s="74"/>
    </row>
    <row r="1981" spans="27:47">
      <c r="AA1981" s="74"/>
      <c r="AB1981" s="74"/>
      <c r="AC1981" s="74"/>
      <c r="AD1981" s="74"/>
      <c r="AE1981" s="74"/>
      <c r="AG1981" s="101"/>
      <c r="AN1981" s="74"/>
      <c r="AO1981" s="74"/>
      <c r="AP1981" s="74"/>
      <c r="AQ1981" s="74"/>
      <c r="AR1981" s="74"/>
      <c r="AS1981" s="74"/>
      <c r="AT1981" s="74"/>
      <c r="AU1981" s="74"/>
    </row>
    <row r="1982" spans="27:47">
      <c r="AA1982" s="74"/>
      <c r="AB1982" s="74"/>
      <c r="AC1982" s="74"/>
      <c r="AD1982" s="74"/>
      <c r="AE1982" s="74"/>
      <c r="AG1982" s="101"/>
      <c r="AN1982" s="74"/>
      <c r="AO1982" s="74"/>
      <c r="AP1982" s="74"/>
      <c r="AQ1982" s="74"/>
      <c r="AR1982" s="74"/>
      <c r="AS1982" s="74"/>
      <c r="AT1982" s="74"/>
      <c r="AU1982" s="74"/>
    </row>
    <row r="1983" spans="27:47">
      <c r="AA1983" s="74"/>
      <c r="AB1983" s="74"/>
      <c r="AC1983" s="74"/>
      <c r="AD1983" s="74"/>
      <c r="AE1983" s="74"/>
      <c r="AG1983" s="101"/>
      <c r="AN1983" s="74"/>
      <c r="AO1983" s="74"/>
      <c r="AP1983" s="74"/>
      <c r="AQ1983" s="74"/>
      <c r="AR1983" s="74"/>
      <c r="AS1983" s="74"/>
      <c r="AT1983" s="74"/>
      <c r="AU1983" s="74"/>
    </row>
    <row r="1984" spans="27:47">
      <c r="AA1984" s="74"/>
      <c r="AB1984" s="74"/>
      <c r="AC1984" s="74"/>
      <c r="AD1984" s="74"/>
      <c r="AE1984" s="74"/>
      <c r="AG1984" s="101"/>
      <c r="AN1984" s="74"/>
      <c r="AO1984" s="74"/>
      <c r="AP1984" s="74"/>
      <c r="AQ1984" s="74"/>
      <c r="AR1984" s="74"/>
      <c r="AS1984" s="74"/>
      <c r="AT1984" s="74"/>
      <c r="AU1984" s="74"/>
    </row>
    <row r="1985" spans="27:47">
      <c r="AA1985" s="74"/>
      <c r="AB1985" s="74"/>
      <c r="AC1985" s="74"/>
      <c r="AD1985" s="74"/>
      <c r="AE1985" s="74"/>
      <c r="AG1985" s="101"/>
      <c r="AN1985" s="74"/>
      <c r="AO1985" s="74"/>
      <c r="AP1985" s="74"/>
      <c r="AQ1985" s="74"/>
      <c r="AR1985" s="74"/>
      <c r="AS1985" s="74"/>
      <c r="AT1985" s="74"/>
      <c r="AU1985" s="74"/>
    </row>
    <row r="1986" spans="27:47">
      <c r="AA1986" s="74"/>
      <c r="AB1986" s="74"/>
      <c r="AC1986" s="74"/>
      <c r="AD1986" s="74"/>
      <c r="AE1986" s="74"/>
      <c r="AG1986" s="101"/>
      <c r="AN1986" s="74"/>
      <c r="AO1986" s="74"/>
      <c r="AP1986" s="74"/>
      <c r="AQ1986" s="74"/>
      <c r="AR1986" s="74"/>
      <c r="AS1986" s="74"/>
      <c r="AT1986" s="74"/>
      <c r="AU1986" s="74"/>
    </row>
    <row r="1987" spans="27:47">
      <c r="AA1987" s="74"/>
      <c r="AB1987" s="74"/>
      <c r="AC1987" s="74"/>
      <c r="AD1987" s="74"/>
      <c r="AE1987" s="74"/>
      <c r="AG1987" s="101"/>
      <c r="AN1987" s="74"/>
      <c r="AO1987" s="74"/>
      <c r="AP1987" s="74"/>
      <c r="AQ1987" s="74"/>
      <c r="AR1987" s="74"/>
      <c r="AS1987" s="74"/>
      <c r="AT1987" s="74"/>
      <c r="AU1987" s="74"/>
    </row>
    <row r="1988" spans="27:47">
      <c r="AA1988" s="74"/>
      <c r="AB1988" s="74"/>
      <c r="AC1988" s="74"/>
      <c r="AD1988" s="74"/>
      <c r="AE1988" s="74"/>
      <c r="AG1988" s="101"/>
      <c r="AN1988" s="74"/>
      <c r="AO1988" s="74"/>
      <c r="AP1988" s="74"/>
      <c r="AQ1988" s="74"/>
      <c r="AR1988" s="74"/>
      <c r="AS1988" s="74"/>
      <c r="AT1988" s="74"/>
      <c r="AU1988" s="74"/>
    </row>
    <row r="1989" spans="27:47">
      <c r="AA1989" s="74"/>
      <c r="AB1989" s="74"/>
      <c r="AC1989" s="74"/>
      <c r="AD1989" s="74"/>
      <c r="AE1989" s="74"/>
      <c r="AG1989" s="101"/>
      <c r="AN1989" s="74"/>
      <c r="AO1989" s="74"/>
      <c r="AP1989" s="74"/>
      <c r="AQ1989" s="74"/>
      <c r="AR1989" s="74"/>
      <c r="AS1989" s="74"/>
      <c r="AT1989" s="74"/>
      <c r="AU1989" s="74"/>
    </row>
    <row r="1990" spans="27:47">
      <c r="AA1990" s="74"/>
      <c r="AB1990" s="74"/>
      <c r="AC1990" s="74"/>
      <c r="AD1990" s="74"/>
      <c r="AE1990" s="74"/>
      <c r="AG1990" s="101"/>
      <c r="AN1990" s="74"/>
      <c r="AO1990" s="74"/>
      <c r="AP1990" s="74"/>
      <c r="AQ1990" s="74"/>
      <c r="AR1990" s="74"/>
      <c r="AS1990" s="74"/>
      <c r="AT1990" s="74"/>
      <c r="AU1990" s="74"/>
    </row>
    <row r="1991" spans="27:47">
      <c r="AA1991" s="74"/>
      <c r="AB1991" s="74"/>
      <c r="AC1991" s="74"/>
      <c r="AD1991" s="74"/>
      <c r="AE1991" s="74"/>
      <c r="AG1991" s="101"/>
      <c r="AN1991" s="74"/>
      <c r="AO1991" s="74"/>
      <c r="AP1991" s="74"/>
      <c r="AQ1991" s="74"/>
      <c r="AR1991" s="74"/>
      <c r="AS1991" s="74"/>
      <c r="AT1991" s="74"/>
      <c r="AU1991" s="74"/>
    </row>
    <row r="1992" spans="27:47">
      <c r="AA1992" s="74"/>
      <c r="AB1992" s="74"/>
      <c r="AC1992" s="74"/>
      <c r="AD1992" s="74"/>
      <c r="AE1992" s="74"/>
      <c r="AG1992" s="101"/>
      <c r="AN1992" s="74"/>
      <c r="AO1992" s="74"/>
      <c r="AP1992" s="74"/>
      <c r="AQ1992" s="74"/>
      <c r="AR1992" s="74"/>
      <c r="AS1992" s="74"/>
      <c r="AT1992" s="74"/>
      <c r="AU1992" s="74"/>
    </row>
    <row r="1993" spans="27:47">
      <c r="AA1993" s="74"/>
      <c r="AB1993" s="74"/>
      <c r="AC1993" s="74"/>
      <c r="AD1993" s="74"/>
      <c r="AE1993" s="74"/>
      <c r="AG1993" s="101"/>
      <c r="AN1993" s="74"/>
      <c r="AO1993" s="74"/>
      <c r="AP1993" s="74"/>
      <c r="AQ1993" s="74"/>
      <c r="AR1993" s="74"/>
      <c r="AS1993" s="74"/>
      <c r="AT1993" s="74"/>
      <c r="AU1993" s="74"/>
    </row>
    <row r="1994" spans="27:47">
      <c r="AA1994" s="74"/>
      <c r="AB1994" s="74"/>
      <c r="AC1994" s="74"/>
      <c r="AD1994" s="74"/>
      <c r="AE1994" s="74"/>
      <c r="AG1994" s="101"/>
      <c r="AN1994" s="74"/>
      <c r="AO1994" s="74"/>
      <c r="AP1994" s="74"/>
      <c r="AQ1994" s="74"/>
      <c r="AR1994" s="74"/>
      <c r="AS1994" s="74"/>
      <c r="AT1994" s="74"/>
      <c r="AU1994" s="74"/>
    </row>
    <row r="1995" spans="27:47">
      <c r="AA1995" s="74"/>
      <c r="AB1995" s="74"/>
      <c r="AC1995" s="74"/>
      <c r="AD1995" s="74"/>
      <c r="AE1995" s="74"/>
      <c r="AG1995" s="101"/>
      <c r="AN1995" s="74"/>
      <c r="AO1995" s="74"/>
      <c r="AP1995" s="74"/>
      <c r="AQ1995" s="74"/>
      <c r="AR1995" s="74"/>
      <c r="AS1995" s="74"/>
      <c r="AT1995" s="74"/>
      <c r="AU1995" s="74"/>
    </row>
    <row r="1996" spans="27:47">
      <c r="AA1996" s="74"/>
      <c r="AB1996" s="74"/>
      <c r="AC1996" s="74"/>
      <c r="AD1996" s="74"/>
      <c r="AE1996" s="74"/>
      <c r="AG1996" s="101"/>
      <c r="AN1996" s="74"/>
      <c r="AO1996" s="74"/>
      <c r="AP1996" s="74"/>
      <c r="AQ1996" s="74"/>
      <c r="AR1996" s="74"/>
      <c r="AS1996" s="74"/>
      <c r="AT1996" s="74"/>
      <c r="AU1996" s="74"/>
    </row>
    <row r="1997" spans="27:47">
      <c r="AA1997" s="74"/>
      <c r="AB1997" s="74"/>
      <c r="AC1997" s="74"/>
      <c r="AD1997" s="74"/>
      <c r="AE1997" s="74"/>
      <c r="AG1997" s="101"/>
      <c r="AN1997" s="74"/>
      <c r="AO1997" s="74"/>
      <c r="AP1997" s="74"/>
      <c r="AQ1997" s="74"/>
      <c r="AR1997" s="74"/>
      <c r="AS1997" s="74"/>
      <c r="AT1997" s="74"/>
      <c r="AU1997" s="74"/>
    </row>
    <row r="1998" spans="27:47">
      <c r="AA1998" s="74"/>
      <c r="AB1998" s="74"/>
      <c r="AC1998" s="74"/>
      <c r="AD1998" s="74"/>
      <c r="AE1998" s="74"/>
      <c r="AG1998" s="101"/>
      <c r="AN1998" s="74"/>
      <c r="AO1998" s="74"/>
      <c r="AP1998" s="74"/>
      <c r="AQ1998" s="74"/>
      <c r="AR1998" s="74"/>
      <c r="AS1998" s="74"/>
      <c r="AT1998" s="74"/>
      <c r="AU1998" s="74"/>
    </row>
    <row r="1999" spans="27:47">
      <c r="AA1999" s="74"/>
      <c r="AB1999" s="74"/>
      <c r="AC1999" s="74"/>
      <c r="AD1999" s="74"/>
      <c r="AE1999" s="74"/>
      <c r="AG1999" s="101"/>
      <c r="AN1999" s="74"/>
      <c r="AO1999" s="74"/>
      <c r="AP1999" s="74"/>
      <c r="AQ1999" s="74"/>
      <c r="AR1999" s="74"/>
      <c r="AS1999" s="74"/>
      <c r="AT1999" s="74"/>
      <c r="AU1999" s="74"/>
    </row>
    <row r="2000" spans="27:47">
      <c r="AA2000" s="74"/>
      <c r="AB2000" s="74"/>
      <c r="AC2000" s="74"/>
      <c r="AD2000" s="74"/>
      <c r="AE2000" s="74"/>
      <c r="AG2000" s="101"/>
      <c r="AN2000" s="74"/>
      <c r="AO2000" s="74"/>
      <c r="AP2000" s="74"/>
      <c r="AQ2000" s="74"/>
      <c r="AR2000" s="74"/>
      <c r="AS2000" s="74"/>
      <c r="AT2000" s="74"/>
      <c r="AU2000" s="74"/>
    </row>
    <row r="2001" spans="27:47">
      <c r="AA2001" s="74"/>
      <c r="AB2001" s="74"/>
      <c r="AC2001" s="74"/>
      <c r="AD2001" s="74"/>
      <c r="AE2001" s="74"/>
      <c r="AG2001" s="101"/>
      <c r="AN2001" s="74"/>
      <c r="AO2001" s="74"/>
      <c r="AP2001" s="74"/>
      <c r="AQ2001" s="74"/>
      <c r="AR2001" s="74"/>
      <c r="AS2001" s="74"/>
      <c r="AT2001" s="74"/>
      <c r="AU2001" s="74"/>
    </row>
    <row r="2002" spans="27:47">
      <c r="AA2002" s="74"/>
      <c r="AB2002" s="74"/>
      <c r="AC2002" s="74"/>
      <c r="AD2002" s="74"/>
      <c r="AE2002" s="74"/>
      <c r="AG2002" s="101"/>
      <c r="AN2002" s="74"/>
      <c r="AO2002" s="74"/>
      <c r="AP2002" s="74"/>
      <c r="AQ2002" s="74"/>
      <c r="AR2002" s="74"/>
      <c r="AS2002" s="74"/>
      <c r="AT2002" s="74"/>
      <c r="AU2002" s="74"/>
    </row>
    <row r="2003" spans="27:47">
      <c r="AA2003" s="74"/>
      <c r="AB2003" s="74"/>
      <c r="AC2003" s="74"/>
      <c r="AD2003" s="74"/>
      <c r="AE2003" s="74"/>
      <c r="AG2003" s="101"/>
      <c r="AN2003" s="74"/>
      <c r="AO2003" s="74"/>
      <c r="AP2003" s="74"/>
      <c r="AQ2003" s="74"/>
      <c r="AR2003" s="74"/>
      <c r="AS2003" s="74"/>
      <c r="AT2003" s="74"/>
      <c r="AU2003" s="74"/>
    </row>
    <row r="2004" spans="27:47">
      <c r="AA2004" s="74"/>
      <c r="AB2004" s="74"/>
      <c r="AC2004" s="74"/>
      <c r="AD2004" s="74"/>
      <c r="AE2004" s="74"/>
      <c r="AG2004" s="101"/>
      <c r="AN2004" s="74"/>
      <c r="AO2004" s="74"/>
      <c r="AP2004" s="74"/>
      <c r="AQ2004" s="74"/>
      <c r="AR2004" s="74"/>
      <c r="AS2004" s="74"/>
      <c r="AT2004" s="74"/>
      <c r="AU2004" s="74"/>
    </row>
    <row r="2005" spans="27:47">
      <c r="AA2005" s="74"/>
      <c r="AB2005" s="74"/>
      <c r="AC2005" s="74"/>
      <c r="AD2005" s="74"/>
      <c r="AE2005" s="74"/>
      <c r="AG2005" s="101"/>
      <c r="AN2005" s="74"/>
      <c r="AO2005" s="74"/>
      <c r="AP2005" s="74"/>
      <c r="AQ2005" s="74"/>
      <c r="AR2005" s="74"/>
      <c r="AS2005" s="74"/>
      <c r="AT2005" s="74"/>
      <c r="AU2005" s="74"/>
    </row>
    <row r="2006" spans="27:47">
      <c r="AA2006" s="74"/>
      <c r="AB2006" s="74"/>
      <c r="AC2006" s="74"/>
      <c r="AD2006" s="74"/>
      <c r="AE2006" s="74"/>
      <c r="AG2006" s="101"/>
      <c r="AN2006" s="74"/>
      <c r="AO2006" s="74"/>
      <c r="AP2006" s="74"/>
      <c r="AQ2006" s="74"/>
      <c r="AR2006" s="74"/>
      <c r="AS2006" s="74"/>
      <c r="AT2006" s="74"/>
      <c r="AU2006" s="74"/>
    </row>
    <row r="2007" spans="27:47">
      <c r="AA2007" s="74"/>
      <c r="AB2007" s="74"/>
      <c r="AC2007" s="74"/>
      <c r="AD2007" s="74"/>
      <c r="AE2007" s="74"/>
      <c r="AG2007" s="101"/>
      <c r="AN2007" s="74"/>
      <c r="AO2007" s="74"/>
      <c r="AP2007" s="74"/>
      <c r="AQ2007" s="74"/>
      <c r="AR2007" s="74"/>
      <c r="AS2007" s="74"/>
      <c r="AT2007" s="74"/>
      <c r="AU2007" s="74"/>
    </row>
    <row r="2008" spans="27:47">
      <c r="AA2008" s="74"/>
      <c r="AB2008" s="74"/>
      <c r="AC2008" s="74"/>
      <c r="AD2008" s="74"/>
      <c r="AE2008" s="74"/>
      <c r="AG2008" s="101"/>
      <c r="AN2008" s="74"/>
      <c r="AO2008" s="74"/>
      <c r="AP2008" s="74"/>
      <c r="AQ2008" s="74"/>
      <c r="AR2008" s="74"/>
      <c r="AS2008" s="74"/>
      <c r="AT2008" s="74"/>
      <c r="AU2008" s="74"/>
    </row>
    <row r="2009" spans="27:47">
      <c r="AA2009" s="74"/>
      <c r="AB2009" s="74"/>
      <c r="AC2009" s="74"/>
      <c r="AD2009" s="74"/>
      <c r="AE2009" s="74"/>
      <c r="AG2009" s="101"/>
      <c r="AN2009" s="74"/>
      <c r="AO2009" s="74"/>
      <c r="AP2009" s="74"/>
      <c r="AQ2009" s="74"/>
      <c r="AR2009" s="74"/>
      <c r="AS2009" s="74"/>
      <c r="AT2009" s="74"/>
      <c r="AU2009" s="74"/>
    </row>
    <row r="2010" spans="27:47">
      <c r="AA2010" s="74"/>
      <c r="AB2010" s="74"/>
      <c r="AC2010" s="74"/>
      <c r="AD2010" s="74"/>
      <c r="AE2010" s="74"/>
      <c r="AG2010" s="101"/>
      <c r="AN2010" s="74"/>
      <c r="AO2010" s="74"/>
      <c r="AP2010" s="74"/>
      <c r="AQ2010" s="74"/>
      <c r="AR2010" s="74"/>
      <c r="AS2010" s="74"/>
      <c r="AT2010" s="74"/>
      <c r="AU2010" s="74"/>
    </row>
    <row r="2011" spans="27:47">
      <c r="AA2011" s="74"/>
      <c r="AB2011" s="74"/>
      <c r="AC2011" s="74"/>
      <c r="AD2011" s="74"/>
      <c r="AE2011" s="74"/>
      <c r="AG2011" s="101"/>
      <c r="AN2011" s="74"/>
      <c r="AO2011" s="74"/>
      <c r="AP2011" s="74"/>
      <c r="AQ2011" s="74"/>
      <c r="AR2011" s="74"/>
      <c r="AS2011" s="74"/>
      <c r="AT2011" s="74"/>
      <c r="AU2011" s="74"/>
    </row>
    <row r="2012" spans="27:47">
      <c r="AA2012" s="74"/>
      <c r="AB2012" s="74"/>
      <c r="AC2012" s="74"/>
      <c r="AD2012" s="74"/>
      <c r="AE2012" s="74"/>
      <c r="AG2012" s="101"/>
      <c r="AN2012" s="74"/>
      <c r="AO2012" s="74"/>
      <c r="AP2012" s="74"/>
      <c r="AQ2012" s="74"/>
      <c r="AR2012" s="74"/>
      <c r="AS2012" s="74"/>
      <c r="AT2012" s="74"/>
      <c r="AU2012" s="74"/>
    </row>
    <row r="2013" spans="27:47">
      <c r="AA2013" s="74"/>
      <c r="AB2013" s="74"/>
      <c r="AC2013" s="74"/>
      <c r="AD2013" s="74"/>
      <c r="AE2013" s="74"/>
      <c r="AG2013" s="101"/>
      <c r="AN2013" s="74"/>
      <c r="AO2013" s="74"/>
      <c r="AP2013" s="74"/>
      <c r="AQ2013" s="74"/>
      <c r="AR2013" s="74"/>
      <c r="AS2013" s="74"/>
      <c r="AT2013" s="74"/>
      <c r="AU2013" s="74"/>
    </row>
    <row r="2014" spans="27:47">
      <c r="AA2014" s="74"/>
      <c r="AB2014" s="74"/>
      <c r="AC2014" s="74"/>
      <c r="AD2014" s="74"/>
      <c r="AE2014" s="74"/>
      <c r="AG2014" s="101"/>
      <c r="AN2014" s="74"/>
      <c r="AO2014" s="74"/>
      <c r="AP2014" s="74"/>
      <c r="AQ2014" s="74"/>
      <c r="AR2014" s="74"/>
      <c r="AS2014" s="74"/>
      <c r="AT2014" s="74"/>
      <c r="AU2014" s="74"/>
    </row>
    <row r="2015" spans="27:47">
      <c r="AA2015" s="74"/>
      <c r="AB2015" s="74"/>
      <c r="AC2015" s="74"/>
      <c r="AD2015" s="74"/>
      <c r="AE2015" s="74"/>
      <c r="AG2015" s="101"/>
      <c r="AN2015" s="74"/>
      <c r="AO2015" s="74"/>
      <c r="AP2015" s="74"/>
      <c r="AQ2015" s="74"/>
      <c r="AR2015" s="74"/>
      <c r="AS2015" s="74"/>
      <c r="AT2015" s="74"/>
      <c r="AU2015" s="74"/>
    </row>
    <row r="2016" spans="27:47">
      <c r="AA2016" s="74"/>
      <c r="AB2016" s="74"/>
      <c r="AC2016" s="74"/>
      <c r="AD2016" s="74"/>
      <c r="AE2016" s="74"/>
      <c r="AG2016" s="101"/>
      <c r="AN2016" s="74"/>
      <c r="AO2016" s="74"/>
      <c r="AP2016" s="74"/>
      <c r="AQ2016" s="74"/>
      <c r="AR2016" s="74"/>
      <c r="AS2016" s="74"/>
      <c r="AT2016" s="74"/>
      <c r="AU2016" s="74"/>
    </row>
    <row r="2017" spans="27:47">
      <c r="AA2017" s="74"/>
      <c r="AB2017" s="74"/>
      <c r="AC2017" s="74"/>
      <c r="AD2017" s="74"/>
      <c r="AE2017" s="74"/>
      <c r="AG2017" s="101"/>
      <c r="AN2017" s="74"/>
      <c r="AO2017" s="74"/>
      <c r="AP2017" s="74"/>
      <c r="AQ2017" s="74"/>
      <c r="AR2017" s="74"/>
      <c r="AS2017" s="74"/>
      <c r="AT2017" s="74"/>
      <c r="AU2017" s="74"/>
    </row>
    <row r="2018" spans="27:47">
      <c r="AA2018" s="74"/>
      <c r="AB2018" s="74"/>
      <c r="AC2018" s="74"/>
      <c r="AD2018" s="74"/>
      <c r="AE2018" s="74"/>
      <c r="AG2018" s="101"/>
      <c r="AN2018" s="74"/>
      <c r="AO2018" s="74"/>
      <c r="AP2018" s="74"/>
      <c r="AQ2018" s="74"/>
      <c r="AR2018" s="74"/>
      <c r="AS2018" s="74"/>
      <c r="AT2018" s="74"/>
      <c r="AU2018" s="74"/>
    </row>
    <row r="2019" spans="27:47">
      <c r="AA2019" s="74"/>
      <c r="AB2019" s="74"/>
      <c r="AC2019" s="74"/>
      <c r="AD2019" s="74"/>
      <c r="AE2019" s="74"/>
      <c r="AG2019" s="101"/>
      <c r="AN2019" s="74"/>
      <c r="AO2019" s="74"/>
      <c r="AP2019" s="74"/>
      <c r="AQ2019" s="74"/>
      <c r="AR2019" s="74"/>
      <c r="AS2019" s="74"/>
      <c r="AT2019" s="74"/>
      <c r="AU2019" s="74"/>
    </row>
    <row r="2020" spans="27:47">
      <c r="AA2020" s="74"/>
      <c r="AB2020" s="74"/>
      <c r="AC2020" s="74"/>
      <c r="AD2020" s="74"/>
      <c r="AE2020" s="74"/>
      <c r="AG2020" s="101"/>
      <c r="AN2020" s="74"/>
      <c r="AO2020" s="74"/>
      <c r="AP2020" s="74"/>
      <c r="AQ2020" s="74"/>
      <c r="AR2020" s="74"/>
      <c r="AS2020" s="74"/>
      <c r="AT2020" s="74"/>
      <c r="AU2020" s="74"/>
    </row>
    <row r="2021" spans="27:47">
      <c r="AA2021" s="74"/>
      <c r="AB2021" s="74"/>
      <c r="AC2021" s="74"/>
      <c r="AD2021" s="74"/>
      <c r="AE2021" s="74"/>
      <c r="AG2021" s="101"/>
      <c r="AN2021" s="74"/>
      <c r="AO2021" s="74"/>
      <c r="AP2021" s="74"/>
      <c r="AQ2021" s="74"/>
      <c r="AR2021" s="74"/>
      <c r="AS2021" s="74"/>
      <c r="AT2021" s="74"/>
      <c r="AU2021" s="74"/>
    </row>
    <row r="2022" spans="27:47">
      <c r="AA2022" s="74"/>
      <c r="AB2022" s="74"/>
      <c r="AC2022" s="74"/>
      <c r="AD2022" s="74"/>
      <c r="AE2022" s="74"/>
      <c r="AG2022" s="101"/>
      <c r="AN2022" s="74"/>
      <c r="AO2022" s="74"/>
      <c r="AP2022" s="74"/>
      <c r="AQ2022" s="74"/>
      <c r="AR2022" s="74"/>
      <c r="AS2022" s="74"/>
      <c r="AT2022" s="74"/>
      <c r="AU2022" s="74"/>
    </row>
    <row r="2023" spans="27:47">
      <c r="AA2023" s="74"/>
      <c r="AB2023" s="74"/>
      <c r="AC2023" s="74"/>
      <c r="AD2023" s="74"/>
      <c r="AE2023" s="74"/>
      <c r="AG2023" s="101"/>
      <c r="AN2023" s="74"/>
      <c r="AO2023" s="74"/>
      <c r="AP2023" s="74"/>
      <c r="AQ2023" s="74"/>
      <c r="AR2023" s="74"/>
      <c r="AS2023" s="74"/>
      <c r="AT2023" s="74"/>
      <c r="AU2023" s="74"/>
    </row>
    <row r="2024" spans="27:47">
      <c r="AA2024" s="74"/>
      <c r="AB2024" s="74"/>
      <c r="AC2024" s="74"/>
      <c r="AD2024" s="74"/>
      <c r="AE2024" s="74"/>
      <c r="AG2024" s="101"/>
      <c r="AN2024" s="74"/>
      <c r="AO2024" s="74"/>
      <c r="AP2024" s="74"/>
      <c r="AQ2024" s="74"/>
      <c r="AR2024" s="74"/>
      <c r="AS2024" s="74"/>
      <c r="AT2024" s="74"/>
      <c r="AU2024" s="74"/>
    </row>
    <row r="2025" spans="27:47">
      <c r="AA2025" s="74"/>
      <c r="AB2025" s="74"/>
      <c r="AC2025" s="74"/>
      <c r="AD2025" s="74"/>
      <c r="AE2025" s="74"/>
      <c r="AG2025" s="101"/>
      <c r="AN2025" s="74"/>
      <c r="AO2025" s="74"/>
      <c r="AP2025" s="74"/>
      <c r="AQ2025" s="74"/>
      <c r="AR2025" s="74"/>
      <c r="AS2025" s="74"/>
      <c r="AT2025" s="74"/>
      <c r="AU2025" s="74"/>
    </row>
    <row r="2026" spans="27:47">
      <c r="AA2026" s="74"/>
      <c r="AB2026" s="74"/>
      <c r="AC2026" s="74"/>
      <c r="AD2026" s="74"/>
      <c r="AE2026" s="74"/>
      <c r="AG2026" s="101"/>
      <c r="AN2026" s="74"/>
      <c r="AO2026" s="74"/>
      <c r="AP2026" s="74"/>
      <c r="AQ2026" s="74"/>
      <c r="AR2026" s="74"/>
      <c r="AS2026" s="74"/>
      <c r="AT2026" s="74"/>
      <c r="AU2026" s="74"/>
    </row>
    <row r="2027" spans="27:47">
      <c r="AA2027" s="74"/>
      <c r="AB2027" s="74"/>
      <c r="AC2027" s="74"/>
      <c r="AD2027" s="74"/>
      <c r="AE2027" s="74"/>
      <c r="AG2027" s="101"/>
      <c r="AN2027" s="74"/>
      <c r="AO2027" s="74"/>
      <c r="AP2027" s="74"/>
      <c r="AQ2027" s="74"/>
      <c r="AR2027" s="74"/>
      <c r="AS2027" s="74"/>
      <c r="AT2027" s="74"/>
      <c r="AU2027" s="74"/>
    </row>
    <row r="2028" spans="27:47">
      <c r="AA2028" s="74"/>
      <c r="AB2028" s="74"/>
      <c r="AC2028" s="74"/>
      <c r="AD2028" s="74"/>
      <c r="AE2028" s="74"/>
      <c r="AG2028" s="101"/>
      <c r="AN2028" s="74"/>
      <c r="AO2028" s="74"/>
      <c r="AP2028" s="74"/>
      <c r="AQ2028" s="74"/>
      <c r="AR2028" s="74"/>
      <c r="AS2028" s="74"/>
      <c r="AT2028" s="74"/>
      <c r="AU2028" s="74"/>
    </row>
    <row r="2029" spans="27:47">
      <c r="AA2029" s="74"/>
      <c r="AB2029" s="74"/>
      <c r="AC2029" s="74"/>
      <c r="AD2029" s="74"/>
      <c r="AE2029" s="74"/>
      <c r="AG2029" s="101"/>
      <c r="AN2029" s="74"/>
      <c r="AO2029" s="74"/>
      <c r="AP2029" s="74"/>
      <c r="AQ2029" s="74"/>
      <c r="AR2029" s="74"/>
      <c r="AS2029" s="74"/>
      <c r="AT2029" s="74"/>
      <c r="AU2029" s="74"/>
    </row>
    <row r="2030" spans="27:47">
      <c r="AA2030" s="74"/>
      <c r="AB2030" s="74"/>
      <c r="AC2030" s="74"/>
      <c r="AD2030" s="74"/>
      <c r="AE2030" s="74"/>
      <c r="AG2030" s="101"/>
      <c r="AN2030" s="74"/>
      <c r="AO2030" s="74"/>
      <c r="AP2030" s="74"/>
      <c r="AQ2030" s="74"/>
      <c r="AR2030" s="74"/>
      <c r="AS2030" s="74"/>
      <c r="AT2030" s="74"/>
      <c r="AU2030" s="74"/>
    </row>
    <row r="2031" spans="27:47">
      <c r="AA2031" s="74"/>
      <c r="AB2031" s="74"/>
      <c r="AC2031" s="74"/>
      <c r="AD2031" s="74"/>
      <c r="AE2031" s="74"/>
      <c r="AG2031" s="101"/>
      <c r="AN2031" s="74"/>
      <c r="AO2031" s="74"/>
      <c r="AP2031" s="74"/>
      <c r="AQ2031" s="74"/>
      <c r="AR2031" s="74"/>
      <c r="AS2031" s="74"/>
      <c r="AT2031" s="74"/>
      <c r="AU2031" s="74"/>
    </row>
    <row r="2032" spans="27:47">
      <c r="AA2032" s="74"/>
      <c r="AB2032" s="74"/>
      <c r="AC2032" s="74"/>
      <c r="AD2032" s="74"/>
      <c r="AE2032" s="74"/>
      <c r="AG2032" s="101"/>
      <c r="AN2032" s="74"/>
      <c r="AO2032" s="74"/>
      <c r="AP2032" s="74"/>
      <c r="AQ2032" s="74"/>
      <c r="AR2032" s="74"/>
      <c r="AS2032" s="74"/>
      <c r="AT2032" s="74"/>
      <c r="AU2032" s="74"/>
    </row>
    <row r="2033" spans="27:47">
      <c r="AA2033" s="74"/>
      <c r="AB2033" s="74"/>
      <c r="AC2033" s="74"/>
      <c r="AD2033" s="74"/>
      <c r="AE2033" s="74"/>
      <c r="AG2033" s="101"/>
      <c r="AN2033" s="74"/>
      <c r="AO2033" s="74"/>
      <c r="AP2033" s="74"/>
      <c r="AQ2033" s="74"/>
      <c r="AR2033" s="74"/>
      <c r="AS2033" s="74"/>
      <c r="AT2033" s="74"/>
      <c r="AU2033" s="74"/>
    </row>
    <row r="2034" spans="27:47">
      <c r="AA2034" s="74"/>
      <c r="AB2034" s="74"/>
      <c r="AC2034" s="74"/>
      <c r="AD2034" s="74"/>
      <c r="AE2034" s="74"/>
      <c r="AG2034" s="101"/>
      <c r="AN2034" s="74"/>
      <c r="AO2034" s="74"/>
      <c r="AP2034" s="74"/>
      <c r="AQ2034" s="74"/>
      <c r="AR2034" s="74"/>
      <c r="AS2034" s="74"/>
      <c r="AT2034" s="74"/>
      <c r="AU2034" s="74"/>
    </row>
    <row r="2035" spans="27:47">
      <c r="AA2035" s="74"/>
      <c r="AB2035" s="74"/>
      <c r="AC2035" s="74"/>
      <c r="AD2035" s="74"/>
      <c r="AE2035" s="74"/>
      <c r="AG2035" s="101"/>
      <c r="AN2035" s="74"/>
      <c r="AO2035" s="74"/>
      <c r="AP2035" s="74"/>
      <c r="AQ2035" s="74"/>
      <c r="AR2035" s="74"/>
      <c r="AS2035" s="74"/>
      <c r="AT2035" s="74"/>
      <c r="AU2035" s="74"/>
    </row>
    <row r="2036" spans="27:47">
      <c r="AA2036" s="74"/>
      <c r="AB2036" s="74"/>
      <c r="AC2036" s="74"/>
      <c r="AD2036" s="74"/>
      <c r="AE2036" s="74"/>
      <c r="AG2036" s="101"/>
      <c r="AN2036" s="74"/>
      <c r="AO2036" s="74"/>
      <c r="AP2036" s="74"/>
      <c r="AQ2036" s="74"/>
      <c r="AR2036" s="74"/>
      <c r="AS2036" s="74"/>
      <c r="AT2036" s="74"/>
      <c r="AU2036" s="74"/>
    </row>
    <row r="2037" spans="27:47">
      <c r="AA2037" s="74"/>
      <c r="AB2037" s="74"/>
      <c r="AC2037" s="74"/>
      <c r="AD2037" s="74"/>
      <c r="AE2037" s="74"/>
      <c r="AG2037" s="101"/>
      <c r="AN2037" s="74"/>
      <c r="AO2037" s="74"/>
      <c r="AP2037" s="74"/>
      <c r="AQ2037" s="74"/>
      <c r="AR2037" s="74"/>
      <c r="AS2037" s="74"/>
      <c r="AT2037" s="74"/>
      <c r="AU2037" s="74"/>
    </row>
    <row r="2038" spans="27:47">
      <c r="AA2038" s="74"/>
      <c r="AB2038" s="74"/>
      <c r="AC2038" s="74"/>
      <c r="AD2038" s="74"/>
      <c r="AE2038" s="74"/>
      <c r="AG2038" s="101"/>
      <c r="AN2038" s="74"/>
      <c r="AO2038" s="74"/>
      <c r="AP2038" s="74"/>
      <c r="AQ2038" s="74"/>
      <c r="AR2038" s="74"/>
      <c r="AS2038" s="74"/>
      <c r="AT2038" s="74"/>
      <c r="AU2038" s="74"/>
    </row>
    <row r="2039" spans="27:47">
      <c r="AA2039" s="74"/>
      <c r="AB2039" s="74"/>
      <c r="AC2039" s="74"/>
      <c r="AD2039" s="74"/>
      <c r="AE2039" s="74"/>
      <c r="AG2039" s="101"/>
      <c r="AN2039" s="74"/>
      <c r="AO2039" s="74"/>
      <c r="AP2039" s="74"/>
      <c r="AQ2039" s="74"/>
      <c r="AR2039" s="74"/>
      <c r="AS2039" s="74"/>
      <c r="AT2039" s="74"/>
      <c r="AU2039" s="74"/>
    </row>
    <row r="2040" spans="27:47">
      <c r="AA2040" s="74"/>
      <c r="AB2040" s="74"/>
      <c r="AC2040" s="74"/>
      <c r="AD2040" s="74"/>
      <c r="AE2040" s="74"/>
      <c r="AG2040" s="101"/>
      <c r="AN2040" s="74"/>
      <c r="AO2040" s="74"/>
      <c r="AP2040" s="74"/>
      <c r="AQ2040" s="74"/>
      <c r="AR2040" s="74"/>
      <c r="AS2040" s="74"/>
      <c r="AT2040" s="74"/>
      <c r="AU2040" s="74"/>
    </row>
    <row r="2041" spans="27:47">
      <c r="AA2041" s="74"/>
      <c r="AB2041" s="74"/>
      <c r="AC2041" s="74"/>
      <c r="AD2041" s="74"/>
      <c r="AE2041" s="74"/>
      <c r="AG2041" s="101"/>
      <c r="AN2041" s="74"/>
      <c r="AO2041" s="74"/>
      <c r="AP2041" s="74"/>
      <c r="AQ2041" s="74"/>
      <c r="AR2041" s="74"/>
      <c r="AS2041" s="74"/>
      <c r="AT2041" s="74"/>
      <c r="AU2041" s="74"/>
    </row>
    <row r="2042" spans="27:47">
      <c r="AA2042" s="74"/>
      <c r="AB2042" s="74"/>
      <c r="AC2042" s="74"/>
      <c r="AD2042" s="74"/>
      <c r="AE2042" s="74"/>
      <c r="AG2042" s="101"/>
      <c r="AN2042" s="74"/>
      <c r="AO2042" s="74"/>
      <c r="AP2042" s="74"/>
      <c r="AQ2042" s="74"/>
      <c r="AR2042" s="74"/>
      <c r="AS2042" s="74"/>
      <c r="AT2042" s="74"/>
      <c r="AU2042" s="74"/>
    </row>
    <row r="2043" spans="27:47">
      <c r="AA2043" s="74"/>
      <c r="AB2043" s="74"/>
      <c r="AC2043" s="74"/>
      <c r="AD2043" s="74"/>
      <c r="AE2043" s="74"/>
      <c r="AG2043" s="101"/>
      <c r="AN2043" s="74"/>
      <c r="AO2043" s="74"/>
      <c r="AP2043" s="74"/>
      <c r="AQ2043" s="74"/>
      <c r="AR2043" s="74"/>
      <c r="AS2043" s="74"/>
      <c r="AT2043" s="74"/>
      <c r="AU2043" s="74"/>
    </row>
    <row r="2044" spans="27:47">
      <c r="AA2044" s="74"/>
      <c r="AB2044" s="74"/>
      <c r="AC2044" s="74"/>
      <c r="AD2044" s="74"/>
      <c r="AE2044" s="74"/>
      <c r="AG2044" s="101"/>
      <c r="AN2044" s="74"/>
      <c r="AO2044" s="74"/>
      <c r="AP2044" s="74"/>
      <c r="AQ2044" s="74"/>
      <c r="AR2044" s="74"/>
      <c r="AS2044" s="74"/>
      <c r="AT2044" s="74"/>
      <c r="AU2044" s="74"/>
    </row>
    <row r="2045" spans="27:47">
      <c r="AA2045" s="74"/>
      <c r="AB2045" s="74"/>
      <c r="AC2045" s="74"/>
      <c r="AD2045" s="74"/>
      <c r="AE2045" s="74"/>
      <c r="AG2045" s="101"/>
      <c r="AN2045" s="74"/>
      <c r="AO2045" s="74"/>
      <c r="AP2045" s="74"/>
      <c r="AQ2045" s="74"/>
      <c r="AR2045" s="74"/>
      <c r="AS2045" s="74"/>
      <c r="AT2045" s="74"/>
      <c r="AU2045" s="74"/>
    </row>
    <row r="2046" spans="27:47">
      <c r="AA2046" s="74"/>
      <c r="AB2046" s="74"/>
      <c r="AC2046" s="74"/>
      <c r="AD2046" s="74"/>
      <c r="AE2046" s="74"/>
      <c r="AG2046" s="101"/>
      <c r="AN2046" s="74"/>
      <c r="AO2046" s="74"/>
      <c r="AP2046" s="74"/>
      <c r="AQ2046" s="74"/>
      <c r="AR2046" s="74"/>
      <c r="AS2046" s="74"/>
      <c r="AT2046" s="74"/>
      <c r="AU2046" s="74"/>
    </row>
    <row r="2047" spans="27:47">
      <c r="AA2047" s="74"/>
      <c r="AB2047" s="74"/>
      <c r="AC2047" s="74"/>
      <c r="AD2047" s="74"/>
      <c r="AE2047" s="74"/>
      <c r="AG2047" s="101"/>
      <c r="AN2047" s="74"/>
      <c r="AO2047" s="74"/>
      <c r="AP2047" s="74"/>
      <c r="AQ2047" s="74"/>
      <c r="AR2047" s="74"/>
      <c r="AS2047" s="74"/>
      <c r="AT2047" s="74"/>
      <c r="AU2047" s="74"/>
    </row>
    <row r="2048" spans="27:47">
      <c r="AA2048" s="74"/>
      <c r="AB2048" s="74"/>
      <c r="AC2048" s="74"/>
      <c r="AD2048" s="74"/>
      <c r="AE2048" s="74"/>
      <c r="AG2048" s="101"/>
      <c r="AN2048" s="74"/>
      <c r="AO2048" s="74"/>
      <c r="AP2048" s="74"/>
      <c r="AQ2048" s="74"/>
      <c r="AR2048" s="74"/>
      <c r="AS2048" s="74"/>
      <c r="AT2048" s="74"/>
      <c r="AU2048" s="74"/>
    </row>
    <row r="2049" spans="27:47">
      <c r="AA2049" s="74"/>
      <c r="AB2049" s="74"/>
      <c r="AC2049" s="74"/>
      <c r="AD2049" s="74"/>
      <c r="AE2049" s="74"/>
      <c r="AG2049" s="101"/>
      <c r="AN2049" s="74"/>
      <c r="AO2049" s="74"/>
      <c r="AP2049" s="74"/>
      <c r="AQ2049" s="74"/>
      <c r="AR2049" s="74"/>
      <c r="AS2049" s="74"/>
      <c r="AT2049" s="74"/>
      <c r="AU2049" s="74"/>
    </row>
    <row r="2050" spans="27:47">
      <c r="AA2050" s="74"/>
      <c r="AB2050" s="74"/>
      <c r="AC2050" s="74"/>
      <c r="AD2050" s="74"/>
      <c r="AE2050" s="74"/>
      <c r="AG2050" s="101"/>
      <c r="AN2050" s="74"/>
      <c r="AO2050" s="74"/>
      <c r="AP2050" s="74"/>
      <c r="AQ2050" s="74"/>
      <c r="AR2050" s="74"/>
      <c r="AS2050" s="74"/>
      <c r="AT2050" s="74"/>
      <c r="AU2050" s="74"/>
    </row>
    <row r="2051" spans="27:47">
      <c r="AA2051" s="74"/>
      <c r="AB2051" s="74"/>
      <c r="AC2051" s="74"/>
      <c r="AD2051" s="74"/>
      <c r="AE2051" s="74"/>
      <c r="AG2051" s="101"/>
      <c r="AN2051" s="74"/>
      <c r="AO2051" s="74"/>
      <c r="AP2051" s="74"/>
      <c r="AQ2051" s="74"/>
      <c r="AR2051" s="74"/>
      <c r="AS2051" s="74"/>
      <c r="AT2051" s="74"/>
      <c r="AU2051" s="74"/>
    </row>
    <row r="2052" spans="27:47">
      <c r="AA2052" s="74"/>
      <c r="AB2052" s="74"/>
      <c r="AC2052" s="74"/>
      <c r="AD2052" s="74"/>
      <c r="AE2052" s="74"/>
      <c r="AG2052" s="101"/>
      <c r="AN2052" s="74"/>
      <c r="AO2052" s="74"/>
      <c r="AP2052" s="74"/>
      <c r="AQ2052" s="74"/>
      <c r="AR2052" s="74"/>
      <c r="AS2052" s="74"/>
      <c r="AT2052" s="74"/>
      <c r="AU2052" s="74"/>
    </row>
    <row r="2053" spans="27:47">
      <c r="AA2053" s="74"/>
      <c r="AB2053" s="74"/>
      <c r="AC2053" s="74"/>
      <c r="AD2053" s="74"/>
      <c r="AE2053" s="74"/>
      <c r="AG2053" s="101"/>
      <c r="AN2053" s="74"/>
      <c r="AO2053" s="74"/>
      <c r="AP2053" s="74"/>
      <c r="AQ2053" s="74"/>
      <c r="AR2053" s="74"/>
      <c r="AS2053" s="74"/>
      <c r="AT2053" s="74"/>
      <c r="AU2053" s="74"/>
    </row>
    <row r="2054" spans="27:47">
      <c r="AA2054" s="74"/>
      <c r="AB2054" s="74"/>
      <c r="AC2054" s="74"/>
      <c r="AD2054" s="74"/>
      <c r="AE2054" s="74"/>
      <c r="AG2054" s="101"/>
      <c r="AN2054" s="74"/>
      <c r="AO2054" s="74"/>
      <c r="AP2054" s="74"/>
      <c r="AQ2054" s="74"/>
      <c r="AR2054" s="74"/>
      <c r="AS2054" s="74"/>
      <c r="AT2054" s="74"/>
      <c r="AU2054" s="74"/>
    </row>
    <row r="2055" spans="27:47">
      <c r="AA2055" s="74"/>
      <c r="AB2055" s="74"/>
      <c r="AC2055" s="74"/>
      <c r="AD2055" s="74"/>
      <c r="AE2055" s="74"/>
      <c r="AG2055" s="101"/>
      <c r="AN2055" s="74"/>
      <c r="AO2055" s="74"/>
      <c r="AP2055" s="74"/>
      <c r="AQ2055" s="74"/>
      <c r="AR2055" s="74"/>
      <c r="AS2055" s="74"/>
      <c r="AT2055" s="74"/>
      <c r="AU2055" s="74"/>
    </row>
    <row r="2056" spans="27:47">
      <c r="AA2056" s="74"/>
      <c r="AB2056" s="74"/>
      <c r="AC2056" s="74"/>
      <c r="AD2056" s="74"/>
      <c r="AE2056" s="74"/>
      <c r="AG2056" s="101"/>
      <c r="AN2056" s="74"/>
      <c r="AO2056" s="74"/>
      <c r="AP2056" s="74"/>
      <c r="AQ2056" s="74"/>
      <c r="AR2056" s="74"/>
      <c r="AS2056" s="74"/>
      <c r="AT2056" s="74"/>
      <c r="AU2056" s="74"/>
    </row>
    <row r="2057" spans="27:47">
      <c r="AA2057" s="74"/>
      <c r="AB2057" s="74"/>
      <c r="AC2057" s="74"/>
      <c r="AD2057" s="74"/>
      <c r="AE2057" s="74"/>
      <c r="AG2057" s="101"/>
      <c r="AN2057" s="74"/>
      <c r="AO2057" s="74"/>
      <c r="AP2057" s="74"/>
      <c r="AQ2057" s="74"/>
      <c r="AR2057" s="74"/>
      <c r="AS2057" s="74"/>
      <c r="AT2057" s="74"/>
      <c r="AU2057" s="74"/>
    </row>
    <row r="2058" spans="27:47">
      <c r="AA2058" s="74"/>
      <c r="AB2058" s="74"/>
      <c r="AC2058" s="74"/>
      <c r="AD2058" s="74"/>
      <c r="AE2058" s="74"/>
      <c r="AG2058" s="101"/>
      <c r="AN2058" s="74"/>
      <c r="AO2058" s="74"/>
      <c r="AP2058" s="74"/>
      <c r="AQ2058" s="74"/>
      <c r="AR2058" s="74"/>
      <c r="AS2058" s="74"/>
      <c r="AT2058" s="74"/>
      <c r="AU2058" s="74"/>
    </row>
    <row r="2059" spans="27:47">
      <c r="AA2059" s="74"/>
      <c r="AB2059" s="74"/>
      <c r="AC2059" s="74"/>
      <c r="AD2059" s="74"/>
      <c r="AE2059" s="74"/>
      <c r="AG2059" s="101"/>
      <c r="AN2059" s="74"/>
      <c r="AO2059" s="74"/>
      <c r="AP2059" s="74"/>
      <c r="AQ2059" s="74"/>
      <c r="AR2059" s="74"/>
      <c r="AS2059" s="74"/>
      <c r="AT2059" s="74"/>
      <c r="AU2059" s="74"/>
    </row>
    <row r="2060" spans="27:47">
      <c r="AA2060" s="74"/>
      <c r="AB2060" s="74"/>
      <c r="AC2060" s="74"/>
      <c r="AD2060" s="74"/>
      <c r="AE2060" s="74"/>
      <c r="AG2060" s="101"/>
      <c r="AN2060" s="74"/>
      <c r="AO2060" s="74"/>
      <c r="AP2060" s="74"/>
      <c r="AQ2060" s="74"/>
      <c r="AR2060" s="74"/>
      <c r="AS2060" s="74"/>
      <c r="AT2060" s="74"/>
      <c r="AU2060" s="74"/>
    </row>
    <row r="2061" spans="27:47">
      <c r="AA2061" s="74"/>
      <c r="AB2061" s="74"/>
      <c r="AC2061" s="74"/>
      <c r="AD2061" s="74"/>
      <c r="AE2061" s="74"/>
      <c r="AG2061" s="101"/>
      <c r="AN2061" s="74"/>
      <c r="AO2061" s="74"/>
      <c r="AP2061" s="74"/>
      <c r="AQ2061" s="74"/>
      <c r="AR2061" s="74"/>
      <c r="AS2061" s="74"/>
      <c r="AT2061" s="74"/>
      <c r="AU2061" s="74"/>
    </row>
    <row r="2062" spans="27:47">
      <c r="AA2062" s="74"/>
      <c r="AB2062" s="74"/>
      <c r="AC2062" s="74"/>
      <c r="AD2062" s="74"/>
      <c r="AE2062" s="74"/>
      <c r="AG2062" s="101"/>
      <c r="AN2062" s="74"/>
      <c r="AO2062" s="74"/>
      <c r="AP2062" s="74"/>
      <c r="AQ2062" s="74"/>
      <c r="AR2062" s="74"/>
      <c r="AS2062" s="74"/>
      <c r="AT2062" s="74"/>
      <c r="AU2062" s="74"/>
    </row>
    <row r="2063" spans="27:47">
      <c r="AA2063" s="74"/>
      <c r="AB2063" s="74"/>
      <c r="AC2063" s="74"/>
      <c r="AD2063" s="74"/>
      <c r="AE2063" s="74"/>
      <c r="AG2063" s="101"/>
      <c r="AN2063" s="74"/>
      <c r="AO2063" s="74"/>
      <c r="AP2063" s="74"/>
      <c r="AQ2063" s="74"/>
      <c r="AR2063" s="74"/>
      <c r="AS2063" s="74"/>
      <c r="AT2063" s="74"/>
      <c r="AU2063" s="74"/>
    </row>
    <row r="2064" spans="27:47">
      <c r="AA2064" s="74"/>
      <c r="AB2064" s="74"/>
      <c r="AC2064" s="74"/>
      <c r="AD2064" s="74"/>
      <c r="AE2064" s="74"/>
      <c r="AG2064" s="101"/>
      <c r="AN2064" s="74"/>
      <c r="AO2064" s="74"/>
      <c r="AP2064" s="74"/>
      <c r="AQ2064" s="74"/>
      <c r="AR2064" s="74"/>
      <c r="AS2064" s="74"/>
      <c r="AT2064" s="74"/>
      <c r="AU2064" s="74"/>
    </row>
    <row r="2065" spans="27:47">
      <c r="AA2065" s="74"/>
      <c r="AB2065" s="74"/>
      <c r="AC2065" s="74"/>
      <c r="AD2065" s="74"/>
      <c r="AE2065" s="74"/>
      <c r="AG2065" s="101"/>
      <c r="AN2065" s="74"/>
      <c r="AO2065" s="74"/>
      <c r="AP2065" s="74"/>
      <c r="AQ2065" s="74"/>
      <c r="AR2065" s="74"/>
      <c r="AS2065" s="74"/>
      <c r="AT2065" s="74"/>
      <c r="AU2065" s="74"/>
    </row>
    <row r="2066" spans="27:47">
      <c r="AA2066" s="74"/>
      <c r="AB2066" s="74"/>
      <c r="AC2066" s="74"/>
      <c r="AD2066" s="74"/>
      <c r="AE2066" s="74"/>
      <c r="AG2066" s="101"/>
      <c r="AN2066" s="74"/>
      <c r="AO2066" s="74"/>
      <c r="AP2066" s="74"/>
      <c r="AQ2066" s="74"/>
      <c r="AR2066" s="74"/>
      <c r="AS2066" s="74"/>
      <c r="AT2066" s="74"/>
      <c r="AU2066" s="74"/>
    </row>
    <row r="2067" spans="27:47">
      <c r="AA2067" s="74"/>
      <c r="AB2067" s="74"/>
      <c r="AC2067" s="74"/>
      <c r="AD2067" s="74"/>
      <c r="AE2067" s="74"/>
      <c r="AG2067" s="101"/>
      <c r="AN2067" s="74"/>
      <c r="AO2067" s="74"/>
      <c r="AP2067" s="74"/>
      <c r="AQ2067" s="74"/>
      <c r="AR2067" s="74"/>
      <c r="AS2067" s="74"/>
      <c r="AT2067" s="74"/>
      <c r="AU2067" s="74"/>
    </row>
    <row r="2068" spans="27:47">
      <c r="AA2068" s="74"/>
      <c r="AB2068" s="74"/>
      <c r="AC2068" s="74"/>
      <c r="AD2068" s="74"/>
      <c r="AE2068" s="74"/>
      <c r="AG2068" s="101"/>
      <c r="AN2068" s="74"/>
      <c r="AO2068" s="74"/>
      <c r="AP2068" s="74"/>
      <c r="AQ2068" s="74"/>
      <c r="AR2068" s="74"/>
      <c r="AS2068" s="74"/>
      <c r="AT2068" s="74"/>
      <c r="AU2068" s="74"/>
    </row>
    <row r="2069" spans="27:47">
      <c r="AA2069" s="74"/>
      <c r="AB2069" s="74"/>
      <c r="AC2069" s="74"/>
      <c r="AD2069" s="74"/>
      <c r="AE2069" s="74"/>
      <c r="AG2069" s="101"/>
      <c r="AN2069" s="74"/>
      <c r="AO2069" s="74"/>
      <c r="AP2069" s="74"/>
      <c r="AQ2069" s="74"/>
      <c r="AR2069" s="74"/>
      <c r="AS2069" s="74"/>
      <c r="AT2069" s="74"/>
      <c r="AU2069" s="74"/>
    </row>
    <row r="2070" spans="27:47">
      <c r="AA2070" s="74"/>
      <c r="AB2070" s="74"/>
      <c r="AC2070" s="74"/>
      <c r="AD2070" s="74"/>
      <c r="AE2070" s="74"/>
      <c r="AG2070" s="101"/>
      <c r="AN2070" s="74"/>
      <c r="AO2070" s="74"/>
      <c r="AP2070" s="74"/>
      <c r="AQ2070" s="74"/>
      <c r="AR2070" s="74"/>
      <c r="AS2070" s="74"/>
      <c r="AT2070" s="74"/>
      <c r="AU2070" s="74"/>
    </row>
    <row r="2071" spans="27:47">
      <c r="AA2071" s="74"/>
      <c r="AB2071" s="74"/>
      <c r="AC2071" s="74"/>
      <c r="AD2071" s="74"/>
      <c r="AE2071" s="74"/>
      <c r="AF2071" s="102"/>
      <c r="AG2071" s="101"/>
      <c r="AN2071" s="74"/>
      <c r="AO2071" s="74"/>
      <c r="AP2071" s="74"/>
      <c r="AQ2071" s="74"/>
      <c r="AR2071" s="74"/>
      <c r="AS2071" s="74"/>
      <c r="AT2071" s="74"/>
      <c r="AU2071" s="74"/>
    </row>
    <row r="2072" spans="27:47">
      <c r="AA2072" s="74"/>
      <c r="AB2072" s="74"/>
      <c r="AC2072" s="74"/>
      <c r="AD2072" s="74"/>
      <c r="AE2072" s="74"/>
      <c r="AF2072" s="102"/>
      <c r="AG2072" s="101"/>
      <c r="AN2072" s="74"/>
      <c r="AO2072" s="74"/>
      <c r="AP2072" s="74"/>
      <c r="AQ2072" s="74"/>
      <c r="AR2072" s="74"/>
      <c r="AS2072" s="74"/>
      <c r="AT2072" s="74"/>
      <c r="AU2072" s="74"/>
    </row>
    <row r="2073" spans="27:47">
      <c r="AA2073" s="74"/>
      <c r="AB2073" s="74"/>
      <c r="AC2073" s="74"/>
      <c r="AD2073" s="74"/>
      <c r="AE2073" s="74"/>
      <c r="AF2073" s="102"/>
      <c r="AG2073" s="101"/>
      <c r="AN2073" s="74"/>
      <c r="AO2073" s="74"/>
      <c r="AP2073" s="74"/>
      <c r="AQ2073" s="74"/>
      <c r="AR2073" s="74"/>
      <c r="AS2073" s="74"/>
      <c r="AT2073" s="74"/>
      <c r="AU2073" s="74"/>
    </row>
    <row r="2074" spans="27:47">
      <c r="AA2074" s="74"/>
      <c r="AB2074" s="74"/>
      <c r="AC2074" s="74"/>
      <c r="AD2074" s="74"/>
      <c r="AE2074" s="74"/>
      <c r="AF2074" s="102"/>
      <c r="AG2074" s="101"/>
      <c r="AN2074" s="74"/>
      <c r="AO2074" s="74"/>
      <c r="AP2074" s="74"/>
      <c r="AQ2074" s="74"/>
      <c r="AR2074" s="74"/>
      <c r="AS2074" s="74"/>
      <c r="AT2074" s="74"/>
      <c r="AU2074" s="74"/>
    </row>
    <row r="2075" spans="27:47">
      <c r="AA2075" s="74"/>
      <c r="AB2075" s="74"/>
      <c r="AC2075" s="74"/>
      <c r="AD2075" s="74"/>
      <c r="AE2075" s="74"/>
      <c r="AF2075" s="102"/>
      <c r="AG2075" s="101"/>
      <c r="AN2075" s="74"/>
      <c r="AO2075" s="74"/>
      <c r="AP2075" s="74"/>
      <c r="AQ2075" s="74"/>
      <c r="AR2075" s="74"/>
      <c r="AS2075" s="74"/>
      <c r="AT2075" s="74"/>
      <c r="AU2075" s="74"/>
    </row>
    <row r="2076" spans="27:47">
      <c r="AA2076" s="74"/>
      <c r="AB2076" s="74"/>
      <c r="AC2076" s="74"/>
      <c r="AD2076" s="74"/>
      <c r="AE2076" s="74"/>
      <c r="AF2076" s="102"/>
      <c r="AG2076" s="101"/>
      <c r="AN2076" s="74"/>
      <c r="AO2076" s="74"/>
      <c r="AP2076" s="74"/>
      <c r="AQ2076" s="74"/>
      <c r="AR2076" s="74"/>
      <c r="AS2076" s="74"/>
      <c r="AT2076" s="74"/>
      <c r="AU2076" s="74"/>
    </row>
    <row r="2077" spans="27:47">
      <c r="AA2077" s="74"/>
      <c r="AB2077" s="74"/>
      <c r="AC2077" s="74"/>
      <c r="AD2077" s="74"/>
      <c r="AE2077" s="74"/>
      <c r="AF2077" s="102"/>
      <c r="AG2077" s="101"/>
      <c r="AN2077" s="74"/>
      <c r="AO2077" s="74"/>
      <c r="AP2077" s="74"/>
      <c r="AQ2077" s="74"/>
      <c r="AR2077" s="74"/>
      <c r="AS2077" s="74"/>
      <c r="AT2077" s="74"/>
      <c r="AU2077" s="74"/>
    </row>
    <row r="2078" spans="27:47">
      <c r="AA2078" s="74"/>
      <c r="AB2078" s="74"/>
      <c r="AC2078" s="74"/>
      <c r="AD2078" s="74"/>
      <c r="AE2078" s="74"/>
      <c r="AF2078" s="102"/>
      <c r="AG2078" s="101"/>
      <c r="AN2078" s="74"/>
      <c r="AO2078" s="74"/>
      <c r="AP2078" s="74"/>
      <c r="AQ2078" s="74"/>
      <c r="AR2078" s="74"/>
      <c r="AS2078" s="74"/>
      <c r="AT2078" s="74"/>
      <c r="AU2078" s="74"/>
    </row>
    <row r="2079" spans="27:47">
      <c r="AA2079" s="74"/>
      <c r="AB2079" s="74"/>
      <c r="AC2079" s="74"/>
      <c r="AD2079" s="74"/>
      <c r="AE2079" s="74"/>
      <c r="AF2079" s="102"/>
      <c r="AG2079" s="101"/>
      <c r="AN2079" s="74"/>
      <c r="AO2079" s="74"/>
      <c r="AP2079" s="74"/>
      <c r="AQ2079" s="74"/>
      <c r="AR2079" s="74"/>
      <c r="AS2079" s="74"/>
      <c r="AT2079" s="74"/>
      <c r="AU2079" s="74"/>
    </row>
    <row r="2080" spans="27:47">
      <c r="AA2080" s="74"/>
      <c r="AB2080" s="74"/>
      <c r="AC2080" s="74"/>
      <c r="AD2080" s="74"/>
      <c r="AE2080" s="74"/>
      <c r="AF2080" s="102"/>
      <c r="AG2080" s="101"/>
      <c r="AN2080" s="74"/>
      <c r="AO2080" s="74"/>
      <c r="AP2080" s="74"/>
      <c r="AQ2080" s="74"/>
      <c r="AR2080" s="74"/>
      <c r="AS2080" s="74"/>
      <c r="AT2080" s="74"/>
      <c r="AU2080" s="74"/>
    </row>
    <row r="2081" spans="27:47">
      <c r="AA2081" s="74"/>
      <c r="AB2081" s="74"/>
      <c r="AC2081" s="74"/>
      <c r="AD2081" s="74"/>
      <c r="AE2081" s="74"/>
      <c r="AF2081" s="102"/>
      <c r="AG2081" s="101"/>
      <c r="AN2081" s="74"/>
      <c r="AO2081" s="74"/>
      <c r="AP2081" s="74"/>
      <c r="AQ2081" s="74"/>
      <c r="AR2081" s="74"/>
      <c r="AS2081" s="74"/>
      <c r="AT2081" s="74"/>
      <c r="AU2081" s="74"/>
    </row>
    <row r="2082" spans="27:47">
      <c r="AA2082" s="74"/>
      <c r="AB2082" s="74"/>
      <c r="AC2082" s="74"/>
      <c r="AD2082" s="74"/>
      <c r="AE2082" s="74"/>
      <c r="AF2082" s="102"/>
      <c r="AG2082" s="101"/>
      <c r="AN2082" s="74"/>
      <c r="AO2082" s="74"/>
      <c r="AP2082" s="74"/>
      <c r="AQ2082" s="74"/>
      <c r="AR2082" s="74"/>
      <c r="AS2082" s="74"/>
      <c r="AT2082" s="74"/>
      <c r="AU2082" s="74"/>
    </row>
    <row r="2083" spans="27:47">
      <c r="AA2083" s="74"/>
      <c r="AB2083" s="74"/>
      <c r="AC2083" s="74"/>
      <c r="AD2083" s="74"/>
      <c r="AE2083" s="74"/>
      <c r="AF2083" s="102"/>
      <c r="AG2083" s="101"/>
      <c r="AN2083" s="74"/>
      <c r="AO2083" s="74"/>
      <c r="AP2083" s="74"/>
      <c r="AQ2083" s="74"/>
      <c r="AR2083" s="74"/>
      <c r="AS2083" s="74"/>
      <c r="AT2083" s="74"/>
      <c r="AU2083" s="74"/>
    </row>
    <row r="2084" spans="27:47">
      <c r="AA2084" s="74"/>
      <c r="AB2084" s="74"/>
      <c r="AC2084" s="74"/>
      <c r="AD2084" s="74"/>
      <c r="AE2084" s="74"/>
      <c r="AF2084" s="102"/>
      <c r="AG2084" s="101"/>
      <c r="AN2084" s="74"/>
      <c r="AO2084" s="74"/>
      <c r="AP2084" s="74"/>
      <c r="AQ2084" s="74"/>
      <c r="AR2084" s="74"/>
      <c r="AS2084" s="74"/>
      <c r="AT2084" s="74"/>
      <c r="AU2084" s="74"/>
    </row>
    <row r="2085" spans="27:47">
      <c r="AA2085" s="74"/>
      <c r="AB2085" s="74"/>
      <c r="AC2085" s="74"/>
      <c r="AD2085" s="74"/>
      <c r="AE2085" s="74"/>
      <c r="AF2085" s="102"/>
      <c r="AG2085" s="101"/>
      <c r="AN2085" s="74"/>
      <c r="AO2085" s="74"/>
      <c r="AP2085" s="74"/>
      <c r="AQ2085" s="74"/>
      <c r="AR2085" s="74"/>
      <c r="AS2085" s="74"/>
      <c r="AT2085" s="74"/>
      <c r="AU2085" s="74"/>
    </row>
    <row r="2086" spans="27:47">
      <c r="AA2086" s="74"/>
      <c r="AB2086" s="74"/>
      <c r="AC2086" s="74"/>
      <c r="AD2086" s="74"/>
      <c r="AE2086" s="74"/>
      <c r="AF2086" s="102"/>
      <c r="AG2086" s="101"/>
      <c r="AN2086" s="74"/>
      <c r="AO2086" s="74"/>
      <c r="AP2086" s="74"/>
      <c r="AQ2086" s="74"/>
      <c r="AR2086" s="74"/>
      <c r="AS2086" s="74"/>
      <c r="AT2086" s="74"/>
      <c r="AU2086" s="74"/>
    </row>
    <row r="2087" spans="27:47">
      <c r="AA2087" s="74"/>
      <c r="AB2087" s="74"/>
      <c r="AC2087" s="74"/>
      <c r="AD2087" s="74"/>
      <c r="AE2087" s="74"/>
      <c r="AF2087" s="102"/>
      <c r="AG2087" s="101"/>
      <c r="AN2087" s="74"/>
      <c r="AO2087" s="74"/>
      <c r="AP2087" s="74"/>
      <c r="AQ2087" s="74"/>
      <c r="AR2087" s="74"/>
      <c r="AS2087" s="74"/>
      <c r="AT2087" s="74"/>
      <c r="AU2087" s="74"/>
    </row>
    <row r="2088" spans="27:47">
      <c r="AA2088" s="74"/>
      <c r="AB2088" s="74"/>
      <c r="AC2088" s="74"/>
      <c r="AD2088" s="74"/>
      <c r="AE2088" s="74"/>
      <c r="AF2088" s="102"/>
      <c r="AG2088" s="101"/>
      <c r="AN2088" s="74"/>
      <c r="AO2088" s="74"/>
      <c r="AP2088" s="74"/>
      <c r="AQ2088" s="74"/>
      <c r="AR2088" s="74"/>
      <c r="AS2088" s="74"/>
      <c r="AT2088" s="74"/>
      <c r="AU2088" s="74"/>
    </row>
    <row r="2089" spans="27:47">
      <c r="AA2089" s="74"/>
      <c r="AB2089" s="74"/>
      <c r="AC2089" s="74"/>
      <c r="AD2089" s="74"/>
      <c r="AE2089" s="74"/>
      <c r="AF2089" s="102"/>
      <c r="AG2089" s="101"/>
      <c r="AN2089" s="74"/>
      <c r="AO2089" s="74"/>
      <c r="AP2089" s="74"/>
      <c r="AQ2089" s="74"/>
      <c r="AR2089" s="74"/>
      <c r="AS2089" s="74"/>
      <c r="AT2089" s="74"/>
      <c r="AU2089" s="74"/>
    </row>
    <row r="2090" spans="27:47">
      <c r="AA2090" s="74"/>
      <c r="AB2090" s="74"/>
      <c r="AC2090" s="74"/>
      <c r="AD2090" s="74"/>
      <c r="AE2090" s="74"/>
      <c r="AF2090" s="102"/>
      <c r="AG2090" s="101"/>
      <c r="AN2090" s="74"/>
      <c r="AO2090" s="74"/>
      <c r="AP2090" s="74"/>
      <c r="AQ2090" s="74"/>
      <c r="AR2090" s="74"/>
      <c r="AS2090" s="74"/>
      <c r="AT2090" s="74"/>
      <c r="AU2090" s="74"/>
    </row>
    <row r="2091" spans="27:47">
      <c r="AA2091" s="74"/>
      <c r="AB2091" s="74"/>
      <c r="AC2091" s="74"/>
      <c r="AD2091" s="74"/>
      <c r="AE2091" s="74"/>
      <c r="AF2091" s="102"/>
      <c r="AG2091" s="101"/>
      <c r="AN2091" s="74"/>
      <c r="AO2091" s="74"/>
      <c r="AP2091" s="74"/>
      <c r="AQ2091" s="74"/>
      <c r="AR2091" s="74"/>
      <c r="AS2091" s="74"/>
      <c r="AT2091" s="74"/>
      <c r="AU2091" s="74"/>
    </row>
    <row r="2092" spans="27:47">
      <c r="AA2092" s="74"/>
      <c r="AB2092" s="74"/>
      <c r="AC2092" s="74"/>
      <c r="AD2092" s="74"/>
      <c r="AE2092" s="74"/>
      <c r="AF2092" s="102"/>
      <c r="AG2092" s="101"/>
      <c r="AN2092" s="74"/>
      <c r="AO2092" s="74"/>
      <c r="AP2092" s="74"/>
      <c r="AQ2092" s="74"/>
      <c r="AR2092" s="74"/>
      <c r="AS2092" s="74"/>
      <c r="AT2092" s="74"/>
      <c r="AU2092" s="74"/>
    </row>
    <row r="2093" spans="27:47">
      <c r="AA2093" s="74"/>
      <c r="AB2093" s="74"/>
      <c r="AC2093" s="74"/>
      <c r="AD2093" s="74"/>
      <c r="AE2093" s="74"/>
      <c r="AF2093" s="102"/>
      <c r="AG2093" s="101"/>
      <c r="AN2093" s="74"/>
      <c r="AO2093" s="74"/>
      <c r="AP2093" s="74"/>
      <c r="AQ2093" s="74"/>
      <c r="AR2093" s="74"/>
      <c r="AS2093" s="74"/>
      <c r="AT2093" s="74"/>
      <c r="AU2093" s="74"/>
    </row>
    <row r="2094" spans="27:47">
      <c r="AA2094" s="74"/>
      <c r="AB2094" s="74"/>
      <c r="AC2094" s="74"/>
      <c r="AD2094" s="74"/>
      <c r="AE2094" s="74"/>
      <c r="AF2094" s="102"/>
      <c r="AG2094" s="101"/>
      <c r="AN2094" s="74"/>
      <c r="AO2094" s="74"/>
      <c r="AP2094" s="74"/>
      <c r="AQ2094" s="74"/>
      <c r="AR2094" s="74"/>
      <c r="AS2094" s="74"/>
      <c r="AT2094" s="74"/>
      <c r="AU2094" s="74"/>
    </row>
    <row r="2095" spans="27:47">
      <c r="AA2095" s="74"/>
      <c r="AB2095" s="74"/>
      <c r="AC2095" s="74"/>
      <c r="AD2095" s="74"/>
      <c r="AE2095" s="74"/>
      <c r="AF2095" s="102"/>
      <c r="AG2095" s="101"/>
      <c r="AN2095" s="74"/>
      <c r="AO2095" s="74"/>
      <c r="AP2095" s="74"/>
      <c r="AQ2095" s="74"/>
      <c r="AR2095" s="74"/>
      <c r="AS2095" s="74"/>
      <c r="AT2095" s="74"/>
      <c r="AU2095" s="74"/>
    </row>
    <row r="2096" spans="27:47">
      <c r="AA2096" s="74"/>
      <c r="AB2096" s="74"/>
      <c r="AC2096" s="74"/>
      <c r="AD2096" s="74"/>
      <c r="AE2096" s="74"/>
      <c r="AF2096" s="102"/>
      <c r="AG2096" s="101"/>
      <c r="AN2096" s="74"/>
      <c r="AO2096" s="74"/>
      <c r="AP2096" s="74"/>
      <c r="AQ2096" s="74"/>
      <c r="AR2096" s="74"/>
      <c r="AS2096" s="74"/>
      <c r="AT2096" s="74"/>
      <c r="AU2096" s="74"/>
    </row>
    <row r="2097" spans="27:47">
      <c r="AA2097" s="74"/>
      <c r="AB2097" s="74"/>
      <c r="AC2097" s="74"/>
      <c r="AD2097" s="74"/>
      <c r="AE2097" s="74"/>
      <c r="AF2097" s="102"/>
      <c r="AG2097" s="101"/>
      <c r="AN2097" s="74"/>
      <c r="AO2097" s="74"/>
      <c r="AP2097" s="74"/>
      <c r="AQ2097" s="74"/>
      <c r="AR2097" s="74"/>
      <c r="AS2097" s="74"/>
      <c r="AT2097" s="74"/>
      <c r="AU2097" s="74"/>
    </row>
    <row r="2098" spans="27:47">
      <c r="AA2098" s="74"/>
      <c r="AB2098" s="74"/>
      <c r="AC2098" s="74"/>
      <c r="AD2098" s="74"/>
      <c r="AE2098" s="74"/>
      <c r="AF2098" s="102"/>
      <c r="AG2098" s="101"/>
      <c r="AN2098" s="74"/>
      <c r="AO2098" s="74"/>
      <c r="AP2098" s="74"/>
      <c r="AQ2098" s="74"/>
      <c r="AR2098" s="74"/>
      <c r="AS2098" s="74"/>
      <c r="AT2098" s="74"/>
      <c r="AU2098" s="74"/>
    </row>
    <row r="2099" spans="27:47">
      <c r="AA2099" s="74"/>
      <c r="AB2099" s="74"/>
      <c r="AC2099" s="74"/>
      <c r="AD2099" s="74"/>
      <c r="AE2099" s="74"/>
      <c r="AF2099" s="102"/>
      <c r="AG2099" s="101"/>
      <c r="AN2099" s="74"/>
      <c r="AO2099" s="74"/>
      <c r="AP2099" s="74"/>
      <c r="AQ2099" s="74"/>
      <c r="AR2099" s="74"/>
      <c r="AS2099" s="74"/>
      <c r="AT2099" s="74"/>
      <c r="AU2099" s="74"/>
    </row>
    <row r="2100" spans="27:47">
      <c r="AA2100" s="74"/>
      <c r="AB2100" s="74"/>
      <c r="AC2100" s="74"/>
      <c r="AD2100" s="74"/>
      <c r="AE2100" s="74"/>
      <c r="AF2100" s="102"/>
      <c r="AG2100" s="101"/>
      <c r="AN2100" s="74"/>
      <c r="AO2100" s="74"/>
      <c r="AP2100" s="74"/>
      <c r="AQ2100" s="74"/>
      <c r="AR2100" s="74"/>
      <c r="AS2100" s="74"/>
      <c r="AT2100" s="74"/>
      <c r="AU2100" s="74"/>
    </row>
    <row r="2101" spans="27:47">
      <c r="AA2101" s="74"/>
      <c r="AB2101" s="74"/>
      <c r="AC2101" s="74"/>
      <c r="AD2101" s="74"/>
      <c r="AE2101" s="74"/>
      <c r="AF2101" s="102"/>
      <c r="AG2101" s="101"/>
      <c r="AN2101" s="74"/>
      <c r="AO2101" s="74"/>
      <c r="AP2101" s="74"/>
      <c r="AQ2101" s="74"/>
      <c r="AR2101" s="74"/>
      <c r="AS2101" s="74"/>
      <c r="AT2101" s="74"/>
      <c r="AU2101" s="74"/>
    </row>
    <row r="2102" spans="27:47">
      <c r="AA2102" s="74"/>
      <c r="AB2102" s="74"/>
      <c r="AC2102" s="74"/>
      <c r="AD2102" s="74"/>
      <c r="AE2102" s="74"/>
      <c r="AF2102" s="102"/>
      <c r="AG2102" s="101"/>
      <c r="AN2102" s="74"/>
      <c r="AO2102" s="74"/>
      <c r="AP2102" s="74"/>
      <c r="AQ2102" s="74"/>
      <c r="AR2102" s="74"/>
      <c r="AS2102" s="74"/>
      <c r="AT2102" s="74"/>
      <c r="AU2102" s="74"/>
    </row>
    <row r="2103" spans="27:47">
      <c r="AA2103" s="74"/>
      <c r="AB2103" s="74"/>
      <c r="AC2103" s="74"/>
      <c r="AD2103" s="74"/>
      <c r="AE2103" s="74"/>
      <c r="AF2103" s="102"/>
      <c r="AG2103" s="101"/>
      <c r="AN2103" s="74"/>
      <c r="AO2103" s="74"/>
      <c r="AP2103" s="74"/>
      <c r="AQ2103" s="74"/>
      <c r="AR2103" s="74"/>
      <c r="AS2103" s="74"/>
      <c r="AT2103" s="74"/>
      <c r="AU2103" s="74"/>
    </row>
    <row r="2104" spans="27:47">
      <c r="AA2104" s="74"/>
      <c r="AB2104" s="74"/>
      <c r="AC2104" s="74"/>
      <c r="AD2104" s="74"/>
      <c r="AE2104" s="74"/>
      <c r="AF2104" s="102"/>
      <c r="AG2104" s="101"/>
      <c r="AN2104" s="74"/>
      <c r="AO2104" s="74"/>
      <c r="AP2104" s="74"/>
      <c r="AQ2104" s="74"/>
      <c r="AR2104" s="74"/>
      <c r="AS2104" s="74"/>
      <c r="AT2104" s="74"/>
      <c r="AU2104" s="74"/>
    </row>
    <row r="2105" spans="27:47">
      <c r="AA2105" s="74"/>
      <c r="AB2105" s="74"/>
      <c r="AC2105" s="74"/>
      <c r="AD2105" s="74"/>
      <c r="AE2105" s="74"/>
      <c r="AF2105" s="102"/>
      <c r="AG2105" s="101"/>
      <c r="AN2105" s="74"/>
      <c r="AO2105" s="74"/>
      <c r="AP2105" s="74"/>
      <c r="AQ2105" s="74"/>
      <c r="AR2105" s="74"/>
      <c r="AS2105" s="74"/>
      <c r="AT2105" s="74"/>
      <c r="AU2105" s="74"/>
    </row>
    <row r="2106" spans="27:47">
      <c r="AA2106" s="74"/>
      <c r="AB2106" s="74"/>
      <c r="AC2106" s="74"/>
      <c r="AD2106" s="74"/>
      <c r="AE2106" s="74"/>
      <c r="AF2106" s="102"/>
      <c r="AG2106" s="101"/>
      <c r="AN2106" s="74"/>
      <c r="AO2106" s="74"/>
      <c r="AP2106" s="74"/>
      <c r="AQ2106" s="74"/>
      <c r="AR2106" s="74"/>
      <c r="AS2106" s="74"/>
      <c r="AT2106" s="74"/>
      <c r="AU2106" s="74"/>
    </row>
    <row r="2107" spans="27:47">
      <c r="AA2107" s="74"/>
      <c r="AB2107" s="74"/>
      <c r="AC2107" s="74"/>
      <c r="AD2107" s="74"/>
      <c r="AE2107" s="74"/>
      <c r="AF2107" s="102"/>
      <c r="AG2107" s="101"/>
      <c r="AN2107" s="74"/>
      <c r="AO2107" s="74"/>
      <c r="AP2107" s="74"/>
      <c r="AQ2107" s="74"/>
      <c r="AR2107" s="74"/>
      <c r="AS2107" s="74"/>
      <c r="AT2107" s="74"/>
      <c r="AU2107" s="74"/>
    </row>
    <row r="2108" spans="27:47">
      <c r="AA2108" s="74"/>
      <c r="AB2108" s="74"/>
      <c r="AC2108" s="74"/>
      <c r="AD2108" s="74"/>
      <c r="AE2108" s="74"/>
      <c r="AF2108" s="102"/>
      <c r="AG2108" s="101"/>
      <c r="AN2108" s="74"/>
      <c r="AO2108" s="74"/>
      <c r="AP2108" s="74"/>
      <c r="AQ2108" s="74"/>
      <c r="AR2108" s="74"/>
      <c r="AS2108" s="74"/>
      <c r="AT2108" s="74"/>
      <c r="AU2108" s="74"/>
    </row>
    <row r="2109" spans="27:47">
      <c r="AA2109" s="74"/>
      <c r="AB2109" s="74"/>
      <c r="AC2109" s="74"/>
      <c r="AD2109" s="74"/>
      <c r="AE2109" s="74"/>
      <c r="AF2109" s="102"/>
      <c r="AG2109" s="101"/>
      <c r="AN2109" s="74"/>
      <c r="AO2109" s="74"/>
      <c r="AP2109" s="74"/>
      <c r="AQ2109" s="74"/>
      <c r="AR2109" s="74"/>
      <c r="AS2109" s="74"/>
      <c r="AT2109" s="74"/>
      <c r="AU2109" s="74"/>
    </row>
    <row r="2110" spans="27:47">
      <c r="AA2110" s="74"/>
      <c r="AB2110" s="74"/>
      <c r="AC2110" s="74"/>
      <c r="AD2110" s="74"/>
      <c r="AE2110" s="74"/>
      <c r="AF2110" s="102"/>
      <c r="AG2110" s="101"/>
      <c r="AN2110" s="74"/>
      <c r="AO2110" s="74"/>
      <c r="AP2110" s="74"/>
      <c r="AQ2110" s="74"/>
      <c r="AR2110" s="74"/>
      <c r="AS2110" s="74"/>
      <c r="AT2110" s="74"/>
      <c r="AU2110" s="74"/>
    </row>
    <row r="2111" spans="27:47">
      <c r="AA2111" s="74"/>
      <c r="AB2111" s="74"/>
      <c r="AC2111" s="74"/>
      <c r="AD2111" s="74"/>
      <c r="AE2111" s="74"/>
      <c r="AF2111" s="102"/>
      <c r="AG2111" s="101"/>
      <c r="AN2111" s="74"/>
      <c r="AO2111" s="74"/>
      <c r="AP2111" s="74"/>
      <c r="AQ2111" s="74"/>
      <c r="AR2111" s="74"/>
      <c r="AS2111" s="74"/>
      <c r="AT2111" s="74"/>
      <c r="AU2111" s="74"/>
    </row>
    <row r="2112" spans="27:47">
      <c r="AA2112" s="74"/>
      <c r="AB2112" s="74"/>
      <c r="AC2112" s="74"/>
      <c r="AD2112" s="74"/>
      <c r="AE2112" s="74"/>
      <c r="AF2112" s="102"/>
      <c r="AG2112" s="101"/>
      <c r="AN2112" s="74"/>
      <c r="AO2112" s="74"/>
      <c r="AP2112" s="74"/>
      <c r="AQ2112" s="74"/>
      <c r="AR2112" s="74"/>
      <c r="AS2112" s="74"/>
      <c r="AT2112" s="74"/>
      <c r="AU2112" s="74"/>
    </row>
    <row r="2113" spans="27:47">
      <c r="AA2113" s="74"/>
      <c r="AB2113" s="74"/>
      <c r="AC2113" s="74"/>
      <c r="AD2113" s="74"/>
      <c r="AE2113" s="74"/>
      <c r="AF2113" s="102"/>
      <c r="AG2113" s="101"/>
      <c r="AN2113" s="74"/>
      <c r="AO2113" s="74"/>
      <c r="AP2113" s="74"/>
      <c r="AQ2113" s="74"/>
      <c r="AR2113" s="74"/>
      <c r="AS2113" s="74"/>
      <c r="AT2113" s="74"/>
      <c r="AU2113" s="74"/>
    </row>
    <row r="2114" spans="27:47">
      <c r="AA2114" s="74"/>
      <c r="AB2114" s="74"/>
      <c r="AC2114" s="74"/>
      <c r="AD2114" s="74"/>
      <c r="AE2114" s="74"/>
      <c r="AF2114" s="102"/>
      <c r="AG2114" s="101"/>
      <c r="AN2114" s="74"/>
      <c r="AO2114" s="74"/>
      <c r="AP2114" s="74"/>
      <c r="AQ2114" s="74"/>
      <c r="AR2114" s="74"/>
      <c r="AS2114" s="74"/>
      <c r="AT2114" s="74"/>
      <c r="AU2114" s="74"/>
    </row>
    <row r="2115" spans="27:47">
      <c r="AA2115" s="74"/>
      <c r="AB2115" s="74"/>
      <c r="AC2115" s="74"/>
      <c r="AD2115" s="74"/>
      <c r="AE2115" s="74"/>
      <c r="AF2115" s="102"/>
      <c r="AG2115" s="101"/>
      <c r="AN2115" s="74"/>
      <c r="AO2115" s="74"/>
      <c r="AP2115" s="74"/>
      <c r="AQ2115" s="74"/>
      <c r="AR2115" s="74"/>
      <c r="AS2115" s="74"/>
      <c r="AT2115" s="74"/>
      <c r="AU2115" s="74"/>
    </row>
    <row r="2116" spans="27:47">
      <c r="AA2116" s="74"/>
      <c r="AB2116" s="74"/>
      <c r="AC2116" s="74"/>
      <c r="AD2116" s="74"/>
      <c r="AE2116" s="74"/>
      <c r="AF2116" s="102"/>
      <c r="AG2116" s="101"/>
      <c r="AN2116" s="74"/>
      <c r="AO2116" s="74"/>
      <c r="AP2116" s="74"/>
      <c r="AQ2116" s="74"/>
      <c r="AR2116" s="74"/>
      <c r="AS2116" s="74"/>
      <c r="AT2116" s="74"/>
      <c r="AU2116" s="74"/>
    </row>
    <row r="2117" spans="27:47">
      <c r="AA2117" s="74"/>
      <c r="AB2117" s="74"/>
      <c r="AC2117" s="74"/>
      <c r="AD2117" s="74"/>
      <c r="AE2117" s="74"/>
      <c r="AF2117" s="102"/>
      <c r="AG2117" s="101"/>
      <c r="AN2117" s="74"/>
      <c r="AO2117" s="74"/>
      <c r="AP2117" s="74"/>
      <c r="AQ2117" s="74"/>
      <c r="AR2117" s="74"/>
      <c r="AS2117" s="74"/>
      <c r="AT2117" s="74"/>
      <c r="AU2117" s="74"/>
    </row>
    <row r="2118" spans="27:47">
      <c r="AA2118" s="74"/>
      <c r="AB2118" s="74"/>
      <c r="AC2118" s="74"/>
      <c r="AD2118" s="74"/>
      <c r="AE2118" s="74"/>
      <c r="AF2118" s="102"/>
      <c r="AG2118" s="101"/>
      <c r="AN2118" s="74"/>
      <c r="AO2118" s="74"/>
      <c r="AP2118" s="74"/>
      <c r="AQ2118" s="74"/>
      <c r="AR2118" s="74"/>
      <c r="AS2118" s="74"/>
      <c r="AT2118" s="74"/>
      <c r="AU2118" s="74"/>
    </row>
    <row r="2119" spans="27:47">
      <c r="AA2119" s="74"/>
      <c r="AB2119" s="74"/>
      <c r="AC2119" s="74"/>
      <c r="AD2119" s="74"/>
      <c r="AE2119" s="74"/>
      <c r="AF2119" s="102"/>
      <c r="AG2119" s="101"/>
      <c r="AN2119" s="74"/>
      <c r="AO2119" s="74"/>
      <c r="AP2119" s="74"/>
      <c r="AQ2119" s="74"/>
      <c r="AR2119" s="74"/>
      <c r="AS2119" s="74"/>
      <c r="AT2119" s="74"/>
      <c r="AU2119" s="74"/>
    </row>
    <row r="2120" spans="27:47">
      <c r="AA2120" s="74"/>
      <c r="AB2120" s="74"/>
      <c r="AC2120" s="74"/>
      <c r="AD2120" s="74"/>
      <c r="AE2120" s="74"/>
      <c r="AF2120" s="102"/>
      <c r="AG2120" s="101"/>
      <c r="AN2120" s="74"/>
      <c r="AO2120" s="74"/>
      <c r="AP2120" s="74"/>
      <c r="AQ2120" s="74"/>
      <c r="AR2120" s="74"/>
      <c r="AS2120" s="74"/>
      <c r="AT2120" s="74"/>
      <c r="AU2120" s="74"/>
    </row>
    <row r="2121" spans="27:47">
      <c r="AA2121" s="74"/>
      <c r="AB2121" s="74"/>
      <c r="AC2121" s="74"/>
      <c r="AD2121" s="74"/>
      <c r="AE2121" s="74"/>
      <c r="AF2121" s="102"/>
      <c r="AG2121" s="101"/>
      <c r="AN2121" s="74"/>
      <c r="AO2121" s="74"/>
      <c r="AP2121" s="74"/>
      <c r="AQ2121" s="74"/>
      <c r="AR2121" s="74"/>
      <c r="AS2121" s="74"/>
      <c r="AT2121" s="74"/>
      <c r="AU2121" s="74"/>
    </row>
    <row r="2122" spans="27:47">
      <c r="AA2122" s="74"/>
      <c r="AB2122" s="74"/>
      <c r="AC2122" s="74"/>
      <c r="AD2122" s="74"/>
      <c r="AE2122" s="74"/>
      <c r="AF2122" s="102"/>
      <c r="AG2122" s="101"/>
      <c r="AN2122" s="74"/>
      <c r="AO2122" s="74"/>
      <c r="AP2122" s="74"/>
      <c r="AQ2122" s="74"/>
      <c r="AR2122" s="74"/>
      <c r="AS2122" s="74"/>
      <c r="AT2122" s="74"/>
      <c r="AU2122" s="74"/>
    </row>
    <row r="2123" spans="27:47">
      <c r="AA2123" s="74"/>
      <c r="AB2123" s="74"/>
      <c r="AC2123" s="74"/>
      <c r="AD2123" s="74"/>
      <c r="AE2123" s="74"/>
      <c r="AF2123" s="102"/>
      <c r="AG2123" s="101"/>
      <c r="AN2123" s="74"/>
      <c r="AO2123" s="74"/>
      <c r="AP2123" s="74"/>
      <c r="AQ2123" s="74"/>
      <c r="AR2123" s="74"/>
      <c r="AS2123" s="74"/>
      <c r="AT2123" s="74"/>
      <c r="AU2123" s="74"/>
    </row>
    <row r="2124" spans="27:47">
      <c r="AA2124" s="74"/>
      <c r="AB2124" s="74"/>
      <c r="AC2124" s="74"/>
      <c r="AD2124" s="74"/>
      <c r="AE2124" s="74"/>
      <c r="AF2124" s="102"/>
      <c r="AG2124" s="101"/>
      <c r="AN2124" s="74"/>
      <c r="AO2124" s="74"/>
      <c r="AP2124" s="74"/>
      <c r="AQ2124" s="74"/>
      <c r="AR2124" s="74"/>
      <c r="AS2124" s="74"/>
      <c r="AT2124" s="74"/>
      <c r="AU2124" s="74"/>
    </row>
    <row r="2125" spans="27:47">
      <c r="AA2125" s="74"/>
      <c r="AB2125" s="74"/>
      <c r="AC2125" s="74"/>
      <c r="AD2125" s="74"/>
      <c r="AE2125" s="74"/>
      <c r="AF2125" s="102"/>
      <c r="AG2125" s="101"/>
      <c r="AN2125" s="74"/>
      <c r="AO2125" s="74"/>
      <c r="AP2125" s="74"/>
      <c r="AQ2125" s="74"/>
      <c r="AR2125" s="74"/>
      <c r="AS2125" s="74"/>
      <c r="AT2125" s="74"/>
      <c r="AU2125" s="74"/>
    </row>
    <row r="2126" spans="27:47">
      <c r="AA2126" s="74"/>
      <c r="AB2126" s="74"/>
      <c r="AC2126" s="74"/>
      <c r="AD2126" s="74"/>
      <c r="AE2126" s="74"/>
      <c r="AF2126" s="102"/>
      <c r="AG2126" s="101"/>
      <c r="AN2126" s="74"/>
      <c r="AO2126" s="74"/>
      <c r="AP2126" s="74"/>
      <c r="AQ2126" s="74"/>
      <c r="AR2126" s="74"/>
      <c r="AS2126" s="74"/>
      <c r="AT2126" s="74"/>
      <c r="AU2126" s="74"/>
    </row>
    <row r="2127" spans="27:47">
      <c r="AA2127" s="74"/>
      <c r="AB2127" s="74"/>
      <c r="AC2127" s="74"/>
      <c r="AD2127" s="74"/>
      <c r="AE2127" s="74"/>
      <c r="AF2127" s="102"/>
      <c r="AG2127" s="101"/>
      <c r="AN2127" s="74"/>
      <c r="AO2127" s="74"/>
      <c r="AP2127" s="74"/>
      <c r="AQ2127" s="74"/>
      <c r="AR2127" s="74"/>
      <c r="AS2127" s="74"/>
      <c r="AT2127" s="74"/>
      <c r="AU2127" s="74"/>
    </row>
    <row r="2128" spans="27:47">
      <c r="AA2128" s="74"/>
      <c r="AB2128" s="74"/>
      <c r="AC2128" s="74"/>
      <c r="AD2128" s="74"/>
      <c r="AE2128" s="74"/>
      <c r="AF2128" s="102"/>
      <c r="AG2128" s="101"/>
      <c r="AN2128" s="74"/>
      <c r="AO2128" s="74"/>
      <c r="AP2128" s="74"/>
      <c r="AQ2128" s="74"/>
      <c r="AR2128" s="74"/>
      <c r="AS2128" s="74"/>
      <c r="AT2128" s="74"/>
      <c r="AU2128" s="74"/>
    </row>
    <row r="2129" spans="27:47">
      <c r="AA2129" s="74"/>
      <c r="AB2129" s="74"/>
      <c r="AC2129" s="74"/>
      <c r="AD2129" s="74"/>
      <c r="AE2129" s="74"/>
      <c r="AF2129" s="102"/>
      <c r="AG2129" s="101"/>
      <c r="AN2129" s="74"/>
      <c r="AO2129" s="74"/>
      <c r="AP2129" s="74"/>
      <c r="AQ2129" s="74"/>
      <c r="AR2129" s="74"/>
      <c r="AS2129" s="74"/>
      <c r="AT2129" s="74"/>
      <c r="AU2129" s="74"/>
    </row>
    <row r="2130" spans="27:47">
      <c r="AA2130" s="74"/>
      <c r="AB2130" s="74"/>
      <c r="AC2130" s="74"/>
      <c r="AD2130" s="74"/>
      <c r="AE2130" s="74"/>
      <c r="AF2130" s="102"/>
      <c r="AG2130" s="101"/>
      <c r="AN2130" s="74"/>
      <c r="AO2130" s="74"/>
      <c r="AP2130" s="74"/>
      <c r="AQ2130" s="74"/>
      <c r="AR2130" s="74"/>
      <c r="AS2130" s="74"/>
      <c r="AT2130" s="74"/>
      <c r="AU2130" s="74"/>
    </row>
    <row r="2131" spans="27:47">
      <c r="AA2131" s="74"/>
      <c r="AB2131" s="74"/>
      <c r="AC2131" s="74"/>
      <c r="AD2131" s="74"/>
      <c r="AE2131" s="74"/>
      <c r="AF2131" s="102"/>
      <c r="AG2131" s="101"/>
      <c r="AN2131" s="74"/>
      <c r="AO2131" s="74"/>
      <c r="AP2131" s="74"/>
      <c r="AQ2131" s="74"/>
      <c r="AR2131" s="74"/>
      <c r="AS2131" s="74"/>
      <c r="AT2131" s="74"/>
      <c r="AU2131" s="74"/>
    </row>
    <row r="2132" spans="27:47">
      <c r="AA2132" s="74"/>
      <c r="AB2132" s="74"/>
      <c r="AC2132" s="74"/>
      <c r="AD2132" s="74"/>
      <c r="AE2132" s="74"/>
      <c r="AF2132" s="102"/>
      <c r="AG2132" s="101"/>
      <c r="AN2132" s="74"/>
      <c r="AO2132" s="74"/>
      <c r="AP2132" s="74"/>
      <c r="AQ2132" s="74"/>
      <c r="AR2132" s="74"/>
      <c r="AS2132" s="74"/>
      <c r="AT2132" s="74"/>
      <c r="AU2132" s="74"/>
    </row>
    <row r="2133" spans="27:47">
      <c r="AA2133" s="74"/>
      <c r="AB2133" s="74"/>
      <c r="AC2133" s="74"/>
      <c r="AD2133" s="74"/>
      <c r="AE2133" s="74"/>
      <c r="AF2133" s="102"/>
      <c r="AG2133" s="101"/>
      <c r="AN2133" s="74"/>
      <c r="AO2133" s="74"/>
      <c r="AP2133" s="74"/>
      <c r="AQ2133" s="74"/>
      <c r="AR2133" s="74"/>
      <c r="AS2133" s="74"/>
      <c r="AT2133" s="74"/>
      <c r="AU2133" s="74"/>
    </row>
    <row r="2134" spans="27:47">
      <c r="AA2134" s="74"/>
      <c r="AB2134" s="74"/>
      <c r="AC2134" s="74"/>
      <c r="AD2134" s="74"/>
      <c r="AE2134" s="74"/>
      <c r="AF2134" s="102"/>
      <c r="AG2134" s="101"/>
      <c r="AN2134" s="74"/>
      <c r="AO2134" s="74"/>
      <c r="AP2134" s="74"/>
      <c r="AQ2134" s="74"/>
      <c r="AR2134" s="74"/>
      <c r="AS2134" s="74"/>
      <c r="AT2134" s="74"/>
      <c r="AU2134" s="74"/>
    </row>
    <row r="2135" spans="27:47">
      <c r="AA2135" s="74"/>
      <c r="AB2135" s="74"/>
      <c r="AC2135" s="74"/>
      <c r="AD2135" s="74"/>
      <c r="AE2135" s="74"/>
      <c r="AF2135" s="102"/>
      <c r="AG2135" s="101"/>
      <c r="AN2135" s="74"/>
      <c r="AO2135" s="74"/>
      <c r="AP2135" s="74"/>
      <c r="AQ2135" s="74"/>
      <c r="AR2135" s="74"/>
      <c r="AS2135" s="74"/>
      <c r="AT2135" s="74"/>
      <c r="AU2135" s="74"/>
    </row>
    <row r="2136" spans="27:47">
      <c r="AA2136" s="74"/>
      <c r="AB2136" s="74"/>
      <c r="AC2136" s="74"/>
      <c r="AD2136" s="74"/>
      <c r="AE2136" s="74"/>
      <c r="AF2136" s="102"/>
      <c r="AG2136" s="101"/>
      <c r="AN2136" s="74"/>
      <c r="AO2136" s="74"/>
      <c r="AP2136" s="74"/>
      <c r="AQ2136" s="74"/>
      <c r="AR2136" s="74"/>
      <c r="AS2136" s="74"/>
      <c r="AT2136" s="74"/>
      <c r="AU2136" s="74"/>
    </row>
    <row r="2137" spans="27:47">
      <c r="AA2137" s="74"/>
      <c r="AB2137" s="74"/>
      <c r="AC2137" s="74"/>
      <c r="AD2137" s="74"/>
      <c r="AE2137" s="74"/>
      <c r="AF2137" s="102"/>
      <c r="AG2137" s="101"/>
      <c r="AN2137" s="74"/>
      <c r="AO2137" s="74"/>
      <c r="AP2137" s="74"/>
      <c r="AQ2137" s="74"/>
      <c r="AR2137" s="74"/>
      <c r="AS2137" s="74"/>
      <c r="AT2137" s="74"/>
      <c r="AU2137" s="74"/>
    </row>
    <row r="2138" spans="27:47">
      <c r="AA2138" s="74"/>
      <c r="AB2138" s="74"/>
      <c r="AC2138" s="74"/>
      <c r="AD2138" s="74"/>
      <c r="AE2138" s="74"/>
      <c r="AF2138" s="102"/>
      <c r="AG2138" s="101"/>
      <c r="AN2138" s="74"/>
      <c r="AO2138" s="74"/>
      <c r="AP2138" s="74"/>
      <c r="AQ2138" s="74"/>
      <c r="AR2138" s="74"/>
      <c r="AS2138" s="74"/>
      <c r="AT2138" s="74"/>
      <c r="AU2138" s="74"/>
    </row>
    <row r="2139" spans="27:47">
      <c r="AA2139" s="74"/>
      <c r="AB2139" s="74"/>
      <c r="AC2139" s="74"/>
      <c r="AD2139" s="74"/>
      <c r="AE2139" s="74"/>
      <c r="AF2139" s="102"/>
      <c r="AG2139" s="101"/>
      <c r="AN2139" s="74"/>
      <c r="AO2139" s="74"/>
      <c r="AP2139" s="74"/>
      <c r="AQ2139" s="74"/>
      <c r="AR2139" s="74"/>
      <c r="AS2139" s="74"/>
      <c r="AT2139" s="74"/>
      <c r="AU2139" s="74"/>
    </row>
    <row r="2140" spans="27:47">
      <c r="AA2140" s="74"/>
      <c r="AB2140" s="74"/>
      <c r="AC2140" s="74"/>
      <c r="AD2140" s="74"/>
      <c r="AE2140" s="74"/>
      <c r="AF2140" s="102"/>
      <c r="AG2140" s="101"/>
      <c r="AN2140" s="74"/>
      <c r="AO2140" s="74"/>
      <c r="AP2140" s="74"/>
      <c r="AQ2140" s="74"/>
      <c r="AR2140" s="74"/>
      <c r="AS2140" s="74"/>
      <c r="AT2140" s="74"/>
      <c r="AU2140" s="74"/>
    </row>
    <row r="2141" spans="27:47">
      <c r="AA2141" s="74"/>
      <c r="AB2141" s="74"/>
      <c r="AC2141" s="74"/>
      <c r="AD2141" s="74"/>
      <c r="AE2141" s="74"/>
      <c r="AF2141" s="102"/>
      <c r="AG2141" s="101"/>
      <c r="AN2141" s="74"/>
      <c r="AO2141" s="74"/>
      <c r="AP2141" s="74"/>
      <c r="AQ2141" s="74"/>
      <c r="AR2141" s="74"/>
      <c r="AS2141" s="74"/>
      <c r="AT2141" s="74"/>
      <c r="AU2141" s="74"/>
    </row>
    <row r="2142" spans="27:47">
      <c r="AA2142" s="74"/>
      <c r="AB2142" s="74"/>
      <c r="AC2142" s="74"/>
      <c r="AD2142" s="74"/>
      <c r="AE2142" s="74"/>
      <c r="AF2142" s="102"/>
      <c r="AG2142" s="101"/>
      <c r="AN2142" s="74"/>
      <c r="AO2142" s="74"/>
      <c r="AP2142" s="74"/>
      <c r="AQ2142" s="74"/>
      <c r="AR2142" s="74"/>
      <c r="AS2142" s="74"/>
      <c r="AT2142" s="74"/>
      <c r="AU2142" s="74"/>
    </row>
    <row r="2143" spans="27:47">
      <c r="AA2143" s="74"/>
      <c r="AB2143" s="74"/>
      <c r="AC2143" s="74"/>
      <c r="AD2143" s="74"/>
      <c r="AE2143" s="74"/>
      <c r="AF2143" s="102"/>
      <c r="AG2143" s="101"/>
      <c r="AN2143" s="74"/>
      <c r="AO2143" s="74"/>
      <c r="AP2143" s="74"/>
      <c r="AQ2143" s="74"/>
      <c r="AR2143" s="74"/>
      <c r="AS2143" s="74"/>
      <c r="AT2143" s="74"/>
      <c r="AU2143" s="74"/>
    </row>
    <row r="2144" spans="27:47">
      <c r="AA2144" s="74"/>
      <c r="AB2144" s="74"/>
      <c r="AC2144" s="74"/>
      <c r="AD2144" s="74"/>
      <c r="AE2144" s="74"/>
      <c r="AF2144" s="102"/>
      <c r="AG2144" s="101"/>
      <c r="AN2144" s="74"/>
      <c r="AO2144" s="74"/>
      <c r="AP2144" s="74"/>
      <c r="AQ2144" s="74"/>
      <c r="AR2144" s="74"/>
      <c r="AS2144" s="74"/>
      <c r="AT2144" s="74"/>
      <c r="AU2144" s="74"/>
    </row>
    <row r="2145" spans="27:47">
      <c r="AA2145" s="74"/>
      <c r="AB2145" s="74"/>
      <c r="AC2145" s="74"/>
      <c r="AD2145" s="74"/>
      <c r="AE2145" s="74"/>
      <c r="AF2145" s="102"/>
      <c r="AG2145" s="101"/>
      <c r="AN2145" s="74"/>
      <c r="AO2145" s="74"/>
      <c r="AP2145" s="74"/>
      <c r="AQ2145" s="74"/>
      <c r="AR2145" s="74"/>
      <c r="AS2145" s="74"/>
      <c r="AT2145" s="74"/>
      <c r="AU2145" s="74"/>
    </row>
    <row r="2146" spans="27:47">
      <c r="AA2146" s="74"/>
      <c r="AB2146" s="74"/>
      <c r="AC2146" s="74"/>
      <c r="AD2146" s="74"/>
      <c r="AE2146" s="74"/>
      <c r="AF2146" s="102"/>
      <c r="AG2146" s="101"/>
      <c r="AN2146" s="74"/>
      <c r="AO2146" s="74"/>
      <c r="AP2146" s="74"/>
      <c r="AQ2146" s="74"/>
      <c r="AR2146" s="74"/>
      <c r="AS2146" s="74"/>
      <c r="AT2146" s="74"/>
      <c r="AU2146" s="74"/>
    </row>
    <row r="2147" spans="27:47">
      <c r="AA2147" s="74"/>
      <c r="AB2147" s="74"/>
      <c r="AC2147" s="74"/>
      <c r="AD2147" s="74"/>
      <c r="AE2147" s="74"/>
      <c r="AF2147" s="102"/>
      <c r="AG2147" s="101"/>
      <c r="AN2147" s="74"/>
      <c r="AO2147" s="74"/>
      <c r="AP2147" s="74"/>
      <c r="AQ2147" s="74"/>
      <c r="AR2147" s="74"/>
      <c r="AS2147" s="74"/>
      <c r="AT2147" s="74"/>
      <c r="AU2147" s="74"/>
    </row>
    <row r="2148" spans="27:47">
      <c r="AA2148" s="74"/>
      <c r="AB2148" s="74"/>
      <c r="AC2148" s="74"/>
      <c r="AD2148" s="74"/>
      <c r="AE2148" s="74"/>
      <c r="AF2148" s="102"/>
      <c r="AG2148" s="101"/>
      <c r="AN2148" s="74"/>
      <c r="AO2148" s="74"/>
      <c r="AP2148" s="74"/>
      <c r="AQ2148" s="74"/>
      <c r="AR2148" s="74"/>
      <c r="AS2148" s="74"/>
      <c r="AT2148" s="74"/>
      <c r="AU2148" s="74"/>
    </row>
    <row r="2149" spans="27:47">
      <c r="AA2149" s="74"/>
      <c r="AB2149" s="74"/>
      <c r="AC2149" s="74"/>
      <c r="AD2149" s="74"/>
      <c r="AE2149" s="74"/>
      <c r="AF2149" s="102"/>
      <c r="AG2149" s="101"/>
      <c r="AN2149" s="74"/>
      <c r="AO2149" s="74"/>
      <c r="AP2149" s="74"/>
      <c r="AQ2149" s="74"/>
      <c r="AR2149" s="74"/>
      <c r="AS2149" s="74"/>
      <c r="AT2149" s="74"/>
      <c r="AU2149" s="74"/>
    </row>
    <row r="2150" spans="27:47">
      <c r="AA2150" s="74"/>
      <c r="AB2150" s="74"/>
      <c r="AC2150" s="74"/>
      <c r="AD2150" s="74"/>
      <c r="AE2150" s="74"/>
      <c r="AF2150" s="102"/>
      <c r="AG2150" s="101"/>
      <c r="AN2150" s="74"/>
      <c r="AO2150" s="74"/>
      <c r="AP2150" s="74"/>
      <c r="AQ2150" s="74"/>
      <c r="AR2150" s="74"/>
      <c r="AS2150" s="74"/>
      <c r="AT2150" s="74"/>
      <c r="AU2150" s="74"/>
    </row>
    <row r="2151" spans="27:47">
      <c r="AA2151" s="74"/>
      <c r="AB2151" s="74"/>
      <c r="AC2151" s="74"/>
      <c r="AD2151" s="74"/>
      <c r="AE2151" s="74"/>
      <c r="AF2151" s="102"/>
      <c r="AG2151" s="101"/>
      <c r="AN2151" s="74"/>
      <c r="AO2151" s="74"/>
      <c r="AP2151" s="74"/>
      <c r="AQ2151" s="74"/>
      <c r="AR2151" s="74"/>
      <c r="AS2151" s="74"/>
      <c r="AT2151" s="74"/>
      <c r="AU2151" s="74"/>
    </row>
    <row r="2152" spans="27:47">
      <c r="AA2152" s="74"/>
      <c r="AB2152" s="74"/>
      <c r="AC2152" s="74"/>
      <c r="AD2152" s="74"/>
      <c r="AE2152" s="74"/>
      <c r="AF2152" s="102"/>
      <c r="AG2152" s="101"/>
      <c r="AN2152" s="74"/>
      <c r="AO2152" s="74"/>
      <c r="AP2152" s="74"/>
      <c r="AQ2152" s="74"/>
      <c r="AR2152" s="74"/>
      <c r="AS2152" s="74"/>
      <c r="AT2152" s="74"/>
      <c r="AU2152" s="74"/>
    </row>
    <row r="2153" spans="27:47">
      <c r="AA2153" s="74"/>
      <c r="AB2153" s="74"/>
      <c r="AC2153" s="74"/>
      <c r="AD2153" s="74"/>
      <c r="AE2153" s="74"/>
      <c r="AF2153" s="102"/>
      <c r="AG2153" s="101"/>
      <c r="AN2153" s="74"/>
      <c r="AO2153" s="74"/>
      <c r="AP2153" s="74"/>
      <c r="AQ2153" s="74"/>
      <c r="AR2153" s="74"/>
      <c r="AS2153" s="74"/>
      <c r="AT2153" s="74"/>
      <c r="AU2153" s="74"/>
    </row>
    <row r="2154" spans="27:47">
      <c r="AA2154" s="74"/>
      <c r="AB2154" s="74"/>
      <c r="AC2154" s="74"/>
      <c r="AD2154" s="74"/>
      <c r="AE2154" s="74"/>
      <c r="AF2154" s="102"/>
      <c r="AG2154" s="101"/>
      <c r="AN2154" s="74"/>
      <c r="AO2154" s="74"/>
      <c r="AP2154" s="74"/>
      <c r="AQ2154" s="74"/>
      <c r="AR2154" s="74"/>
      <c r="AS2154" s="74"/>
      <c r="AT2154" s="74"/>
      <c r="AU2154" s="74"/>
    </row>
    <row r="2155" spans="27:47">
      <c r="AA2155" s="74"/>
      <c r="AB2155" s="74"/>
      <c r="AC2155" s="74"/>
      <c r="AD2155" s="74"/>
      <c r="AE2155" s="74"/>
      <c r="AF2155" s="102"/>
      <c r="AG2155" s="101"/>
      <c r="AN2155" s="74"/>
      <c r="AO2155" s="74"/>
      <c r="AP2155" s="74"/>
      <c r="AQ2155" s="74"/>
      <c r="AR2155" s="74"/>
      <c r="AS2155" s="74"/>
      <c r="AT2155" s="74"/>
      <c r="AU2155" s="74"/>
    </row>
    <row r="2156" spans="27:47">
      <c r="AA2156" s="74"/>
      <c r="AB2156" s="74"/>
      <c r="AC2156" s="74"/>
      <c r="AD2156" s="74"/>
      <c r="AE2156" s="74"/>
      <c r="AF2156" s="102"/>
      <c r="AG2156" s="101"/>
      <c r="AN2156" s="74"/>
      <c r="AO2156" s="74"/>
      <c r="AP2156" s="74"/>
      <c r="AQ2156" s="74"/>
      <c r="AR2156" s="74"/>
      <c r="AS2156" s="74"/>
      <c r="AT2156" s="74"/>
      <c r="AU2156" s="74"/>
    </row>
    <row r="2157" spans="27:47">
      <c r="AA2157" s="74"/>
      <c r="AB2157" s="74"/>
      <c r="AC2157" s="74"/>
      <c r="AD2157" s="74"/>
      <c r="AE2157" s="74"/>
      <c r="AF2157" s="102"/>
      <c r="AG2157" s="101"/>
      <c r="AN2157" s="74"/>
      <c r="AO2157" s="74"/>
      <c r="AP2157" s="74"/>
      <c r="AQ2157" s="74"/>
      <c r="AR2157" s="74"/>
      <c r="AS2157" s="74"/>
      <c r="AT2157" s="74"/>
      <c r="AU2157" s="74"/>
    </row>
    <row r="2158" spans="27:47">
      <c r="AA2158" s="74"/>
      <c r="AB2158" s="74"/>
      <c r="AC2158" s="74"/>
      <c r="AD2158" s="74"/>
      <c r="AE2158" s="74"/>
      <c r="AF2158" s="102"/>
      <c r="AG2158" s="101"/>
      <c r="AN2158" s="74"/>
      <c r="AO2158" s="74"/>
      <c r="AP2158" s="74"/>
      <c r="AQ2158" s="74"/>
      <c r="AR2158" s="74"/>
      <c r="AS2158" s="74"/>
      <c r="AT2158" s="74"/>
      <c r="AU2158" s="74"/>
    </row>
    <row r="2159" spans="27:47">
      <c r="AA2159" s="74"/>
      <c r="AB2159" s="74"/>
      <c r="AC2159" s="74"/>
      <c r="AD2159" s="74"/>
      <c r="AE2159" s="74"/>
      <c r="AF2159" s="102"/>
      <c r="AG2159" s="101"/>
      <c r="AN2159" s="74"/>
      <c r="AO2159" s="74"/>
      <c r="AP2159" s="74"/>
      <c r="AQ2159" s="74"/>
      <c r="AR2159" s="74"/>
      <c r="AS2159" s="74"/>
      <c r="AT2159" s="74"/>
      <c r="AU2159" s="74"/>
    </row>
    <row r="2160" spans="27:47">
      <c r="AA2160" s="74"/>
      <c r="AB2160" s="74"/>
      <c r="AC2160" s="74"/>
      <c r="AD2160" s="74"/>
      <c r="AE2160" s="74"/>
      <c r="AF2160" s="102"/>
      <c r="AG2160" s="101"/>
      <c r="AN2160" s="74"/>
      <c r="AO2160" s="74"/>
      <c r="AP2160" s="74"/>
      <c r="AQ2160" s="74"/>
      <c r="AR2160" s="74"/>
      <c r="AS2160" s="74"/>
      <c r="AT2160" s="74"/>
      <c r="AU2160" s="74"/>
    </row>
    <row r="2161" spans="27:47">
      <c r="AA2161" s="74"/>
      <c r="AB2161" s="74"/>
      <c r="AC2161" s="74"/>
      <c r="AD2161" s="74"/>
      <c r="AE2161" s="74"/>
      <c r="AF2161" s="102"/>
      <c r="AG2161" s="101"/>
      <c r="AN2161" s="74"/>
      <c r="AO2161" s="74"/>
      <c r="AP2161" s="74"/>
      <c r="AQ2161" s="74"/>
      <c r="AR2161" s="74"/>
      <c r="AS2161" s="74"/>
      <c r="AT2161" s="74"/>
      <c r="AU2161" s="74"/>
    </row>
    <row r="2162" spans="27:47">
      <c r="AA2162" s="74"/>
      <c r="AB2162" s="74"/>
      <c r="AC2162" s="74"/>
      <c r="AD2162" s="74"/>
      <c r="AE2162" s="74"/>
      <c r="AF2162" s="102"/>
      <c r="AG2162" s="101"/>
      <c r="AN2162" s="74"/>
      <c r="AO2162" s="74"/>
      <c r="AP2162" s="74"/>
      <c r="AQ2162" s="74"/>
      <c r="AR2162" s="74"/>
      <c r="AS2162" s="74"/>
      <c r="AT2162" s="74"/>
      <c r="AU2162" s="74"/>
    </row>
    <row r="2163" spans="27:47">
      <c r="AA2163" s="74"/>
      <c r="AB2163" s="74"/>
      <c r="AC2163" s="74"/>
      <c r="AD2163" s="74"/>
      <c r="AE2163" s="74"/>
      <c r="AF2163" s="102"/>
      <c r="AG2163" s="101"/>
      <c r="AN2163" s="74"/>
      <c r="AO2163" s="74"/>
      <c r="AP2163" s="74"/>
      <c r="AQ2163" s="74"/>
      <c r="AR2163" s="74"/>
      <c r="AS2163" s="74"/>
      <c r="AT2163" s="74"/>
      <c r="AU2163" s="74"/>
    </row>
    <row r="2164" spans="27:47">
      <c r="AA2164" s="74"/>
      <c r="AB2164" s="74"/>
      <c r="AC2164" s="74"/>
      <c r="AD2164" s="74"/>
      <c r="AE2164" s="74"/>
      <c r="AF2164" s="102"/>
      <c r="AG2164" s="101"/>
      <c r="AN2164" s="74"/>
      <c r="AO2164" s="74"/>
      <c r="AP2164" s="74"/>
      <c r="AQ2164" s="74"/>
      <c r="AR2164" s="74"/>
      <c r="AS2164" s="74"/>
      <c r="AT2164" s="74"/>
      <c r="AU2164" s="74"/>
    </row>
    <row r="2165" spans="27:47">
      <c r="AA2165" s="74"/>
      <c r="AB2165" s="74"/>
      <c r="AC2165" s="74"/>
      <c r="AD2165" s="74"/>
      <c r="AE2165" s="74"/>
      <c r="AF2165" s="102"/>
      <c r="AG2165" s="101"/>
      <c r="AN2165" s="74"/>
      <c r="AO2165" s="74"/>
      <c r="AP2165" s="74"/>
      <c r="AQ2165" s="74"/>
      <c r="AR2165" s="74"/>
      <c r="AS2165" s="74"/>
      <c r="AT2165" s="74"/>
      <c r="AU2165" s="74"/>
    </row>
    <row r="2166" spans="27:47">
      <c r="AA2166" s="74"/>
      <c r="AB2166" s="74"/>
      <c r="AC2166" s="74"/>
      <c r="AD2166" s="74"/>
      <c r="AE2166" s="74"/>
      <c r="AF2166" s="102"/>
      <c r="AG2166" s="101"/>
      <c r="AN2166" s="74"/>
      <c r="AO2166" s="74"/>
      <c r="AP2166" s="74"/>
      <c r="AQ2166" s="74"/>
      <c r="AR2166" s="74"/>
      <c r="AS2166" s="74"/>
      <c r="AT2166" s="74"/>
      <c r="AU2166" s="74"/>
    </row>
    <row r="2167" spans="27:47">
      <c r="AA2167" s="74"/>
      <c r="AB2167" s="74"/>
      <c r="AC2167" s="74"/>
      <c r="AD2167" s="74"/>
      <c r="AE2167" s="74"/>
      <c r="AF2167" s="102"/>
      <c r="AG2167" s="101"/>
      <c r="AN2167" s="74"/>
      <c r="AO2167" s="74"/>
      <c r="AP2167" s="74"/>
      <c r="AQ2167" s="74"/>
      <c r="AR2167" s="74"/>
      <c r="AS2167" s="74"/>
      <c r="AT2167" s="74"/>
      <c r="AU2167" s="74"/>
    </row>
    <row r="2168" spans="27:47">
      <c r="AA2168" s="74"/>
      <c r="AB2168" s="74"/>
      <c r="AC2168" s="74"/>
      <c r="AD2168" s="74"/>
      <c r="AE2168" s="74"/>
      <c r="AF2168" s="102"/>
      <c r="AG2168" s="101"/>
      <c r="AN2168" s="74"/>
      <c r="AO2168" s="74"/>
      <c r="AP2168" s="74"/>
      <c r="AQ2168" s="74"/>
      <c r="AR2168" s="74"/>
      <c r="AS2168" s="74"/>
      <c r="AT2168" s="74"/>
      <c r="AU2168" s="74"/>
    </row>
    <row r="2169" spans="27:47">
      <c r="AA2169" s="74"/>
      <c r="AB2169" s="74"/>
      <c r="AC2169" s="74"/>
      <c r="AD2169" s="74"/>
      <c r="AE2169" s="74"/>
      <c r="AF2169" s="102"/>
      <c r="AG2169" s="101"/>
      <c r="AN2169" s="74"/>
      <c r="AO2169" s="74"/>
      <c r="AP2169" s="74"/>
      <c r="AQ2169" s="74"/>
      <c r="AR2169" s="74"/>
      <c r="AS2169" s="74"/>
      <c r="AT2169" s="74"/>
      <c r="AU2169" s="74"/>
    </row>
    <row r="2170" spans="27:47">
      <c r="AA2170" s="74"/>
      <c r="AB2170" s="74"/>
      <c r="AC2170" s="74"/>
      <c r="AD2170" s="74"/>
      <c r="AE2170" s="74"/>
      <c r="AF2170" s="102"/>
      <c r="AG2170" s="101"/>
      <c r="AN2170" s="74"/>
      <c r="AO2170" s="74"/>
      <c r="AP2170" s="74"/>
      <c r="AQ2170" s="74"/>
      <c r="AR2170" s="74"/>
      <c r="AS2170" s="74"/>
      <c r="AT2170" s="74"/>
      <c r="AU2170" s="74"/>
    </row>
    <row r="2171" spans="27:47">
      <c r="AA2171" s="74"/>
      <c r="AB2171" s="74"/>
      <c r="AC2171" s="74"/>
      <c r="AD2171" s="74"/>
      <c r="AE2171" s="74"/>
      <c r="AF2171" s="102"/>
      <c r="AG2171" s="101"/>
      <c r="AN2171" s="74"/>
      <c r="AO2171" s="74"/>
      <c r="AP2171" s="74"/>
      <c r="AQ2171" s="74"/>
      <c r="AR2171" s="74"/>
      <c r="AS2171" s="74"/>
      <c r="AT2171" s="74"/>
      <c r="AU2171" s="74"/>
    </row>
    <row r="2172" spans="27:47">
      <c r="AA2172" s="74"/>
      <c r="AB2172" s="74"/>
      <c r="AC2172" s="74"/>
      <c r="AD2172" s="74"/>
      <c r="AE2172" s="74"/>
      <c r="AF2172" s="102"/>
      <c r="AG2172" s="101"/>
      <c r="AN2172" s="74"/>
      <c r="AO2172" s="74"/>
      <c r="AP2172" s="74"/>
      <c r="AQ2172" s="74"/>
      <c r="AR2172" s="74"/>
      <c r="AS2172" s="74"/>
      <c r="AT2172" s="74"/>
      <c r="AU2172" s="74"/>
    </row>
    <row r="2173" spans="27:47">
      <c r="AA2173" s="74"/>
      <c r="AB2173" s="74"/>
      <c r="AC2173" s="74"/>
      <c r="AD2173" s="74"/>
      <c r="AE2173" s="74"/>
      <c r="AF2173" s="102"/>
      <c r="AG2173" s="101"/>
      <c r="AN2173" s="74"/>
      <c r="AO2173" s="74"/>
      <c r="AP2173" s="74"/>
      <c r="AQ2173" s="74"/>
      <c r="AR2173" s="74"/>
      <c r="AS2173" s="74"/>
      <c r="AT2173" s="74"/>
      <c r="AU2173" s="74"/>
    </row>
    <row r="2174" spans="27:47">
      <c r="AA2174" s="74"/>
      <c r="AB2174" s="74"/>
      <c r="AC2174" s="74"/>
      <c r="AD2174" s="74"/>
      <c r="AE2174" s="74"/>
      <c r="AF2174" s="102"/>
      <c r="AG2174" s="101"/>
      <c r="AN2174" s="74"/>
      <c r="AO2174" s="74"/>
      <c r="AP2174" s="74"/>
      <c r="AQ2174" s="74"/>
      <c r="AR2174" s="74"/>
      <c r="AS2174" s="74"/>
      <c r="AT2174" s="74"/>
      <c r="AU2174" s="74"/>
    </row>
    <row r="2175" spans="27:47">
      <c r="AA2175" s="74"/>
      <c r="AB2175" s="74"/>
      <c r="AC2175" s="74"/>
      <c r="AD2175" s="74"/>
      <c r="AE2175" s="74"/>
      <c r="AF2175" s="102"/>
      <c r="AG2175" s="101"/>
      <c r="AN2175" s="74"/>
      <c r="AO2175" s="74"/>
      <c r="AP2175" s="74"/>
      <c r="AQ2175" s="74"/>
      <c r="AR2175" s="74"/>
      <c r="AS2175" s="74"/>
      <c r="AT2175" s="74"/>
      <c r="AU2175" s="74"/>
    </row>
    <row r="2176" spans="27:47">
      <c r="AA2176" s="74"/>
      <c r="AB2176" s="74"/>
      <c r="AC2176" s="74"/>
      <c r="AD2176" s="74"/>
      <c r="AE2176" s="74"/>
      <c r="AF2176" s="102"/>
      <c r="AG2176" s="101"/>
      <c r="AN2176" s="74"/>
      <c r="AO2176" s="74"/>
      <c r="AP2176" s="74"/>
      <c r="AQ2176" s="74"/>
      <c r="AR2176" s="74"/>
      <c r="AS2176" s="74"/>
      <c r="AT2176" s="74"/>
      <c r="AU2176" s="74"/>
    </row>
    <row r="2177" spans="27:47">
      <c r="AA2177" s="74"/>
      <c r="AB2177" s="74"/>
      <c r="AC2177" s="74"/>
      <c r="AD2177" s="74"/>
      <c r="AE2177" s="74"/>
      <c r="AF2177" s="102"/>
      <c r="AG2177" s="101"/>
      <c r="AN2177" s="74"/>
      <c r="AO2177" s="74"/>
      <c r="AP2177" s="74"/>
      <c r="AQ2177" s="74"/>
      <c r="AR2177" s="74"/>
      <c r="AS2177" s="74"/>
      <c r="AT2177" s="74"/>
      <c r="AU2177" s="74"/>
    </row>
    <row r="2178" spans="27:47">
      <c r="AA2178" s="74"/>
      <c r="AB2178" s="74"/>
      <c r="AC2178" s="74"/>
      <c r="AD2178" s="74"/>
      <c r="AE2178" s="74"/>
      <c r="AF2178" s="102"/>
      <c r="AG2178" s="101"/>
      <c r="AN2178" s="74"/>
      <c r="AO2178" s="74"/>
      <c r="AP2178" s="74"/>
      <c r="AQ2178" s="74"/>
      <c r="AR2178" s="74"/>
      <c r="AS2178" s="74"/>
      <c r="AT2178" s="74"/>
      <c r="AU2178" s="74"/>
    </row>
    <row r="2179" spans="27:47">
      <c r="AA2179" s="74"/>
      <c r="AB2179" s="74"/>
      <c r="AC2179" s="74"/>
      <c r="AD2179" s="74"/>
      <c r="AE2179" s="74"/>
      <c r="AF2179" s="102"/>
      <c r="AG2179" s="101"/>
      <c r="AN2179" s="74"/>
      <c r="AO2179" s="74"/>
      <c r="AP2179" s="74"/>
      <c r="AQ2179" s="74"/>
      <c r="AR2179" s="74"/>
      <c r="AS2179" s="74"/>
      <c r="AT2179" s="74"/>
      <c r="AU2179" s="74"/>
    </row>
    <row r="2180" spans="27:47">
      <c r="AA2180" s="74"/>
      <c r="AB2180" s="74"/>
      <c r="AC2180" s="74"/>
      <c r="AD2180" s="74"/>
      <c r="AE2180" s="74"/>
      <c r="AF2180" s="102"/>
      <c r="AG2180" s="101"/>
      <c r="AN2180" s="74"/>
      <c r="AO2180" s="74"/>
      <c r="AP2180" s="74"/>
      <c r="AQ2180" s="74"/>
      <c r="AR2180" s="74"/>
      <c r="AS2180" s="74"/>
      <c r="AT2180" s="74"/>
      <c r="AU2180" s="74"/>
    </row>
    <row r="2181" spans="27:47">
      <c r="AA2181" s="74"/>
      <c r="AB2181" s="74"/>
      <c r="AC2181" s="74"/>
      <c r="AD2181" s="74"/>
      <c r="AE2181" s="74"/>
      <c r="AF2181" s="102"/>
      <c r="AG2181" s="101"/>
      <c r="AN2181" s="74"/>
      <c r="AO2181" s="74"/>
      <c r="AP2181" s="74"/>
      <c r="AQ2181" s="74"/>
      <c r="AR2181" s="74"/>
      <c r="AS2181" s="74"/>
      <c r="AT2181" s="74"/>
      <c r="AU2181" s="74"/>
    </row>
    <row r="2182" spans="27:47">
      <c r="AA2182" s="74"/>
      <c r="AB2182" s="74"/>
      <c r="AC2182" s="74"/>
      <c r="AD2182" s="74"/>
      <c r="AE2182" s="74"/>
      <c r="AF2182" s="102"/>
      <c r="AG2182" s="101"/>
      <c r="AN2182" s="74"/>
      <c r="AO2182" s="74"/>
      <c r="AP2182" s="74"/>
      <c r="AQ2182" s="74"/>
      <c r="AR2182" s="74"/>
      <c r="AS2182" s="74"/>
      <c r="AT2182" s="74"/>
      <c r="AU2182" s="74"/>
    </row>
    <row r="2183" spans="27:47">
      <c r="AA2183" s="74"/>
      <c r="AB2183" s="74"/>
      <c r="AC2183" s="74"/>
      <c r="AD2183" s="74"/>
      <c r="AE2183" s="74"/>
      <c r="AF2183" s="102"/>
      <c r="AG2183" s="101"/>
      <c r="AN2183" s="74"/>
      <c r="AO2183" s="74"/>
      <c r="AP2183" s="74"/>
      <c r="AQ2183" s="74"/>
      <c r="AR2183" s="74"/>
      <c r="AS2183" s="74"/>
      <c r="AT2183" s="74"/>
      <c r="AU2183" s="74"/>
    </row>
    <row r="2184" spans="27:47">
      <c r="AA2184" s="74"/>
      <c r="AB2184" s="74"/>
      <c r="AC2184" s="74"/>
      <c r="AD2184" s="74"/>
      <c r="AE2184" s="74"/>
      <c r="AF2184" s="102"/>
      <c r="AG2184" s="101"/>
      <c r="AN2184" s="74"/>
      <c r="AO2184" s="74"/>
      <c r="AP2184" s="74"/>
      <c r="AQ2184" s="74"/>
      <c r="AR2184" s="74"/>
      <c r="AS2184" s="74"/>
      <c r="AT2184" s="74"/>
      <c r="AU2184" s="74"/>
    </row>
    <row r="2185" spans="27:47">
      <c r="AA2185" s="74"/>
      <c r="AB2185" s="74"/>
      <c r="AC2185" s="74"/>
      <c r="AD2185" s="74"/>
      <c r="AE2185" s="74"/>
      <c r="AF2185" s="102"/>
      <c r="AG2185" s="101"/>
      <c r="AN2185" s="74"/>
      <c r="AO2185" s="74"/>
      <c r="AP2185" s="74"/>
      <c r="AQ2185" s="74"/>
      <c r="AR2185" s="74"/>
      <c r="AS2185" s="74"/>
      <c r="AT2185" s="74"/>
      <c r="AU2185" s="74"/>
    </row>
    <row r="2186" spans="27:47">
      <c r="AA2186" s="74"/>
      <c r="AB2186" s="74"/>
      <c r="AC2186" s="74"/>
      <c r="AD2186" s="74"/>
      <c r="AE2186" s="74"/>
      <c r="AF2186" s="102"/>
      <c r="AG2186" s="101"/>
      <c r="AN2186" s="74"/>
      <c r="AO2186" s="74"/>
      <c r="AP2186" s="74"/>
      <c r="AQ2186" s="74"/>
      <c r="AR2186" s="74"/>
      <c r="AS2186" s="74"/>
      <c r="AT2186" s="74"/>
      <c r="AU2186" s="74"/>
    </row>
    <row r="2187" spans="27:47">
      <c r="AA2187" s="74"/>
      <c r="AB2187" s="74"/>
      <c r="AC2187" s="74"/>
      <c r="AD2187" s="74"/>
      <c r="AE2187" s="74"/>
      <c r="AF2187" s="102"/>
      <c r="AG2187" s="101"/>
      <c r="AN2187" s="74"/>
      <c r="AO2187" s="74"/>
      <c r="AP2187" s="74"/>
      <c r="AQ2187" s="74"/>
      <c r="AR2187" s="74"/>
      <c r="AS2187" s="74"/>
      <c r="AT2187" s="74"/>
      <c r="AU2187" s="74"/>
    </row>
    <row r="2188" spans="27:47">
      <c r="AA2188" s="74"/>
      <c r="AB2188" s="74"/>
      <c r="AC2188" s="74"/>
      <c r="AD2188" s="74"/>
      <c r="AE2188" s="74"/>
      <c r="AF2188" s="102"/>
      <c r="AG2188" s="101"/>
      <c r="AN2188" s="74"/>
      <c r="AO2188" s="74"/>
      <c r="AP2188" s="74"/>
      <c r="AQ2188" s="74"/>
      <c r="AR2188" s="74"/>
      <c r="AS2188" s="74"/>
      <c r="AT2188" s="74"/>
      <c r="AU2188" s="74"/>
    </row>
    <row r="2189" spans="27:47">
      <c r="AA2189" s="74"/>
      <c r="AB2189" s="74"/>
      <c r="AC2189" s="74"/>
      <c r="AD2189" s="74"/>
      <c r="AE2189" s="74"/>
      <c r="AF2189" s="102"/>
      <c r="AG2189" s="101"/>
      <c r="AN2189" s="74"/>
      <c r="AO2189" s="74"/>
      <c r="AP2189" s="74"/>
      <c r="AQ2189" s="74"/>
      <c r="AR2189" s="74"/>
      <c r="AS2189" s="74"/>
      <c r="AT2189" s="74"/>
      <c r="AU2189" s="74"/>
    </row>
    <row r="2190" spans="27:47">
      <c r="AA2190" s="74"/>
      <c r="AB2190" s="74"/>
      <c r="AC2190" s="74"/>
      <c r="AD2190" s="74"/>
      <c r="AE2190" s="74"/>
      <c r="AF2190" s="102"/>
      <c r="AG2190" s="101"/>
      <c r="AN2190" s="74"/>
      <c r="AO2190" s="74"/>
      <c r="AP2190" s="74"/>
      <c r="AQ2190" s="74"/>
      <c r="AR2190" s="74"/>
      <c r="AS2190" s="74"/>
      <c r="AT2190" s="74"/>
      <c r="AU2190" s="74"/>
    </row>
    <row r="2191" spans="27:47">
      <c r="AA2191" s="74"/>
      <c r="AB2191" s="74"/>
      <c r="AC2191" s="74"/>
      <c r="AD2191" s="74"/>
      <c r="AE2191" s="74"/>
      <c r="AF2191" s="102"/>
      <c r="AG2191" s="101"/>
      <c r="AN2191" s="74"/>
      <c r="AO2191" s="74"/>
      <c r="AP2191" s="74"/>
      <c r="AQ2191" s="74"/>
      <c r="AR2191" s="74"/>
      <c r="AS2191" s="74"/>
      <c r="AT2191" s="74"/>
      <c r="AU2191" s="74"/>
    </row>
    <row r="2192" spans="27:47">
      <c r="AA2192" s="74"/>
      <c r="AB2192" s="74"/>
      <c r="AC2192" s="74"/>
      <c r="AD2192" s="74"/>
      <c r="AE2192" s="74"/>
      <c r="AF2192" s="102"/>
      <c r="AG2192" s="101"/>
      <c r="AN2192" s="74"/>
      <c r="AO2192" s="74"/>
      <c r="AP2192" s="74"/>
      <c r="AQ2192" s="74"/>
      <c r="AR2192" s="74"/>
      <c r="AS2192" s="74"/>
      <c r="AT2192" s="74"/>
      <c r="AU2192" s="74"/>
    </row>
    <row r="2193" spans="27:47">
      <c r="AA2193" s="74"/>
      <c r="AB2193" s="74"/>
      <c r="AC2193" s="74"/>
      <c r="AD2193" s="74"/>
      <c r="AE2193" s="74"/>
      <c r="AF2193" s="102"/>
      <c r="AG2193" s="101"/>
      <c r="AN2193" s="74"/>
      <c r="AO2193" s="74"/>
      <c r="AP2193" s="74"/>
      <c r="AQ2193" s="74"/>
      <c r="AR2193" s="74"/>
      <c r="AS2193" s="74"/>
      <c r="AT2193" s="74"/>
      <c r="AU2193" s="74"/>
    </row>
    <row r="2194" spans="27:47">
      <c r="AA2194" s="74"/>
      <c r="AB2194" s="74"/>
      <c r="AC2194" s="74"/>
      <c r="AD2194" s="74"/>
      <c r="AE2194" s="74"/>
      <c r="AF2194" s="102"/>
      <c r="AG2194" s="101"/>
      <c r="AN2194" s="74"/>
      <c r="AO2194" s="74"/>
      <c r="AP2194" s="74"/>
      <c r="AQ2194" s="74"/>
      <c r="AR2194" s="74"/>
      <c r="AS2194" s="74"/>
      <c r="AT2194" s="74"/>
      <c r="AU2194" s="74"/>
    </row>
    <row r="2195" spans="27:47">
      <c r="AA2195" s="74"/>
      <c r="AB2195" s="74"/>
      <c r="AC2195" s="74"/>
      <c r="AD2195" s="74"/>
      <c r="AE2195" s="74"/>
      <c r="AF2195" s="102"/>
      <c r="AG2195" s="101"/>
      <c r="AN2195" s="74"/>
      <c r="AO2195" s="74"/>
      <c r="AP2195" s="74"/>
      <c r="AQ2195" s="74"/>
      <c r="AR2195" s="74"/>
      <c r="AS2195" s="74"/>
      <c r="AT2195" s="74"/>
      <c r="AU2195" s="74"/>
    </row>
    <row r="2196" spans="27:47">
      <c r="AA2196" s="74"/>
      <c r="AB2196" s="74"/>
      <c r="AC2196" s="74"/>
      <c r="AD2196" s="74"/>
      <c r="AE2196" s="74"/>
      <c r="AF2196" s="102"/>
      <c r="AG2196" s="101"/>
      <c r="AN2196" s="74"/>
      <c r="AO2196" s="74"/>
      <c r="AP2196" s="74"/>
      <c r="AQ2196" s="74"/>
      <c r="AR2196" s="74"/>
      <c r="AS2196" s="74"/>
      <c r="AT2196" s="74"/>
      <c r="AU2196" s="74"/>
    </row>
    <row r="2197" spans="27:47">
      <c r="AA2197" s="74"/>
      <c r="AB2197" s="74"/>
      <c r="AC2197" s="74"/>
      <c r="AD2197" s="74"/>
      <c r="AE2197" s="74"/>
      <c r="AF2197" s="102"/>
      <c r="AG2197" s="101"/>
      <c r="AN2197" s="74"/>
      <c r="AO2197" s="74"/>
      <c r="AP2197" s="74"/>
      <c r="AQ2197" s="74"/>
      <c r="AR2197" s="74"/>
      <c r="AS2197" s="74"/>
      <c r="AT2197" s="74"/>
      <c r="AU2197" s="74"/>
    </row>
    <row r="2198" spans="27:47">
      <c r="AA2198" s="74"/>
      <c r="AB2198" s="74"/>
      <c r="AC2198" s="74"/>
      <c r="AD2198" s="74"/>
      <c r="AE2198" s="74"/>
      <c r="AF2198" s="102"/>
      <c r="AG2198" s="101"/>
      <c r="AN2198" s="74"/>
      <c r="AO2198" s="74"/>
      <c r="AP2198" s="74"/>
      <c r="AQ2198" s="74"/>
      <c r="AR2198" s="74"/>
      <c r="AS2198" s="74"/>
      <c r="AT2198" s="74"/>
      <c r="AU2198" s="74"/>
    </row>
    <row r="2199" spans="27:47">
      <c r="AA2199" s="74"/>
      <c r="AB2199" s="74"/>
      <c r="AC2199" s="74"/>
      <c r="AD2199" s="74"/>
      <c r="AE2199" s="74"/>
      <c r="AF2199" s="102"/>
      <c r="AG2199" s="101"/>
      <c r="AN2199" s="74"/>
      <c r="AO2199" s="74"/>
      <c r="AP2199" s="74"/>
      <c r="AQ2199" s="74"/>
      <c r="AR2199" s="74"/>
      <c r="AS2199" s="74"/>
      <c r="AT2199" s="74"/>
      <c r="AU2199" s="74"/>
    </row>
    <row r="2200" spans="27:47">
      <c r="AA2200" s="74"/>
      <c r="AB2200" s="74"/>
      <c r="AC2200" s="74"/>
      <c r="AD2200" s="74"/>
      <c r="AE2200" s="74"/>
      <c r="AF2200" s="102"/>
      <c r="AG2200" s="101"/>
      <c r="AN2200" s="74"/>
      <c r="AO2200" s="74"/>
      <c r="AP2200" s="74"/>
      <c r="AQ2200" s="74"/>
      <c r="AR2200" s="74"/>
      <c r="AS2200" s="74"/>
      <c r="AT2200" s="74"/>
      <c r="AU2200" s="74"/>
    </row>
    <row r="2201" spans="27:47">
      <c r="AA2201" s="74"/>
      <c r="AB2201" s="74"/>
      <c r="AC2201" s="74"/>
      <c r="AD2201" s="74"/>
      <c r="AE2201" s="74"/>
      <c r="AF2201" s="102"/>
      <c r="AG2201" s="101"/>
      <c r="AN2201" s="74"/>
      <c r="AO2201" s="74"/>
      <c r="AP2201" s="74"/>
      <c r="AQ2201" s="74"/>
      <c r="AR2201" s="74"/>
      <c r="AS2201" s="74"/>
      <c r="AT2201" s="74"/>
      <c r="AU2201" s="74"/>
    </row>
    <row r="2202" spans="27:47">
      <c r="AA2202" s="74"/>
      <c r="AB2202" s="74"/>
      <c r="AC2202" s="74"/>
      <c r="AD2202" s="74"/>
      <c r="AE2202" s="74"/>
      <c r="AF2202" s="102"/>
      <c r="AG2202" s="101"/>
      <c r="AN2202" s="74"/>
      <c r="AO2202" s="74"/>
      <c r="AP2202" s="74"/>
      <c r="AQ2202" s="74"/>
      <c r="AR2202" s="74"/>
      <c r="AS2202" s="74"/>
      <c r="AT2202" s="74"/>
      <c r="AU2202" s="74"/>
    </row>
    <row r="2203" spans="27:47">
      <c r="AA2203" s="74"/>
      <c r="AB2203" s="74"/>
      <c r="AC2203" s="74"/>
      <c r="AD2203" s="74"/>
      <c r="AE2203" s="74"/>
      <c r="AF2203" s="102"/>
      <c r="AG2203" s="101"/>
      <c r="AN2203" s="74"/>
      <c r="AO2203" s="74"/>
      <c r="AP2203" s="74"/>
      <c r="AQ2203" s="74"/>
      <c r="AR2203" s="74"/>
      <c r="AS2203" s="74"/>
      <c r="AT2203" s="74"/>
      <c r="AU2203" s="74"/>
    </row>
    <row r="2204" spans="27:47">
      <c r="AA2204" s="74"/>
      <c r="AB2204" s="74"/>
      <c r="AC2204" s="74"/>
      <c r="AD2204" s="74"/>
      <c r="AE2204" s="74"/>
      <c r="AF2204" s="102"/>
      <c r="AG2204" s="101"/>
      <c r="AN2204" s="74"/>
      <c r="AO2204" s="74"/>
      <c r="AP2204" s="74"/>
      <c r="AQ2204" s="74"/>
      <c r="AR2204" s="74"/>
      <c r="AS2204" s="74"/>
      <c r="AT2204" s="74"/>
      <c r="AU2204" s="74"/>
    </row>
    <row r="2205" spans="27:47">
      <c r="AA2205" s="74"/>
      <c r="AB2205" s="74"/>
      <c r="AC2205" s="74"/>
      <c r="AD2205" s="74"/>
      <c r="AE2205" s="74"/>
      <c r="AF2205" s="102"/>
      <c r="AG2205" s="101"/>
      <c r="AN2205" s="74"/>
      <c r="AO2205" s="74"/>
      <c r="AP2205" s="74"/>
      <c r="AQ2205" s="74"/>
      <c r="AR2205" s="74"/>
      <c r="AS2205" s="74"/>
      <c r="AT2205" s="74"/>
      <c r="AU2205" s="74"/>
    </row>
    <row r="2206" spans="27:47">
      <c r="AA2206" s="74"/>
      <c r="AB2206" s="74"/>
      <c r="AC2206" s="74"/>
      <c r="AD2206" s="74"/>
      <c r="AE2206" s="74"/>
      <c r="AF2206" s="102"/>
      <c r="AG2206" s="101"/>
      <c r="AN2206" s="74"/>
      <c r="AO2206" s="74"/>
      <c r="AP2206" s="74"/>
      <c r="AQ2206" s="74"/>
      <c r="AR2206" s="74"/>
      <c r="AS2206" s="74"/>
      <c r="AT2206" s="74"/>
      <c r="AU2206" s="74"/>
    </row>
    <row r="2207" spans="27:47">
      <c r="AA2207" s="74"/>
      <c r="AB2207" s="74"/>
      <c r="AC2207" s="74"/>
      <c r="AD2207" s="74"/>
      <c r="AE2207" s="74"/>
      <c r="AF2207" s="102"/>
      <c r="AG2207" s="101"/>
      <c r="AN2207" s="74"/>
      <c r="AO2207" s="74"/>
      <c r="AP2207" s="74"/>
      <c r="AQ2207" s="74"/>
      <c r="AR2207" s="74"/>
      <c r="AS2207" s="74"/>
      <c r="AT2207" s="74"/>
      <c r="AU2207" s="74"/>
    </row>
    <row r="2208" spans="27:47">
      <c r="AA2208" s="74"/>
      <c r="AB2208" s="74"/>
      <c r="AC2208" s="74"/>
      <c r="AD2208" s="74"/>
      <c r="AE2208" s="74"/>
      <c r="AF2208" s="102"/>
      <c r="AG2208" s="101"/>
      <c r="AN2208" s="74"/>
      <c r="AO2208" s="74"/>
      <c r="AP2208" s="74"/>
      <c r="AQ2208" s="74"/>
      <c r="AR2208" s="74"/>
      <c r="AS2208" s="74"/>
      <c r="AT2208" s="74"/>
      <c r="AU2208" s="74"/>
    </row>
    <row r="2209" spans="27:47">
      <c r="AA2209" s="74"/>
      <c r="AB2209" s="74"/>
      <c r="AC2209" s="74"/>
      <c r="AD2209" s="74"/>
      <c r="AE2209" s="74"/>
      <c r="AF2209" s="102"/>
      <c r="AG2209" s="101"/>
      <c r="AN2209" s="74"/>
      <c r="AO2209" s="74"/>
      <c r="AP2209" s="74"/>
      <c r="AQ2209" s="74"/>
      <c r="AR2209" s="74"/>
      <c r="AS2209" s="74"/>
      <c r="AT2209" s="74"/>
      <c r="AU2209" s="74"/>
    </row>
    <row r="2210" spans="27:47">
      <c r="AA2210" s="74"/>
      <c r="AB2210" s="74"/>
      <c r="AC2210" s="74"/>
      <c r="AD2210" s="74"/>
      <c r="AE2210" s="74"/>
      <c r="AF2210" s="102"/>
      <c r="AG2210" s="101"/>
      <c r="AN2210" s="74"/>
      <c r="AO2210" s="74"/>
      <c r="AP2210" s="74"/>
      <c r="AQ2210" s="74"/>
      <c r="AR2210" s="74"/>
      <c r="AS2210" s="74"/>
      <c r="AT2210" s="74"/>
      <c r="AU2210" s="74"/>
    </row>
    <row r="2211" spans="27:47">
      <c r="AA2211" s="74"/>
      <c r="AB2211" s="74"/>
      <c r="AC2211" s="74"/>
      <c r="AD2211" s="74"/>
      <c r="AE2211" s="74"/>
      <c r="AF2211" s="102"/>
      <c r="AG2211" s="101"/>
      <c r="AN2211" s="74"/>
      <c r="AO2211" s="74"/>
      <c r="AP2211" s="74"/>
      <c r="AQ2211" s="74"/>
      <c r="AR2211" s="74"/>
      <c r="AS2211" s="74"/>
      <c r="AT2211" s="74"/>
      <c r="AU2211" s="74"/>
    </row>
    <row r="2212" spans="27:47">
      <c r="AA2212" s="74"/>
      <c r="AB2212" s="74"/>
      <c r="AC2212" s="74"/>
      <c r="AD2212" s="74"/>
      <c r="AE2212" s="74"/>
      <c r="AF2212" s="102"/>
      <c r="AG2212" s="101"/>
      <c r="AN2212" s="74"/>
      <c r="AO2212" s="74"/>
      <c r="AP2212" s="74"/>
      <c r="AQ2212" s="74"/>
      <c r="AR2212" s="74"/>
      <c r="AS2212" s="74"/>
      <c r="AT2212" s="74"/>
      <c r="AU2212" s="74"/>
    </row>
    <row r="2213" spans="27:47">
      <c r="AA2213" s="74"/>
      <c r="AB2213" s="74"/>
      <c r="AC2213" s="74"/>
      <c r="AD2213" s="74"/>
      <c r="AE2213" s="74"/>
      <c r="AF2213" s="102"/>
      <c r="AG2213" s="101"/>
      <c r="AN2213" s="74"/>
      <c r="AO2213" s="74"/>
      <c r="AP2213" s="74"/>
      <c r="AQ2213" s="74"/>
      <c r="AR2213" s="74"/>
      <c r="AS2213" s="74"/>
      <c r="AT2213" s="74"/>
      <c r="AU2213" s="74"/>
    </row>
    <row r="2214" spans="27:47">
      <c r="AA2214" s="74"/>
      <c r="AB2214" s="74"/>
      <c r="AC2214" s="74"/>
      <c r="AD2214" s="74"/>
      <c r="AE2214" s="74"/>
      <c r="AF2214" s="102"/>
      <c r="AG2214" s="101"/>
      <c r="AN2214" s="74"/>
      <c r="AO2214" s="74"/>
      <c r="AP2214" s="74"/>
      <c r="AQ2214" s="74"/>
      <c r="AR2214" s="74"/>
      <c r="AS2214" s="74"/>
      <c r="AT2214" s="74"/>
      <c r="AU2214" s="74"/>
    </row>
    <row r="2215" spans="27:47">
      <c r="AA2215" s="74"/>
      <c r="AB2215" s="74"/>
      <c r="AC2215" s="74"/>
      <c r="AD2215" s="74"/>
      <c r="AE2215" s="74"/>
      <c r="AF2215" s="102"/>
      <c r="AG2215" s="101"/>
      <c r="AN2215" s="74"/>
      <c r="AO2215" s="74"/>
      <c r="AP2215" s="74"/>
      <c r="AQ2215" s="74"/>
      <c r="AR2215" s="74"/>
      <c r="AS2215" s="74"/>
      <c r="AT2215" s="74"/>
      <c r="AU2215" s="74"/>
    </row>
    <row r="2216" spans="27:47">
      <c r="AA2216" s="74"/>
      <c r="AB2216" s="74"/>
      <c r="AC2216" s="74"/>
      <c r="AD2216" s="74"/>
      <c r="AE2216" s="74"/>
      <c r="AF2216" s="102"/>
      <c r="AG2216" s="101"/>
      <c r="AN2216" s="74"/>
      <c r="AO2216" s="74"/>
      <c r="AP2216" s="74"/>
      <c r="AQ2216" s="74"/>
      <c r="AR2216" s="74"/>
      <c r="AS2216" s="74"/>
      <c r="AT2216" s="74"/>
      <c r="AU2216" s="74"/>
    </row>
    <row r="2217" spans="27:47">
      <c r="AA2217" s="74"/>
      <c r="AB2217" s="74"/>
      <c r="AC2217" s="74"/>
      <c r="AD2217" s="74"/>
      <c r="AE2217" s="74"/>
      <c r="AF2217" s="102"/>
      <c r="AG2217" s="101"/>
      <c r="AN2217" s="74"/>
      <c r="AO2217" s="74"/>
      <c r="AP2217" s="74"/>
      <c r="AQ2217" s="74"/>
      <c r="AR2217" s="74"/>
      <c r="AS2217" s="74"/>
      <c r="AT2217" s="74"/>
      <c r="AU2217" s="74"/>
    </row>
    <row r="2218" spans="27:47">
      <c r="AA2218" s="74"/>
      <c r="AB2218" s="74"/>
      <c r="AC2218" s="74"/>
      <c r="AD2218" s="74"/>
      <c r="AE2218" s="74"/>
      <c r="AF2218" s="102"/>
      <c r="AG2218" s="101"/>
      <c r="AN2218" s="74"/>
      <c r="AO2218" s="74"/>
      <c r="AP2218" s="74"/>
      <c r="AQ2218" s="74"/>
      <c r="AR2218" s="74"/>
      <c r="AS2218" s="74"/>
      <c r="AT2218" s="74"/>
      <c r="AU2218" s="74"/>
    </row>
    <row r="2219" spans="27:47">
      <c r="AA2219" s="74"/>
      <c r="AB2219" s="74"/>
      <c r="AC2219" s="74"/>
      <c r="AD2219" s="74"/>
      <c r="AE2219" s="74"/>
      <c r="AF2219" s="102"/>
      <c r="AG2219" s="101"/>
      <c r="AN2219" s="74"/>
      <c r="AO2219" s="74"/>
      <c r="AP2219" s="74"/>
      <c r="AQ2219" s="74"/>
      <c r="AR2219" s="74"/>
      <c r="AS2219" s="74"/>
      <c r="AT2219" s="74"/>
      <c r="AU2219" s="74"/>
    </row>
    <row r="2220" spans="27:47">
      <c r="AA2220" s="74"/>
      <c r="AB2220" s="74"/>
      <c r="AC2220" s="74"/>
      <c r="AD2220" s="74"/>
      <c r="AE2220" s="74"/>
      <c r="AF2220" s="102"/>
      <c r="AG2220" s="101"/>
      <c r="AN2220" s="74"/>
      <c r="AO2220" s="74"/>
      <c r="AP2220" s="74"/>
      <c r="AQ2220" s="74"/>
      <c r="AR2220" s="74"/>
      <c r="AS2220" s="74"/>
      <c r="AT2220" s="74"/>
      <c r="AU2220" s="74"/>
    </row>
    <row r="2221" spans="27:47">
      <c r="AA2221" s="74"/>
      <c r="AB2221" s="74"/>
      <c r="AC2221" s="74"/>
      <c r="AD2221" s="74"/>
      <c r="AE2221" s="74"/>
      <c r="AF2221" s="102"/>
      <c r="AG2221" s="101"/>
      <c r="AN2221" s="74"/>
      <c r="AO2221" s="74"/>
      <c r="AP2221" s="74"/>
      <c r="AQ2221" s="74"/>
      <c r="AR2221" s="74"/>
      <c r="AS2221" s="74"/>
      <c r="AT2221" s="74"/>
      <c r="AU2221" s="74"/>
    </row>
    <row r="2222" spans="27:47">
      <c r="AA2222" s="74"/>
      <c r="AB2222" s="74"/>
      <c r="AC2222" s="74"/>
      <c r="AD2222" s="74"/>
      <c r="AE2222" s="74"/>
      <c r="AF2222" s="102"/>
      <c r="AG2222" s="101"/>
      <c r="AN2222" s="74"/>
      <c r="AO2222" s="74"/>
      <c r="AP2222" s="74"/>
      <c r="AQ2222" s="74"/>
      <c r="AR2222" s="74"/>
      <c r="AS2222" s="74"/>
      <c r="AT2222" s="74"/>
      <c r="AU2222" s="74"/>
    </row>
    <row r="2223" spans="27:47">
      <c r="AA2223" s="74"/>
      <c r="AB2223" s="74"/>
      <c r="AC2223" s="74"/>
      <c r="AD2223" s="74"/>
      <c r="AE2223" s="74"/>
      <c r="AF2223" s="102"/>
      <c r="AG2223" s="101"/>
      <c r="AN2223" s="74"/>
      <c r="AO2223" s="74"/>
      <c r="AP2223" s="74"/>
      <c r="AQ2223" s="74"/>
      <c r="AR2223" s="74"/>
      <c r="AS2223" s="74"/>
      <c r="AT2223" s="74"/>
      <c r="AU2223" s="74"/>
    </row>
    <row r="2224" spans="27:47">
      <c r="AA2224" s="74"/>
      <c r="AB2224" s="74"/>
      <c r="AC2224" s="74"/>
      <c r="AD2224" s="74"/>
      <c r="AE2224" s="74"/>
      <c r="AF2224" s="102"/>
      <c r="AG2224" s="101"/>
      <c r="AN2224" s="74"/>
      <c r="AO2224" s="74"/>
      <c r="AP2224" s="74"/>
      <c r="AQ2224" s="74"/>
      <c r="AR2224" s="74"/>
      <c r="AS2224" s="74"/>
      <c r="AT2224" s="74"/>
      <c r="AU2224" s="74"/>
    </row>
    <row r="2225" spans="27:47">
      <c r="AA2225" s="74"/>
      <c r="AB2225" s="74"/>
      <c r="AC2225" s="74"/>
      <c r="AD2225" s="74"/>
      <c r="AE2225" s="74"/>
      <c r="AF2225" s="102"/>
      <c r="AG2225" s="101"/>
      <c r="AN2225" s="74"/>
      <c r="AO2225" s="74"/>
      <c r="AP2225" s="74"/>
      <c r="AQ2225" s="74"/>
      <c r="AR2225" s="74"/>
      <c r="AS2225" s="74"/>
      <c r="AT2225" s="74"/>
      <c r="AU2225" s="74"/>
    </row>
    <row r="2226" spans="27:47">
      <c r="AA2226" s="74"/>
      <c r="AB2226" s="74"/>
      <c r="AC2226" s="74"/>
      <c r="AD2226" s="74"/>
      <c r="AE2226" s="74"/>
      <c r="AF2226" s="102"/>
      <c r="AG2226" s="101"/>
      <c r="AN2226" s="74"/>
      <c r="AO2226" s="74"/>
      <c r="AP2226" s="74"/>
      <c r="AQ2226" s="74"/>
      <c r="AR2226" s="74"/>
      <c r="AS2226" s="74"/>
      <c r="AT2226" s="74"/>
      <c r="AU2226" s="74"/>
    </row>
    <row r="2227" spans="27:47">
      <c r="AA2227" s="74"/>
      <c r="AB2227" s="74"/>
      <c r="AC2227" s="74"/>
      <c r="AD2227" s="74"/>
      <c r="AE2227" s="74"/>
      <c r="AF2227" s="102"/>
      <c r="AG2227" s="101"/>
      <c r="AN2227" s="74"/>
      <c r="AO2227" s="74"/>
      <c r="AP2227" s="74"/>
      <c r="AQ2227" s="74"/>
      <c r="AR2227" s="74"/>
      <c r="AS2227" s="74"/>
      <c r="AT2227" s="74"/>
      <c r="AU2227" s="74"/>
    </row>
    <row r="2228" spans="27:47">
      <c r="AA2228" s="74"/>
      <c r="AB2228" s="74"/>
      <c r="AC2228" s="74"/>
      <c r="AD2228" s="74"/>
      <c r="AE2228" s="74"/>
      <c r="AF2228" s="102"/>
      <c r="AG2228" s="101"/>
      <c r="AN2228" s="74"/>
      <c r="AO2228" s="74"/>
      <c r="AP2228" s="74"/>
      <c r="AQ2228" s="74"/>
      <c r="AR2228" s="74"/>
      <c r="AS2228" s="74"/>
      <c r="AT2228" s="74"/>
      <c r="AU2228" s="74"/>
    </row>
    <row r="2229" spans="27:47">
      <c r="AA2229" s="74"/>
      <c r="AB2229" s="74"/>
      <c r="AC2229" s="74"/>
      <c r="AD2229" s="74"/>
      <c r="AE2229" s="74"/>
      <c r="AF2229" s="102"/>
      <c r="AG2229" s="101"/>
      <c r="AN2229" s="74"/>
      <c r="AO2229" s="74"/>
      <c r="AP2229" s="74"/>
      <c r="AQ2229" s="74"/>
      <c r="AR2229" s="74"/>
      <c r="AS2229" s="74"/>
      <c r="AT2229" s="74"/>
      <c r="AU2229" s="74"/>
    </row>
    <row r="2230" spans="27:47">
      <c r="AA2230" s="74"/>
      <c r="AB2230" s="74"/>
      <c r="AC2230" s="74"/>
      <c r="AD2230" s="74"/>
      <c r="AE2230" s="74"/>
      <c r="AF2230" s="102"/>
      <c r="AG2230" s="101"/>
      <c r="AN2230" s="74"/>
      <c r="AO2230" s="74"/>
      <c r="AP2230" s="74"/>
      <c r="AQ2230" s="74"/>
      <c r="AR2230" s="74"/>
      <c r="AS2230" s="74"/>
      <c r="AT2230" s="74"/>
      <c r="AU2230" s="74"/>
    </row>
    <row r="2231" spans="27:47">
      <c r="AA2231" s="74"/>
      <c r="AB2231" s="74"/>
      <c r="AC2231" s="74"/>
      <c r="AD2231" s="74"/>
      <c r="AE2231" s="74"/>
      <c r="AF2231" s="102"/>
      <c r="AG2231" s="101"/>
      <c r="AN2231" s="74"/>
      <c r="AO2231" s="74"/>
      <c r="AP2231" s="74"/>
      <c r="AQ2231" s="74"/>
      <c r="AR2231" s="74"/>
      <c r="AS2231" s="74"/>
      <c r="AT2231" s="74"/>
      <c r="AU2231" s="74"/>
    </row>
    <row r="2232" spans="27:47">
      <c r="AA2232" s="74"/>
      <c r="AB2232" s="74"/>
      <c r="AC2232" s="74"/>
      <c r="AD2232" s="74"/>
      <c r="AE2232" s="74"/>
      <c r="AF2232" s="102"/>
      <c r="AG2232" s="101"/>
      <c r="AN2232" s="74"/>
      <c r="AO2232" s="74"/>
      <c r="AP2232" s="74"/>
      <c r="AQ2232" s="74"/>
      <c r="AR2232" s="74"/>
      <c r="AS2232" s="74"/>
      <c r="AT2232" s="74"/>
      <c r="AU2232" s="74"/>
    </row>
    <row r="2233" spans="27:47">
      <c r="AA2233" s="74"/>
      <c r="AB2233" s="74"/>
      <c r="AC2233" s="74"/>
      <c r="AD2233" s="74"/>
      <c r="AE2233" s="74"/>
      <c r="AF2233" s="102"/>
      <c r="AG2233" s="101"/>
      <c r="AN2233" s="74"/>
      <c r="AO2233" s="74"/>
      <c r="AP2233" s="74"/>
      <c r="AQ2233" s="74"/>
      <c r="AR2233" s="74"/>
      <c r="AS2233" s="74"/>
      <c r="AT2233" s="74"/>
      <c r="AU2233" s="74"/>
    </row>
    <row r="2234" spans="27:47">
      <c r="AA2234" s="74"/>
      <c r="AB2234" s="74"/>
      <c r="AC2234" s="74"/>
      <c r="AD2234" s="74"/>
      <c r="AE2234" s="74"/>
      <c r="AF2234" s="102"/>
      <c r="AG2234" s="101"/>
      <c r="AN2234" s="74"/>
      <c r="AO2234" s="74"/>
      <c r="AP2234" s="74"/>
      <c r="AQ2234" s="74"/>
      <c r="AR2234" s="74"/>
      <c r="AS2234" s="74"/>
      <c r="AT2234" s="74"/>
      <c r="AU2234" s="74"/>
    </row>
    <row r="2235" spans="27:47">
      <c r="AA2235" s="74"/>
      <c r="AB2235" s="74"/>
      <c r="AC2235" s="74"/>
      <c r="AD2235" s="74"/>
      <c r="AE2235" s="74"/>
      <c r="AF2235" s="102"/>
      <c r="AG2235" s="101"/>
      <c r="AN2235" s="74"/>
      <c r="AO2235" s="74"/>
      <c r="AP2235" s="74"/>
      <c r="AQ2235" s="74"/>
      <c r="AR2235" s="74"/>
      <c r="AS2235" s="74"/>
      <c r="AT2235" s="74"/>
      <c r="AU2235" s="74"/>
    </row>
    <row r="2236" spans="27:47">
      <c r="AA2236" s="74"/>
      <c r="AB2236" s="74"/>
      <c r="AC2236" s="74"/>
      <c r="AD2236" s="74"/>
      <c r="AE2236" s="74"/>
      <c r="AF2236" s="102"/>
      <c r="AG2236" s="101"/>
      <c r="AN2236" s="74"/>
      <c r="AO2236" s="74"/>
      <c r="AP2236" s="74"/>
      <c r="AQ2236" s="74"/>
      <c r="AR2236" s="74"/>
      <c r="AS2236" s="74"/>
      <c r="AT2236" s="74"/>
      <c r="AU2236" s="74"/>
    </row>
    <row r="2237" spans="27:47">
      <c r="AA2237" s="74"/>
      <c r="AB2237" s="74"/>
      <c r="AC2237" s="74"/>
      <c r="AD2237" s="74"/>
      <c r="AE2237" s="74"/>
      <c r="AF2237" s="102"/>
      <c r="AG2237" s="101"/>
      <c r="AN2237" s="74"/>
      <c r="AO2237" s="74"/>
      <c r="AP2237" s="74"/>
      <c r="AQ2237" s="74"/>
      <c r="AR2237" s="74"/>
      <c r="AS2237" s="74"/>
      <c r="AT2237" s="74"/>
      <c r="AU2237" s="74"/>
    </row>
    <row r="2238" spans="27:47">
      <c r="AA2238" s="74"/>
      <c r="AB2238" s="74"/>
      <c r="AC2238" s="74"/>
      <c r="AD2238" s="74"/>
      <c r="AE2238" s="74"/>
      <c r="AF2238" s="102"/>
      <c r="AG2238" s="101"/>
      <c r="AN2238" s="74"/>
      <c r="AO2238" s="74"/>
      <c r="AP2238" s="74"/>
      <c r="AQ2238" s="74"/>
      <c r="AR2238" s="74"/>
      <c r="AS2238" s="74"/>
      <c r="AT2238" s="74"/>
      <c r="AU2238" s="74"/>
    </row>
    <row r="2239" spans="27:47">
      <c r="AA2239" s="74"/>
      <c r="AB2239" s="74"/>
      <c r="AC2239" s="74"/>
      <c r="AD2239" s="74"/>
      <c r="AE2239" s="74"/>
      <c r="AF2239" s="102"/>
      <c r="AG2239" s="101"/>
      <c r="AN2239" s="74"/>
      <c r="AO2239" s="74"/>
      <c r="AP2239" s="74"/>
      <c r="AQ2239" s="74"/>
      <c r="AR2239" s="74"/>
      <c r="AS2239" s="74"/>
      <c r="AT2239" s="74"/>
      <c r="AU2239" s="74"/>
    </row>
    <row r="2240" spans="27:47">
      <c r="AA2240" s="74"/>
      <c r="AB2240" s="74"/>
      <c r="AC2240" s="74"/>
      <c r="AD2240" s="74"/>
      <c r="AE2240" s="74"/>
      <c r="AF2240" s="102"/>
      <c r="AG2240" s="101"/>
      <c r="AN2240" s="74"/>
      <c r="AO2240" s="74"/>
      <c r="AP2240" s="74"/>
      <c r="AQ2240" s="74"/>
      <c r="AR2240" s="74"/>
      <c r="AS2240" s="74"/>
      <c r="AT2240" s="74"/>
      <c r="AU2240" s="74"/>
    </row>
    <row r="2241" spans="27:47">
      <c r="AA2241" s="74"/>
      <c r="AB2241" s="74"/>
      <c r="AC2241" s="74"/>
      <c r="AD2241" s="74"/>
      <c r="AE2241" s="74"/>
      <c r="AF2241" s="102"/>
      <c r="AG2241" s="101"/>
      <c r="AN2241" s="74"/>
      <c r="AO2241" s="74"/>
      <c r="AP2241" s="74"/>
      <c r="AQ2241" s="74"/>
      <c r="AR2241" s="74"/>
      <c r="AS2241" s="74"/>
      <c r="AT2241" s="74"/>
      <c r="AU2241" s="74"/>
    </row>
    <row r="2242" spans="27:47">
      <c r="AA2242" s="74"/>
      <c r="AB2242" s="74"/>
      <c r="AC2242" s="74"/>
      <c r="AD2242" s="74"/>
      <c r="AE2242" s="74"/>
      <c r="AF2242" s="102"/>
      <c r="AG2242" s="101"/>
      <c r="AN2242" s="74"/>
      <c r="AO2242" s="74"/>
      <c r="AP2242" s="74"/>
      <c r="AQ2242" s="74"/>
      <c r="AR2242" s="74"/>
      <c r="AS2242" s="74"/>
      <c r="AT2242" s="74"/>
      <c r="AU2242" s="74"/>
    </row>
    <row r="2243" spans="27:47">
      <c r="AA2243" s="74"/>
      <c r="AB2243" s="74"/>
      <c r="AC2243" s="74"/>
      <c r="AD2243" s="74"/>
      <c r="AE2243" s="74"/>
      <c r="AF2243" s="102"/>
      <c r="AG2243" s="101"/>
      <c r="AN2243" s="74"/>
      <c r="AO2243" s="74"/>
      <c r="AP2243" s="74"/>
      <c r="AQ2243" s="74"/>
      <c r="AR2243" s="74"/>
      <c r="AS2243" s="74"/>
      <c r="AT2243" s="74"/>
      <c r="AU2243" s="74"/>
    </row>
    <row r="2244" spans="27:47">
      <c r="AA2244" s="74"/>
      <c r="AB2244" s="74"/>
      <c r="AC2244" s="74"/>
      <c r="AD2244" s="74"/>
      <c r="AE2244" s="74"/>
      <c r="AF2244" s="102"/>
      <c r="AG2244" s="101"/>
      <c r="AN2244" s="74"/>
      <c r="AO2244" s="74"/>
      <c r="AP2244" s="74"/>
      <c r="AQ2244" s="74"/>
      <c r="AR2244" s="74"/>
      <c r="AS2244" s="74"/>
      <c r="AT2244" s="74"/>
      <c r="AU2244" s="74"/>
    </row>
    <row r="2245" spans="27:47">
      <c r="AA2245" s="74"/>
      <c r="AB2245" s="74"/>
      <c r="AC2245" s="74"/>
      <c r="AD2245" s="74"/>
      <c r="AE2245" s="74"/>
      <c r="AF2245" s="102"/>
      <c r="AG2245" s="101"/>
      <c r="AN2245" s="74"/>
      <c r="AO2245" s="74"/>
      <c r="AP2245" s="74"/>
      <c r="AQ2245" s="74"/>
      <c r="AR2245" s="74"/>
      <c r="AS2245" s="74"/>
      <c r="AT2245" s="74"/>
      <c r="AU2245" s="74"/>
    </row>
    <row r="2246" spans="27:47">
      <c r="AA2246" s="74"/>
      <c r="AB2246" s="74"/>
      <c r="AC2246" s="74"/>
      <c r="AD2246" s="74"/>
      <c r="AE2246" s="74"/>
      <c r="AF2246" s="102"/>
      <c r="AG2246" s="101"/>
      <c r="AN2246" s="74"/>
      <c r="AO2246" s="74"/>
      <c r="AP2246" s="74"/>
      <c r="AQ2246" s="74"/>
      <c r="AR2246" s="74"/>
      <c r="AS2246" s="74"/>
      <c r="AT2246" s="74"/>
      <c r="AU2246" s="74"/>
    </row>
    <row r="2247" spans="27:47">
      <c r="AA2247" s="74"/>
      <c r="AB2247" s="74"/>
      <c r="AC2247" s="74"/>
      <c r="AD2247" s="74"/>
      <c r="AE2247" s="74"/>
      <c r="AF2247" s="102"/>
      <c r="AG2247" s="101"/>
      <c r="AN2247" s="74"/>
      <c r="AO2247" s="74"/>
      <c r="AP2247" s="74"/>
      <c r="AQ2247" s="74"/>
      <c r="AR2247" s="74"/>
      <c r="AS2247" s="74"/>
      <c r="AT2247" s="74"/>
      <c r="AU2247" s="74"/>
    </row>
    <row r="2248" spans="27:47">
      <c r="AA2248" s="74"/>
      <c r="AB2248" s="74"/>
      <c r="AC2248" s="74"/>
      <c r="AD2248" s="74"/>
      <c r="AE2248" s="74"/>
      <c r="AF2248" s="102"/>
      <c r="AG2248" s="101"/>
      <c r="AN2248" s="74"/>
      <c r="AO2248" s="74"/>
      <c r="AP2248" s="74"/>
      <c r="AQ2248" s="74"/>
      <c r="AR2248" s="74"/>
      <c r="AS2248" s="74"/>
      <c r="AT2248" s="74"/>
      <c r="AU2248" s="74"/>
    </row>
    <row r="2249" spans="27:47">
      <c r="AA2249" s="74"/>
      <c r="AB2249" s="74"/>
      <c r="AC2249" s="74"/>
      <c r="AD2249" s="74"/>
      <c r="AE2249" s="74"/>
      <c r="AF2249" s="102"/>
      <c r="AG2249" s="101"/>
      <c r="AN2249" s="74"/>
      <c r="AO2249" s="74"/>
      <c r="AP2249" s="74"/>
      <c r="AQ2249" s="74"/>
      <c r="AR2249" s="74"/>
      <c r="AS2249" s="74"/>
      <c r="AT2249" s="74"/>
      <c r="AU2249" s="74"/>
    </row>
    <row r="2250" spans="27:47">
      <c r="AA2250" s="74"/>
      <c r="AB2250" s="74"/>
      <c r="AC2250" s="74"/>
      <c r="AD2250" s="74"/>
      <c r="AE2250" s="74"/>
      <c r="AF2250" s="102"/>
      <c r="AG2250" s="101"/>
      <c r="AN2250" s="74"/>
      <c r="AO2250" s="74"/>
      <c r="AP2250" s="74"/>
      <c r="AQ2250" s="74"/>
      <c r="AR2250" s="74"/>
      <c r="AS2250" s="74"/>
      <c r="AT2250" s="74"/>
      <c r="AU2250" s="74"/>
    </row>
    <row r="2251" spans="27:47">
      <c r="AA2251" s="74"/>
      <c r="AB2251" s="74"/>
      <c r="AC2251" s="74"/>
      <c r="AD2251" s="74"/>
      <c r="AE2251" s="74"/>
      <c r="AF2251" s="102"/>
      <c r="AG2251" s="101"/>
      <c r="AN2251" s="74"/>
      <c r="AO2251" s="74"/>
      <c r="AP2251" s="74"/>
      <c r="AQ2251" s="74"/>
      <c r="AR2251" s="74"/>
      <c r="AS2251" s="74"/>
      <c r="AT2251" s="74"/>
      <c r="AU2251" s="74"/>
    </row>
    <row r="2252" spans="27:47">
      <c r="AA2252" s="74"/>
      <c r="AB2252" s="74"/>
      <c r="AC2252" s="74"/>
      <c r="AD2252" s="74"/>
      <c r="AE2252" s="74"/>
      <c r="AF2252" s="102"/>
      <c r="AG2252" s="101"/>
      <c r="AN2252" s="74"/>
      <c r="AO2252" s="74"/>
      <c r="AP2252" s="74"/>
      <c r="AQ2252" s="74"/>
      <c r="AR2252" s="74"/>
      <c r="AS2252" s="74"/>
      <c r="AT2252" s="74"/>
      <c r="AU2252" s="74"/>
    </row>
    <row r="2253" spans="27:47">
      <c r="AA2253" s="74"/>
      <c r="AB2253" s="74"/>
      <c r="AC2253" s="74"/>
      <c r="AD2253" s="74"/>
      <c r="AE2253" s="74"/>
      <c r="AF2253" s="102"/>
      <c r="AG2253" s="101"/>
      <c r="AN2253" s="74"/>
      <c r="AO2253" s="74"/>
      <c r="AP2253" s="74"/>
      <c r="AQ2253" s="74"/>
      <c r="AR2253" s="74"/>
      <c r="AS2253" s="74"/>
      <c r="AT2253" s="74"/>
      <c r="AU2253" s="74"/>
    </row>
    <row r="2254" spans="27:47">
      <c r="AA2254" s="74"/>
      <c r="AB2254" s="74"/>
      <c r="AC2254" s="74"/>
      <c r="AD2254" s="74"/>
      <c r="AE2254" s="74"/>
      <c r="AF2254" s="102"/>
      <c r="AG2254" s="101"/>
      <c r="AN2254" s="74"/>
      <c r="AO2254" s="74"/>
      <c r="AP2254" s="74"/>
      <c r="AQ2254" s="74"/>
      <c r="AR2254" s="74"/>
      <c r="AS2254" s="74"/>
      <c r="AT2254" s="74"/>
      <c r="AU2254" s="74"/>
    </row>
    <row r="2255" spans="27:47">
      <c r="AA2255" s="74"/>
      <c r="AB2255" s="74"/>
      <c r="AC2255" s="74"/>
      <c r="AD2255" s="74"/>
      <c r="AE2255" s="74"/>
      <c r="AF2255" s="102"/>
      <c r="AG2255" s="101"/>
      <c r="AN2255" s="74"/>
      <c r="AO2255" s="74"/>
      <c r="AP2255" s="74"/>
      <c r="AQ2255" s="74"/>
      <c r="AR2255" s="74"/>
      <c r="AS2255" s="74"/>
      <c r="AT2255" s="74"/>
      <c r="AU2255" s="74"/>
    </row>
    <row r="2256" spans="27:47">
      <c r="AA2256" s="74"/>
      <c r="AB2256" s="74"/>
      <c r="AC2256" s="74"/>
      <c r="AD2256" s="74"/>
      <c r="AE2256" s="74"/>
      <c r="AF2256" s="102"/>
      <c r="AG2256" s="101"/>
      <c r="AN2256" s="74"/>
      <c r="AO2256" s="74"/>
      <c r="AP2256" s="74"/>
      <c r="AQ2256" s="74"/>
      <c r="AR2256" s="74"/>
      <c r="AS2256" s="74"/>
      <c r="AT2256" s="74"/>
      <c r="AU2256" s="74"/>
    </row>
    <row r="2257" spans="27:47">
      <c r="AA2257" s="74"/>
      <c r="AB2257" s="74"/>
      <c r="AC2257" s="74"/>
      <c r="AD2257" s="74"/>
      <c r="AE2257" s="74"/>
      <c r="AF2257" s="102"/>
      <c r="AG2257" s="101"/>
      <c r="AN2257" s="74"/>
      <c r="AO2257" s="74"/>
      <c r="AP2257" s="74"/>
      <c r="AQ2257" s="74"/>
      <c r="AR2257" s="74"/>
      <c r="AS2257" s="74"/>
      <c r="AT2257" s="74"/>
      <c r="AU2257" s="74"/>
    </row>
    <row r="2258" spans="27:47">
      <c r="AA2258" s="74"/>
      <c r="AB2258" s="74"/>
      <c r="AC2258" s="74"/>
      <c r="AD2258" s="74"/>
      <c r="AE2258" s="74"/>
      <c r="AF2258" s="102"/>
      <c r="AG2258" s="101"/>
      <c r="AN2258" s="74"/>
      <c r="AO2258" s="74"/>
      <c r="AP2258" s="74"/>
      <c r="AQ2258" s="74"/>
      <c r="AR2258" s="74"/>
      <c r="AS2258" s="74"/>
      <c r="AT2258" s="74"/>
      <c r="AU2258" s="74"/>
    </row>
    <row r="2259" spans="27:47">
      <c r="AA2259" s="74"/>
      <c r="AB2259" s="74"/>
      <c r="AC2259" s="74"/>
      <c r="AD2259" s="74"/>
      <c r="AE2259" s="74"/>
      <c r="AF2259" s="102"/>
      <c r="AG2259" s="101"/>
      <c r="AN2259" s="74"/>
      <c r="AO2259" s="74"/>
      <c r="AP2259" s="74"/>
      <c r="AQ2259" s="74"/>
      <c r="AR2259" s="74"/>
      <c r="AS2259" s="74"/>
      <c r="AT2259" s="74"/>
      <c r="AU2259" s="74"/>
    </row>
    <row r="2260" spans="27:47">
      <c r="AA2260" s="74"/>
      <c r="AB2260" s="74"/>
      <c r="AC2260" s="74"/>
      <c r="AD2260" s="74"/>
      <c r="AE2260" s="74"/>
      <c r="AF2260" s="102"/>
      <c r="AG2260" s="101"/>
      <c r="AN2260" s="74"/>
      <c r="AO2260" s="74"/>
      <c r="AP2260" s="74"/>
      <c r="AQ2260" s="74"/>
      <c r="AR2260" s="74"/>
      <c r="AS2260" s="74"/>
      <c r="AT2260" s="74"/>
      <c r="AU2260" s="74"/>
    </row>
    <row r="2261" spans="27:47">
      <c r="AA2261" s="74"/>
      <c r="AB2261" s="74"/>
      <c r="AC2261" s="74"/>
      <c r="AD2261" s="74"/>
      <c r="AE2261" s="74"/>
      <c r="AF2261" s="102"/>
      <c r="AG2261" s="101"/>
      <c r="AN2261" s="74"/>
      <c r="AO2261" s="74"/>
      <c r="AP2261" s="74"/>
      <c r="AQ2261" s="74"/>
      <c r="AR2261" s="74"/>
      <c r="AS2261" s="74"/>
      <c r="AT2261" s="74"/>
      <c r="AU2261" s="74"/>
    </row>
    <row r="2262" spans="27:47">
      <c r="AA2262" s="74"/>
      <c r="AB2262" s="74"/>
      <c r="AC2262" s="74"/>
      <c r="AD2262" s="74"/>
      <c r="AE2262" s="74"/>
      <c r="AF2262" s="102"/>
      <c r="AG2262" s="101"/>
      <c r="AN2262" s="74"/>
      <c r="AO2262" s="74"/>
      <c r="AP2262" s="74"/>
      <c r="AQ2262" s="74"/>
      <c r="AR2262" s="74"/>
      <c r="AS2262" s="74"/>
      <c r="AT2262" s="74"/>
      <c r="AU2262" s="74"/>
    </row>
    <row r="2263" spans="27:47">
      <c r="AA2263" s="74"/>
      <c r="AB2263" s="74"/>
      <c r="AC2263" s="74"/>
      <c r="AD2263" s="74"/>
      <c r="AE2263" s="74"/>
      <c r="AF2263" s="102"/>
      <c r="AG2263" s="101"/>
      <c r="AN2263" s="74"/>
      <c r="AO2263" s="74"/>
      <c r="AP2263" s="74"/>
      <c r="AQ2263" s="74"/>
      <c r="AR2263" s="74"/>
      <c r="AS2263" s="74"/>
      <c r="AT2263" s="74"/>
      <c r="AU2263" s="74"/>
    </row>
    <row r="2264" spans="27:47">
      <c r="AA2264" s="74"/>
      <c r="AB2264" s="74"/>
      <c r="AC2264" s="74"/>
      <c r="AD2264" s="74"/>
      <c r="AE2264" s="74"/>
      <c r="AF2264" s="102"/>
      <c r="AG2264" s="101"/>
      <c r="AN2264" s="74"/>
      <c r="AO2264" s="74"/>
      <c r="AP2264" s="74"/>
      <c r="AQ2264" s="74"/>
      <c r="AR2264" s="74"/>
      <c r="AS2264" s="74"/>
      <c r="AT2264" s="74"/>
      <c r="AU2264" s="74"/>
    </row>
    <row r="2265" spans="27:47">
      <c r="AA2265" s="74"/>
      <c r="AB2265" s="74"/>
      <c r="AC2265" s="74"/>
      <c r="AD2265" s="74"/>
      <c r="AE2265" s="74"/>
      <c r="AF2265" s="102"/>
      <c r="AG2265" s="101"/>
      <c r="AN2265" s="74"/>
      <c r="AO2265" s="74"/>
      <c r="AP2265" s="74"/>
      <c r="AQ2265" s="74"/>
      <c r="AR2265" s="74"/>
      <c r="AS2265" s="74"/>
      <c r="AT2265" s="74"/>
      <c r="AU2265" s="74"/>
    </row>
    <row r="2266" spans="27:47">
      <c r="AA2266" s="74"/>
      <c r="AB2266" s="74"/>
      <c r="AC2266" s="74"/>
      <c r="AD2266" s="74"/>
      <c r="AE2266" s="74"/>
      <c r="AF2266" s="102"/>
      <c r="AG2266" s="101"/>
      <c r="AN2266" s="74"/>
      <c r="AO2266" s="74"/>
      <c r="AP2266" s="74"/>
      <c r="AQ2266" s="74"/>
      <c r="AR2266" s="74"/>
      <c r="AS2266" s="74"/>
      <c r="AT2266" s="74"/>
      <c r="AU2266" s="74"/>
    </row>
    <row r="2267" spans="27:47">
      <c r="AA2267" s="74"/>
      <c r="AB2267" s="74"/>
      <c r="AC2267" s="74"/>
      <c r="AD2267" s="74"/>
      <c r="AE2267" s="74"/>
      <c r="AF2267" s="102"/>
      <c r="AG2267" s="101"/>
      <c r="AN2267" s="74"/>
      <c r="AO2267" s="74"/>
      <c r="AP2267" s="74"/>
      <c r="AQ2267" s="74"/>
      <c r="AR2267" s="74"/>
      <c r="AS2267" s="74"/>
      <c r="AT2267" s="74"/>
      <c r="AU2267" s="74"/>
    </row>
    <row r="2268" spans="27:47">
      <c r="AA2268" s="74"/>
      <c r="AB2268" s="74"/>
      <c r="AC2268" s="74"/>
      <c r="AD2268" s="74"/>
      <c r="AE2268" s="74"/>
      <c r="AF2268" s="102"/>
      <c r="AG2268" s="101"/>
      <c r="AN2268" s="74"/>
      <c r="AO2268" s="74"/>
      <c r="AP2268" s="74"/>
      <c r="AQ2268" s="74"/>
      <c r="AR2268" s="74"/>
      <c r="AS2268" s="74"/>
      <c r="AT2268" s="74"/>
      <c r="AU2268" s="74"/>
    </row>
    <row r="2269" spans="27:47">
      <c r="AA2269" s="74"/>
      <c r="AB2269" s="74"/>
      <c r="AC2269" s="74"/>
      <c r="AD2269" s="74"/>
      <c r="AE2269" s="74"/>
      <c r="AF2269" s="102"/>
      <c r="AG2269" s="101"/>
      <c r="AN2269" s="74"/>
      <c r="AO2269" s="74"/>
      <c r="AP2269" s="74"/>
      <c r="AQ2269" s="74"/>
      <c r="AR2269" s="74"/>
      <c r="AS2269" s="74"/>
      <c r="AT2269" s="74"/>
      <c r="AU2269" s="74"/>
    </row>
    <row r="2270" spans="27:47">
      <c r="AA2270" s="74"/>
      <c r="AB2270" s="74"/>
      <c r="AC2270" s="74"/>
      <c r="AD2270" s="74"/>
      <c r="AE2270" s="74"/>
      <c r="AF2270" s="102"/>
      <c r="AG2270" s="101"/>
      <c r="AN2270" s="74"/>
      <c r="AO2270" s="74"/>
      <c r="AP2270" s="74"/>
      <c r="AQ2270" s="74"/>
      <c r="AR2270" s="74"/>
      <c r="AS2270" s="74"/>
      <c r="AT2270" s="74"/>
      <c r="AU2270" s="74"/>
    </row>
    <row r="2271" spans="27:47">
      <c r="AA2271" s="74"/>
      <c r="AB2271" s="74"/>
      <c r="AC2271" s="74"/>
      <c r="AD2271" s="74"/>
      <c r="AE2271" s="74"/>
      <c r="AF2271" s="102"/>
      <c r="AG2271" s="101"/>
      <c r="AN2271" s="74"/>
      <c r="AO2271" s="74"/>
      <c r="AP2271" s="74"/>
      <c r="AQ2271" s="74"/>
      <c r="AR2271" s="74"/>
      <c r="AS2271" s="74"/>
      <c r="AT2271" s="74"/>
      <c r="AU2271" s="74"/>
    </row>
    <row r="2272" spans="27:47">
      <c r="AA2272" s="74"/>
      <c r="AB2272" s="74"/>
      <c r="AC2272" s="74"/>
      <c r="AD2272" s="74"/>
      <c r="AE2272" s="74"/>
      <c r="AF2272" s="102"/>
      <c r="AG2272" s="101"/>
      <c r="AN2272" s="74"/>
      <c r="AO2272" s="74"/>
      <c r="AP2272" s="74"/>
      <c r="AQ2272" s="74"/>
      <c r="AR2272" s="74"/>
      <c r="AS2272" s="74"/>
      <c r="AT2272" s="74"/>
      <c r="AU2272" s="74"/>
    </row>
    <row r="2273" spans="27:47">
      <c r="AA2273" s="74"/>
      <c r="AB2273" s="74"/>
      <c r="AC2273" s="74"/>
      <c r="AD2273" s="74"/>
      <c r="AE2273" s="74"/>
      <c r="AF2273" s="102"/>
      <c r="AG2273" s="101"/>
      <c r="AN2273" s="74"/>
      <c r="AO2273" s="74"/>
      <c r="AP2273" s="74"/>
      <c r="AQ2273" s="74"/>
      <c r="AR2273" s="74"/>
      <c r="AS2273" s="74"/>
      <c r="AT2273" s="74"/>
      <c r="AU2273" s="74"/>
    </row>
    <row r="2274" spans="27:47">
      <c r="AA2274" s="74"/>
      <c r="AB2274" s="74"/>
      <c r="AC2274" s="74"/>
      <c r="AD2274" s="74"/>
      <c r="AE2274" s="74"/>
      <c r="AF2274" s="102"/>
      <c r="AG2274" s="101"/>
      <c r="AN2274" s="74"/>
      <c r="AO2274" s="74"/>
      <c r="AP2274" s="74"/>
      <c r="AQ2274" s="74"/>
      <c r="AR2274" s="74"/>
      <c r="AS2274" s="74"/>
      <c r="AT2274" s="74"/>
      <c r="AU2274" s="74"/>
    </row>
    <row r="2275" spans="27:47">
      <c r="AA2275" s="74"/>
      <c r="AB2275" s="74"/>
      <c r="AC2275" s="74"/>
      <c r="AD2275" s="74"/>
      <c r="AE2275" s="74"/>
      <c r="AF2275" s="102"/>
      <c r="AG2275" s="101"/>
      <c r="AN2275" s="74"/>
      <c r="AO2275" s="74"/>
      <c r="AP2275" s="74"/>
      <c r="AQ2275" s="74"/>
      <c r="AR2275" s="74"/>
      <c r="AS2275" s="74"/>
      <c r="AT2275" s="74"/>
      <c r="AU2275" s="74"/>
    </row>
    <row r="2276" spans="27:47">
      <c r="AA2276" s="74"/>
      <c r="AB2276" s="74"/>
      <c r="AC2276" s="74"/>
      <c r="AD2276" s="74"/>
      <c r="AE2276" s="74"/>
      <c r="AF2276" s="102"/>
      <c r="AG2276" s="101"/>
      <c r="AN2276" s="74"/>
      <c r="AO2276" s="74"/>
      <c r="AP2276" s="74"/>
      <c r="AQ2276" s="74"/>
      <c r="AR2276" s="74"/>
      <c r="AS2276" s="74"/>
      <c r="AT2276" s="74"/>
      <c r="AU2276" s="74"/>
    </row>
    <row r="2277" spans="27:47">
      <c r="AA2277" s="74"/>
      <c r="AB2277" s="74"/>
      <c r="AC2277" s="74"/>
      <c r="AD2277" s="74"/>
      <c r="AE2277" s="74"/>
      <c r="AF2277" s="102"/>
      <c r="AG2277" s="101"/>
      <c r="AN2277" s="74"/>
      <c r="AO2277" s="74"/>
      <c r="AP2277" s="74"/>
      <c r="AQ2277" s="74"/>
      <c r="AR2277" s="74"/>
      <c r="AS2277" s="74"/>
      <c r="AT2277" s="74"/>
      <c r="AU2277" s="74"/>
    </row>
    <row r="2278" spans="27:47">
      <c r="AA2278" s="74"/>
      <c r="AB2278" s="74"/>
      <c r="AC2278" s="74"/>
      <c r="AD2278" s="74"/>
      <c r="AE2278" s="74"/>
      <c r="AF2278" s="102"/>
      <c r="AG2278" s="101"/>
      <c r="AN2278" s="74"/>
      <c r="AO2278" s="74"/>
      <c r="AP2278" s="74"/>
      <c r="AQ2278" s="74"/>
      <c r="AR2278" s="74"/>
      <c r="AS2278" s="74"/>
      <c r="AT2278" s="74"/>
      <c r="AU2278" s="74"/>
    </row>
    <row r="2279" spans="27:47">
      <c r="AA2279" s="74"/>
      <c r="AB2279" s="74"/>
      <c r="AC2279" s="74"/>
      <c r="AD2279" s="74"/>
      <c r="AE2279" s="74"/>
      <c r="AF2279" s="102"/>
      <c r="AG2279" s="101"/>
      <c r="AN2279" s="74"/>
      <c r="AO2279" s="74"/>
      <c r="AP2279" s="74"/>
      <c r="AQ2279" s="74"/>
      <c r="AR2279" s="74"/>
      <c r="AS2279" s="74"/>
      <c r="AT2279" s="74"/>
      <c r="AU2279" s="74"/>
    </row>
    <row r="2280" spans="27:47">
      <c r="AA2280" s="74"/>
      <c r="AB2280" s="74"/>
      <c r="AC2280" s="74"/>
      <c r="AD2280" s="74"/>
      <c r="AE2280" s="74"/>
      <c r="AF2280" s="102"/>
      <c r="AG2280" s="101"/>
      <c r="AN2280" s="74"/>
      <c r="AO2280" s="74"/>
      <c r="AP2280" s="74"/>
      <c r="AQ2280" s="74"/>
      <c r="AR2280" s="74"/>
      <c r="AS2280" s="74"/>
      <c r="AT2280" s="74"/>
      <c r="AU2280" s="74"/>
    </row>
    <row r="2281" spans="27:47">
      <c r="AA2281" s="74"/>
      <c r="AB2281" s="74"/>
      <c r="AC2281" s="74"/>
      <c r="AD2281" s="74"/>
      <c r="AE2281" s="74"/>
      <c r="AF2281" s="102"/>
      <c r="AG2281" s="101"/>
      <c r="AN2281" s="74"/>
      <c r="AO2281" s="74"/>
      <c r="AP2281" s="74"/>
      <c r="AQ2281" s="74"/>
      <c r="AR2281" s="74"/>
      <c r="AS2281" s="74"/>
      <c r="AT2281" s="74"/>
      <c r="AU2281" s="74"/>
    </row>
    <row r="2282" spans="27:47">
      <c r="AA2282" s="74"/>
      <c r="AB2282" s="74"/>
      <c r="AC2282" s="74"/>
      <c r="AD2282" s="74"/>
      <c r="AE2282" s="74"/>
      <c r="AF2282" s="102"/>
      <c r="AG2282" s="101"/>
      <c r="AN2282" s="74"/>
      <c r="AO2282" s="74"/>
      <c r="AP2282" s="74"/>
      <c r="AQ2282" s="74"/>
      <c r="AR2282" s="74"/>
      <c r="AS2282" s="74"/>
      <c r="AT2282" s="74"/>
      <c r="AU2282" s="74"/>
    </row>
    <row r="2283" spans="27:47">
      <c r="AA2283" s="74"/>
      <c r="AB2283" s="74"/>
      <c r="AC2283" s="74"/>
      <c r="AD2283" s="74"/>
      <c r="AE2283" s="74"/>
      <c r="AF2283" s="102"/>
      <c r="AG2283" s="101"/>
      <c r="AN2283" s="74"/>
      <c r="AO2283" s="74"/>
      <c r="AP2283" s="74"/>
      <c r="AQ2283" s="74"/>
      <c r="AR2283" s="74"/>
      <c r="AS2283" s="74"/>
      <c r="AT2283" s="74"/>
      <c r="AU2283" s="74"/>
    </row>
    <row r="2284" spans="27:47">
      <c r="AA2284" s="74"/>
      <c r="AB2284" s="74"/>
      <c r="AC2284" s="74"/>
      <c r="AD2284" s="74"/>
      <c r="AE2284" s="74"/>
      <c r="AF2284" s="102"/>
      <c r="AG2284" s="101"/>
      <c r="AN2284" s="74"/>
      <c r="AO2284" s="74"/>
      <c r="AP2284" s="74"/>
      <c r="AQ2284" s="74"/>
      <c r="AR2284" s="74"/>
      <c r="AS2284" s="74"/>
      <c r="AT2284" s="74"/>
      <c r="AU2284" s="74"/>
    </row>
    <row r="2285" spans="27:47">
      <c r="AA2285" s="74"/>
      <c r="AB2285" s="74"/>
      <c r="AC2285" s="74"/>
      <c r="AD2285" s="74"/>
      <c r="AE2285" s="74"/>
      <c r="AF2285" s="102"/>
      <c r="AG2285" s="101"/>
      <c r="AN2285" s="74"/>
      <c r="AO2285" s="74"/>
      <c r="AP2285" s="74"/>
      <c r="AQ2285" s="74"/>
      <c r="AR2285" s="74"/>
      <c r="AS2285" s="74"/>
      <c r="AT2285" s="74"/>
      <c r="AU2285" s="74"/>
    </row>
    <row r="2286" spans="27:47">
      <c r="AA2286" s="74"/>
      <c r="AB2286" s="74"/>
      <c r="AC2286" s="74"/>
      <c r="AD2286" s="74"/>
      <c r="AE2286" s="74"/>
      <c r="AF2286" s="102"/>
      <c r="AG2286" s="101"/>
      <c r="AN2286" s="74"/>
      <c r="AO2286" s="74"/>
      <c r="AP2286" s="74"/>
      <c r="AQ2286" s="74"/>
      <c r="AR2286" s="74"/>
      <c r="AS2286" s="74"/>
      <c r="AT2286" s="74"/>
      <c r="AU2286" s="74"/>
    </row>
    <row r="2287" spans="27:47">
      <c r="AA2287" s="74"/>
      <c r="AB2287" s="74"/>
      <c r="AC2287" s="74"/>
      <c r="AD2287" s="74"/>
      <c r="AE2287" s="74"/>
      <c r="AF2287" s="102"/>
      <c r="AG2287" s="101"/>
      <c r="AN2287" s="74"/>
      <c r="AO2287" s="74"/>
      <c r="AP2287" s="74"/>
      <c r="AQ2287" s="74"/>
      <c r="AR2287" s="74"/>
      <c r="AS2287" s="74"/>
      <c r="AT2287" s="74"/>
      <c r="AU2287" s="74"/>
    </row>
    <row r="2288" spans="27:47">
      <c r="AA2288" s="74"/>
      <c r="AB2288" s="74"/>
      <c r="AC2288" s="74"/>
      <c r="AD2288" s="74"/>
      <c r="AE2288" s="74"/>
      <c r="AF2288" s="102"/>
      <c r="AG2288" s="101"/>
      <c r="AN2288" s="74"/>
      <c r="AO2288" s="74"/>
      <c r="AP2288" s="74"/>
      <c r="AQ2288" s="74"/>
      <c r="AR2288" s="74"/>
      <c r="AS2288" s="74"/>
      <c r="AT2288" s="74"/>
      <c r="AU2288" s="74"/>
    </row>
    <row r="2289" spans="27:47">
      <c r="AA2289" s="74"/>
      <c r="AB2289" s="74"/>
      <c r="AC2289" s="74"/>
      <c r="AD2289" s="74"/>
      <c r="AE2289" s="74"/>
      <c r="AF2289" s="102"/>
      <c r="AG2289" s="101"/>
      <c r="AN2289" s="74"/>
      <c r="AO2289" s="74"/>
      <c r="AP2289" s="74"/>
      <c r="AQ2289" s="74"/>
      <c r="AR2289" s="74"/>
      <c r="AS2289" s="74"/>
      <c r="AT2289" s="74"/>
      <c r="AU2289" s="74"/>
    </row>
    <row r="2290" spans="27:47">
      <c r="AA2290" s="74"/>
      <c r="AB2290" s="74"/>
      <c r="AC2290" s="74"/>
      <c r="AD2290" s="74"/>
      <c r="AE2290" s="74"/>
      <c r="AF2290" s="102"/>
      <c r="AG2290" s="101"/>
      <c r="AN2290" s="74"/>
      <c r="AO2290" s="74"/>
      <c r="AP2290" s="74"/>
      <c r="AQ2290" s="74"/>
      <c r="AR2290" s="74"/>
      <c r="AS2290" s="74"/>
      <c r="AT2290" s="74"/>
      <c r="AU2290" s="74"/>
    </row>
    <row r="2291" spans="27:47">
      <c r="AA2291" s="74"/>
      <c r="AB2291" s="74"/>
      <c r="AC2291" s="74"/>
      <c r="AD2291" s="74"/>
      <c r="AE2291" s="74"/>
      <c r="AF2291" s="102"/>
      <c r="AG2291" s="101"/>
      <c r="AN2291" s="74"/>
      <c r="AO2291" s="74"/>
      <c r="AP2291" s="74"/>
      <c r="AQ2291" s="74"/>
      <c r="AR2291" s="74"/>
      <c r="AS2291" s="74"/>
      <c r="AT2291" s="74"/>
      <c r="AU2291" s="74"/>
    </row>
    <row r="2292" spans="27:47">
      <c r="AA2292" s="74"/>
      <c r="AB2292" s="74"/>
      <c r="AC2292" s="74"/>
      <c r="AD2292" s="74"/>
      <c r="AE2292" s="74"/>
      <c r="AF2292" s="102"/>
      <c r="AG2292" s="101"/>
      <c r="AN2292" s="74"/>
      <c r="AO2292" s="74"/>
      <c r="AP2292" s="74"/>
      <c r="AQ2292" s="74"/>
      <c r="AR2292" s="74"/>
      <c r="AS2292" s="74"/>
      <c r="AT2292" s="74"/>
      <c r="AU2292" s="74"/>
    </row>
    <row r="2293" spans="27:47">
      <c r="AA2293" s="74"/>
      <c r="AB2293" s="74"/>
      <c r="AC2293" s="74"/>
      <c r="AD2293" s="74"/>
      <c r="AE2293" s="74"/>
      <c r="AF2293" s="102"/>
      <c r="AG2293" s="101"/>
      <c r="AN2293" s="74"/>
      <c r="AO2293" s="74"/>
      <c r="AP2293" s="74"/>
      <c r="AQ2293" s="74"/>
      <c r="AR2293" s="74"/>
      <c r="AS2293" s="74"/>
      <c r="AT2293" s="74"/>
      <c r="AU2293" s="74"/>
    </row>
    <row r="2294" spans="27:47">
      <c r="AA2294" s="74"/>
      <c r="AB2294" s="74"/>
      <c r="AC2294" s="74"/>
      <c r="AD2294" s="74"/>
      <c r="AE2294" s="74"/>
      <c r="AF2294" s="102"/>
      <c r="AG2294" s="101"/>
      <c r="AN2294" s="74"/>
      <c r="AO2294" s="74"/>
      <c r="AP2294" s="74"/>
      <c r="AQ2294" s="74"/>
      <c r="AR2294" s="74"/>
      <c r="AS2294" s="74"/>
      <c r="AT2294" s="74"/>
      <c r="AU2294" s="74"/>
    </row>
    <row r="2295" spans="27:47">
      <c r="AA2295" s="74"/>
      <c r="AB2295" s="74"/>
      <c r="AC2295" s="74"/>
      <c r="AD2295" s="74"/>
      <c r="AE2295" s="74"/>
      <c r="AF2295" s="102"/>
      <c r="AG2295" s="101"/>
      <c r="AN2295" s="74"/>
      <c r="AO2295" s="74"/>
      <c r="AP2295" s="74"/>
      <c r="AQ2295" s="74"/>
      <c r="AR2295" s="74"/>
      <c r="AS2295" s="74"/>
      <c r="AT2295" s="74"/>
      <c r="AU2295" s="74"/>
    </row>
    <row r="2296" spans="27:47">
      <c r="AA2296" s="74"/>
      <c r="AB2296" s="74"/>
      <c r="AC2296" s="74"/>
      <c r="AD2296" s="74"/>
      <c r="AE2296" s="74"/>
      <c r="AF2296" s="102"/>
      <c r="AG2296" s="101"/>
      <c r="AN2296" s="74"/>
      <c r="AO2296" s="74"/>
      <c r="AP2296" s="74"/>
      <c r="AQ2296" s="74"/>
      <c r="AR2296" s="74"/>
      <c r="AS2296" s="74"/>
      <c r="AT2296" s="74"/>
      <c r="AU2296" s="74"/>
    </row>
    <row r="2297" spans="27:47">
      <c r="AA2297" s="74"/>
      <c r="AB2297" s="74"/>
      <c r="AC2297" s="74"/>
      <c r="AD2297" s="74"/>
      <c r="AE2297" s="74"/>
      <c r="AF2297" s="102"/>
      <c r="AG2297" s="101"/>
      <c r="AN2297" s="74"/>
      <c r="AO2297" s="74"/>
      <c r="AP2297" s="74"/>
      <c r="AQ2297" s="74"/>
      <c r="AR2297" s="74"/>
      <c r="AS2297" s="74"/>
      <c r="AT2297" s="74"/>
      <c r="AU2297" s="74"/>
    </row>
    <row r="2298" spans="27:47">
      <c r="AA2298" s="74"/>
      <c r="AB2298" s="74"/>
      <c r="AC2298" s="74"/>
      <c r="AD2298" s="74"/>
      <c r="AE2298" s="74"/>
      <c r="AF2298" s="102"/>
      <c r="AG2298" s="101"/>
      <c r="AN2298" s="74"/>
      <c r="AO2298" s="74"/>
      <c r="AP2298" s="74"/>
      <c r="AQ2298" s="74"/>
      <c r="AR2298" s="74"/>
      <c r="AS2298" s="74"/>
      <c r="AT2298" s="74"/>
      <c r="AU2298" s="74"/>
    </row>
    <row r="2299" spans="27:47">
      <c r="AA2299" s="74"/>
      <c r="AB2299" s="74"/>
      <c r="AC2299" s="74"/>
      <c r="AD2299" s="74"/>
      <c r="AE2299" s="74"/>
      <c r="AF2299" s="102"/>
      <c r="AG2299" s="101"/>
      <c r="AN2299" s="74"/>
      <c r="AO2299" s="74"/>
      <c r="AP2299" s="74"/>
      <c r="AQ2299" s="74"/>
      <c r="AR2299" s="74"/>
      <c r="AS2299" s="74"/>
      <c r="AT2299" s="74"/>
      <c r="AU2299" s="74"/>
    </row>
    <row r="2300" spans="27:47">
      <c r="AA2300" s="74"/>
      <c r="AB2300" s="74"/>
      <c r="AC2300" s="74"/>
      <c r="AD2300" s="74"/>
      <c r="AE2300" s="74"/>
      <c r="AF2300" s="102"/>
      <c r="AG2300" s="101"/>
      <c r="AN2300" s="74"/>
      <c r="AO2300" s="74"/>
      <c r="AP2300" s="74"/>
      <c r="AQ2300" s="74"/>
      <c r="AR2300" s="74"/>
      <c r="AS2300" s="74"/>
      <c r="AT2300" s="74"/>
      <c r="AU2300" s="74"/>
    </row>
    <row r="2301" spans="27:47">
      <c r="AA2301" s="74"/>
      <c r="AB2301" s="74"/>
      <c r="AC2301" s="74"/>
      <c r="AD2301" s="74"/>
      <c r="AE2301" s="74"/>
      <c r="AF2301" s="102"/>
      <c r="AG2301" s="101"/>
      <c r="AN2301" s="74"/>
      <c r="AO2301" s="74"/>
      <c r="AP2301" s="74"/>
      <c r="AQ2301" s="74"/>
      <c r="AR2301" s="74"/>
      <c r="AS2301" s="74"/>
      <c r="AT2301" s="74"/>
      <c r="AU2301" s="74"/>
    </row>
    <row r="2302" spans="27:47">
      <c r="AA2302" s="74"/>
      <c r="AB2302" s="74"/>
      <c r="AC2302" s="74"/>
      <c r="AD2302" s="74"/>
      <c r="AE2302" s="74"/>
      <c r="AF2302" s="102"/>
      <c r="AG2302" s="101"/>
      <c r="AN2302" s="74"/>
      <c r="AO2302" s="74"/>
      <c r="AP2302" s="74"/>
      <c r="AQ2302" s="74"/>
      <c r="AR2302" s="74"/>
      <c r="AS2302" s="74"/>
      <c r="AT2302" s="74"/>
      <c r="AU2302" s="74"/>
    </row>
    <row r="2303" spans="27:47">
      <c r="AA2303" s="74"/>
      <c r="AB2303" s="74"/>
      <c r="AC2303" s="74"/>
      <c r="AD2303" s="74"/>
      <c r="AE2303" s="74"/>
      <c r="AF2303" s="102"/>
      <c r="AG2303" s="101"/>
      <c r="AN2303" s="74"/>
      <c r="AO2303" s="74"/>
      <c r="AP2303" s="74"/>
      <c r="AQ2303" s="74"/>
      <c r="AR2303" s="74"/>
      <c r="AS2303" s="74"/>
      <c r="AT2303" s="74"/>
      <c r="AU2303" s="74"/>
    </row>
    <row r="2304" spans="27:47">
      <c r="AA2304" s="74"/>
      <c r="AB2304" s="74"/>
      <c r="AC2304" s="74"/>
      <c r="AD2304" s="74"/>
      <c r="AE2304" s="74"/>
      <c r="AF2304" s="102"/>
      <c r="AG2304" s="101"/>
      <c r="AN2304" s="74"/>
      <c r="AO2304" s="74"/>
      <c r="AP2304" s="74"/>
      <c r="AQ2304" s="74"/>
      <c r="AR2304" s="74"/>
      <c r="AS2304" s="74"/>
      <c r="AT2304" s="74"/>
      <c r="AU2304" s="74"/>
    </row>
    <row r="2305" spans="27:47">
      <c r="AA2305" s="74"/>
      <c r="AB2305" s="74"/>
      <c r="AC2305" s="74"/>
      <c r="AD2305" s="74"/>
      <c r="AE2305" s="74"/>
      <c r="AF2305" s="102"/>
      <c r="AG2305" s="101"/>
      <c r="AN2305" s="74"/>
      <c r="AO2305" s="74"/>
      <c r="AP2305" s="74"/>
      <c r="AQ2305" s="74"/>
      <c r="AR2305" s="74"/>
      <c r="AS2305" s="74"/>
      <c r="AT2305" s="74"/>
      <c r="AU2305" s="74"/>
    </row>
    <row r="2306" spans="27:47">
      <c r="AA2306" s="74"/>
      <c r="AB2306" s="74"/>
      <c r="AC2306" s="74"/>
      <c r="AD2306" s="74"/>
      <c r="AE2306" s="74"/>
      <c r="AF2306" s="102"/>
      <c r="AG2306" s="101"/>
      <c r="AN2306" s="74"/>
      <c r="AO2306" s="74"/>
      <c r="AP2306" s="74"/>
      <c r="AQ2306" s="74"/>
      <c r="AR2306" s="74"/>
      <c r="AS2306" s="74"/>
      <c r="AT2306" s="74"/>
      <c r="AU2306" s="74"/>
    </row>
    <row r="2307" spans="27:47">
      <c r="AA2307" s="74"/>
      <c r="AB2307" s="74"/>
      <c r="AC2307" s="74"/>
      <c r="AD2307" s="74"/>
      <c r="AE2307" s="74"/>
      <c r="AF2307" s="102"/>
      <c r="AG2307" s="101"/>
      <c r="AN2307" s="74"/>
      <c r="AO2307" s="74"/>
      <c r="AP2307" s="74"/>
      <c r="AQ2307" s="74"/>
      <c r="AR2307" s="74"/>
      <c r="AS2307" s="74"/>
      <c r="AT2307" s="74"/>
      <c r="AU2307" s="74"/>
    </row>
    <row r="2308" spans="27:47">
      <c r="AA2308" s="74"/>
      <c r="AB2308" s="74"/>
      <c r="AC2308" s="74"/>
      <c r="AD2308" s="74"/>
      <c r="AE2308" s="74"/>
      <c r="AF2308" s="102"/>
      <c r="AG2308" s="101"/>
      <c r="AN2308" s="74"/>
      <c r="AO2308" s="74"/>
      <c r="AP2308" s="74"/>
      <c r="AQ2308" s="74"/>
      <c r="AR2308" s="74"/>
      <c r="AS2308" s="74"/>
      <c r="AT2308" s="74"/>
      <c r="AU2308" s="74"/>
    </row>
    <row r="2309" spans="27:47">
      <c r="AA2309" s="74"/>
      <c r="AB2309" s="74"/>
      <c r="AC2309" s="74"/>
      <c r="AD2309" s="74"/>
      <c r="AE2309" s="74"/>
      <c r="AF2309" s="102"/>
      <c r="AG2309" s="101"/>
      <c r="AN2309" s="74"/>
      <c r="AO2309" s="74"/>
      <c r="AP2309" s="74"/>
      <c r="AQ2309" s="74"/>
      <c r="AR2309" s="74"/>
      <c r="AS2309" s="74"/>
      <c r="AT2309" s="74"/>
      <c r="AU2309" s="74"/>
    </row>
    <row r="2310" spans="27:47">
      <c r="AA2310" s="74"/>
      <c r="AB2310" s="74"/>
      <c r="AC2310" s="74"/>
      <c r="AD2310" s="74"/>
      <c r="AE2310" s="74"/>
      <c r="AF2310" s="102"/>
      <c r="AG2310" s="101"/>
      <c r="AN2310" s="74"/>
      <c r="AO2310" s="74"/>
      <c r="AP2310" s="74"/>
      <c r="AQ2310" s="74"/>
      <c r="AR2310" s="74"/>
      <c r="AS2310" s="74"/>
      <c r="AT2310" s="74"/>
      <c r="AU2310" s="74"/>
    </row>
    <row r="2311" spans="27:47">
      <c r="AA2311" s="74"/>
      <c r="AB2311" s="74"/>
      <c r="AC2311" s="74"/>
      <c r="AD2311" s="74"/>
      <c r="AE2311" s="74"/>
      <c r="AF2311" s="102"/>
      <c r="AG2311" s="101"/>
      <c r="AN2311" s="74"/>
      <c r="AO2311" s="74"/>
      <c r="AP2311" s="74"/>
      <c r="AQ2311" s="74"/>
      <c r="AR2311" s="74"/>
      <c r="AS2311" s="74"/>
      <c r="AT2311" s="74"/>
      <c r="AU2311" s="74"/>
    </row>
    <row r="2312" spans="27:47">
      <c r="AA2312" s="74"/>
      <c r="AB2312" s="74"/>
      <c r="AC2312" s="74"/>
      <c r="AD2312" s="74"/>
      <c r="AE2312" s="74"/>
      <c r="AF2312" s="102"/>
      <c r="AG2312" s="101"/>
      <c r="AN2312" s="74"/>
      <c r="AO2312" s="74"/>
      <c r="AP2312" s="74"/>
      <c r="AQ2312" s="74"/>
      <c r="AR2312" s="74"/>
      <c r="AS2312" s="74"/>
      <c r="AT2312" s="74"/>
      <c r="AU2312" s="74"/>
    </row>
    <row r="2313" spans="27:47">
      <c r="AA2313" s="74"/>
      <c r="AB2313" s="74"/>
      <c r="AC2313" s="74"/>
      <c r="AD2313" s="74"/>
      <c r="AE2313" s="74"/>
      <c r="AF2313" s="102"/>
      <c r="AG2313" s="101"/>
      <c r="AN2313" s="74"/>
      <c r="AO2313" s="74"/>
      <c r="AP2313" s="74"/>
      <c r="AQ2313" s="74"/>
      <c r="AR2313" s="74"/>
      <c r="AS2313" s="74"/>
      <c r="AT2313" s="74"/>
      <c r="AU2313" s="74"/>
    </row>
    <row r="2314" spans="27:47">
      <c r="AA2314" s="74"/>
      <c r="AB2314" s="74"/>
      <c r="AC2314" s="74"/>
      <c r="AD2314" s="74"/>
      <c r="AE2314" s="74"/>
      <c r="AF2314" s="102"/>
      <c r="AG2314" s="101"/>
      <c r="AN2314" s="74"/>
      <c r="AO2314" s="74"/>
      <c r="AP2314" s="74"/>
      <c r="AQ2314" s="74"/>
      <c r="AR2314" s="74"/>
      <c r="AS2314" s="74"/>
      <c r="AT2314" s="74"/>
      <c r="AU2314" s="74"/>
    </row>
    <row r="2315" spans="27:47">
      <c r="AA2315" s="74"/>
      <c r="AB2315" s="74"/>
      <c r="AC2315" s="74"/>
      <c r="AD2315" s="74"/>
      <c r="AE2315" s="74"/>
      <c r="AF2315" s="102"/>
      <c r="AG2315" s="101"/>
      <c r="AN2315" s="74"/>
      <c r="AO2315" s="74"/>
      <c r="AP2315" s="74"/>
      <c r="AQ2315" s="74"/>
      <c r="AR2315" s="74"/>
      <c r="AS2315" s="74"/>
      <c r="AT2315" s="74"/>
      <c r="AU2315" s="74"/>
    </row>
    <row r="2316" spans="27:47">
      <c r="AA2316" s="74"/>
      <c r="AB2316" s="74"/>
      <c r="AC2316" s="74"/>
      <c r="AD2316" s="74"/>
      <c r="AE2316" s="74"/>
      <c r="AF2316" s="102"/>
      <c r="AG2316" s="101"/>
      <c r="AN2316" s="74"/>
      <c r="AO2316" s="74"/>
      <c r="AP2316" s="74"/>
      <c r="AQ2316" s="74"/>
      <c r="AR2316" s="74"/>
      <c r="AS2316" s="74"/>
      <c r="AT2316" s="74"/>
      <c r="AU2316" s="74"/>
    </row>
    <row r="2317" spans="27:47">
      <c r="AA2317" s="74"/>
      <c r="AB2317" s="74"/>
      <c r="AC2317" s="74"/>
      <c r="AD2317" s="74"/>
      <c r="AE2317" s="74"/>
      <c r="AF2317" s="102"/>
      <c r="AG2317" s="101"/>
      <c r="AN2317" s="74"/>
      <c r="AO2317" s="74"/>
      <c r="AP2317" s="74"/>
      <c r="AQ2317" s="74"/>
      <c r="AR2317" s="74"/>
      <c r="AS2317" s="74"/>
      <c r="AT2317" s="74"/>
      <c r="AU2317" s="74"/>
    </row>
    <row r="2318" spans="27:47">
      <c r="AA2318" s="74"/>
      <c r="AB2318" s="74"/>
      <c r="AC2318" s="74"/>
      <c r="AD2318" s="74"/>
      <c r="AE2318" s="74"/>
      <c r="AF2318" s="102"/>
      <c r="AG2318" s="101"/>
      <c r="AN2318" s="74"/>
      <c r="AO2318" s="74"/>
      <c r="AP2318" s="74"/>
      <c r="AQ2318" s="74"/>
      <c r="AR2318" s="74"/>
      <c r="AS2318" s="74"/>
      <c r="AT2318" s="74"/>
      <c r="AU2318" s="74"/>
    </row>
    <row r="2319" spans="27:47">
      <c r="AA2319" s="74"/>
      <c r="AB2319" s="74"/>
      <c r="AC2319" s="74"/>
      <c r="AD2319" s="74"/>
      <c r="AE2319" s="74"/>
      <c r="AF2319" s="102"/>
      <c r="AG2319" s="101"/>
      <c r="AN2319" s="74"/>
      <c r="AO2319" s="74"/>
      <c r="AP2319" s="74"/>
      <c r="AQ2319" s="74"/>
      <c r="AR2319" s="74"/>
      <c r="AS2319" s="74"/>
      <c r="AT2319" s="74"/>
      <c r="AU2319" s="74"/>
    </row>
    <row r="2320" spans="27:47">
      <c r="AA2320" s="74"/>
      <c r="AB2320" s="74"/>
      <c r="AC2320" s="74"/>
      <c r="AD2320" s="74"/>
      <c r="AE2320" s="74"/>
      <c r="AF2320" s="102"/>
      <c r="AG2320" s="101"/>
      <c r="AN2320" s="74"/>
      <c r="AO2320" s="74"/>
      <c r="AP2320" s="74"/>
      <c r="AQ2320" s="74"/>
      <c r="AR2320" s="74"/>
      <c r="AS2320" s="74"/>
      <c r="AT2320" s="74"/>
      <c r="AU2320" s="74"/>
    </row>
    <row r="2321" spans="27:47">
      <c r="AA2321" s="74"/>
      <c r="AB2321" s="74"/>
      <c r="AC2321" s="74"/>
      <c r="AD2321" s="74"/>
      <c r="AE2321" s="74"/>
      <c r="AF2321" s="102"/>
      <c r="AG2321" s="101"/>
      <c r="AN2321" s="74"/>
      <c r="AO2321" s="74"/>
      <c r="AP2321" s="74"/>
      <c r="AQ2321" s="74"/>
      <c r="AR2321" s="74"/>
      <c r="AS2321" s="74"/>
      <c r="AT2321" s="74"/>
      <c r="AU2321" s="74"/>
    </row>
    <row r="2322" spans="27:47">
      <c r="AA2322" s="74"/>
      <c r="AB2322" s="74"/>
      <c r="AC2322" s="74"/>
      <c r="AD2322" s="74"/>
      <c r="AE2322" s="74"/>
      <c r="AF2322" s="102"/>
      <c r="AG2322" s="101"/>
      <c r="AN2322" s="74"/>
      <c r="AO2322" s="74"/>
      <c r="AP2322" s="74"/>
      <c r="AQ2322" s="74"/>
      <c r="AR2322" s="74"/>
      <c r="AS2322" s="74"/>
      <c r="AT2322" s="74"/>
      <c r="AU2322" s="74"/>
    </row>
    <row r="2323" spans="27:47">
      <c r="AA2323" s="74"/>
      <c r="AB2323" s="74"/>
      <c r="AC2323" s="74"/>
      <c r="AD2323" s="74"/>
      <c r="AE2323" s="74"/>
      <c r="AF2323" s="102"/>
      <c r="AG2323" s="101"/>
      <c r="AN2323" s="74"/>
      <c r="AO2323" s="74"/>
      <c r="AP2323" s="74"/>
      <c r="AQ2323" s="74"/>
      <c r="AR2323" s="74"/>
      <c r="AS2323" s="74"/>
      <c r="AT2323" s="74"/>
      <c r="AU2323" s="74"/>
    </row>
    <row r="2324" spans="27:47">
      <c r="AA2324" s="74"/>
      <c r="AB2324" s="74"/>
      <c r="AC2324" s="74"/>
      <c r="AD2324" s="74"/>
      <c r="AE2324" s="74"/>
      <c r="AF2324" s="102"/>
      <c r="AG2324" s="101"/>
      <c r="AN2324" s="74"/>
      <c r="AO2324" s="74"/>
      <c r="AP2324" s="74"/>
      <c r="AQ2324" s="74"/>
      <c r="AR2324" s="74"/>
      <c r="AS2324" s="74"/>
      <c r="AT2324" s="74"/>
      <c r="AU2324" s="74"/>
    </row>
    <row r="2325" spans="27:47">
      <c r="AA2325" s="74"/>
      <c r="AB2325" s="74"/>
      <c r="AC2325" s="74"/>
      <c r="AD2325" s="74"/>
      <c r="AE2325" s="74"/>
      <c r="AF2325" s="102"/>
      <c r="AG2325" s="101"/>
      <c r="AN2325" s="74"/>
      <c r="AO2325" s="74"/>
      <c r="AP2325" s="74"/>
      <c r="AQ2325" s="74"/>
      <c r="AR2325" s="74"/>
      <c r="AS2325" s="74"/>
      <c r="AT2325" s="74"/>
      <c r="AU2325" s="74"/>
    </row>
    <row r="2326" spans="27:47">
      <c r="AA2326" s="74"/>
      <c r="AB2326" s="74"/>
      <c r="AC2326" s="74"/>
      <c r="AD2326" s="74"/>
      <c r="AE2326" s="74"/>
      <c r="AF2326" s="102"/>
      <c r="AG2326" s="101"/>
      <c r="AN2326" s="74"/>
      <c r="AO2326" s="74"/>
      <c r="AP2326" s="74"/>
      <c r="AQ2326" s="74"/>
      <c r="AR2326" s="74"/>
      <c r="AS2326" s="74"/>
      <c r="AT2326" s="74"/>
      <c r="AU2326" s="74"/>
    </row>
    <row r="2327" spans="27:47">
      <c r="AA2327" s="74"/>
      <c r="AB2327" s="74"/>
      <c r="AC2327" s="74"/>
      <c r="AD2327" s="74"/>
      <c r="AE2327" s="74"/>
      <c r="AF2327" s="102"/>
      <c r="AG2327" s="101"/>
      <c r="AN2327" s="74"/>
      <c r="AO2327" s="74"/>
      <c r="AP2327" s="74"/>
      <c r="AQ2327" s="74"/>
      <c r="AR2327" s="74"/>
      <c r="AS2327" s="74"/>
      <c r="AT2327" s="74"/>
      <c r="AU2327" s="74"/>
    </row>
    <row r="2328" spans="27:47">
      <c r="AA2328" s="74"/>
      <c r="AB2328" s="74"/>
      <c r="AC2328" s="74"/>
      <c r="AD2328" s="74"/>
      <c r="AE2328" s="74"/>
      <c r="AF2328" s="102"/>
      <c r="AG2328" s="101"/>
      <c r="AN2328" s="74"/>
      <c r="AO2328" s="74"/>
      <c r="AP2328" s="74"/>
      <c r="AQ2328" s="74"/>
      <c r="AR2328" s="74"/>
      <c r="AS2328" s="74"/>
      <c r="AT2328" s="74"/>
      <c r="AU2328" s="74"/>
    </row>
    <row r="2329" spans="27:47">
      <c r="AA2329" s="74"/>
      <c r="AB2329" s="74"/>
      <c r="AC2329" s="74"/>
      <c r="AD2329" s="74"/>
      <c r="AE2329" s="74"/>
      <c r="AF2329" s="102"/>
      <c r="AG2329" s="101"/>
      <c r="AN2329" s="74"/>
      <c r="AO2329" s="74"/>
      <c r="AP2329" s="74"/>
      <c r="AQ2329" s="74"/>
      <c r="AR2329" s="74"/>
      <c r="AS2329" s="74"/>
      <c r="AT2329" s="74"/>
      <c r="AU2329" s="74"/>
    </row>
    <row r="2330" spans="27:47">
      <c r="AA2330" s="74"/>
      <c r="AB2330" s="74"/>
      <c r="AC2330" s="74"/>
      <c r="AD2330" s="74"/>
      <c r="AE2330" s="74"/>
      <c r="AF2330" s="102"/>
      <c r="AG2330" s="101"/>
      <c r="AN2330" s="74"/>
      <c r="AO2330" s="74"/>
      <c r="AP2330" s="74"/>
      <c r="AQ2330" s="74"/>
      <c r="AR2330" s="74"/>
      <c r="AS2330" s="74"/>
      <c r="AT2330" s="74"/>
      <c r="AU2330" s="74"/>
    </row>
    <row r="2331" spans="27:47">
      <c r="AA2331" s="74"/>
      <c r="AB2331" s="74"/>
      <c r="AC2331" s="74"/>
      <c r="AD2331" s="74"/>
      <c r="AE2331" s="74"/>
      <c r="AF2331" s="102"/>
      <c r="AG2331" s="101"/>
      <c r="AN2331" s="74"/>
      <c r="AO2331" s="74"/>
      <c r="AP2331" s="74"/>
      <c r="AQ2331" s="74"/>
      <c r="AR2331" s="74"/>
      <c r="AS2331" s="74"/>
      <c r="AT2331" s="74"/>
      <c r="AU2331" s="74"/>
    </row>
    <row r="2332" spans="27:47">
      <c r="AA2332" s="74"/>
      <c r="AB2332" s="74"/>
      <c r="AC2332" s="74"/>
      <c r="AD2332" s="74"/>
      <c r="AE2332" s="74"/>
      <c r="AF2332" s="102"/>
      <c r="AG2332" s="101"/>
      <c r="AN2332" s="74"/>
      <c r="AO2332" s="74"/>
      <c r="AP2332" s="74"/>
      <c r="AQ2332" s="74"/>
      <c r="AR2332" s="74"/>
      <c r="AS2332" s="74"/>
      <c r="AT2332" s="74"/>
      <c r="AU2332" s="74"/>
    </row>
    <row r="2333" spans="27:47">
      <c r="AA2333" s="74"/>
      <c r="AB2333" s="74"/>
      <c r="AC2333" s="74"/>
      <c r="AD2333" s="74"/>
      <c r="AE2333" s="74"/>
      <c r="AF2333" s="102"/>
      <c r="AG2333" s="101"/>
      <c r="AN2333" s="74"/>
      <c r="AO2333" s="74"/>
      <c r="AP2333" s="74"/>
      <c r="AQ2333" s="74"/>
      <c r="AR2333" s="74"/>
      <c r="AS2333" s="74"/>
      <c r="AT2333" s="74"/>
      <c r="AU2333" s="74"/>
    </row>
    <row r="2334" spans="27:47">
      <c r="AA2334" s="74"/>
      <c r="AB2334" s="74"/>
      <c r="AC2334" s="74"/>
      <c r="AD2334" s="74"/>
      <c r="AE2334" s="74"/>
      <c r="AF2334" s="102"/>
      <c r="AG2334" s="101"/>
      <c r="AN2334" s="74"/>
      <c r="AO2334" s="74"/>
      <c r="AP2334" s="74"/>
      <c r="AQ2334" s="74"/>
      <c r="AR2334" s="74"/>
      <c r="AS2334" s="74"/>
      <c r="AT2334" s="74"/>
      <c r="AU2334" s="74"/>
    </row>
    <row r="2335" spans="27:47">
      <c r="AA2335" s="74"/>
      <c r="AB2335" s="74"/>
      <c r="AC2335" s="74"/>
      <c r="AD2335" s="74"/>
      <c r="AE2335" s="74"/>
      <c r="AF2335" s="102"/>
      <c r="AG2335" s="101"/>
      <c r="AN2335" s="74"/>
      <c r="AO2335" s="74"/>
      <c r="AP2335" s="74"/>
      <c r="AQ2335" s="74"/>
      <c r="AR2335" s="74"/>
      <c r="AS2335" s="74"/>
      <c r="AT2335" s="74"/>
      <c r="AU2335" s="74"/>
    </row>
    <row r="2336" spans="27:47">
      <c r="AA2336" s="74"/>
      <c r="AB2336" s="74"/>
      <c r="AC2336" s="74"/>
      <c r="AD2336" s="74"/>
      <c r="AE2336" s="74"/>
      <c r="AF2336" s="102"/>
      <c r="AG2336" s="101"/>
      <c r="AN2336" s="74"/>
      <c r="AO2336" s="74"/>
      <c r="AP2336" s="74"/>
      <c r="AQ2336" s="74"/>
      <c r="AR2336" s="74"/>
      <c r="AS2336" s="74"/>
      <c r="AT2336" s="74"/>
      <c r="AU2336" s="74"/>
    </row>
    <row r="2337" spans="27:47">
      <c r="AA2337" s="74"/>
      <c r="AB2337" s="74"/>
      <c r="AC2337" s="74"/>
      <c r="AD2337" s="74"/>
      <c r="AE2337" s="74"/>
      <c r="AF2337" s="102"/>
      <c r="AG2337" s="101"/>
      <c r="AN2337" s="74"/>
      <c r="AO2337" s="74"/>
      <c r="AP2337" s="74"/>
      <c r="AQ2337" s="74"/>
      <c r="AR2337" s="74"/>
      <c r="AS2337" s="74"/>
      <c r="AT2337" s="74"/>
      <c r="AU2337" s="74"/>
    </row>
    <row r="2338" spans="27:47">
      <c r="AA2338" s="74"/>
      <c r="AB2338" s="74"/>
      <c r="AC2338" s="74"/>
      <c r="AD2338" s="74"/>
      <c r="AE2338" s="74"/>
      <c r="AF2338" s="102"/>
      <c r="AG2338" s="101"/>
      <c r="AN2338" s="74"/>
      <c r="AO2338" s="74"/>
      <c r="AP2338" s="74"/>
      <c r="AQ2338" s="74"/>
      <c r="AR2338" s="74"/>
      <c r="AS2338" s="74"/>
      <c r="AT2338" s="74"/>
      <c r="AU2338" s="74"/>
    </row>
    <row r="2339" spans="27:47">
      <c r="AA2339" s="74"/>
      <c r="AB2339" s="74"/>
      <c r="AC2339" s="74"/>
      <c r="AD2339" s="74"/>
      <c r="AE2339" s="74"/>
      <c r="AF2339" s="102"/>
      <c r="AG2339" s="101"/>
      <c r="AN2339" s="74"/>
      <c r="AO2339" s="74"/>
      <c r="AP2339" s="74"/>
      <c r="AQ2339" s="74"/>
      <c r="AR2339" s="74"/>
      <c r="AS2339" s="74"/>
      <c r="AT2339" s="74"/>
      <c r="AU2339" s="74"/>
    </row>
    <row r="2340" spans="27:47">
      <c r="AA2340" s="74"/>
      <c r="AB2340" s="74"/>
      <c r="AC2340" s="74"/>
      <c r="AD2340" s="74"/>
      <c r="AE2340" s="74"/>
      <c r="AF2340" s="102"/>
      <c r="AG2340" s="101"/>
      <c r="AN2340" s="74"/>
      <c r="AO2340" s="74"/>
      <c r="AP2340" s="74"/>
      <c r="AQ2340" s="74"/>
      <c r="AR2340" s="74"/>
      <c r="AS2340" s="74"/>
      <c r="AT2340" s="74"/>
      <c r="AU2340" s="74"/>
    </row>
    <row r="2341" spans="27:47">
      <c r="AA2341" s="74"/>
      <c r="AB2341" s="74"/>
      <c r="AC2341" s="74"/>
      <c r="AD2341" s="74"/>
      <c r="AE2341" s="74"/>
      <c r="AF2341" s="102"/>
      <c r="AG2341" s="101"/>
      <c r="AN2341" s="74"/>
      <c r="AO2341" s="74"/>
      <c r="AP2341" s="74"/>
      <c r="AQ2341" s="74"/>
      <c r="AR2341" s="74"/>
      <c r="AS2341" s="74"/>
      <c r="AT2341" s="74"/>
      <c r="AU2341" s="74"/>
    </row>
    <row r="2342" spans="27:47">
      <c r="AA2342" s="74"/>
      <c r="AB2342" s="74"/>
      <c r="AC2342" s="74"/>
      <c r="AD2342" s="74"/>
      <c r="AE2342" s="74"/>
      <c r="AF2342" s="102"/>
      <c r="AG2342" s="101"/>
      <c r="AN2342" s="74"/>
      <c r="AO2342" s="74"/>
      <c r="AP2342" s="74"/>
      <c r="AQ2342" s="74"/>
      <c r="AR2342" s="74"/>
      <c r="AS2342" s="74"/>
      <c r="AT2342" s="74"/>
      <c r="AU2342" s="74"/>
    </row>
    <row r="2343" spans="27:47">
      <c r="AA2343" s="74"/>
      <c r="AB2343" s="74"/>
      <c r="AC2343" s="74"/>
      <c r="AD2343" s="74"/>
      <c r="AE2343" s="74"/>
      <c r="AF2343" s="102"/>
      <c r="AG2343" s="101"/>
      <c r="AN2343" s="74"/>
      <c r="AO2343" s="74"/>
      <c r="AP2343" s="74"/>
      <c r="AQ2343" s="74"/>
      <c r="AR2343" s="74"/>
      <c r="AS2343" s="74"/>
      <c r="AT2343" s="74"/>
      <c r="AU2343" s="74"/>
    </row>
    <row r="2344" spans="27:47">
      <c r="AA2344" s="74"/>
      <c r="AB2344" s="74"/>
      <c r="AC2344" s="74"/>
      <c r="AD2344" s="74"/>
      <c r="AE2344" s="74"/>
      <c r="AF2344" s="102"/>
      <c r="AG2344" s="101"/>
      <c r="AN2344" s="74"/>
      <c r="AO2344" s="74"/>
      <c r="AP2344" s="74"/>
      <c r="AQ2344" s="74"/>
      <c r="AR2344" s="74"/>
      <c r="AS2344" s="74"/>
      <c r="AT2344" s="74"/>
      <c r="AU2344" s="74"/>
    </row>
    <row r="2345" spans="27:47">
      <c r="AA2345" s="74"/>
      <c r="AB2345" s="74"/>
      <c r="AC2345" s="74"/>
      <c r="AD2345" s="74"/>
      <c r="AE2345" s="74"/>
      <c r="AF2345" s="102"/>
      <c r="AG2345" s="101"/>
      <c r="AN2345" s="74"/>
      <c r="AO2345" s="74"/>
      <c r="AP2345" s="74"/>
      <c r="AQ2345" s="74"/>
      <c r="AR2345" s="74"/>
      <c r="AS2345" s="74"/>
      <c r="AT2345" s="74"/>
      <c r="AU2345" s="74"/>
    </row>
    <row r="2346" spans="27:47">
      <c r="AA2346" s="74"/>
      <c r="AB2346" s="74"/>
      <c r="AC2346" s="74"/>
      <c r="AD2346" s="74"/>
      <c r="AE2346" s="74"/>
      <c r="AF2346" s="102"/>
      <c r="AG2346" s="101"/>
      <c r="AN2346" s="74"/>
      <c r="AO2346" s="74"/>
      <c r="AP2346" s="74"/>
      <c r="AQ2346" s="74"/>
      <c r="AR2346" s="74"/>
      <c r="AS2346" s="74"/>
      <c r="AT2346" s="74"/>
      <c r="AU2346" s="74"/>
    </row>
    <row r="2347" spans="27:47">
      <c r="AA2347" s="74"/>
      <c r="AB2347" s="74"/>
      <c r="AC2347" s="74"/>
      <c r="AD2347" s="74"/>
      <c r="AE2347" s="74"/>
      <c r="AF2347" s="102"/>
      <c r="AG2347" s="101"/>
      <c r="AN2347" s="74"/>
      <c r="AO2347" s="74"/>
      <c r="AP2347" s="74"/>
      <c r="AQ2347" s="74"/>
      <c r="AR2347" s="74"/>
      <c r="AS2347" s="74"/>
      <c r="AT2347" s="74"/>
      <c r="AU2347" s="74"/>
    </row>
    <row r="2348" spans="27:47">
      <c r="AA2348" s="74"/>
      <c r="AB2348" s="74"/>
      <c r="AC2348" s="74"/>
      <c r="AD2348" s="74"/>
      <c r="AE2348" s="74"/>
      <c r="AF2348" s="102"/>
      <c r="AG2348" s="101"/>
      <c r="AN2348" s="74"/>
      <c r="AO2348" s="74"/>
      <c r="AP2348" s="74"/>
      <c r="AQ2348" s="74"/>
      <c r="AR2348" s="74"/>
      <c r="AS2348" s="74"/>
      <c r="AT2348" s="74"/>
      <c r="AU2348" s="74"/>
    </row>
    <row r="2349" spans="27:47">
      <c r="AA2349" s="74"/>
      <c r="AB2349" s="74"/>
      <c r="AC2349" s="74"/>
      <c r="AD2349" s="74"/>
      <c r="AE2349" s="74"/>
      <c r="AF2349" s="102"/>
      <c r="AG2349" s="101"/>
      <c r="AN2349" s="74"/>
      <c r="AO2349" s="74"/>
      <c r="AP2349" s="74"/>
      <c r="AQ2349" s="74"/>
      <c r="AR2349" s="74"/>
      <c r="AS2349" s="74"/>
      <c r="AT2349" s="74"/>
      <c r="AU2349" s="74"/>
    </row>
    <row r="2350" spans="27:47">
      <c r="AA2350" s="74"/>
      <c r="AB2350" s="74"/>
      <c r="AC2350" s="74"/>
      <c r="AD2350" s="74"/>
      <c r="AE2350" s="74"/>
      <c r="AF2350" s="102"/>
      <c r="AG2350" s="101"/>
      <c r="AN2350" s="74"/>
      <c r="AO2350" s="74"/>
      <c r="AP2350" s="74"/>
      <c r="AQ2350" s="74"/>
      <c r="AR2350" s="74"/>
      <c r="AS2350" s="74"/>
      <c r="AT2350" s="74"/>
      <c r="AU2350" s="74"/>
    </row>
    <row r="2351" spans="27:47">
      <c r="AA2351" s="74"/>
      <c r="AB2351" s="74"/>
      <c r="AC2351" s="74"/>
      <c r="AD2351" s="74"/>
      <c r="AE2351" s="74"/>
      <c r="AF2351" s="102"/>
      <c r="AG2351" s="101"/>
      <c r="AN2351" s="74"/>
      <c r="AO2351" s="74"/>
      <c r="AP2351" s="74"/>
      <c r="AQ2351" s="74"/>
      <c r="AR2351" s="74"/>
      <c r="AS2351" s="74"/>
      <c r="AT2351" s="74"/>
      <c r="AU2351" s="74"/>
    </row>
    <row r="2352" spans="27:47">
      <c r="AA2352" s="74"/>
      <c r="AB2352" s="74"/>
      <c r="AC2352" s="74"/>
      <c r="AD2352" s="74"/>
      <c r="AE2352" s="74"/>
      <c r="AF2352" s="102"/>
      <c r="AG2352" s="101"/>
      <c r="AN2352" s="74"/>
      <c r="AO2352" s="74"/>
      <c r="AP2352" s="74"/>
      <c r="AQ2352" s="74"/>
      <c r="AR2352" s="74"/>
      <c r="AS2352" s="74"/>
      <c r="AT2352" s="74"/>
      <c r="AU2352" s="74"/>
    </row>
    <row r="2353" spans="27:47">
      <c r="AA2353" s="74"/>
      <c r="AB2353" s="74"/>
      <c r="AC2353" s="74"/>
      <c r="AD2353" s="74"/>
      <c r="AE2353" s="74"/>
      <c r="AF2353" s="102"/>
      <c r="AG2353" s="101"/>
      <c r="AN2353" s="74"/>
      <c r="AO2353" s="74"/>
      <c r="AP2353" s="74"/>
      <c r="AQ2353" s="74"/>
      <c r="AR2353" s="74"/>
      <c r="AS2353" s="74"/>
      <c r="AT2353" s="74"/>
      <c r="AU2353" s="74"/>
    </row>
    <row r="2354" spans="27:47">
      <c r="AA2354" s="74"/>
      <c r="AB2354" s="74"/>
      <c r="AC2354" s="74"/>
      <c r="AD2354" s="74"/>
      <c r="AE2354" s="74"/>
      <c r="AF2354" s="102"/>
      <c r="AG2354" s="101"/>
      <c r="AN2354" s="74"/>
      <c r="AO2354" s="74"/>
      <c r="AP2354" s="74"/>
      <c r="AQ2354" s="74"/>
      <c r="AR2354" s="74"/>
      <c r="AS2354" s="74"/>
      <c r="AT2354" s="74"/>
      <c r="AU2354" s="74"/>
    </row>
    <row r="2355" spans="27:47">
      <c r="AA2355" s="74"/>
      <c r="AB2355" s="74"/>
      <c r="AC2355" s="74"/>
      <c r="AD2355" s="74"/>
      <c r="AE2355" s="74"/>
      <c r="AF2355" s="102"/>
      <c r="AG2355" s="101"/>
      <c r="AN2355" s="74"/>
      <c r="AO2355" s="74"/>
      <c r="AP2355" s="74"/>
      <c r="AQ2355" s="74"/>
      <c r="AR2355" s="74"/>
      <c r="AS2355" s="74"/>
      <c r="AT2355" s="74"/>
      <c r="AU2355" s="74"/>
    </row>
    <row r="2356" spans="27:47">
      <c r="AA2356" s="74"/>
      <c r="AB2356" s="74"/>
      <c r="AC2356" s="74"/>
      <c r="AD2356" s="74"/>
      <c r="AE2356" s="74"/>
      <c r="AF2356" s="102"/>
      <c r="AG2356" s="101"/>
      <c r="AN2356" s="74"/>
      <c r="AO2356" s="74"/>
      <c r="AP2356" s="74"/>
      <c r="AQ2356" s="74"/>
      <c r="AR2356" s="74"/>
      <c r="AS2356" s="74"/>
      <c r="AT2356" s="74"/>
      <c r="AU2356" s="74"/>
    </row>
    <row r="2357" spans="27:47">
      <c r="AA2357" s="74"/>
      <c r="AB2357" s="74"/>
      <c r="AC2357" s="74"/>
      <c r="AD2357" s="74"/>
      <c r="AE2357" s="74"/>
      <c r="AF2357" s="102"/>
      <c r="AG2357" s="101"/>
      <c r="AN2357" s="74"/>
      <c r="AO2357" s="74"/>
      <c r="AP2357" s="74"/>
      <c r="AQ2357" s="74"/>
      <c r="AR2357" s="74"/>
      <c r="AS2357" s="74"/>
      <c r="AT2357" s="74"/>
      <c r="AU2357" s="74"/>
    </row>
    <row r="2358" spans="27:47">
      <c r="AA2358" s="74"/>
      <c r="AB2358" s="74"/>
      <c r="AC2358" s="74"/>
      <c r="AD2358" s="74"/>
      <c r="AE2358" s="74"/>
      <c r="AF2358" s="102"/>
      <c r="AG2358" s="101"/>
      <c r="AN2358" s="74"/>
      <c r="AO2358" s="74"/>
      <c r="AP2358" s="74"/>
      <c r="AQ2358" s="74"/>
      <c r="AR2358" s="74"/>
      <c r="AS2358" s="74"/>
      <c r="AT2358" s="74"/>
      <c r="AU2358" s="74"/>
    </row>
    <row r="2359" spans="27:47">
      <c r="AA2359" s="74"/>
      <c r="AB2359" s="74"/>
      <c r="AC2359" s="74"/>
      <c r="AD2359" s="74"/>
      <c r="AE2359" s="74"/>
      <c r="AF2359" s="102"/>
      <c r="AG2359" s="101"/>
      <c r="AN2359" s="74"/>
      <c r="AO2359" s="74"/>
      <c r="AP2359" s="74"/>
      <c r="AQ2359" s="74"/>
      <c r="AR2359" s="74"/>
      <c r="AS2359" s="74"/>
      <c r="AT2359" s="74"/>
      <c r="AU2359" s="74"/>
    </row>
    <row r="2360" spans="27:47">
      <c r="AA2360" s="74"/>
      <c r="AB2360" s="74"/>
      <c r="AC2360" s="74"/>
      <c r="AD2360" s="74"/>
      <c r="AE2360" s="74"/>
      <c r="AF2360" s="102"/>
      <c r="AG2360" s="101"/>
      <c r="AN2360" s="74"/>
      <c r="AO2360" s="74"/>
      <c r="AP2360" s="74"/>
      <c r="AQ2360" s="74"/>
      <c r="AR2360" s="74"/>
      <c r="AS2360" s="74"/>
      <c r="AT2360" s="74"/>
      <c r="AU2360" s="74"/>
    </row>
    <row r="2361" spans="27:47">
      <c r="AA2361" s="74"/>
      <c r="AB2361" s="74"/>
      <c r="AC2361" s="74"/>
      <c r="AD2361" s="74"/>
      <c r="AE2361" s="74"/>
      <c r="AF2361" s="102"/>
      <c r="AG2361" s="101"/>
      <c r="AN2361" s="74"/>
      <c r="AO2361" s="74"/>
      <c r="AP2361" s="74"/>
      <c r="AQ2361" s="74"/>
      <c r="AR2361" s="74"/>
      <c r="AS2361" s="74"/>
      <c r="AT2361" s="74"/>
      <c r="AU2361" s="74"/>
    </row>
    <row r="2362" spans="27:47">
      <c r="AA2362" s="74"/>
      <c r="AB2362" s="74"/>
      <c r="AC2362" s="74"/>
      <c r="AD2362" s="74"/>
      <c r="AE2362" s="74"/>
      <c r="AF2362" s="102"/>
      <c r="AG2362" s="101"/>
      <c r="AN2362" s="74"/>
      <c r="AO2362" s="74"/>
      <c r="AP2362" s="74"/>
      <c r="AQ2362" s="74"/>
      <c r="AR2362" s="74"/>
      <c r="AS2362" s="74"/>
      <c r="AT2362" s="74"/>
      <c r="AU2362" s="74"/>
    </row>
    <row r="2363" spans="27:47">
      <c r="AA2363" s="74"/>
      <c r="AB2363" s="74"/>
      <c r="AC2363" s="74"/>
      <c r="AD2363" s="74"/>
      <c r="AE2363" s="74"/>
      <c r="AF2363" s="102"/>
      <c r="AG2363" s="101"/>
      <c r="AN2363" s="74"/>
      <c r="AO2363" s="74"/>
      <c r="AP2363" s="74"/>
      <c r="AQ2363" s="74"/>
      <c r="AR2363" s="74"/>
      <c r="AS2363" s="74"/>
      <c r="AT2363" s="74"/>
      <c r="AU2363" s="74"/>
    </row>
    <row r="2364" spans="27:47">
      <c r="AA2364" s="74"/>
      <c r="AB2364" s="74"/>
      <c r="AC2364" s="74"/>
      <c r="AD2364" s="74"/>
      <c r="AE2364" s="74"/>
      <c r="AF2364" s="102"/>
      <c r="AG2364" s="101"/>
      <c r="AN2364" s="74"/>
      <c r="AO2364" s="74"/>
      <c r="AP2364" s="74"/>
      <c r="AQ2364" s="74"/>
      <c r="AR2364" s="74"/>
      <c r="AS2364" s="74"/>
      <c r="AT2364" s="74"/>
      <c r="AU2364" s="74"/>
    </row>
    <row r="2365" spans="27:47">
      <c r="AA2365" s="74"/>
      <c r="AB2365" s="74"/>
      <c r="AC2365" s="74"/>
      <c r="AD2365" s="74"/>
      <c r="AE2365" s="74"/>
      <c r="AF2365" s="102"/>
      <c r="AG2365" s="101"/>
      <c r="AN2365" s="74"/>
      <c r="AO2365" s="74"/>
      <c r="AP2365" s="74"/>
      <c r="AQ2365" s="74"/>
      <c r="AR2365" s="74"/>
      <c r="AS2365" s="74"/>
      <c r="AT2365" s="74"/>
      <c r="AU2365" s="74"/>
    </row>
    <row r="2366" spans="27:47">
      <c r="AA2366" s="74"/>
      <c r="AB2366" s="74"/>
      <c r="AC2366" s="74"/>
      <c r="AD2366" s="74"/>
      <c r="AE2366" s="74"/>
      <c r="AF2366" s="102"/>
      <c r="AG2366" s="101"/>
      <c r="AN2366" s="74"/>
      <c r="AO2366" s="74"/>
      <c r="AP2366" s="74"/>
      <c r="AQ2366" s="74"/>
      <c r="AR2366" s="74"/>
      <c r="AS2366" s="74"/>
      <c r="AT2366" s="74"/>
      <c r="AU2366" s="74"/>
    </row>
    <row r="2367" spans="27:47">
      <c r="AA2367" s="74"/>
      <c r="AB2367" s="74"/>
      <c r="AC2367" s="74"/>
      <c r="AD2367" s="74"/>
      <c r="AE2367" s="74"/>
      <c r="AF2367" s="102"/>
      <c r="AG2367" s="101"/>
      <c r="AN2367" s="74"/>
      <c r="AO2367" s="74"/>
      <c r="AP2367" s="74"/>
      <c r="AQ2367" s="74"/>
      <c r="AR2367" s="74"/>
      <c r="AS2367" s="74"/>
      <c r="AT2367" s="74"/>
      <c r="AU2367" s="74"/>
    </row>
    <row r="2368" spans="27:47">
      <c r="AA2368" s="74"/>
      <c r="AB2368" s="74"/>
      <c r="AC2368" s="74"/>
      <c r="AD2368" s="74"/>
      <c r="AE2368" s="74"/>
      <c r="AF2368" s="102"/>
      <c r="AG2368" s="101"/>
      <c r="AN2368" s="74"/>
      <c r="AO2368" s="74"/>
      <c r="AP2368" s="74"/>
      <c r="AQ2368" s="74"/>
      <c r="AR2368" s="74"/>
      <c r="AS2368" s="74"/>
      <c r="AT2368" s="74"/>
      <c r="AU2368" s="74"/>
    </row>
    <row r="2369" spans="27:47">
      <c r="AA2369" s="74"/>
      <c r="AB2369" s="74"/>
      <c r="AC2369" s="74"/>
      <c r="AD2369" s="74"/>
      <c r="AE2369" s="74"/>
      <c r="AF2369" s="102"/>
      <c r="AG2369" s="101"/>
      <c r="AN2369" s="74"/>
      <c r="AO2369" s="74"/>
      <c r="AP2369" s="74"/>
      <c r="AQ2369" s="74"/>
      <c r="AR2369" s="74"/>
      <c r="AS2369" s="74"/>
      <c r="AT2369" s="74"/>
      <c r="AU2369" s="74"/>
    </row>
    <row r="2370" spans="27:47">
      <c r="AA2370" s="74"/>
      <c r="AB2370" s="74"/>
      <c r="AC2370" s="74"/>
      <c r="AD2370" s="74"/>
      <c r="AE2370" s="74"/>
      <c r="AF2370" s="102"/>
      <c r="AG2370" s="101"/>
      <c r="AN2370" s="74"/>
      <c r="AO2370" s="74"/>
      <c r="AP2370" s="74"/>
      <c r="AQ2370" s="74"/>
      <c r="AR2370" s="74"/>
      <c r="AS2370" s="74"/>
      <c r="AT2370" s="74"/>
      <c r="AU2370" s="74"/>
    </row>
    <row r="2371" spans="27:47">
      <c r="AA2371" s="74"/>
      <c r="AB2371" s="74"/>
      <c r="AC2371" s="74"/>
      <c r="AD2371" s="74"/>
      <c r="AE2371" s="74"/>
      <c r="AF2371" s="102"/>
      <c r="AG2371" s="101"/>
      <c r="AN2371" s="74"/>
      <c r="AO2371" s="74"/>
      <c r="AP2371" s="74"/>
      <c r="AQ2371" s="74"/>
      <c r="AR2371" s="74"/>
      <c r="AS2371" s="74"/>
      <c r="AT2371" s="74"/>
      <c r="AU2371" s="74"/>
    </row>
    <row r="2372" spans="27:47">
      <c r="AA2372" s="74"/>
      <c r="AB2372" s="74"/>
      <c r="AC2372" s="74"/>
      <c r="AD2372" s="74"/>
      <c r="AE2372" s="74"/>
      <c r="AF2372" s="102"/>
      <c r="AG2372" s="101"/>
      <c r="AN2372" s="74"/>
      <c r="AO2372" s="74"/>
      <c r="AP2372" s="74"/>
      <c r="AQ2372" s="74"/>
      <c r="AR2372" s="74"/>
      <c r="AS2372" s="74"/>
      <c r="AT2372" s="74"/>
      <c r="AU2372" s="74"/>
    </row>
    <row r="2373" spans="27:47">
      <c r="AA2373" s="74"/>
      <c r="AB2373" s="74"/>
      <c r="AC2373" s="74"/>
      <c r="AD2373" s="74"/>
      <c r="AE2373" s="74"/>
      <c r="AF2373" s="102"/>
      <c r="AG2373" s="101"/>
      <c r="AN2373" s="74"/>
      <c r="AO2373" s="74"/>
      <c r="AP2373" s="74"/>
      <c r="AQ2373" s="74"/>
      <c r="AR2373" s="74"/>
      <c r="AS2373" s="74"/>
      <c r="AT2373" s="74"/>
      <c r="AU2373" s="74"/>
    </row>
    <row r="2374" spans="27:47">
      <c r="AA2374" s="74"/>
      <c r="AB2374" s="74"/>
      <c r="AC2374" s="74"/>
      <c r="AD2374" s="74"/>
      <c r="AE2374" s="74"/>
      <c r="AF2374" s="102"/>
      <c r="AG2374" s="101"/>
      <c r="AN2374" s="74"/>
      <c r="AO2374" s="74"/>
      <c r="AP2374" s="74"/>
      <c r="AQ2374" s="74"/>
      <c r="AR2374" s="74"/>
      <c r="AS2374" s="74"/>
      <c r="AT2374" s="74"/>
      <c r="AU2374" s="74"/>
    </row>
    <row r="2375" spans="27:47">
      <c r="AA2375" s="74"/>
      <c r="AB2375" s="74"/>
      <c r="AC2375" s="74"/>
      <c r="AD2375" s="74"/>
      <c r="AE2375" s="74"/>
      <c r="AF2375" s="102"/>
      <c r="AG2375" s="101"/>
      <c r="AN2375" s="74"/>
      <c r="AO2375" s="74"/>
      <c r="AP2375" s="74"/>
      <c r="AQ2375" s="74"/>
      <c r="AR2375" s="74"/>
      <c r="AS2375" s="74"/>
      <c r="AT2375" s="74"/>
      <c r="AU2375" s="74"/>
    </row>
    <row r="2376" spans="27:47">
      <c r="AA2376" s="74"/>
      <c r="AB2376" s="74"/>
      <c r="AC2376" s="74"/>
      <c r="AD2376" s="74"/>
      <c r="AE2376" s="74"/>
      <c r="AF2376" s="102"/>
      <c r="AG2376" s="101"/>
      <c r="AN2376" s="74"/>
      <c r="AO2376" s="74"/>
      <c r="AP2376" s="74"/>
      <c r="AQ2376" s="74"/>
      <c r="AR2376" s="74"/>
      <c r="AS2376" s="74"/>
      <c r="AT2376" s="74"/>
      <c r="AU2376" s="74"/>
    </row>
    <row r="2377" spans="27:47">
      <c r="AA2377" s="74"/>
      <c r="AB2377" s="74"/>
      <c r="AC2377" s="74"/>
      <c r="AD2377" s="74"/>
      <c r="AE2377" s="74"/>
      <c r="AF2377" s="102"/>
      <c r="AG2377" s="101"/>
      <c r="AN2377" s="74"/>
      <c r="AO2377" s="74"/>
      <c r="AP2377" s="74"/>
      <c r="AQ2377" s="74"/>
      <c r="AR2377" s="74"/>
      <c r="AS2377" s="74"/>
      <c r="AT2377" s="74"/>
      <c r="AU2377" s="74"/>
    </row>
    <row r="2378" spans="27:47">
      <c r="AA2378" s="74"/>
      <c r="AB2378" s="74"/>
      <c r="AC2378" s="74"/>
      <c r="AD2378" s="74"/>
      <c r="AE2378" s="74"/>
      <c r="AF2378" s="102"/>
      <c r="AG2378" s="101"/>
      <c r="AN2378" s="74"/>
      <c r="AO2378" s="74"/>
      <c r="AP2378" s="74"/>
      <c r="AQ2378" s="74"/>
      <c r="AR2378" s="74"/>
      <c r="AS2378" s="74"/>
      <c r="AT2378" s="74"/>
      <c r="AU2378" s="74"/>
    </row>
    <row r="2379" spans="27:47">
      <c r="AA2379" s="74"/>
      <c r="AB2379" s="74"/>
      <c r="AC2379" s="74"/>
      <c r="AD2379" s="74"/>
      <c r="AE2379" s="74"/>
      <c r="AF2379" s="102"/>
      <c r="AG2379" s="101"/>
      <c r="AN2379" s="74"/>
      <c r="AO2379" s="74"/>
      <c r="AP2379" s="74"/>
      <c r="AQ2379" s="74"/>
      <c r="AR2379" s="74"/>
      <c r="AS2379" s="74"/>
      <c r="AT2379" s="74"/>
      <c r="AU2379" s="74"/>
    </row>
    <row r="2380" spans="27:47">
      <c r="AA2380" s="74"/>
      <c r="AB2380" s="74"/>
      <c r="AC2380" s="74"/>
      <c r="AD2380" s="74"/>
      <c r="AE2380" s="74"/>
      <c r="AF2380" s="102"/>
      <c r="AG2380" s="101"/>
      <c r="AN2380" s="74"/>
      <c r="AO2380" s="74"/>
      <c r="AP2380" s="74"/>
      <c r="AQ2380" s="74"/>
      <c r="AR2380" s="74"/>
      <c r="AS2380" s="74"/>
      <c r="AT2380" s="74"/>
      <c r="AU2380" s="74"/>
    </row>
    <row r="2381" spans="27:47">
      <c r="AA2381" s="74"/>
      <c r="AB2381" s="74"/>
      <c r="AC2381" s="74"/>
      <c r="AD2381" s="74"/>
      <c r="AE2381" s="74"/>
      <c r="AF2381" s="102"/>
      <c r="AG2381" s="101"/>
      <c r="AN2381" s="74"/>
      <c r="AO2381" s="74"/>
      <c r="AP2381" s="74"/>
      <c r="AQ2381" s="74"/>
      <c r="AR2381" s="74"/>
      <c r="AS2381" s="74"/>
      <c r="AT2381" s="74"/>
      <c r="AU2381" s="74"/>
    </row>
    <row r="2382" spans="27:47">
      <c r="AA2382" s="74"/>
      <c r="AB2382" s="74"/>
      <c r="AC2382" s="74"/>
      <c r="AD2382" s="74"/>
      <c r="AE2382" s="74"/>
      <c r="AF2382" s="102"/>
      <c r="AG2382" s="101"/>
      <c r="AN2382" s="74"/>
      <c r="AO2382" s="74"/>
      <c r="AP2382" s="74"/>
      <c r="AQ2382" s="74"/>
      <c r="AR2382" s="74"/>
      <c r="AS2382" s="74"/>
      <c r="AT2382" s="74"/>
      <c r="AU2382" s="74"/>
    </row>
    <row r="2383" spans="27:47">
      <c r="AA2383" s="74"/>
      <c r="AB2383" s="74"/>
      <c r="AC2383" s="74"/>
      <c r="AD2383" s="74"/>
      <c r="AE2383" s="74"/>
      <c r="AF2383" s="102"/>
      <c r="AG2383" s="101"/>
      <c r="AN2383" s="74"/>
      <c r="AO2383" s="74"/>
      <c r="AP2383" s="74"/>
      <c r="AQ2383" s="74"/>
      <c r="AR2383" s="74"/>
      <c r="AS2383" s="74"/>
      <c r="AT2383" s="74"/>
      <c r="AU2383" s="74"/>
    </row>
    <row r="2384" spans="27:47">
      <c r="AA2384" s="74"/>
      <c r="AB2384" s="74"/>
      <c r="AC2384" s="74"/>
      <c r="AD2384" s="74"/>
      <c r="AE2384" s="74"/>
      <c r="AF2384" s="102"/>
      <c r="AG2384" s="101"/>
      <c r="AN2384" s="74"/>
      <c r="AO2384" s="74"/>
      <c r="AP2384" s="74"/>
      <c r="AQ2384" s="74"/>
      <c r="AR2384" s="74"/>
      <c r="AS2384" s="74"/>
      <c r="AT2384" s="74"/>
      <c r="AU2384" s="74"/>
    </row>
    <row r="2385" spans="27:47">
      <c r="AA2385" s="74"/>
      <c r="AB2385" s="74"/>
      <c r="AC2385" s="74"/>
      <c r="AD2385" s="74"/>
      <c r="AE2385" s="74"/>
      <c r="AF2385" s="102"/>
      <c r="AG2385" s="101"/>
      <c r="AN2385" s="74"/>
      <c r="AO2385" s="74"/>
      <c r="AP2385" s="74"/>
      <c r="AQ2385" s="74"/>
      <c r="AR2385" s="74"/>
      <c r="AS2385" s="74"/>
      <c r="AT2385" s="74"/>
      <c r="AU2385" s="74"/>
    </row>
    <row r="2386" spans="27:47">
      <c r="AA2386" s="74"/>
      <c r="AB2386" s="74"/>
      <c r="AC2386" s="74"/>
      <c r="AD2386" s="74"/>
      <c r="AE2386" s="74"/>
      <c r="AF2386" s="102"/>
      <c r="AG2386" s="101"/>
      <c r="AN2386" s="74"/>
      <c r="AO2386" s="74"/>
      <c r="AP2386" s="74"/>
      <c r="AQ2386" s="74"/>
      <c r="AR2386" s="74"/>
      <c r="AS2386" s="74"/>
      <c r="AT2386" s="74"/>
      <c r="AU2386" s="74"/>
    </row>
    <row r="2387" spans="27:47">
      <c r="AA2387" s="74"/>
      <c r="AB2387" s="74"/>
      <c r="AC2387" s="74"/>
      <c r="AD2387" s="74"/>
      <c r="AE2387" s="74"/>
      <c r="AF2387" s="102"/>
      <c r="AG2387" s="101"/>
      <c r="AN2387" s="74"/>
      <c r="AO2387" s="74"/>
      <c r="AP2387" s="74"/>
      <c r="AQ2387" s="74"/>
      <c r="AR2387" s="74"/>
      <c r="AS2387" s="74"/>
      <c r="AT2387" s="74"/>
      <c r="AU2387" s="74"/>
    </row>
    <row r="2388" spans="27:47">
      <c r="AA2388" s="74"/>
      <c r="AB2388" s="74"/>
      <c r="AC2388" s="74"/>
      <c r="AD2388" s="74"/>
      <c r="AE2388" s="74"/>
      <c r="AF2388" s="102"/>
      <c r="AG2388" s="101"/>
      <c r="AN2388" s="74"/>
      <c r="AO2388" s="74"/>
      <c r="AP2388" s="74"/>
      <c r="AQ2388" s="74"/>
      <c r="AR2388" s="74"/>
      <c r="AS2388" s="74"/>
      <c r="AT2388" s="74"/>
      <c r="AU2388" s="74"/>
    </row>
    <row r="2389" spans="27:47">
      <c r="AA2389" s="74"/>
      <c r="AB2389" s="74"/>
      <c r="AC2389" s="74"/>
      <c r="AD2389" s="74"/>
      <c r="AE2389" s="74"/>
      <c r="AF2389" s="102"/>
      <c r="AG2389" s="101"/>
      <c r="AN2389" s="74"/>
      <c r="AO2389" s="74"/>
      <c r="AP2389" s="74"/>
      <c r="AQ2389" s="74"/>
      <c r="AR2389" s="74"/>
      <c r="AS2389" s="74"/>
      <c r="AT2389" s="74"/>
      <c r="AU2389" s="74"/>
    </row>
    <row r="2390" spans="27:47">
      <c r="AA2390" s="74"/>
      <c r="AB2390" s="74"/>
      <c r="AC2390" s="74"/>
      <c r="AD2390" s="74"/>
      <c r="AE2390" s="74"/>
      <c r="AF2390" s="102"/>
      <c r="AG2390" s="101"/>
      <c r="AN2390" s="74"/>
      <c r="AO2390" s="74"/>
      <c r="AP2390" s="74"/>
      <c r="AQ2390" s="74"/>
      <c r="AR2390" s="74"/>
      <c r="AS2390" s="74"/>
      <c r="AT2390" s="74"/>
      <c r="AU2390" s="74"/>
    </row>
    <row r="2391" spans="27:47">
      <c r="AA2391" s="74"/>
      <c r="AB2391" s="74"/>
      <c r="AC2391" s="74"/>
      <c r="AD2391" s="74"/>
      <c r="AE2391" s="74"/>
      <c r="AF2391" s="102"/>
      <c r="AG2391" s="101"/>
      <c r="AN2391" s="74"/>
      <c r="AO2391" s="74"/>
      <c r="AP2391" s="74"/>
      <c r="AQ2391" s="74"/>
      <c r="AR2391" s="74"/>
      <c r="AS2391" s="74"/>
      <c r="AT2391" s="74"/>
      <c r="AU2391" s="74"/>
    </row>
    <row r="2392" spans="27:47">
      <c r="AA2392" s="74"/>
      <c r="AB2392" s="74"/>
      <c r="AC2392" s="74"/>
      <c r="AD2392" s="74"/>
      <c r="AE2392" s="74"/>
      <c r="AF2392" s="102"/>
      <c r="AG2392" s="101"/>
      <c r="AN2392" s="74"/>
      <c r="AO2392" s="74"/>
      <c r="AP2392" s="74"/>
      <c r="AQ2392" s="74"/>
      <c r="AR2392" s="74"/>
      <c r="AS2392" s="74"/>
      <c r="AT2392" s="74"/>
      <c r="AU2392" s="74"/>
    </row>
    <row r="2393" spans="27:47">
      <c r="AA2393" s="74"/>
      <c r="AB2393" s="74"/>
      <c r="AC2393" s="74"/>
      <c r="AD2393" s="74"/>
      <c r="AE2393" s="74"/>
      <c r="AF2393" s="102"/>
      <c r="AG2393" s="101"/>
      <c r="AN2393" s="74"/>
      <c r="AO2393" s="74"/>
      <c r="AP2393" s="74"/>
      <c r="AQ2393" s="74"/>
      <c r="AR2393" s="74"/>
      <c r="AS2393" s="74"/>
      <c r="AT2393" s="74"/>
      <c r="AU2393" s="74"/>
    </row>
    <row r="2394" spans="27:47">
      <c r="AA2394" s="74"/>
      <c r="AB2394" s="74"/>
      <c r="AC2394" s="74"/>
      <c r="AD2394" s="74"/>
      <c r="AE2394" s="74"/>
      <c r="AF2394" s="102"/>
      <c r="AG2394" s="101"/>
      <c r="AN2394" s="74"/>
      <c r="AO2394" s="74"/>
      <c r="AP2394" s="74"/>
      <c r="AQ2394" s="74"/>
      <c r="AR2394" s="74"/>
      <c r="AS2394" s="74"/>
      <c r="AT2394" s="74"/>
      <c r="AU2394" s="74"/>
    </row>
    <row r="2395" spans="27:47">
      <c r="AA2395" s="74"/>
      <c r="AB2395" s="74"/>
      <c r="AC2395" s="74"/>
      <c r="AD2395" s="74"/>
      <c r="AE2395" s="74"/>
      <c r="AF2395" s="102"/>
      <c r="AG2395" s="101"/>
      <c r="AN2395" s="74"/>
      <c r="AO2395" s="74"/>
      <c r="AP2395" s="74"/>
      <c r="AQ2395" s="74"/>
      <c r="AR2395" s="74"/>
      <c r="AS2395" s="74"/>
      <c r="AT2395" s="74"/>
      <c r="AU2395" s="74"/>
    </row>
    <row r="2396" spans="27:47">
      <c r="AA2396" s="74"/>
      <c r="AB2396" s="74"/>
      <c r="AC2396" s="74"/>
      <c r="AD2396" s="74"/>
      <c r="AE2396" s="74"/>
      <c r="AF2396" s="102"/>
      <c r="AG2396" s="101"/>
      <c r="AN2396" s="74"/>
      <c r="AO2396" s="74"/>
      <c r="AP2396" s="74"/>
      <c r="AQ2396" s="74"/>
      <c r="AR2396" s="74"/>
      <c r="AS2396" s="74"/>
      <c r="AT2396" s="74"/>
      <c r="AU2396" s="74"/>
    </row>
    <row r="2397" spans="27:47">
      <c r="AA2397" s="74"/>
      <c r="AB2397" s="74"/>
      <c r="AC2397" s="74"/>
      <c r="AD2397" s="74"/>
      <c r="AE2397" s="74"/>
      <c r="AF2397" s="102"/>
      <c r="AG2397" s="101"/>
      <c r="AN2397" s="74"/>
      <c r="AO2397" s="74"/>
      <c r="AP2397" s="74"/>
      <c r="AQ2397" s="74"/>
      <c r="AR2397" s="74"/>
      <c r="AS2397" s="74"/>
      <c r="AT2397" s="74"/>
      <c r="AU2397" s="74"/>
    </row>
    <row r="2398" spans="27:47">
      <c r="AA2398" s="74"/>
      <c r="AB2398" s="74"/>
      <c r="AC2398" s="74"/>
      <c r="AD2398" s="74"/>
      <c r="AE2398" s="74"/>
      <c r="AF2398" s="102"/>
      <c r="AG2398" s="101"/>
      <c r="AN2398" s="74"/>
      <c r="AO2398" s="74"/>
      <c r="AP2398" s="74"/>
      <c r="AQ2398" s="74"/>
      <c r="AR2398" s="74"/>
      <c r="AS2398" s="74"/>
      <c r="AT2398" s="74"/>
      <c r="AU2398" s="74"/>
    </row>
    <row r="2399" spans="27:47">
      <c r="AA2399" s="74"/>
      <c r="AB2399" s="74"/>
      <c r="AC2399" s="74"/>
      <c r="AD2399" s="74"/>
      <c r="AE2399" s="74"/>
      <c r="AF2399" s="102"/>
      <c r="AG2399" s="101"/>
      <c r="AN2399" s="74"/>
      <c r="AO2399" s="74"/>
      <c r="AP2399" s="74"/>
      <c r="AQ2399" s="74"/>
      <c r="AR2399" s="74"/>
      <c r="AS2399" s="74"/>
      <c r="AT2399" s="74"/>
      <c r="AU2399" s="74"/>
    </row>
    <row r="2400" spans="27:47">
      <c r="AA2400" s="74"/>
      <c r="AB2400" s="74"/>
      <c r="AC2400" s="74"/>
      <c r="AD2400" s="74"/>
      <c r="AE2400" s="74"/>
      <c r="AF2400" s="102"/>
      <c r="AG2400" s="101"/>
      <c r="AN2400" s="74"/>
      <c r="AO2400" s="74"/>
      <c r="AP2400" s="74"/>
      <c r="AQ2400" s="74"/>
      <c r="AR2400" s="74"/>
      <c r="AS2400" s="74"/>
      <c r="AT2400" s="74"/>
      <c r="AU2400" s="74"/>
    </row>
    <row r="2401" spans="27:47">
      <c r="AA2401" s="74"/>
      <c r="AB2401" s="74"/>
      <c r="AC2401" s="74"/>
      <c r="AD2401" s="74"/>
      <c r="AE2401" s="74"/>
      <c r="AF2401" s="102"/>
      <c r="AG2401" s="101"/>
      <c r="AN2401" s="74"/>
      <c r="AO2401" s="74"/>
      <c r="AP2401" s="74"/>
      <c r="AQ2401" s="74"/>
      <c r="AR2401" s="74"/>
      <c r="AS2401" s="74"/>
      <c r="AT2401" s="74"/>
      <c r="AU2401" s="74"/>
    </row>
    <row r="2402" spans="27:47">
      <c r="AA2402" s="74"/>
      <c r="AB2402" s="74"/>
      <c r="AC2402" s="74"/>
      <c r="AD2402" s="74"/>
      <c r="AE2402" s="74"/>
      <c r="AF2402" s="102"/>
      <c r="AG2402" s="101"/>
      <c r="AN2402" s="74"/>
      <c r="AO2402" s="74"/>
      <c r="AP2402" s="74"/>
      <c r="AQ2402" s="74"/>
      <c r="AR2402" s="74"/>
      <c r="AS2402" s="74"/>
      <c r="AT2402" s="74"/>
      <c r="AU2402" s="74"/>
    </row>
    <row r="2403" spans="27:47">
      <c r="AA2403" s="74"/>
      <c r="AB2403" s="74"/>
      <c r="AC2403" s="74"/>
      <c r="AD2403" s="74"/>
      <c r="AE2403" s="74"/>
      <c r="AF2403" s="102"/>
      <c r="AG2403" s="101"/>
      <c r="AN2403" s="74"/>
      <c r="AO2403" s="74"/>
      <c r="AP2403" s="74"/>
      <c r="AQ2403" s="74"/>
      <c r="AR2403" s="74"/>
      <c r="AS2403" s="74"/>
      <c r="AT2403" s="74"/>
      <c r="AU2403" s="74"/>
    </row>
    <row r="2404" spans="27:47">
      <c r="AA2404" s="74"/>
      <c r="AB2404" s="74"/>
      <c r="AC2404" s="74"/>
      <c r="AD2404" s="74"/>
      <c r="AE2404" s="74"/>
      <c r="AF2404" s="102"/>
      <c r="AG2404" s="101"/>
      <c r="AN2404" s="74"/>
      <c r="AO2404" s="74"/>
      <c r="AP2404" s="74"/>
      <c r="AQ2404" s="74"/>
      <c r="AR2404" s="74"/>
      <c r="AS2404" s="74"/>
      <c r="AT2404" s="74"/>
      <c r="AU2404" s="74"/>
    </row>
    <row r="2405" spans="27:47">
      <c r="AA2405" s="74"/>
      <c r="AB2405" s="74"/>
      <c r="AC2405" s="74"/>
      <c r="AD2405" s="74"/>
      <c r="AE2405" s="74"/>
      <c r="AF2405" s="102"/>
      <c r="AG2405" s="101"/>
      <c r="AN2405" s="74"/>
      <c r="AO2405" s="74"/>
      <c r="AP2405" s="74"/>
      <c r="AQ2405" s="74"/>
      <c r="AR2405" s="74"/>
      <c r="AS2405" s="74"/>
      <c r="AT2405" s="74"/>
      <c r="AU2405" s="74"/>
    </row>
    <row r="2406" spans="27:47">
      <c r="AA2406" s="74"/>
      <c r="AB2406" s="74"/>
      <c r="AC2406" s="74"/>
      <c r="AD2406" s="74"/>
      <c r="AE2406" s="74"/>
      <c r="AF2406" s="102"/>
      <c r="AG2406" s="101"/>
      <c r="AN2406" s="74"/>
      <c r="AO2406" s="74"/>
      <c r="AP2406" s="74"/>
      <c r="AQ2406" s="74"/>
      <c r="AR2406" s="74"/>
      <c r="AS2406" s="74"/>
      <c r="AT2406" s="74"/>
      <c r="AU2406" s="74"/>
    </row>
    <row r="2407" spans="27:47">
      <c r="AA2407" s="74"/>
      <c r="AB2407" s="74"/>
      <c r="AC2407" s="74"/>
      <c r="AD2407" s="74"/>
      <c r="AE2407" s="74"/>
      <c r="AF2407" s="102"/>
      <c r="AG2407" s="101"/>
      <c r="AN2407" s="74"/>
      <c r="AO2407" s="74"/>
      <c r="AP2407" s="74"/>
      <c r="AQ2407" s="74"/>
      <c r="AR2407" s="74"/>
      <c r="AS2407" s="74"/>
      <c r="AT2407" s="74"/>
      <c r="AU2407" s="74"/>
    </row>
    <row r="2408" spans="27:47">
      <c r="AA2408" s="74"/>
      <c r="AB2408" s="74"/>
      <c r="AC2408" s="74"/>
      <c r="AD2408" s="74"/>
      <c r="AE2408" s="74"/>
      <c r="AF2408" s="102"/>
      <c r="AG2408" s="101"/>
      <c r="AN2408" s="74"/>
      <c r="AO2408" s="74"/>
      <c r="AP2408" s="74"/>
      <c r="AQ2408" s="74"/>
      <c r="AR2408" s="74"/>
      <c r="AS2408" s="74"/>
      <c r="AT2408" s="74"/>
      <c r="AU2408" s="74"/>
    </row>
    <row r="2409" spans="27:47">
      <c r="AA2409" s="74"/>
      <c r="AB2409" s="74"/>
      <c r="AC2409" s="74"/>
      <c r="AD2409" s="74"/>
      <c r="AE2409" s="74"/>
      <c r="AF2409" s="102"/>
      <c r="AG2409" s="101"/>
      <c r="AN2409" s="74"/>
      <c r="AO2409" s="74"/>
      <c r="AP2409" s="74"/>
      <c r="AQ2409" s="74"/>
      <c r="AR2409" s="74"/>
      <c r="AS2409" s="74"/>
      <c r="AT2409" s="74"/>
      <c r="AU2409" s="74"/>
    </row>
    <row r="2410" spans="27:47">
      <c r="AA2410" s="74"/>
      <c r="AB2410" s="74"/>
      <c r="AC2410" s="74"/>
      <c r="AD2410" s="74"/>
      <c r="AE2410" s="74"/>
      <c r="AF2410" s="102"/>
      <c r="AG2410" s="101"/>
      <c r="AN2410" s="74"/>
      <c r="AO2410" s="74"/>
      <c r="AP2410" s="74"/>
      <c r="AQ2410" s="74"/>
      <c r="AR2410" s="74"/>
      <c r="AS2410" s="74"/>
      <c r="AT2410" s="74"/>
      <c r="AU2410" s="74"/>
    </row>
    <row r="2411" spans="27:47">
      <c r="AA2411" s="74"/>
      <c r="AB2411" s="74"/>
      <c r="AC2411" s="74"/>
      <c r="AD2411" s="74"/>
      <c r="AE2411" s="74"/>
      <c r="AF2411" s="102"/>
      <c r="AG2411" s="101"/>
      <c r="AN2411" s="74"/>
      <c r="AO2411" s="74"/>
      <c r="AP2411" s="74"/>
      <c r="AQ2411" s="74"/>
      <c r="AR2411" s="74"/>
      <c r="AS2411" s="74"/>
      <c r="AT2411" s="74"/>
      <c r="AU2411" s="74"/>
    </row>
    <row r="2412" spans="27:47">
      <c r="AA2412" s="74"/>
      <c r="AB2412" s="74"/>
      <c r="AC2412" s="74"/>
      <c r="AD2412" s="74"/>
      <c r="AE2412" s="74"/>
      <c r="AF2412" s="102"/>
      <c r="AG2412" s="101"/>
      <c r="AN2412" s="74"/>
      <c r="AO2412" s="74"/>
      <c r="AP2412" s="74"/>
      <c r="AQ2412" s="74"/>
      <c r="AR2412" s="74"/>
      <c r="AS2412" s="74"/>
      <c r="AT2412" s="74"/>
      <c r="AU2412" s="74"/>
    </row>
    <row r="2413" spans="27:47">
      <c r="AA2413" s="74"/>
      <c r="AB2413" s="74"/>
      <c r="AC2413" s="74"/>
      <c r="AD2413" s="74"/>
      <c r="AE2413" s="74"/>
      <c r="AF2413" s="102"/>
      <c r="AG2413" s="101"/>
      <c r="AN2413" s="74"/>
      <c r="AO2413" s="74"/>
      <c r="AP2413" s="74"/>
      <c r="AQ2413" s="74"/>
      <c r="AR2413" s="74"/>
      <c r="AS2413" s="74"/>
      <c r="AT2413" s="74"/>
      <c r="AU2413" s="74"/>
    </row>
    <row r="2414" spans="27:47">
      <c r="AA2414" s="74"/>
      <c r="AB2414" s="74"/>
      <c r="AC2414" s="74"/>
      <c r="AD2414" s="74"/>
      <c r="AE2414" s="74"/>
      <c r="AF2414" s="102"/>
      <c r="AG2414" s="101"/>
      <c r="AN2414" s="74"/>
      <c r="AO2414" s="74"/>
      <c r="AP2414" s="74"/>
      <c r="AQ2414" s="74"/>
      <c r="AR2414" s="74"/>
      <c r="AS2414" s="74"/>
      <c r="AT2414" s="74"/>
      <c r="AU2414" s="74"/>
    </row>
    <row r="2415" spans="27:47">
      <c r="AA2415" s="74"/>
      <c r="AB2415" s="74"/>
      <c r="AC2415" s="74"/>
      <c r="AD2415" s="74"/>
      <c r="AE2415" s="74"/>
      <c r="AF2415" s="102"/>
      <c r="AG2415" s="101"/>
      <c r="AN2415" s="74"/>
      <c r="AO2415" s="74"/>
      <c r="AP2415" s="74"/>
      <c r="AQ2415" s="74"/>
      <c r="AR2415" s="74"/>
      <c r="AS2415" s="74"/>
      <c r="AT2415" s="74"/>
      <c r="AU2415" s="74"/>
    </row>
    <row r="2416" spans="27:47">
      <c r="AA2416" s="74"/>
      <c r="AB2416" s="74"/>
      <c r="AC2416" s="74"/>
      <c r="AD2416" s="74"/>
      <c r="AE2416" s="74"/>
      <c r="AF2416" s="102"/>
      <c r="AG2416" s="101"/>
      <c r="AN2416" s="74"/>
      <c r="AO2416" s="74"/>
      <c r="AP2416" s="74"/>
      <c r="AQ2416" s="74"/>
      <c r="AR2416" s="74"/>
      <c r="AS2416" s="74"/>
      <c r="AT2416" s="74"/>
      <c r="AU2416" s="74"/>
    </row>
    <row r="2417" spans="27:47">
      <c r="AA2417" s="74"/>
      <c r="AB2417" s="74"/>
      <c r="AC2417" s="74"/>
      <c r="AD2417" s="74"/>
      <c r="AE2417" s="74"/>
      <c r="AF2417" s="102"/>
      <c r="AG2417" s="101"/>
      <c r="AN2417" s="74"/>
      <c r="AO2417" s="74"/>
      <c r="AP2417" s="74"/>
      <c r="AQ2417" s="74"/>
      <c r="AR2417" s="74"/>
      <c r="AS2417" s="74"/>
      <c r="AT2417" s="74"/>
      <c r="AU2417" s="74"/>
    </row>
    <row r="2418" spans="27:47">
      <c r="AA2418" s="74"/>
      <c r="AB2418" s="74"/>
      <c r="AC2418" s="74"/>
      <c r="AD2418" s="74"/>
      <c r="AE2418" s="74"/>
      <c r="AF2418" s="102"/>
      <c r="AG2418" s="101"/>
      <c r="AN2418" s="74"/>
      <c r="AO2418" s="74"/>
      <c r="AP2418" s="74"/>
      <c r="AQ2418" s="74"/>
      <c r="AR2418" s="74"/>
      <c r="AS2418" s="74"/>
      <c r="AT2418" s="74"/>
      <c r="AU2418" s="74"/>
    </row>
    <row r="2419" spans="27:47">
      <c r="AA2419" s="74"/>
      <c r="AB2419" s="74"/>
      <c r="AC2419" s="74"/>
      <c r="AD2419" s="74"/>
      <c r="AE2419" s="74"/>
      <c r="AF2419" s="102"/>
      <c r="AG2419" s="101"/>
      <c r="AN2419" s="74"/>
      <c r="AO2419" s="74"/>
      <c r="AP2419" s="74"/>
      <c r="AQ2419" s="74"/>
      <c r="AR2419" s="74"/>
      <c r="AS2419" s="74"/>
      <c r="AT2419" s="74"/>
      <c r="AU2419" s="74"/>
    </row>
    <row r="2420" spans="27:47">
      <c r="AA2420" s="74"/>
      <c r="AB2420" s="74"/>
      <c r="AC2420" s="74"/>
      <c r="AD2420" s="74"/>
      <c r="AE2420" s="74"/>
      <c r="AF2420" s="102"/>
      <c r="AG2420" s="101"/>
      <c r="AN2420" s="74"/>
      <c r="AO2420" s="74"/>
      <c r="AP2420" s="74"/>
      <c r="AQ2420" s="74"/>
      <c r="AR2420" s="74"/>
      <c r="AS2420" s="74"/>
      <c r="AT2420" s="74"/>
      <c r="AU2420" s="74"/>
    </row>
    <row r="2421" spans="27:47">
      <c r="AA2421" s="74"/>
      <c r="AB2421" s="74"/>
      <c r="AC2421" s="74"/>
      <c r="AD2421" s="74"/>
      <c r="AE2421" s="74"/>
      <c r="AF2421" s="102"/>
      <c r="AG2421" s="101"/>
      <c r="AN2421" s="74"/>
      <c r="AO2421" s="74"/>
      <c r="AP2421" s="74"/>
      <c r="AQ2421" s="74"/>
      <c r="AR2421" s="74"/>
      <c r="AS2421" s="74"/>
      <c r="AT2421" s="74"/>
      <c r="AU2421" s="74"/>
    </row>
    <row r="2422" spans="27:47">
      <c r="AA2422" s="74"/>
      <c r="AB2422" s="74"/>
      <c r="AC2422" s="74"/>
      <c r="AD2422" s="74"/>
      <c r="AE2422" s="74"/>
      <c r="AF2422" s="102"/>
      <c r="AG2422" s="101"/>
      <c r="AN2422" s="74"/>
      <c r="AO2422" s="74"/>
      <c r="AP2422" s="74"/>
      <c r="AQ2422" s="74"/>
      <c r="AR2422" s="74"/>
      <c r="AS2422" s="74"/>
      <c r="AT2422" s="74"/>
      <c r="AU2422" s="74"/>
    </row>
    <row r="2423" spans="27:47">
      <c r="AA2423" s="74"/>
      <c r="AB2423" s="74"/>
      <c r="AC2423" s="74"/>
      <c r="AD2423" s="74"/>
      <c r="AE2423" s="74"/>
      <c r="AF2423" s="102"/>
      <c r="AG2423" s="101"/>
      <c r="AN2423" s="74"/>
      <c r="AO2423" s="74"/>
      <c r="AP2423" s="74"/>
      <c r="AQ2423" s="74"/>
      <c r="AR2423" s="74"/>
      <c r="AS2423" s="74"/>
      <c r="AT2423" s="74"/>
      <c r="AU2423" s="74"/>
    </row>
    <row r="2424" spans="27:47">
      <c r="AA2424" s="74"/>
      <c r="AB2424" s="74"/>
      <c r="AC2424" s="74"/>
      <c r="AD2424" s="74"/>
      <c r="AE2424" s="74"/>
      <c r="AF2424" s="102"/>
      <c r="AG2424" s="101"/>
      <c r="AN2424" s="74"/>
      <c r="AO2424" s="74"/>
      <c r="AP2424" s="74"/>
      <c r="AQ2424" s="74"/>
      <c r="AR2424" s="74"/>
      <c r="AS2424" s="74"/>
      <c r="AT2424" s="74"/>
      <c r="AU2424" s="74"/>
    </row>
    <row r="2425" spans="27:47">
      <c r="AA2425" s="74"/>
      <c r="AB2425" s="74"/>
      <c r="AC2425" s="74"/>
      <c r="AD2425" s="74"/>
      <c r="AE2425" s="74"/>
      <c r="AF2425" s="102"/>
      <c r="AG2425" s="101"/>
      <c r="AN2425" s="74"/>
      <c r="AO2425" s="74"/>
      <c r="AP2425" s="74"/>
      <c r="AQ2425" s="74"/>
      <c r="AR2425" s="74"/>
      <c r="AS2425" s="74"/>
      <c r="AT2425" s="74"/>
      <c r="AU2425" s="74"/>
    </row>
    <row r="2426" spans="27:47">
      <c r="AA2426" s="74"/>
      <c r="AB2426" s="74"/>
      <c r="AC2426" s="74"/>
      <c r="AD2426" s="74"/>
      <c r="AE2426" s="74"/>
      <c r="AF2426" s="102"/>
      <c r="AG2426" s="101"/>
      <c r="AN2426" s="74"/>
      <c r="AO2426" s="74"/>
      <c r="AP2426" s="74"/>
      <c r="AQ2426" s="74"/>
      <c r="AR2426" s="74"/>
      <c r="AS2426" s="74"/>
      <c r="AT2426" s="74"/>
      <c r="AU2426" s="74"/>
    </row>
    <row r="2427" spans="27:47">
      <c r="AA2427" s="74"/>
      <c r="AB2427" s="74"/>
      <c r="AC2427" s="74"/>
      <c r="AD2427" s="74"/>
      <c r="AE2427" s="74"/>
      <c r="AF2427" s="102"/>
      <c r="AG2427" s="101"/>
      <c r="AN2427" s="74"/>
      <c r="AO2427" s="74"/>
      <c r="AP2427" s="74"/>
      <c r="AQ2427" s="74"/>
      <c r="AR2427" s="74"/>
      <c r="AS2427" s="74"/>
      <c r="AT2427" s="74"/>
      <c r="AU2427" s="74"/>
    </row>
    <row r="2428" spans="27:47">
      <c r="AA2428" s="74"/>
      <c r="AB2428" s="74"/>
      <c r="AC2428" s="74"/>
      <c r="AD2428" s="74"/>
      <c r="AE2428" s="74"/>
      <c r="AF2428" s="102"/>
      <c r="AG2428" s="101"/>
      <c r="AN2428" s="74"/>
      <c r="AO2428" s="74"/>
      <c r="AP2428" s="74"/>
      <c r="AQ2428" s="74"/>
      <c r="AR2428" s="74"/>
      <c r="AS2428" s="74"/>
      <c r="AT2428" s="74"/>
      <c r="AU2428" s="74"/>
    </row>
    <row r="2429" spans="27:47">
      <c r="AA2429" s="74"/>
      <c r="AB2429" s="74"/>
      <c r="AC2429" s="74"/>
      <c r="AD2429" s="74"/>
      <c r="AE2429" s="74"/>
      <c r="AF2429" s="102"/>
      <c r="AG2429" s="101"/>
      <c r="AN2429" s="74"/>
      <c r="AO2429" s="74"/>
      <c r="AP2429" s="74"/>
      <c r="AQ2429" s="74"/>
      <c r="AR2429" s="74"/>
      <c r="AS2429" s="74"/>
      <c r="AT2429" s="74"/>
      <c r="AU2429" s="74"/>
    </row>
    <row r="2430" spans="27:47">
      <c r="AA2430" s="74"/>
      <c r="AB2430" s="74"/>
      <c r="AC2430" s="74"/>
      <c r="AD2430" s="74"/>
      <c r="AE2430" s="74"/>
      <c r="AF2430" s="102"/>
      <c r="AG2430" s="101"/>
      <c r="AN2430" s="74"/>
      <c r="AO2430" s="74"/>
      <c r="AP2430" s="74"/>
      <c r="AQ2430" s="74"/>
      <c r="AR2430" s="74"/>
      <c r="AS2430" s="74"/>
      <c r="AT2430" s="74"/>
      <c r="AU2430" s="74"/>
    </row>
    <row r="2431" spans="27:47">
      <c r="AA2431" s="74"/>
      <c r="AB2431" s="74"/>
      <c r="AC2431" s="74"/>
      <c r="AD2431" s="74"/>
      <c r="AE2431" s="74"/>
      <c r="AF2431" s="102"/>
      <c r="AG2431" s="101"/>
      <c r="AN2431" s="74"/>
      <c r="AO2431" s="74"/>
      <c r="AP2431" s="74"/>
      <c r="AQ2431" s="74"/>
      <c r="AR2431" s="74"/>
      <c r="AS2431" s="74"/>
      <c r="AT2431" s="74"/>
      <c r="AU2431" s="74"/>
    </row>
    <row r="2432" spans="27:47">
      <c r="AA2432" s="74"/>
      <c r="AB2432" s="74"/>
      <c r="AC2432" s="74"/>
      <c r="AD2432" s="74"/>
      <c r="AE2432" s="74"/>
      <c r="AF2432" s="102"/>
      <c r="AG2432" s="101"/>
      <c r="AN2432" s="74"/>
      <c r="AO2432" s="74"/>
      <c r="AP2432" s="74"/>
      <c r="AQ2432" s="74"/>
      <c r="AR2432" s="74"/>
      <c r="AS2432" s="74"/>
      <c r="AT2432" s="74"/>
      <c r="AU2432" s="74"/>
    </row>
    <row r="2433" spans="27:47">
      <c r="AA2433" s="74"/>
      <c r="AB2433" s="74"/>
      <c r="AC2433" s="74"/>
      <c r="AD2433" s="74"/>
      <c r="AE2433" s="74"/>
      <c r="AF2433" s="102"/>
      <c r="AG2433" s="101"/>
      <c r="AN2433" s="74"/>
      <c r="AO2433" s="74"/>
      <c r="AP2433" s="74"/>
      <c r="AQ2433" s="74"/>
      <c r="AR2433" s="74"/>
      <c r="AS2433" s="74"/>
      <c r="AT2433" s="74"/>
      <c r="AU2433" s="74"/>
    </row>
    <row r="2434" spans="27:47">
      <c r="AA2434" s="74"/>
      <c r="AB2434" s="74"/>
      <c r="AC2434" s="74"/>
      <c r="AD2434" s="74"/>
      <c r="AE2434" s="74"/>
      <c r="AF2434" s="102"/>
      <c r="AG2434" s="101"/>
      <c r="AN2434" s="74"/>
      <c r="AO2434" s="74"/>
      <c r="AP2434" s="74"/>
      <c r="AQ2434" s="74"/>
      <c r="AR2434" s="74"/>
      <c r="AS2434" s="74"/>
      <c r="AT2434" s="74"/>
      <c r="AU2434" s="74"/>
    </row>
    <row r="2435" spans="27:47">
      <c r="AA2435" s="74"/>
      <c r="AB2435" s="74"/>
      <c r="AC2435" s="74"/>
      <c r="AD2435" s="74"/>
      <c r="AE2435" s="74"/>
      <c r="AF2435" s="102"/>
      <c r="AG2435" s="101"/>
      <c r="AN2435" s="74"/>
      <c r="AO2435" s="74"/>
      <c r="AP2435" s="74"/>
      <c r="AQ2435" s="74"/>
      <c r="AR2435" s="74"/>
      <c r="AS2435" s="74"/>
      <c r="AT2435" s="74"/>
      <c r="AU2435" s="74"/>
    </row>
    <row r="2436" spans="27:47">
      <c r="AA2436" s="74"/>
      <c r="AB2436" s="74"/>
      <c r="AC2436" s="74"/>
      <c r="AD2436" s="74"/>
      <c r="AE2436" s="74"/>
      <c r="AF2436" s="102"/>
      <c r="AG2436" s="101"/>
      <c r="AN2436" s="74"/>
      <c r="AO2436" s="74"/>
      <c r="AP2436" s="74"/>
      <c r="AQ2436" s="74"/>
      <c r="AR2436" s="74"/>
      <c r="AS2436" s="74"/>
      <c r="AT2436" s="74"/>
      <c r="AU2436" s="74"/>
    </row>
    <row r="2437" spans="27:47">
      <c r="AA2437" s="74"/>
      <c r="AB2437" s="74"/>
      <c r="AC2437" s="74"/>
      <c r="AD2437" s="74"/>
      <c r="AE2437" s="74"/>
      <c r="AF2437" s="102"/>
      <c r="AG2437" s="101"/>
      <c r="AN2437" s="74"/>
      <c r="AO2437" s="74"/>
      <c r="AP2437" s="74"/>
      <c r="AQ2437" s="74"/>
      <c r="AR2437" s="74"/>
      <c r="AS2437" s="74"/>
      <c r="AT2437" s="74"/>
      <c r="AU2437" s="74"/>
    </row>
    <row r="2438" spans="27:47">
      <c r="AA2438" s="74"/>
      <c r="AB2438" s="74"/>
      <c r="AC2438" s="74"/>
      <c r="AD2438" s="74"/>
      <c r="AE2438" s="74"/>
      <c r="AF2438" s="102"/>
      <c r="AG2438" s="101"/>
      <c r="AN2438" s="74"/>
      <c r="AO2438" s="74"/>
      <c r="AP2438" s="74"/>
      <c r="AQ2438" s="74"/>
      <c r="AR2438" s="74"/>
      <c r="AS2438" s="74"/>
      <c r="AT2438" s="74"/>
      <c r="AU2438" s="74"/>
    </row>
    <row r="2439" spans="27:47">
      <c r="AA2439" s="74"/>
      <c r="AB2439" s="74"/>
      <c r="AC2439" s="74"/>
      <c r="AD2439" s="74"/>
      <c r="AE2439" s="74"/>
      <c r="AF2439" s="102"/>
      <c r="AG2439" s="101"/>
      <c r="AN2439" s="74"/>
      <c r="AO2439" s="74"/>
      <c r="AP2439" s="74"/>
      <c r="AQ2439" s="74"/>
      <c r="AR2439" s="74"/>
      <c r="AS2439" s="74"/>
      <c r="AT2439" s="74"/>
      <c r="AU2439" s="74"/>
    </row>
    <row r="2440" spans="27:47">
      <c r="AA2440" s="74"/>
      <c r="AB2440" s="74"/>
      <c r="AC2440" s="74"/>
      <c r="AD2440" s="74"/>
      <c r="AE2440" s="74"/>
      <c r="AF2440" s="102"/>
      <c r="AG2440" s="101"/>
      <c r="AN2440" s="74"/>
      <c r="AO2440" s="74"/>
      <c r="AP2440" s="74"/>
      <c r="AQ2440" s="74"/>
      <c r="AR2440" s="74"/>
      <c r="AS2440" s="74"/>
      <c r="AT2440" s="74"/>
      <c r="AU2440" s="74"/>
    </row>
    <row r="2441" spans="27:47">
      <c r="AA2441" s="74"/>
      <c r="AB2441" s="74"/>
      <c r="AC2441" s="74"/>
      <c r="AD2441" s="74"/>
      <c r="AE2441" s="74"/>
      <c r="AF2441" s="102"/>
      <c r="AG2441" s="101"/>
      <c r="AN2441" s="74"/>
      <c r="AO2441" s="74"/>
      <c r="AP2441" s="74"/>
      <c r="AQ2441" s="74"/>
      <c r="AR2441" s="74"/>
      <c r="AS2441" s="74"/>
      <c r="AT2441" s="74"/>
      <c r="AU2441" s="74"/>
    </row>
    <row r="2442" spans="27:47">
      <c r="AA2442" s="74"/>
      <c r="AB2442" s="74"/>
      <c r="AC2442" s="74"/>
      <c r="AD2442" s="74"/>
      <c r="AE2442" s="74"/>
      <c r="AF2442" s="102"/>
      <c r="AG2442" s="101"/>
      <c r="AN2442" s="74"/>
      <c r="AO2442" s="74"/>
      <c r="AP2442" s="74"/>
      <c r="AQ2442" s="74"/>
      <c r="AR2442" s="74"/>
      <c r="AS2442" s="74"/>
      <c r="AT2442" s="74"/>
      <c r="AU2442" s="74"/>
    </row>
    <row r="2443" spans="27:47">
      <c r="AA2443" s="74"/>
      <c r="AB2443" s="74"/>
      <c r="AC2443" s="74"/>
      <c r="AD2443" s="74"/>
      <c r="AE2443" s="74"/>
      <c r="AF2443" s="102"/>
      <c r="AG2443" s="101"/>
      <c r="AN2443" s="74"/>
      <c r="AO2443" s="74"/>
      <c r="AP2443" s="74"/>
      <c r="AQ2443" s="74"/>
      <c r="AR2443" s="74"/>
      <c r="AS2443" s="74"/>
      <c r="AT2443" s="74"/>
      <c r="AU2443" s="74"/>
    </row>
    <row r="2444" spans="27:47">
      <c r="AA2444" s="74"/>
      <c r="AB2444" s="74"/>
      <c r="AC2444" s="74"/>
      <c r="AD2444" s="74"/>
      <c r="AE2444" s="74"/>
      <c r="AF2444" s="102"/>
      <c r="AG2444" s="101"/>
      <c r="AN2444" s="74"/>
      <c r="AO2444" s="74"/>
      <c r="AP2444" s="74"/>
      <c r="AQ2444" s="74"/>
      <c r="AR2444" s="74"/>
      <c r="AS2444" s="74"/>
      <c r="AT2444" s="74"/>
      <c r="AU2444" s="74"/>
    </row>
    <row r="2445" spans="27:47">
      <c r="AA2445" s="74"/>
      <c r="AB2445" s="74"/>
      <c r="AC2445" s="74"/>
      <c r="AD2445" s="74"/>
      <c r="AE2445" s="74"/>
      <c r="AF2445" s="102"/>
      <c r="AG2445" s="101"/>
      <c r="AN2445" s="74"/>
      <c r="AO2445" s="74"/>
      <c r="AP2445" s="74"/>
      <c r="AQ2445" s="74"/>
      <c r="AR2445" s="74"/>
      <c r="AS2445" s="74"/>
      <c r="AT2445" s="74"/>
      <c r="AU2445" s="74"/>
    </row>
    <row r="2446" spans="27:47">
      <c r="AA2446" s="74"/>
      <c r="AB2446" s="74"/>
      <c r="AC2446" s="74"/>
      <c r="AD2446" s="74"/>
      <c r="AE2446" s="74"/>
      <c r="AF2446" s="102"/>
      <c r="AG2446" s="101"/>
      <c r="AN2446" s="74"/>
      <c r="AO2446" s="74"/>
      <c r="AP2446" s="74"/>
      <c r="AQ2446" s="74"/>
      <c r="AR2446" s="74"/>
      <c r="AS2446" s="74"/>
      <c r="AT2446" s="74"/>
      <c r="AU2446" s="74"/>
    </row>
    <row r="2447" spans="27:47">
      <c r="AA2447" s="74"/>
      <c r="AB2447" s="74"/>
      <c r="AC2447" s="74"/>
      <c r="AD2447" s="74"/>
      <c r="AE2447" s="74"/>
      <c r="AF2447" s="102"/>
      <c r="AG2447" s="101"/>
      <c r="AN2447" s="74"/>
      <c r="AO2447" s="74"/>
      <c r="AP2447" s="74"/>
      <c r="AQ2447" s="74"/>
      <c r="AR2447" s="74"/>
      <c r="AS2447" s="74"/>
      <c r="AT2447" s="74"/>
      <c r="AU2447" s="74"/>
    </row>
    <row r="2448" spans="27:47">
      <c r="AA2448" s="74"/>
      <c r="AB2448" s="74"/>
      <c r="AC2448" s="74"/>
      <c r="AD2448" s="74"/>
      <c r="AE2448" s="74"/>
      <c r="AF2448" s="102"/>
      <c r="AG2448" s="101"/>
      <c r="AN2448" s="74"/>
      <c r="AO2448" s="74"/>
      <c r="AP2448" s="74"/>
      <c r="AQ2448" s="74"/>
      <c r="AR2448" s="74"/>
      <c r="AS2448" s="74"/>
      <c r="AT2448" s="74"/>
      <c r="AU2448" s="74"/>
    </row>
    <row r="2449" spans="27:47">
      <c r="AA2449" s="74"/>
      <c r="AB2449" s="74"/>
      <c r="AC2449" s="74"/>
      <c r="AD2449" s="74"/>
      <c r="AE2449" s="74"/>
      <c r="AF2449" s="102"/>
      <c r="AG2449" s="101"/>
      <c r="AN2449" s="74"/>
      <c r="AO2449" s="74"/>
      <c r="AP2449" s="74"/>
      <c r="AQ2449" s="74"/>
      <c r="AR2449" s="74"/>
      <c r="AS2449" s="74"/>
      <c r="AT2449" s="74"/>
      <c r="AU2449" s="74"/>
    </row>
    <row r="2450" spans="27:47">
      <c r="AA2450" s="74"/>
      <c r="AB2450" s="74"/>
      <c r="AC2450" s="74"/>
      <c r="AD2450" s="74"/>
      <c r="AE2450" s="74"/>
      <c r="AF2450" s="102"/>
      <c r="AG2450" s="101"/>
      <c r="AN2450" s="74"/>
      <c r="AO2450" s="74"/>
      <c r="AP2450" s="74"/>
      <c r="AQ2450" s="74"/>
      <c r="AR2450" s="74"/>
      <c r="AS2450" s="74"/>
      <c r="AT2450" s="74"/>
      <c r="AU2450" s="74"/>
    </row>
    <row r="2451" spans="27:47">
      <c r="AA2451" s="74"/>
      <c r="AB2451" s="74"/>
      <c r="AC2451" s="74"/>
      <c r="AD2451" s="74"/>
      <c r="AE2451" s="74"/>
      <c r="AF2451" s="102"/>
      <c r="AG2451" s="101"/>
      <c r="AN2451" s="74"/>
      <c r="AO2451" s="74"/>
      <c r="AP2451" s="74"/>
      <c r="AQ2451" s="74"/>
      <c r="AR2451" s="74"/>
      <c r="AS2451" s="74"/>
      <c r="AT2451" s="74"/>
      <c r="AU2451" s="74"/>
    </row>
    <row r="2452" spans="27:47">
      <c r="AA2452" s="74"/>
      <c r="AB2452" s="74"/>
      <c r="AC2452" s="74"/>
      <c r="AD2452" s="74"/>
      <c r="AE2452" s="74"/>
      <c r="AF2452" s="102"/>
      <c r="AG2452" s="101"/>
      <c r="AN2452" s="74"/>
      <c r="AO2452" s="74"/>
      <c r="AP2452" s="74"/>
      <c r="AQ2452" s="74"/>
      <c r="AR2452" s="74"/>
      <c r="AS2452" s="74"/>
      <c r="AT2452" s="74"/>
      <c r="AU2452" s="74"/>
    </row>
    <row r="2453" spans="27:47">
      <c r="AA2453" s="74"/>
      <c r="AB2453" s="74"/>
      <c r="AC2453" s="74"/>
      <c r="AD2453" s="74"/>
      <c r="AE2453" s="74"/>
      <c r="AF2453" s="102"/>
      <c r="AG2453" s="101"/>
      <c r="AN2453" s="74"/>
      <c r="AO2453" s="74"/>
      <c r="AP2453" s="74"/>
      <c r="AQ2453" s="74"/>
      <c r="AR2453" s="74"/>
      <c r="AS2453" s="74"/>
      <c r="AT2453" s="74"/>
      <c r="AU2453" s="74"/>
    </row>
    <row r="2454" spans="27:47">
      <c r="AA2454" s="74"/>
      <c r="AB2454" s="74"/>
      <c r="AC2454" s="74"/>
      <c r="AD2454" s="74"/>
      <c r="AE2454" s="74"/>
      <c r="AF2454" s="102"/>
      <c r="AG2454" s="101"/>
      <c r="AN2454" s="74"/>
      <c r="AO2454" s="74"/>
      <c r="AP2454" s="74"/>
      <c r="AQ2454" s="74"/>
      <c r="AR2454" s="74"/>
      <c r="AS2454" s="74"/>
      <c r="AT2454" s="74"/>
      <c r="AU2454" s="74"/>
    </row>
    <row r="2455" spans="27:47">
      <c r="AA2455" s="74"/>
      <c r="AB2455" s="74"/>
      <c r="AC2455" s="74"/>
      <c r="AD2455" s="74"/>
      <c r="AE2455" s="74"/>
      <c r="AF2455" s="102"/>
      <c r="AG2455" s="101"/>
      <c r="AN2455" s="74"/>
      <c r="AO2455" s="74"/>
      <c r="AP2455" s="74"/>
      <c r="AQ2455" s="74"/>
      <c r="AR2455" s="74"/>
      <c r="AS2455" s="74"/>
      <c r="AT2455" s="74"/>
      <c r="AU2455" s="74"/>
    </row>
    <row r="2456" spans="27:47">
      <c r="AA2456" s="74"/>
      <c r="AB2456" s="74"/>
      <c r="AC2456" s="74"/>
      <c r="AD2456" s="74"/>
      <c r="AE2456" s="74"/>
      <c r="AF2456" s="102"/>
      <c r="AG2456" s="101"/>
      <c r="AN2456" s="74"/>
      <c r="AO2456" s="74"/>
      <c r="AP2456" s="74"/>
      <c r="AQ2456" s="74"/>
      <c r="AR2456" s="74"/>
      <c r="AS2456" s="74"/>
      <c r="AT2456" s="74"/>
      <c r="AU2456" s="74"/>
    </row>
    <row r="2457" spans="27:47">
      <c r="AA2457" s="74"/>
      <c r="AB2457" s="74"/>
      <c r="AC2457" s="74"/>
      <c r="AD2457" s="74"/>
      <c r="AE2457" s="74"/>
      <c r="AF2457" s="102"/>
      <c r="AG2457" s="101"/>
      <c r="AN2457" s="74"/>
      <c r="AO2457" s="74"/>
      <c r="AP2457" s="74"/>
      <c r="AQ2457" s="74"/>
      <c r="AR2457" s="74"/>
      <c r="AS2457" s="74"/>
      <c r="AT2457" s="74"/>
      <c r="AU2457" s="74"/>
    </row>
    <row r="2458" spans="27:47">
      <c r="AA2458" s="74"/>
      <c r="AB2458" s="74"/>
      <c r="AC2458" s="74"/>
      <c r="AD2458" s="74"/>
      <c r="AE2458" s="74"/>
      <c r="AF2458" s="102"/>
      <c r="AG2458" s="101"/>
      <c r="AN2458" s="74"/>
      <c r="AO2458" s="74"/>
      <c r="AP2458" s="74"/>
      <c r="AQ2458" s="74"/>
      <c r="AR2458" s="74"/>
      <c r="AS2458" s="74"/>
      <c r="AT2458" s="74"/>
      <c r="AU2458" s="74"/>
    </row>
    <row r="2459" spans="27:47">
      <c r="AA2459" s="74"/>
      <c r="AB2459" s="74"/>
      <c r="AC2459" s="74"/>
      <c r="AD2459" s="74"/>
      <c r="AE2459" s="74"/>
      <c r="AF2459" s="102"/>
      <c r="AG2459" s="101"/>
      <c r="AN2459" s="74"/>
      <c r="AO2459" s="74"/>
      <c r="AP2459" s="74"/>
      <c r="AQ2459" s="74"/>
      <c r="AR2459" s="74"/>
      <c r="AS2459" s="74"/>
      <c r="AT2459" s="74"/>
      <c r="AU2459" s="74"/>
    </row>
    <row r="2460" spans="27:47">
      <c r="AA2460" s="74"/>
      <c r="AB2460" s="74"/>
      <c r="AC2460" s="74"/>
      <c r="AD2460" s="74"/>
      <c r="AE2460" s="74"/>
      <c r="AF2460" s="102"/>
      <c r="AG2460" s="101"/>
      <c r="AN2460" s="74"/>
      <c r="AO2460" s="74"/>
      <c r="AP2460" s="74"/>
      <c r="AQ2460" s="74"/>
      <c r="AR2460" s="74"/>
      <c r="AS2460" s="74"/>
      <c r="AT2460" s="74"/>
      <c r="AU2460" s="74"/>
    </row>
    <row r="2461" spans="27:47">
      <c r="AA2461" s="74"/>
      <c r="AB2461" s="74"/>
      <c r="AC2461" s="74"/>
      <c r="AD2461" s="74"/>
      <c r="AE2461" s="74"/>
      <c r="AF2461" s="102"/>
      <c r="AG2461" s="101"/>
      <c r="AN2461" s="74"/>
      <c r="AO2461" s="74"/>
      <c r="AP2461" s="74"/>
      <c r="AQ2461" s="74"/>
      <c r="AR2461" s="74"/>
      <c r="AS2461" s="74"/>
      <c r="AT2461" s="74"/>
      <c r="AU2461" s="74"/>
    </row>
    <row r="2462" spans="27:47">
      <c r="AA2462" s="74"/>
      <c r="AB2462" s="74"/>
      <c r="AC2462" s="74"/>
      <c r="AD2462" s="74"/>
      <c r="AE2462" s="74"/>
      <c r="AF2462" s="102"/>
      <c r="AG2462" s="101"/>
      <c r="AN2462" s="74"/>
      <c r="AO2462" s="74"/>
      <c r="AP2462" s="74"/>
      <c r="AQ2462" s="74"/>
      <c r="AR2462" s="74"/>
      <c r="AS2462" s="74"/>
      <c r="AT2462" s="74"/>
      <c r="AU2462" s="74"/>
    </row>
    <row r="2463" spans="27:47">
      <c r="AA2463" s="74"/>
      <c r="AB2463" s="74"/>
      <c r="AC2463" s="74"/>
      <c r="AD2463" s="74"/>
      <c r="AE2463" s="74"/>
      <c r="AF2463" s="102"/>
      <c r="AG2463" s="101"/>
      <c r="AN2463" s="74"/>
      <c r="AO2463" s="74"/>
      <c r="AP2463" s="74"/>
      <c r="AQ2463" s="74"/>
      <c r="AR2463" s="74"/>
      <c r="AS2463" s="74"/>
      <c r="AT2463" s="74"/>
      <c r="AU2463" s="74"/>
    </row>
    <row r="2464" spans="27:47">
      <c r="AA2464" s="74"/>
      <c r="AB2464" s="74"/>
      <c r="AC2464" s="74"/>
      <c r="AD2464" s="74"/>
      <c r="AE2464" s="74"/>
      <c r="AF2464" s="102"/>
      <c r="AG2464" s="101"/>
      <c r="AN2464" s="74"/>
      <c r="AO2464" s="74"/>
      <c r="AP2464" s="74"/>
      <c r="AQ2464" s="74"/>
      <c r="AR2464" s="74"/>
      <c r="AS2464" s="74"/>
      <c r="AT2464" s="74"/>
      <c r="AU2464" s="74"/>
    </row>
    <row r="2465" spans="27:47">
      <c r="AA2465" s="74"/>
      <c r="AB2465" s="74"/>
      <c r="AC2465" s="74"/>
      <c r="AD2465" s="74"/>
      <c r="AE2465" s="74"/>
      <c r="AF2465" s="102"/>
      <c r="AG2465" s="101"/>
      <c r="AN2465" s="74"/>
      <c r="AO2465" s="74"/>
      <c r="AP2465" s="74"/>
      <c r="AQ2465" s="74"/>
      <c r="AR2465" s="74"/>
      <c r="AS2465" s="74"/>
      <c r="AT2465" s="74"/>
      <c r="AU2465" s="74"/>
    </row>
    <row r="2466" spans="27:47">
      <c r="AA2466" s="74"/>
      <c r="AB2466" s="74"/>
      <c r="AC2466" s="74"/>
      <c r="AD2466" s="74"/>
      <c r="AE2466" s="74"/>
      <c r="AF2466" s="102"/>
      <c r="AG2466" s="101"/>
      <c r="AN2466" s="74"/>
      <c r="AO2466" s="74"/>
      <c r="AP2466" s="74"/>
      <c r="AQ2466" s="74"/>
      <c r="AR2466" s="74"/>
      <c r="AS2466" s="74"/>
      <c r="AT2466" s="74"/>
      <c r="AU2466" s="74"/>
    </row>
    <row r="2467" spans="27:47">
      <c r="AA2467" s="74"/>
      <c r="AB2467" s="74"/>
      <c r="AC2467" s="74"/>
      <c r="AD2467" s="74"/>
      <c r="AE2467" s="74"/>
      <c r="AF2467" s="102"/>
      <c r="AG2467" s="101"/>
      <c r="AN2467" s="74"/>
      <c r="AO2467" s="74"/>
      <c r="AP2467" s="74"/>
      <c r="AQ2467" s="74"/>
      <c r="AR2467" s="74"/>
      <c r="AS2467" s="74"/>
      <c r="AT2467" s="74"/>
      <c r="AU2467" s="74"/>
    </row>
    <row r="2468" spans="27:47">
      <c r="AA2468" s="74"/>
      <c r="AB2468" s="74"/>
      <c r="AC2468" s="74"/>
      <c r="AD2468" s="74"/>
      <c r="AE2468" s="74"/>
      <c r="AF2468" s="102"/>
      <c r="AG2468" s="101"/>
      <c r="AN2468" s="74"/>
      <c r="AO2468" s="74"/>
      <c r="AP2468" s="74"/>
      <c r="AQ2468" s="74"/>
      <c r="AR2468" s="74"/>
      <c r="AS2468" s="74"/>
      <c r="AT2468" s="74"/>
      <c r="AU2468" s="74"/>
    </row>
    <row r="2469" spans="27:47">
      <c r="AA2469" s="74"/>
      <c r="AB2469" s="74"/>
      <c r="AC2469" s="74"/>
      <c r="AD2469" s="74"/>
      <c r="AE2469" s="74"/>
      <c r="AF2469" s="102"/>
      <c r="AG2469" s="101"/>
      <c r="AN2469" s="74"/>
      <c r="AO2469" s="74"/>
      <c r="AP2469" s="74"/>
      <c r="AQ2469" s="74"/>
      <c r="AR2469" s="74"/>
      <c r="AS2469" s="74"/>
      <c r="AT2469" s="74"/>
      <c r="AU2469" s="74"/>
    </row>
    <row r="2470" spans="27:47">
      <c r="AA2470" s="74"/>
      <c r="AB2470" s="74"/>
      <c r="AC2470" s="74"/>
      <c r="AD2470" s="74"/>
      <c r="AE2470" s="74"/>
      <c r="AF2470" s="102"/>
      <c r="AG2470" s="101"/>
      <c r="AN2470" s="74"/>
      <c r="AO2470" s="74"/>
      <c r="AP2470" s="74"/>
      <c r="AQ2470" s="74"/>
      <c r="AR2470" s="74"/>
      <c r="AS2470" s="74"/>
      <c r="AT2470" s="74"/>
      <c r="AU2470" s="74"/>
    </row>
    <row r="2471" spans="27:47">
      <c r="AA2471" s="74"/>
      <c r="AB2471" s="74"/>
      <c r="AC2471" s="74"/>
      <c r="AD2471" s="74"/>
      <c r="AE2471" s="74"/>
      <c r="AF2471" s="102"/>
      <c r="AG2471" s="101"/>
      <c r="AN2471" s="74"/>
      <c r="AO2471" s="74"/>
      <c r="AP2471" s="74"/>
      <c r="AQ2471" s="74"/>
      <c r="AR2471" s="74"/>
      <c r="AS2471" s="74"/>
      <c r="AT2471" s="74"/>
      <c r="AU2471" s="74"/>
    </row>
    <row r="2472" spans="27:47">
      <c r="AA2472" s="74"/>
      <c r="AB2472" s="74"/>
      <c r="AC2472" s="74"/>
      <c r="AD2472" s="74"/>
      <c r="AE2472" s="74"/>
      <c r="AF2472" s="102"/>
      <c r="AG2472" s="101"/>
      <c r="AN2472" s="74"/>
      <c r="AO2472" s="74"/>
      <c r="AP2472" s="74"/>
      <c r="AQ2472" s="74"/>
      <c r="AR2472" s="74"/>
      <c r="AS2472" s="74"/>
      <c r="AT2472" s="74"/>
      <c r="AU2472" s="74"/>
    </row>
    <row r="2473" spans="27:47">
      <c r="AA2473" s="74"/>
      <c r="AB2473" s="74"/>
      <c r="AC2473" s="74"/>
      <c r="AD2473" s="74"/>
      <c r="AE2473" s="74"/>
      <c r="AF2473" s="102"/>
      <c r="AG2473" s="101"/>
      <c r="AN2473" s="74"/>
      <c r="AO2473" s="74"/>
      <c r="AP2473" s="74"/>
      <c r="AQ2473" s="74"/>
      <c r="AR2473" s="74"/>
      <c r="AS2473" s="74"/>
      <c r="AT2473" s="74"/>
      <c r="AU2473" s="74"/>
    </row>
    <row r="2474" spans="27:47">
      <c r="AA2474" s="74"/>
      <c r="AB2474" s="74"/>
      <c r="AC2474" s="74"/>
      <c r="AD2474" s="74"/>
      <c r="AE2474" s="74"/>
      <c r="AF2474" s="102"/>
      <c r="AG2474" s="101"/>
      <c r="AN2474" s="74"/>
      <c r="AO2474" s="74"/>
      <c r="AP2474" s="74"/>
      <c r="AQ2474" s="74"/>
      <c r="AR2474" s="74"/>
      <c r="AS2474" s="74"/>
      <c r="AT2474" s="74"/>
      <c r="AU2474" s="74"/>
    </row>
    <row r="2475" spans="27:47">
      <c r="AA2475" s="74"/>
      <c r="AB2475" s="74"/>
      <c r="AC2475" s="74"/>
      <c r="AD2475" s="74"/>
      <c r="AE2475" s="74"/>
      <c r="AF2475" s="102"/>
      <c r="AG2475" s="101"/>
      <c r="AN2475" s="74"/>
      <c r="AO2475" s="74"/>
      <c r="AP2475" s="74"/>
      <c r="AQ2475" s="74"/>
      <c r="AR2475" s="74"/>
      <c r="AS2475" s="74"/>
      <c r="AT2475" s="74"/>
      <c r="AU2475" s="74"/>
    </row>
    <row r="2476" spans="27:47">
      <c r="AA2476" s="74"/>
      <c r="AB2476" s="74"/>
      <c r="AC2476" s="74"/>
      <c r="AD2476" s="74"/>
      <c r="AE2476" s="74"/>
      <c r="AF2476" s="102"/>
      <c r="AG2476" s="101"/>
      <c r="AN2476" s="74"/>
      <c r="AO2476" s="74"/>
      <c r="AP2476" s="74"/>
      <c r="AQ2476" s="74"/>
      <c r="AR2476" s="74"/>
      <c r="AS2476" s="74"/>
      <c r="AT2476" s="74"/>
      <c r="AU2476" s="74"/>
    </row>
    <row r="2477" spans="27:47">
      <c r="AA2477" s="74"/>
      <c r="AB2477" s="74"/>
      <c r="AC2477" s="74"/>
      <c r="AD2477" s="74"/>
      <c r="AE2477" s="74"/>
      <c r="AF2477" s="102"/>
      <c r="AG2477" s="101"/>
      <c r="AN2477" s="74"/>
      <c r="AO2477" s="74"/>
      <c r="AP2477" s="74"/>
      <c r="AQ2477" s="74"/>
      <c r="AR2477" s="74"/>
      <c r="AS2477" s="74"/>
      <c r="AT2477" s="74"/>
      <c r="AU2477" s="74"/>
    </row>
    <row r="2478" spans="27:47">
      <c r="AA2478" s="74"/>
      <c r="AB2478" s="74"/>
      <c r="AC2478" s="74"/>
      <c r="AD2478" s="74"/>
      <c r="AE2478" s="74"/>
      <c r="AF2478" s="102"/>
      <c r="AG2478" s="101"/>
      <c r="AN2478" s="74"/>
      <c r="AO2478" s="74"/>
      <c r="AP2478" s="74"/>
      <c r="AQ2478" s="74"/>
      <c r="AR2478" s="74"/>
      <c r="AS2478" s="74"/>
      <c r="AT2478" s="74"/>
      <c r="AU2478" s="74"/>
    </row>
    <row r="2479" spans="27:47">
      <c r="AA2479" s="74"/>
      <c r="AB2479" s="74"/>
      <c r="AC2479" s="74"/>
      <c r="AD2479" s="74"/>
      <c r="AE2479" s="74"/>
      <c r="AF2479" s="102"/>
      <c r="AG2479" s="101"/>
      <c r="AN2479" s="74"/>
      <c r="AO2479" s="74"/>
      <c r="AP2479" s="74"/>
      <c r="AQ2479" s="74"/>
      <c r="AR2479" s="74"/>
      <c r="AS2479" s="74"/>
      <c r="AT2479" s="74"/>
      <c r="AU2479" s="74"/>
    </row>
    <row r="2480" spans="27:47">
      <c r="AA2480" s="74"/>
      <c r="AB2480" s="74"/>
      <c r="AC2480" s="74"/>
      <c r="AD2480" s="74"/>
      <c r="AE2480" s="74"/>
      <c r="AF2480" s="102"/>
      <c r="AG2480" s="101"/>
      <c r="AN2480" s="74"/>
      <c r="AO2480" s="74"/>
      <c r="AP2480" s="74"/>
      <c r="AQ2480" s="74"/>
      <c r="AR2480" s="74"/>
      <c r="AS2480" s="74"/>
      <c r="AT2480" s="74"/>
      <c r="AU2480" s="74"/>
    </row>
    <row r="2481" spans="27:47">
      <c r="AA2481" s="74"/>
      <c r="AB2481" s="74"/>
      <c r="AC2481" s="74"/>
      <c r="AD2481" s="74"/>
      <c r="AE2481" s="74"/>
      <c r="AF2481" s="102"/>
      <c r="AG2481" s="101"/>
      <c r="AN2481" s="74"/>
      <c r="AO2481" s="74"/>
      <c r="AP2481" s="74"/>
      <c r="AQ2481" s="74"/>
      <c r="AR2481" s="74"/>
      <c r="AS2481" s="74"/>
      <c r="AT2481" s="74"/>
      <c r="AU2481" s="74"/>
    </row>
    <row r="2482" spans="27:47">
      <c r="AA2482" s="74"/>
      <c r="AB2482" s="74"/>
      <c r="AC2482" s="74"/>
      <c r="AD2482" s="74"/>
      <c r="AE2482" s="74"/>
      <c r="AF2482" s="102"/>
      <c r="AG2482" s="101"/>
      <c r="AN2482" s="74"/>
      <c r="AO2482" s="74"/>
      <c r="AP2482" s="74"/>
      <c r="AQ2482" s="74"/>
      <c r="AR2482" s="74"/>
      <c r="AS2482" s="74"/>
      <c r="AT2482" s="74"/>
      <c r="AU2482" s="74"/>
    </row>
    <row r="2483" spans="27:47">
      <c r="AA2483" s="74"/>
      <c r="AB2483" s="74"/>
      <c r="AC2483" s="74"/>
      <c r="AD2483" s="74"/>
      <c r="AE2483" s="74"/>
      <c r="AF2483" s="102"/>
      <c r="AG2483" s="101"/>
      <c r="AN2483" s="74"/>
      <c r="AO2483" s="74"/>
      <c r="AP2483" s="74"/>
      <c r="AQ2483" s="74"/>
      <c r="AR2483" s="74"/>
      <c r="AS2483" s="74"/>
      <c r="AT2483" s="74"/>
      <c r="AU2483" s="74"/>
    </row>
    <row r="2484" spans="27:47">
      <c r="AA2484" s="74"/>
      <c r="AB2484" s="74"/>
      <c r="AC2484" s="74"/>
      <c r="AD2484" s="74"/>
      <c r="AE2484" s="74"/>
      <c r="AF2484" s="102"/>
      <c r="AG2484" s="101"/>
      <c r="AN2484" s="74"/>
      <c r="AO2484" s="74"/>
      <c r="AP2484" s="74"/>
      <c r="AQ2484" s="74"/>
      <c r="AR2484" s="74"/>
      <c r="AS2484" s="74"/>
      <c r="AT2484" s="74"/>
      <c r="AU2484" s="74"/>
    </row>
    <row r="2485" spans="27:47">
      <c r="AA2485" s="74"/>
      <c r="AB2485" s="74"/>
      <c r="AC2485" s="74"/>
      <c r="AD2485" s="74"/>
      <c r="AE2485" s="74"/>
      <c r="AF2485" s="102"/>
      <c r="AG2485" s="101"/>
      <c r="AN2485" s="74"/>
      <c r="AO2485" s="74"/>
      <c r="AP2485" s="74"/>
      <c r="AQ2485" s="74"/>
      <c r="AR2485" s="74"/>
      <c r="AS2485" s="74"/>
      <c r="AT2485" s="74"/>
      <c r="AU2485" s="74"/>
    </row>
    <row r="2486" spans="27:47">
      <c r="AA2486" s="74"/>
      <c r="AB2486" s="74"/>
      <c r="AC2486" s="74"/>
      <c r="AD2486" s="74"/>
      <c r="AE2486" s="74"/>
      <c r="AF2486" s="102"/>
      <c r="AG2486" s="101"/>
      <c r="AN2486" s="74"/>
      <c r="AO2486" s="74"/>
      <c r="AP2486" s="74"/>
      <c r="AQ2486" s="74"/>
      <c r="AR2486" s="74"/>
      <c r="AS2486" s="74"/>
      <c r="AT2486" s="74"/>
      <c r="AU2486" s="74"/>
    </row>
    <row r="2487" spans="27:47">
      <c r="AA2487" s="74"/>
      <c r="AB2487" s="74"/>
      <c r="AC2487" s="74"/>
      <c r="AD2487" s="74"/>
      <c r="AE2487" s="74"/>
      <c r="AF2487" s="102"/>
      <c r="AG2487" s="101"/>
      <c r="AN2487" s="74"/>
      <c r="AO2487" s="74"/>
      <c r="AP2487" s="74"/>
      <c r="AQ2487" s="74"/>
      <c r="AR2487" s="74"/>
      <c r="AS2487" s="74"/>
      <c r="AT2487" s="74"/>
      <c r="AU2487" s="74"/>
    </row>
    <row r="2488" spans="27:47">
      <c r="AA2488" s="74"/>
      <c r="AB2488" s="74"/>
      <c r="AC2488" s="74"/>
      <c r="AD2488" s="74"/>
      <c r="AE2488" s="74"/>
      <c r="AF2488" s="102"/>
      <c r="AG2488" s="101"/>
      <c r="AN2488" s="74"/>
      <c r="AO2488" s="74"/>
      <c r="AP2488" s="74"/>
      <c r="AQ2488" s="74"/>
      <c r="AR2488" s="74"/>
      <c r="AS2488" s="74"/>
      <c r="AT2488" s="74"/>
      <c r="AU2488" s="74"/>
    </row>
    <row r="2489" spans="27:47">
      <c r="AA2489" s="74"/>
      <c r="AB2489" s="74"/>
      <c r="AC2489" s="74"/>
      <c r="AD2489" s="74"/>
      <c r="AE2489" s="74"/>
      <c r="AF2489" s="102"/>
      <c r="AG2489" s="101"/>
      <c r="AN2489" s="74"/>
      <c r="AO2489" s="74"/>
      <c r="AP2489" s="74"/>
      <c r="AQ2489" s="74"/>
      <c r="AR2489" s="74"/>
      <c r="AS2489" s="74"/>
      <c r="AT2489" s="74"/>
      <c r="AU2489" s="74"/>
    </row>
    <row r="2490" spans="27:47">
      <c r="AA2490" s="74"/>
      <c r="AB2490" s="74"/>
      <c r="AC2490" s="74"/>
      <c r="AD2490" s="74"/>
      <c r="AE2490" s="74"/>
      <c r="AF2490" s="102"/>
      <c r="AG2490" s="101"/>
      <c r="AN2490" s="74"/>
      <c r="AO2490" s="74"/>
      <c r="AP2490" s="74"/>
      <c r="AQ2490" s="74"/>
      <c r="AR2490" s="74"/>
      <c r="AS2490" s="74"/>
      <c r="AT2490" s="74"/>
      <c r="AU2490" s="74"/>
    </row>
    <row r="2491" spans="27:47">
      <c r="AA2491" s="74"/>
      <c r="AB2491" s="74"/>
      <c r="AC2491" s="74"/>
      <c r="AD2491" s="74"/>
      <c r="AE2491" s="74"/>
      <c r="AF2491" s="102"/>
      <c r="AG2491" s="101"/>
      <c r="AN2491" s="74"/>
      <c r="AO2491" s="74"/>
      <c r="AP2491" s="74"/>
      <c r="AQ2491" s="74"/>
      <c r="AR2491" s="74"/>
      <c r="AS2491" s="74"/>
      <c r="AT2491" s="74"/>
      <c r="AU2491" s="74"/>
    </row>
    <row r="2492" spans="27:47">
      <c r="AA2492" s="74"/>
      <c r="AB2492" s="74"/>
      <c r="AC2492" s="74"/>
      <c r="AD2492" s="74"/>
      <c r="AE2492" s="74"/>
      <c r="AF2492" s="102"/>
      <c r="AG2492" s="101"/>
      <c r="AN2492" s="74"/>
      <c r="AO2492" s="74"/>
      <c r="AP2492" s="74"/>
      <c r="AQ2492" s="74"/>
      <c r="AR2492" s="74"/>
      <c r="AS2492" s="74"/>
      <c r="AT2492" s="74"/>
      <c r="AU2492" s="74"/>
    </row>
    <row r="2493" spans="27:47">
      <c r="AA2493" s="74"/>
      <c r="AB2493" s="74"/>
      <c r="AC2493" s="74"/>
      <c r="AD2493" s="74"/>
      <c r="AE2493" s="74"/>
      <c r="AF2493" s="102"/>
      <c r="AG2493" s="101"/>
      <c r="AN2493" s="74"/>
      <c r="AO2493" s="74"/>
      <c r="AP2493" s="74"/>
      <c r="AQ2493" s="74"/>
      <c r="AR2493" s="74"/>
      <c r="AS2493" s="74"/>
      <c r="AT2493" s="74"/>
      <c r="AU2493" s="74"/>
    </row>
    <row r="2494" spans="27:47">
      <c r="AA2494" s="74"/>
      <c r="AB2494" s="74"/>
      <c r="AC2494" s="74"/>
      <c r="AD2494" s="74"/>
      <c r="AE2494" s="74"/>
      <c r="AF2494" s="102"/>
      <c r="AG2494" s="101"/>
      <c r="AN2494" s="74"/>
      <c r="AO2494" s="74"/>
      <c r="AP2494" s="74"/>
      <c r="AQ2494" s="74"/>
      <c r="AR2494" s="74"/>
      <c r="AS2494" s="74"/>
      <c r="AT2494" s="74"/>
      <c r="AU2494" s="74"/>
    </row>
    <row r="2495" spans="27:47">
      <c r="AA2495" s="74"/>
      <c r="AB2495" s="74"/>
      <c r="AC2495" s="74"/>
      <c r="AD2495" s="74"/>
      <c r="AE2495" s="74"/>
      <c r="AF2495" s="102"/>
      <c r="AG2495" s="101"/>
      <c r="AN2495" s="74"/>
      <c r="AO2495" s="74"/>
      <c r="AP2495" s="74"/>
      <c r="AQ2495" s="74"/>
      <c r="AR2495" s="74"/>
      <c r="AS2495" s="74"/>
      <c r="AT2495" s="74"/>
      <c r="AU2495" s="74"/>
    </row>
    <row r="2496" spans="27:47">
      <c r="AA2496" s="74"/>
      <c r="AB2496" s="74"/>
      <c r="AC2496" s="74"/>
      <c r="AD2496" s="74"/>
      <c r="AE2496" s="74"/>
      <c r="AF2496" s="102"/>
      <c r="AG2496" s="101"/>
      <c r="AN2496" s="74"/>
      <c r="AO2496" s="74"/>
      <c r="AP2496" s="74"/>
      <c r="AQ2496" s="74"/>
      <c r="AR2496" s="74"/>
      <c r="AS2496" s="74"/>
      <c r="AT2496" s="74"/>
      <c r="AU2496" s="74"/>
    </row>
    <row r="2497" spans="27:47">
      <c r="AA2497" s="74"/>
      <c r="AB2497" s="74"/>
      <c r="AC2497" s="74"/>
      <c r="AD2497" s="74"/>
      <c r="AE2497" s="74"/>
      <c r="AF2497" s="102"/>
      <c r="AG2497" s="101"/>
      <c r="AN2497" s="74"/>
      <c r="AO2497" s="74"/>
      <c r="AP2497" s="74"/>
      <c r="AQ2497" s="74"/>
      <c r="AR2497" s="74"/>
      <c r="AS2497" s="74"/>
      <c r="AT2497" s="74"/>
      <c r="AU2497" s="74"/>
    </row>
    <row r="2498" spans="27:47">
      <c r="AA2498" s="74"/>
      <c r="AB2498" s="74"/>
      <c r="AC2498" s="74"/>
      <c r="AD2498" s="74"/>
      <c r="AE2498" s="74"/>
      <c r="AF2498" s="102"/>
      <c r="AG2498" s="101"/>
      <c r="AN2498" s="74"/>
      <c r="AO2498" s="74"/>
      <c r="AP2498" s="74"/>
      <c r="AQ2498" s="74"/>
      <c r="AR2498" s="74"/>
      <c r="AS2498" s="74"/>
      <c r="AT2498" s="74"/>
      <c r="AU2498" s="74"/>
    </row>
    <row r="2499" spans="27:47">
      <c r="AA2499" s="74"/>
      <c r="AB2499" s="74"/>
      <c r="AC2499" s="74"/>
      <c r="AD2499" s="74"/>
      <c r="AE2499" s="74"/>
      <c r="AF2499" s="102"/>
      <c r="AG2499" s="101"/>
      <c r="AN2499" s="74"/>
      <c r="AO2499" s="74"/>
      <c r="AP2499" s="74"/>
      <c r="AQ2499" s="74"/>
      <c r="AR2499" s="74"/>
      <c r="AS2499" s="74"/>
      <c r="AT2499" s="74"/>
      <c r="AU2499" s="74"/>
    </row>
    <row r="2500" spans="27:47">
      <c r="AA2500" s="74"/>
      <c r="AB2500" s="74"/>
      <c r="AC2500" s="74"/>
      <c r="AD2500" s="74"/>
      <c r="AE2500" s="74"/>
      <c r="AF2500" s="102"/>
      <c r="AG2500" s="101"/>
      <c r="AN2500" s="74"/>
      <c r="AO2500" s="74"/>
      <c r="AP2500" s="74"/>
      <c r="AQ2500" s="74"/>
      <c r="AR2500" s="74"/>
      <c r="AS2500" s="74"/>
      <c r="AT2500" s="74"/>
      <c r="AU2500" s="74"/>
    </row>
    <row r="2501" spans="27:47">
      <c r="AA2501" s="74"/>
      <c r="AB2501" s="74"/>
      <c r="AC2501" s="74"/>
      <c r="AD2501" s="74"/>
      <c r="AE2501" s="74"/>
      <c r="AF2501" s="102"/>
      <c r="AG2501" s="101"/>
      <c r="AN2501" s="74"/>
      <c r="AO2501" s="74"/>
      <c r="AP2501" s="74"/>
      <c r="AQ2501" s="74"/>
      <c r="AR2501" s="74"/>
      <c r="AS2501" s="74"/>
      <c r="AT2501" s="74"/>
      <c r="AU2501" s="74"/>
    </row>
    <row r="2502" spans="27:47">
      <c r="AA2502" s="74"/>
      <c r="AB2502" s="74"/>
      <c r="AC2502" s="74"/>
      <c r="AD2502" s="74"/>
      <c r="AE2502" s="74"/>
      <c r="AF2502" s="102"/>
      <c r="AG2502" s="101"/>
      <c r="AN2502" s="74"/>
      <c r="AO2502" s="74"/>
      <c r="AP2502" s="74"/>
      <c r="AQ2502" s="74"/>
      <c r="AR2502" s="74"/>
      <c r="AS2502" s="74"/>
      <c r="AT2502" s="74"/>
      <c r="AU2502" s="74"/>
    </row>
    <row r="2503" spans="27:47">
      <c r="AA2503" s="74"/>
      <c r="AB2503" s="74"/>
      <c r="AC2503" s="74"/>
      <c r="AD2503" s="74"/>
      <c r="AE2503" s="74"/>
      <c r="AF2503" s="102"/>
      <c r="AG2503" s="101"/>
      <c r="AN2503" s="74"/>
      <c r="AO2503" s="74"/>
      <c r="AP2503" s="74"/>
      <c r="AQ2503" s="74"/>
      <c r="AR2503" s="74"/>
      <c r="AS2503" s="74"/>
      <c r="AT2503" s="74"/>
      <c r="AU2503" s="74"/>
    </row>
    <row r="2504" spans="27:47">
      <c r="AA2504" s="74"/>
      <c r="AB2504" s="74"/>
      <c r="AC2504" s="74"/>
      <c r="AD2504" s="74"/>
      <c r="AE2504" s="74"/>
      <c r="AF2504" s="102"/>
      <c r="AG2504" s="101"/>
      <c r="AN2504" s="74"/>
      <c r="AO2504" s="74"/>
      <c r="AP2504" s="74"/>
      <c r="AQ2504" s="74"/>
      <c r="AR2504" s="74"/>
      <c r="AS2504" s="74"/>
      <c r="AT2504" s="74"/>
      <c r="AU2504" s="74"/>
    </row>
    <row r="2505" spans="27:47">
      <c r="AA2505" s="74"/>
      <c r="AB2505" s="74"/>
      <c r="AC2505" s="74"/>
      <c r="AD2505" s="74"/>
      <c r="AE2505" s="74"/>
      <c r="AF2505" s="102"/>
      <c r="AG2505" s="101"/>
      <c r="AN2505" s="74"/>
      <c r="AO2505" s="74"/>
      <c r="AP2505" s="74"/>
      <c r="AQ2505" s="74"/>
      <c r="AR2505" s="74"/>
      <c r="AS2505" s="74"/>
      <c r="AT2505" s="74"/>
      <c r="AU2505" s="74"/>
    </row>
    <row r="2506" spans="27:47">
      <c r="AA2506" s="74"/>
      <c r="AB2506" s="74"/>
      <c r="AC2506" s="74"/>
      <c r="AD2506" s="74"/>
      <c r="AE2506" s="74"/>
      <c r="AF2506" s="102"/>
      <c r="AG2506" s="101"/>
      <c r="AN2506" s="74"/>
      <c r="AO2506" s="74"/>
      <c r="AP2506" s="74"/>
      <c r="AQ2506" s="74"/>
      <c r="AR2506" s="74"/>
      <c r="AS2506" s="74"/>
      <c r="AT2506" s="74"/>
      <c r="AU2506" s="74"/>
    </row>
    <row r="2507" spans="27:47">
      <c r="AA2507" s="74"/>
      <c r="AB2507" s="74"/>
      <c r="AC2507" s="74"/>
      <c r="AD2507" s="74"/>
      <c r="AE2507" s="74"/>
      <c r="AF2507" s="102"/>
      <c r="AG2507" s="101"/>
      <c r="AN2507" s="74"/>
      <c r="AO2507" s="74"/>
      <c r="AP2507" s="74"/>
      <c r="AQ2507" s="74"/>
      <c r="AR2507" s="74"/>
      <c r="AS2507" s="74"/>
      <c r="AT2507" s="74"/>
      <c r="AU2507" s="74"/>
    </row>
    <row r="2508" spans="27:47">
      <c r="AA2508" s="74"/>
      <c r="AB2508" s="74"/>
      <c r="AC2508" s="74"/>
      <c r="AD2508" s="74"/>
      <c r="AE2508" s="74"/>
      <c r="AF2508" s="102"/>
      <c r="AG2508" s="101"/>
      <c r="AN2508" s="74"/>
      <c r="AO2508" s="74"/>
      <c r="AP2508" s="74"/>
      <c r="AQ2508" s="74"/>
      <c r="AR2508" s="74"/>
      <c r="AS2508" s="74"/>
      <c r="AT2508" s="74"/>
      <c r="AU2508" s="74"/>
    </row>
    <row r="2509" spans="27:47">
      <c r="AA2509" s="74"/>
      <c r="AB2509" s="74"/>
      <c r="AC2509" s="74"/>
      <c r="AD2509" s="74"/>
      <c r="AE2509" s="74"/>
      <c r="AF2509" s="102"/>
      <c r="AG2509" s="101"/>
      <c r="AN2509" s="74"/>
      <c r="AO2509" s="74"/>
      <c r="AP2509" s="74"/>
      <c r="AQ2509" s="74"/>
      <c r="AR2509" s="74"/>
      <c r="AS2509" s="74"/>
      <c r="AT2509" s="74"/>
      <c r="AU2509" s="74"/>
    </row>
    <row r="2510" spans="27:47">
      <c r="AA2510" s="74"/>
      <c r="AB2510" s="74"/>
      <c r="AC2510" s="74"/>
      <c r="AD2510" s="74"/>
      <c r="AE2510" s="74"/>
      <c r="AF2510" s="102"/>
      <c r="AG2510" s="101"/>
      <c r="AN2510" s="74"/>
      <c r="AO2510" s="74"/>
      <c r="AP2510" s="74"/>
      <c r="AQ2510" s="74"/>
      <c r="AR2510" s="74"/>
      <c r="AS2510" s="74"/>
      <c r="AT2510" s="74"/>
      <c r="AU2510" s="74"/>
    </row>
    <row r="2511" spans="27:47">
      <c r="AA2511" s="74"/>
      <c r="AB2511" s="74"/>
      <c r="AC2511" s="74"/>
      <c r="AD2511" s="74"/>
      <c r="AE2511" s="74"/>
      <c r="AF2511" s="102"/>
      <c r="AG2511" s="101"/>
      <c r="AN2511" s="74"/>
      <c r="AO2511" s="74"/>
      <c r="AP2511" s="74"/>
      <c r="AQ2511" s="74"/>
      <c r="AR2511" s="74"/>
      <c r="AS2511" s="74"/>
      <c r="AT2511" s="74"/>
      <c r="AU2511" s="74"/>
    </row>
    <row r="2512" spans="27:47">
      <c r="AA2512" s="74"/>
      <c r="AB2512" s="74"/>
      <c r="AC2512" s="74"/>
      <c r="AD2512" s="74"/>
      <c r="AE2512" s="74"/>
      <c r="AF2512" s="102"/>
      <c r="AG2512" s="101"/>
      <c r="AN2512" s="74"/>
      <c r="AO2512" s="74"/>
      <c r="AP2512" s="74"/>
      <c r="AQ2512" s="74"/>
      <c r="AR2512" s="74"/>
      <c r="AS2512" s="74"/>
      <c r="AT2512" s="74"/>
      <c r="AU2512" s="74"/>
    </row>
    <row r="2513" spans="27:47">
      <c r="AA2513" s="74"/>
      <c r="AB2513" s="74"/>
      <c r="AC2513" s="74"/>
      <c r="AD2513" s="74"/>
      <c r="AE2513" s="74"/>
      <c r="AF2513" s="102"/>
      <c r="AG2513" s="101"/>
      <c r="AN2513" s="74"/>
      <c r="AO2513" s="74"/>
      <c r="AP2513" s="74"/>
      <c r="AQ2513" s="74"/>
      <c r="AR2513" s="74"/>
      <c r="AS2513" s="74"/>
      <c r="AT2513" s="74"/>
      <c r="AU2513" s="74"/>
    </row>
    <row r="2514" spans="27:47">
      <c r="AA2514" s="74"/>
      <c r="AB2514" s="74"/>
      <c r="AC2514" s="74"/>
      <c r="AD2514" s="74"/>
      <c r="AE2514" s="74"/>
      <c r="AF2514" s="102"/>
      <c r="AG2514" s="101"/>
      <c r="AN2514" s="74"/>
      <c r="AO2514" s="74"/>
      <c r="AP2514" s="74"/>
      <c r="AQ2514" s="74"/>
      <c r="AR2514" s="74"/>
      <c r="AS2514" s="74"/>
      <c r="AT2514" s="74"/>
      <c r="AU2514" s="74"/>
    </row>
    <row r="2515" spans="27:47">
      <c r="AA2515" s="74"/>
      <c r="AB2515" s="74"/>
      <c r="AC2515" s="74"/>
      <c r="AD2515" s="74"/>
      <c r="AE2515" s="74"/>
      <c r="AF2515" s="102"/>
      <c r="AG2515" s="101"/>
      <c r="AN2515" s="74"/>
      <c r="AO2515" s="74"/>
      <c r="AP2515" s="74"/>
      <c r="AQ2515" s="74"/>
      <c r="AR2515" s="74"/>
      <c r="AS2515" s="74"/>
      <c r="AT2515" s="74"/>
      <c r="AU2515" s="74"/>
    </row>
    <row r="2516" spans="27:47">
      <c r="AA2516" s="74"/>
      <c r="AB2516" s="74"/>
      <c r="AC2516" s="74"/>
      <c r="AD2516" s="74"/>
      <c r="AE2516" s="74"/>
      <c r="AF2516" s="102"/>
      <c r="AG2516" s="101"/>
      <c r="AN2516" s="74"/>
      <c r="AO2516" s="74"/>
      <c r="AP2516" s="74"/>
      <c r="AQ2516" s="74"/>
      <c r="AR2516" s="74"/>
      <c r="AS2516" s="74"/>
      <c r="AT2516" s="74"/>
      <c r="AU2516" s="74"/>
    </row>
    <row r="2517" spans="27:47">
      <c r="AA2517" s="74"/>
      <c r="AB2517" s="74"/>
      <c r="AC2517" s="74"/>
      <c r="AD2517" s="74"/>
      <c r="AE2517" s="74"/>
      <c r="AF2517" s="102"/>
      <c r="AG2517" s="101"/>
      <c r="AN2517" s="74"/>
      <c r="AO2517" s="74"/>
      <c r="AP2517" s="74"/>
      <c r="AQ2517" s="74"/>
      <c r="AR2517" s="74"/>
      <c r="AS2517" s="74"/>
      <c r="AT2517" s="74"/>
      <c r="AU2517" s="74"/>
    </row>
    <row r="2518" spans="27:47">
      <c r="AA2518" s="74"/>
      <c r="AB2518" s="74"/>
      <c r="AC2518" s="74"/>
      <c r="AD2518" s="74"/>
      <c r="AE2518" s="74"/>
      <c r="AF2518" s="102"/>
      <c r="AG2518" s="101"/>
      <c r="AN2518" s="74"/>
      <c r="AO2518" s="74"/>
      <c r="AP2518" s="74"/>
      <c r="AQ2518" s="74"/>
      <c r="AR2518" s="74"/>
      <c r="AS2518" s="74"/>
      <c r="AT2518" s="74"/>
      <c r="AU2518" s="74"/>
    </row>
    <row r="2519" spans="27:47">
      <c r="AA2519" s="74"/>
      <c r="AB2519" s="74"/>
      <c r="AC2519" s="74"/>
      <c r="AD2519" s="74"/>
      <c r="AE2519" s="74"/>
      <c r="AF2519" s="102"/>
      <c r="AG2519" s="101"/>
      <c r="AN2519" s="74"/>
      <c r="AO2519" s="74"/>
      <c r="AP2519" s="74"/>
      <c r="AQ2519" s="74"/>
      <c r="AR2519" s="74"/>
      <c r="AS2519" s="74"/>
      <c r="AT2519" s="74"/>
      <c r="AU2519" s="74"/>
    </row>
    <row r="2520" spans="27:47">
      <c r="AA2520" s="74"/>
      <c r="AB2520" s="74"/>
      <c r="AC2520" s="74"/>
      <c r="AD2520" s="74"/>
      <c r="AE2520" s="74"/>
      <c r="AF2520" s="102"/>
      <c r="AG2520" s="101"/>
      <c r="AN2520" s="74"/>
      <c r="AO2520" s="74"/>
      <c r="AP2520" s="74"/>
      <c r="AQ2520" s="74"/>
      <c r="AR2520" s="74"/>
      <c r="AS2520" s="74"/>
      <c r="AT2520" s="74"/>
      <c r="AU2520" s="74"/>
    </row>
    <row r="2521" spans="27:47">
      <c r="AA2521" s="74"/>
      <c r="AB2521" s="74"/>
      <c r="AC2521" s="74"/>
      <c r="AD2521" s="74"/>
      <c r="AE2521" s="74"/>
      <c r="AF2521" s="102"/>
      <c r="AG2521" s="101"/>
      <c r="AN2521" s="74"/>
      <c r="AO2521" s="74"/>
      <c r="AP2521" s="74"/>
      <c r="AQ2521" s="74"/>
      <c r="AR2521" s="74"/>
      <c r="AS2521" s="74"/>
      <c r="AT2521" s="74"/>
      <c r="AU2521" s="74"/>
    </row>
    <row r="2522" spans="27:47">
      <c r="AA2522" s="74"/>
      <c r="AB2522" s="74"/>
      <c r="AC2522" s="74"/>
      <c r="AD2522" s="74"/>
      <c r="AE2522" s="74"/>
      <c r="AF2522" s="102"/>
      <c r="AG2522" s="101"/>
      <c r="AN2522" s="74"/>
      <c r="AO2522" s="74"/>
      <c r="AP2522" s="74"/>
      <c r="AQ2522" s="74"/>
      <c r="AR2522" s="74"/>
      <c r="AS2522" s="74"/>
      <c r="AT2522" s="74"/>
      <c r="AU2522" s="74"/>
    </row>
    <row r="2523" spans="27:47">
      <c r="AA2523" s="74"/>
      <c r="AB2523" s="74"/>
      <c r="AC2523" s="74"/>
      <c r="AD2523" s="74"/>
      <c r="AE2523" s="74"/>
      <c r="AF2523" s="102"/>
      <c r="AG2523" s="101"/>
      <c r="AN2523" s="74"/>
      <c r="AO2523" s="74"/>
      <c r="AP2523" s="74"/>
      <c r="AQ2523" s="74"/>
      <c r="AR2523" s="74"/>
      <c r="AS2523" s="74"/>
      <c r="AT2523" s="74"/>
      <c r="AU2523" s="74"/>
    </row>
    <row r="2524" spans="27:47">
      <c r="AA2524" s="74"/>
      <c r="AB2524" s="74"/>
      <c r="AC2524" s="74"/>
      <c r="AD2524" s="74"/>
      <c r="AE2524" s="74"/>
      <c r="AF2524" s="102"/>
      <c r="AG2524" s="101"/>
      <c r="AN2524" s="74"/>
      <c r="AO2524" s="74"/>
      <c r="AP2524" s="74"/>
      <c r="AQ2524" s="74"/>
      <c r="AR2524" s="74"/>
      <c r="AS2524" s="74"/>
      <c r="AT2524" s="74"/>
      <c r="AU2524" s="74"/>
    </row>
    <row r="2525" spans="27:47">
      <c r="AA2525" s="74"/>
      <c r="AB2525" s="74"/>
      <c r="AC2525" s="74"/>
      <c r="AD2525" s="74"/>
      <c r="AE2525" s="74"/>
      <c r="AF2525" s="102"/>
      <c r="AG2525" s="101"/>
      <c r="AN2525" s="74"/>
      <c r="AO2525" s="74"/>
      <c r="AP2525" s="74"/>
      <c r="AQ2525" s="74"/>
      <c r="AR2525" s="74"/>
      <c r="AS2525" s="74"/>
      <c r="AT2525" s="74"/>
      <c r="AU2525" s="74"/>
    </row>
    <row r="2526" spans="27:47">
      <c r="AA2526" s="74"/>
      <c r="AB2526" s="74"/>
      <c r="AC2526" s="74"/>
      <c r="AD2526" s="74"/>
      <c r="AE2526" s="74"/>
      <c r="AF2526" s="102"/>
      <c r="AG2526" s="101"/>
      <c r="AN2526" s="74"/>
      <c r="AO2526" s="74"/>
      <c r="AP2526" s="74"/>
      <c r="AQ2526" s="74"/>
      <c r="AR2526" s="74"/>
      <c r="AS2526" s="74"/>
      <c r="AT2526" s="74"/>
      <c r="AU2526" s="74"/>
    </row>
    <row r="2527" spans="27:47">
      <c r="AA2527" s="74"/>
      <c r="AB2527" s="74"/>
      <c r="AC2527" s="74"/>
      <c r="AD2527" s="74"/>
      <c r="AE2527" s="74"/>
      <c r="AF2527" s="102"/>
      <c r="AG2527" s="101"/>
      <c r="AN2527" s="74"/>
      <c r="AO2527" s="74"/>
      <c r="AP2527" s="74"/>
      <c r="AQ2527" s="74"/>
      <c r="AR2527" s="74"/>
      <c r="AS2527" s="74"/>
      <c r="AT2527" s="74"/>
      <c r="AU2527" s="74"/>
    </row>
    <row r="2528" spans="27:47">
      <c r="AA2528" s="74"/>
      <c r="AB2528" s="74"/>
      <c r="AC2528" s="74"/>
      <c r="AD2528" s="74"/>
      <c r="AE2528" s="74"/>
      <c r="AF2528" s="102"/>
      <c r="AG2528" s="101"/>
      <c r="AN2528" s="74"/>
      <c r="AO2528" s="74"/>
      <c r="AP2528" s="74"/>
      <c r="AQ2528" s="74"/>
      <c r="AR2528" s="74"/>
      <c r="AS2528" s="74"/>
      <c r="AT2528" s="74"/>
      <c r="AU2528" s="74"/>
    </row>
    <row r="2529" spans="27:47">
      <c r="AA2529" s="74"/>
      <c r="AB2529" s="74"/>
      <c r="AC2529" s="74"/>
      <c r="AD2529" s="74"/>
      <c r="AE2529" s="74"/>
      <c r="AF2529" s="102"/>
      <c r="AG2529" s="101"/>
      <c r="AN2529" s="74"/>
      <c r="AO2529" s="74"/>
      <c r="AP2529" s="74"/>
      <c r="AQ2529" s="74"/>
      <c r="AR2529" s="74"/>
      <c r="AS2529" s="74"/>
      <c r="AT2529" s="74"/>
      <c r="AU2529" s="74"/>
    </row>
    <row r="2530" spans="27:47">
      <c r="AA2530" s="74"/>
      <c r="AB2530" s="74"/>
      <c r="AC2530" s="74"/>
      <c r="AD2530" s="74"/>
      <c r="AE2530" s="74"/>
      <c r="AF2530" s="102"/>
      <c r="AG2530" s="101"/>
      <c r="AN2530" s="74"/>
      <c r="AO2530" s="74"/>
      <c r="AP2530" s="74"/>
      <c r="AQ2530" s="74"/>
      <c r="AR2530" s="74"/>
      <c r="AS2530" s="74"/>
      <c r="AT2530" s="74"/>
      <c r="AU2530" s="74"/>
    </row>
    <row r="2531" spans="27:47">
      <c r="AA2531" s="74"/>
      <c r="AB2531" s="74"/>
      <c r="AC2531" s="74"/>
      <c r="AD2531" s="74"/>
      <c r="AE2531" s="74"/>
      <c r="AF2531" s="102"/>
      <c r="AG2531" s="101"/>
      <c r="AN2531" s="74"/>
      <c r="AO2531" s="74"/>
      <c r="AP2531" s="74"/>
      <c r="AQ2531" s="74"/>
      <c r="AR2531" s="74"/>
      <c r="AS2531" s="74"/>
      <c r="AT2531" s="74"/>
      <c r="AU2531" s="74"/>
    </row>
    <row r="2532" spans="27:47">
      <c r="AA2532" s="74"/>
      <c r="AB2532" s="74"/>
      <c r="AC2532" s="74"/>
      <c r="AD2532" s="74"/>
      <c r="AE2532" s="74"/>
      <c r="AF2532" s="102"/>
      <c r="AG2532" s="101"/>
      <c r="AN2532" s="74"/>
      <c r="AO2532" s="74"/>
      <c r="AP2532" s="74"/>
      <c r="AQ2532" s="74"/>
      <c r="AR2532" s="74"/>
      <c r="AS2532" s="74"/>
      <c r="AT2532" s="74"/>
      <c r="AU2532" s="74"/>
    </row>
    <row r="2533" spans="27:47">
      <c r="AA2533" s="74"/>
      <c r="AB2533" s="74"/>
      <c r="AC2533" s="74"/>
      <c r="AD2533" s="74"/>
      <c r="AE2533" s="74"/>
      <c r="AF2533" s="102"/>
      <c r="AG2533" s="101"/>
      <c r="AN2533" s="74"/>
      <c r="AO2533" s="74"/>
      <c r="AP2533" s="74"/>
      <c r="AQ2533" s="74"/>
      <c r="AR2533" s="74"/>
      <c r="AS2533" s="74"/>
      <c r="AT2533" s="74"/>
      <c r="AU2533" s="74"/>
    </row>
    <row r="2534" spans="27:47">
      <c r="AA2534" s="74"/>
      <c r="AB2534" s="74"/>
      <c r="AC2534" s="74"/>
      <c r="AD2534" s="74"/>
      <c r="AE2534" s="74"/>
      <c r="AF2534" s="102"/>
      <c r="AG2534" s="101"/>
      <c r="AN2534" s="74"/>
      <c r="AO2534" s="74"/>
      <c r="AP2534" s="74"/>
      <c r="AQ2534" s="74"/>
      <c r="AR2534" s="74"/>
      <c r="AS2534" s="74"/>
      <c r="AT2534" s="74"/>
      <c r="AU2534" s="74"/>
    </row>
    <row r="2535" spans="27:47">
      <c r="AA2535" s="74"/>
      <c r="AB2535" s="74"/>
      <c r="AC2535" s="74"/>
      <c r="AD2535" s="74"/>
      <c r="AE2535" s="74"/>
      <c r="AF2535" s="102"/>
      <c r="AG2535" s="101"/>
      <c r="AN2535" s="74"/>
      <c r="AO2535" s="74"/>
      <c r="AP2535" s="74"/>
      <c r="AQ2535" s="74"/>
      <c r="AR2535" s="74"/>
      <c r="AS2535" s="74"/>
      <c r="AT2535" s="74"/>
      <c r="AU2535" s="74"/>
    </row>
    <row r="2536" spans="27:47">
      <c r="AA2536" s="74"/>
      <c r="AB2536" s="74"/>
      <c r="AC2536" s="74"/>
      <c r="AD2536" s="74"/>
      <c r="AE2536" s="74"/>
      <c r="AF2536" s="102"/>
      <c r="AG2536" s="101"/>
      <c r="AN2536" s="74"/>
      <c r="AO2536" s="74"/>
      <c r="AP2536" s="74"/>
      <c r="AQ2536" s="74"/>
      <c r="AR2536" s="74"/>
      <c r="AS2536" s="74"/>
      <c r="AT2536" s="74"/>
      <c r="AU2536" s="74"/>
    </row>
    <row r="2537" spans="27:47">
      <c r="AA2537" s="74"/>
      <c r="AB2537" s="74"/>
      <c r="AC2537" s="74"/>
      <c r="AD2537" s="74"/>
      <c r="AE2537" s="74"/>
      <c r="AF2537" s="102"/>
      <c r="AG2537" s="101"/>
      <c r="AN2537" s="74"/>
      <c r="AO2537" s="74"/>
      <c r="AP2537" s="74"/>
      <c r="AQ2537" s="74"/>
      <c r="AR2537" s="74"/>
      <c r="AS2537" s="74"/>
      <c r="AT2537" s="74"/>
      <c r="AU2537" s="74"/>
    </row>
    <row r="2538" spans="27:47">
      <c r="AA2538" s="74"/>
      <c r="AB2538" s="74"/>
      <c r="AC2538" s="74"/>
      <c r="AD2538" s="74"/>
      <c r="AE2538" s="74"/>
      <c r="AF2538" s="102"/>
      <c r="AG2538" s="101"/>
      <c r="AN2538" s="74"/>
      <c r="AO2538" s="74"/>
      <c r="AP2538" s="74"/>
      <c r="AQ2538" s="74"/>
      <c r="AR2538" s="74"/>
      <c r="AS2538" s="74"/>
      <c r="AT2538" s="74"/>
      <c r="AU2538" s="74"/>
    </row>
    <row r="2539" spans="27:47">
      <c r="AA2539" s="74"/>
      <c r="AB2539" s="74"/>
      <c r="AC2539" s="74"/>
      <c r="AD2539" s="74"/>
      <c r="AE2539" s="74"/>
      <c r="AF2539" s="102"/>
      <c r="AG2539" s="101"/>
      <c r="AN2539" s="74"/>
      <c r="AO2539" s="74"/>
      <c r="AP2539" s="74"/>
      <c r="AQ2539" s="74"/>
      <c r="AR2539" s="74"/>
      <c r="AS2539" s="74"/>
      <c r="AT2539" s="74"/>
      <c r="AU2539" s="74"/>
    </row>
    <row r="2540" spans="27:47">
      <c r="AA2540" s="74"/>
      <c r="AB2540" s="74"/>
      <c r="AC2540" s="74"/>
      <c r="AD2540" s="74"/>
      <c r="AE2540" s="74"/>
      <c r="AF2540" s="102"/>
      <c r="AG2540" s="101"/>
      <c r="AN2540" s="74"/>
      <c r="AO2540" s="74"/>
      <c r="AP2540" s="74"/>
      <c r="AQ2540" s="74"/>
      <c r="AR2540" s="74"/>
      <c r="AS2540" s="74"/>
      <c r="AT2540" s="74"/>
      <c r="AU2540" s="74"/>
    </row>
    <row r="2541" spans="27:47">
      <c r="AA2541" s="74"/>
      <c r="AB2541" s="74"/>
      <c r="AC2541" s="74"/>
      <c r="AD2541" s="74"/>
      <c r="AE2541" s="74"/>
      <c r="AF2541" s="102"/>
      <c r="AG2541" s="101"/>
      <c r="AN2541" s="74"/>
      <c r="AO2541" s="74"/>
      <c r="AP2541" s="74"/>
      <c r="AQ2541" s="74"/>
      <c r="AR2541" s="74"/>
      <c r="AS2541" s="74"/>
      <c r="AT2541" s="74"/>
      <c r="AU2541" s="74"/>
    </row>
    <row r="2542" spans="27:47">
      <c r="AA2542" s="74"/>
      <c r="AB2542" s="74"/>
      <c r="AC2542" s="74"/>
      <c r="AD2542" s="74"/>
      <c r="AE2542" s="74"/>
      <c r="AF2542" s="102"/>
      <c r="AG2542" s="101"/>
      <c r="AN2542" s="74"/>
      <c r="AO2542" s="74"/>
      <c r="AP2542" s="74"/>
      <c r="AQ2542" s="74"/>
      <c r="AR2542" s="74"/>
      <c r="AS2542" s="74"/>
      <c r="AT2542" s="74"/>
      <c r="AU2542" s="74"/>
    </row>
  </sheetData>
  <protectedRanges>
    <protectedRange sqref="A235:D235" name="Range1"/>
    <protectedRange sqref="A236:D236" name="Range1_1"/>
    <protectedRange sqref="A237:D238" name="Range1_2"/>
  </protectedRanges>
  <phoneticPr fontId="8" type="noConversion"/>
  <hyperlinks>
    <hyperlink ref="H531" r:id="rId1" display="http://vsolj.cetus-net.org/bulletin.html" xr:uid="{00000000-0004-0000-0400-000000000000}"/>
    <hyperlink ref="H524" r:id="rId2" display="http://vsolj.cetus-net.org/bulletin.html" xr:uid="{00000000-0004-0000-0400-000001000000}"/>
  </hyperlinks>
  <pageMargins left="0.75" right="0.75" top="1" bottom="1" header="0.5" footer="0.5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P1139"/>
  <sheetViews>
    <sheetView workbookViewId="0">
      <selection activeCell="A11" sqref="A11"/>
    </sheetView>
  </sheetViews>
  <sheetFormatPr defaultRowHeight="12.75"/>
  <cols>
    <col min="1" max="1" width="19.7109375" style="18" customWidth="1"/>
    <col min="2" max="2" width="4.42578125" style="17" customWidth="1"/>
    <col min="3" max="3" width="12.7109375" style="18" customWidth="1"/>
    <col min="4" max="4" width="5.42578125" style="17" customWidth="1"/>
    <col min="5" max="5" width="14.85546875" style="17" customWidth="1"/>
    <col min="6" max="6" width="9.140625" style="17"/>
    <col min="7" max="7" width="12" style="17" customWidth="1"/>
    <col min="8" max="8" width="14.140625" style="18" customWidth="1"/>
    <col min="9" max="9" width="22.5703125" style="17" customWidth="1"/>
    <col min="10" max="10" width="25.140625" style="17" customWidth="1"/>
    <col min="11" max="11" width="15.7109375" style="17" customWidth="1"/>
    <col min="12" max="12" width="14.140625" style="17" customWidth="1"/>
    <col min="13" max="13" width="9.5703125" style="17" customWidth="1"/>
    <col min="14" max="14" width="14.140625" style="17" customWidth="1"/>
    <col min="15" max="15" width="23.42578125" style="17" customWidth="1"/>
    <col min="16" max="16" width="16.5703125" style="17" customWidth="1"/>
    <col min="17" max="17" width="41" style="17" customWidth="1"/>
    <col min="18" max="16384" width="9.140625" style="17"/>
  </cols>
  <sheetData>
    <row r="1" spans="1:16" ht="15.75">
      <c r="A1" s="27" t="s">
        <v>101</v>
      </c>
      <c r="I1" s="28" t="s">
        <v>102</v>
      </c>
      <c r="J1" s="29" t="s">
        <v>103</v>
      </c>
    </row>
    <row r="2" spans="1:16">
      <c r="I2" s="30" t="s">
        <v>104</v>
      </c>
      <c r="J2" s="31" t="s">
        <v>105</v>
      </c>
    </row>
    <row r="3" spans="1:16">
      <c r="A3" s="32" t="s">
        <v>106</v>
      </c>
      <c r="I3" s="30" t="s">
        <v>107</v>
      </c>
      <c r="J3" s="31" t="s">
        <v>108</v>
      </c>
    </row>
    <row r="4" spans="1:16">
      <c r="I4" s="30" t="s">
        <v>109</v>
      </c>
      <c r="J4" s="31" t="s">
        <v>108</v>
      </c>
    </row>
    <row r="5" spans="1:16" ht="13.5" thickBot="1">
      <c r="I5" s="33" t="s">
        <v>110</v>
      </c>
      <c r="J5" s="34" t="s">
        <v>111</v>
      </c>
    </row>
    <row r="10" spans="1:16" ht="13.5" thickBot="1"/>
    <row r="11" spans="1:16" ht="12.75" customHeight="1" thickBot="1">
      <c r="A11" s="18" t="str">
        <f t="shared" ref="A11:A42" si="0">TRIM(P11)</f>
        <v>IBVS 4888 </v>
      </c>
      <c r="B11" s="13" t="str">
        <f t="shared" ref="B11:B42" si="1">IF(H11=INT(H11),"I","II")</f>
        <v>II</v>
      </c>
      <c r="C11" s="18">
        <f t="shared" ref="C11:C42" si="2">1*G11</f>
        <v>50839.330300000001</v>
      </c>
      <c r="D11" s="17" t="str">
        <f t="shared" ref="D11:D42" si="3">VLOOKUP(F11,I$1:J$5,2,FALSE)</f>
        <v>vis</v>
      </c>
      <c r="E11" s="35">
        <f>VLOOKUP(C11,'Active 1'!C$21:E$973,3,FALSE)</f>
        <v>-2893.0229639154363</v>
      </c>
      <c r="F11" s="13" t="s">
        <v>110</v>
      </c>
      <c r="G11" s="17" t="str">
        <f t="shared" ref="G11:G42" si="4">MID(I11,3,LEN(I11)-3)</f>
        <v>50839.3303</v>
      </c>
      <c r="H11" s="18">
        <f t="shared" ref="H11:H42" si="5">1*K11</f>
        <v>90647.5</v>
      </c>
      <c r="I11" s="36" t="s">
        <v>118</v>
      </c>
      <c r="J11" s="37" t="s">
        <v>119</v>
      </c>
      <c r="K11" s="36">
        <v>90647.5</v>
      </c>
      <c r="L11" s="36" t="s">
        <v>120</v>
      </c>
      <c r="M11" s="37" t="s">
        <v>121</v>
      </c>
      <c r="N11" s="37" t="s">
        <v>122</v>
      </c>
      <c r="O11" s="38" t="s">
        <v>123</v>
      </c>
      <c r="P11" s="39" t="s">
        <v>124</v>
      </c>
    </row>
    <row r="12" spans="1:16" ht="12.75" customHeight="1" thickBot="1">
      <c r="A12" s="18" t="str">
        <f t="shared" si="0"/>
        <v>IBVS 4888 </v>
      </c>
      <c r="B12" s="13" t="str">
        <f t="shared" si="1"/>
        <v>II</v>
      </c>
      <c r="C12" s="18">
        <f t="shared" si="2"/>
        <v>50849.368000000002</v>
      </c>
      <c r="D12" s="17" t="str">
        <f t="shared" si="3"/>
        <v>vis</v>
      </c>
      <c r="E12" s="35">
        <f>VLOOKUP(C12,'Active 1'!C$21:E$973,3,FALSE)</f>
        <v>-2865.0252845734744</v>
      </c>
      <c r="F12" s="13" t="s">
        <v>110</v>
      </c>
      <c r="G12" s="17" t="str">
        <f t="shared" si="4"/>
        <v>50849.3680</v>
      </c>
      <c r="H12" s="18">
        <f t="shared" si="5"/>
        <v>90693.5</v>
      </c>
      <c r="I12" s="36" t="s">
        <v>125</v>
      </c>
      <c r="J12" s="37" t="s">
        <v>126</v>
      </c>
      <c r="K12" s="36">
        <v>90693.5</v>
      </c>
      <c r="L12" s="36" t="s">
        <v>127</v>
      </c>
      <c r="M12" s="37" t="s">
        <v>121</v>
      </c>
      <c r="N12" s="37" t="s">
        <v>122</v>
      </c>
      <c r="O12" s="38" t="s">
        <v>123</v>
      </c>
      <c r="P12" s="39" t="s">
        <v>124</v>
      </c>
    </row>
    <row r="13" spans="1:16" ht="12.75" customHeight="1" thickBot="1">
      <c r="A13" s="18" t="str">
        <f t="shared" si="0"/>
        <v>IBVS 5263 </v>
      </c>
      <c r="B13" s="13" t="str">
        <f t="shared" si="1"/>
        <v>II</v>
      </c>
      <c r="C13" s="18">
        <f t="shared" si="2"/>
        <v>51193.368799999997</v>
      </c>
      <c r="D13" s="17" t="str">
        <f t="shared" si="3"/>
        <v>vis</v>
      </c>
      <c r="E13" s="35">
        <f>VLOOKUP(C13,'Active 1'!C$21:E$973,3,FALSE)</f>
        <v>-1905.5202095286529</v>
      </c>
      <c r="F13" s="13" t="s">
        <v>110</v>
      </c>
      <c r="G13" s="17" t="str">
        <f t="shared" si="4"/>
        <v>51193.3688</v>
      </c>
      <c r="H13" s="18">
        <f t="shared" si="5"/>
        <v>92267.5</v>
      </c>
      <c r="I13" s="36" t="s">
        <v>128</v>
      </c>
      <c r="J13" s="37" t="s">
        <v>129</v>
      </c>
      <c r="K13" s="36">
        <v>92267.5</v>
      </c>
      <c r="L13" s="36" t="s">
        <v>130</v>
      </c>
      <c r="M13" s="37" t="s">
        <v>121</v>
      </c>
      <c r="N13" s="37" t="s">
        <v>122</v>
      </c>
      <c r="O13" s="38" t="s">
        <v>131</v>
      </c>
      <c r="P13" s="39" t="s">
        <v>132</v>
      </c>
    </row>
    <row r="14" spans="1:16" ht="12.75" customHeight="1" thickBot="1">
      <c r="A14" s="18" t="str">
        <f t="shared" si="0"/>
        <v>IBVS 5263 </v>
      </c>
      <c r="B14" s="13" t="str">
        <f t="shared" si="1"/>
        <v>II</v>
      </c>
      <c r="C14" s="18">
        <f t="shared" si="2"/>
        <v>51193.549299999999</v>
      </c>
      <c r="D14" s="17" t="str">
        <f t="shared" si="3"/>
        <v>vis</v>
      </c>
      <c r="E14" s="35">
        <f>VLOOKUP(C14,'Active 1'!C$21:E$973,3,FALSE)</f>
        <v>-1905.0167494609796</v>
      </c>
      <c r="F14" s="13" t="s">
        <v>110</v>
      </c>
      <c r="G14" s="17" t="str">
        <f t="shared" si="4"/>
        <v>51193.5493</v>
      </c>
      <c r="H14" s="18">
        <f t="shared" si="5"/>
        <v>92268.5</v>
      </c>
      <c r="I14" s="36" t="s">
        <v>133</v>
      </c>
      <c r="J14" s="37" t="s">
        <v>134</v>
      </c>
      <c r="K14" s="36">
        <v>92268.5</v>
      </c>
      <c r="L14" s="36" t="s">
        <v>135</v>
      </c>
      <c r="M14" s="37" t="s">
        <v>121</v>
      </c>
      <c r="N14" s="37" t="s">
        <v>122</v>
      </c>
      <c r="O14" s="38" t="s">
        <v>131</v>
      </c>
      <c r="P14" s="39" t="s">
        <v>132</v>
      </c>
    </row>
    <row r="15" spans="1:16" ht="12.75" customHeight="1" thickBot="1">
      <c r="A15" s="18" t="str">
        <f t="shared" si="0"/>
        <v>IBVS 5263 </v>
      </c>
      <c r="B15" s="13" t="str">
        <f t="shared" si="1"/>
        <v>II</v>
      </c>
      <c r="C15" s="18">
        <f t="shared" si="2"/>
        <v>51195.519899999999</v>
      </c>
      <c r="D15" s="17" t="str">
        <f t="shared" si="3"/>
        <v>vis</v>
      </c>
      <c r="E15" s="35">
        <f>VLOOKUP(C15,'Active 1'!C$21:E$973,3,FALSE)</f>
        <v>-1899.5202485781797</v>
      </c>
      <c r="F15" s="13" t="s">
        <v>110</v>
      </c>
      <c r="G15" s="17" t="str">
        <f t="shared" si="4"/>
        <v>51195.5199</v>
      </c>
      <c r="H15" s="18">
        <f t="shared" si="5"/>
        <v>92277.5</v>
      </c>
      <c r="I15" s="36" t="s">
        <v>136</v>
      </c>
      <c r="J15" s="37" t="s">
        <v>137</v>
      </c>
      <c r="K15" s="36">
        <v>92277.5</v>
      </c>
      <c r="L15" s="36" t="s">
        <v>138</v>
      </c>
      <c r="M15" s="37" t="s">
        <v>121</v>
      </c>
      <c r="N15" s="37" t="s">
        <v>122</v>
      </c>
      <c r="O15" s="38" t="s">
        <v>131</v>
      </c>
      <c r="P15" s="39" t="s">
        <v>132</v>
      </c>
    </row>
    <row r="16" spans="1:16" ht="12.75" customHeight="1" thickBot="1">
      <c r="A16" s="18" t="str">
        <f t="shared" si="0"/>
        <v>IBVS 5263 </v>
      </c>
      <c r="B16" s="13" t="str">
        <f t="shared" si="1"/>
        <v>II</v>
      </c>
      <c r="C16" s="18">
        <f t="shared" si="2"/>
        <v>51237.468999999997</v>
      </c>
      <c r="D16" s="17" t="str">
        <f t="shared" si="3"/>
        <v>vis</v>
      </c>
      <c r="E16" s="35">
        <f>VLOOKUP(C16,'Active 1'!C$21:E$973,3,FALSE)</f>
        <v>-1782.5136185251058</v>
      </c>
      <c r="F16" s="13" t="s">
        <v>110</v>
      </c>
      <c r="G16" s="17" t="str">
        <f t="shared" si="4"/>
        <v>51237.4690</v>
      </c>
      <c r="H16" s="18">
        <f t="shared" si="5"/>
        <v>92469.5</v>
      </c>
      <c r="I16" s="36" t="s">
        <v>139</v>
      </c>
      <c r="J16" s="37" t="s">
        <v>140</v>
      </c>
      <c r="K16" s="36">
        <v>92469.5</v>
      </c>
      <c r="L16" s="36" t="s">
        <v>141</v>
      </c>
      <c r="M16" s="37" t="s">
        <v>121</v>
      </c>
      <c r="N16" s="37" t="s">
        <v>122</v>
      </c>
      <c r="O16" s="38" t="s">
        <v>131</v>
      </c>
      <c r="P16" s="39" t="s">
        <v>132</v>
      </c>
    </row>
    <row r="17" spans="1:16" ht="12.75" customHeight="1" thickBot="1">
      <c r="A17" s="18" t="str">
        <f t="shared" si="0"/>
        <v>IBVS 5263 </v>
      </c>
      <c r="B17" s="13" t="str">
        <f t="shared" si="1"/>
        <v>I</v>
      </c>
      <c r="C17" s="18">
        <f t="shared" si="2"/>
        <v>51481.427900000002</v>
      </c>
      <c r="D17" s="17" t="str">
        <f t="shared" si="3"/>
        <v>vis</v>
      </c>
      <c r="E17" s="35">
        <f>VLOOKUP(C17,'Active 1'!C$21:E$973,3,FALSE)</f>
        <v>-1102.0506584030338</v>
      </c>
      <c r="F17" s="13" t="s">
        <v>110</v>
      </c>
      <c r="G17" s="17" t="str">
        <f t="shared" si="4"/>
        <v>51481.4279</v>
      </c>
      <c r="H17" s="18">
        <f t="shared" si="5"/>
        <v>93586</v>
      </c>
      <c r="I17" s="36" t="s">
        <v>142</v>
      </c>
      <c r="J17" s="37" t="s">
        <v>143</v>
      </c>
      <c r="K17" s="36">
        <v>93586</v>
      </c>
      <c r="L17" s="36" t="s">
        <v>144</v>
      </c>
      <c r="M17" s="37" t="s">
        <v>121</v>
      </c>
      <c r="N17" s="37" t="s">
        <v>122</v>
      </c>
      <c r="O17" s="38" t="s">
        <v>123</v>
      </c>
      <c r="P17" s="39" t="s">
        <v>132</v>
      </c>
    </row>
    <row r="18" spans="1:16" ht="12.75" customHeight="1" thickBot="1">
      <c r="A18" s="18" t="str">
        <f t="shared" si="0"/>
        <v>IBVS 5263 </v>
      </c>
      <c r="B18" s="13" t="str">
        <f t="shared" si="1"/>
        <v>I</v>
      </c>
      <c r="C18" s="18">
        <f t="shared" si="2"/>
        <v>51484.489699999998</v>
      </c>
      <c r="D18" s="17" t="str">
        <f t="shared" si="3"/>
        <v>vis</v>
      </c>
      <c r="E18" s="35">
        <f>VLOOKUP(C18,'Active 1'!C$21:E$973,3,FALSE)</f>
        <v>-1093.5105252441333</v>
      </c>
      <c r="F18" s="13" t="s">
        <v>110</v>
      </c>
      <c r="G18" s="17" t="str">
        <f t="shared" si="4"/>
        <v>51484.4897</v>
      </c>
      <c r="H18" s="18">
        <f t="shared" si="5"/>
        <v>93600</v>
      </c>
      <c r="I18" s="36" t="s">
        <v>145</v>
      </c>
      <c r="J18" s="37" t="s">
        <v>146</v>
      </c>
      <c r="K18" s="36">
        <v>93600</v>
      </c>
      <c r="L18" s="36" t="s">
        <v>147</v>
      </c>
      <c r="M18" s="37" t="s">
        <v>121</v>
      </c>
      <c r="N18" s="37" t="s">
        <v>122</v>
      </c>
      <c r="O18" s="38" t="s">
        <v>123</v>
      </c>
      <c r="P18" s="39" t="s">
        <v>132</v>
      </c>
    </row>
    <row r="19" spans="1:16" ht="12.75" customHeight="1" thickBot="1">
      <c r="A19" s="18" t="str">
        <f t="shared" si="0"/>
        <v>IBVS 5263 </v>
      </c>
      <c r="B19" s="13" t="str">
        <f t="shared" si="1"/>
        <v>II</v>
      </c>
      <c r="C19" s="18">
        <f t="shared" si="2"/>
        <v>51518.551200000002</v>
      </c>
      <c r="D19" s="17" t="str">
        <f t="shared" si="3"/>
        <v>vis</v>
      </c>
      <c r="E19" s="35">
        <f>VLOOKUP(C19,'Active 1'!C$21:E$973,3,FALSE)</f>
        <v>-998.50440283499051</v>
      </c>
      <c r="F19" s="13" t="s">
        <v>110</v>
      </c>
      <c r="G19" s="17" t="str">
        <f t="shared" si="4"/>
        <v>51518.5512</v>
      </c>
      <c r="H19" s="18">
        <f t="shared" si="5"/>
        <v>93755.5</v>
      </c>
      <c r="I19" s="36" t="s">
        <v>148</v>
      </c>
      <c r="J19" s="37" t="s">
        <v>149</v>
      </c>
      <c r="K19" s="36">
        <v>93755.5</v>
      </c>
      <c r="L19" s="36" t="s">
        <v>150</v>
      </c>
      <c r="M19" s="37" t="s">
        <v>121</v>
      </c>
      <c r="N19" s="37" t="s">
        <v>122</v>
      </c>
      <c r="O19" s="38" t="s">
        <v>131</v>
      </c>
      <c r="P19" s="39" t="s">
        <v>132</v>
      </c>
    </row>
    <row r="20" spans="1:16" ht="12.75" customHeight="1" thickBot="1">
      <c r="A20" s="18" t="str">
        <f t="shared" si="0"/>
        <v>IBVS 5287 </v>
      </c>
      <c r="B20" s="13" t="str">
        <f t="shared" si="1"/>
        <v>II</v>
      </c>
      <c r="C20" s="18">
        <f t="shared" si="2"/>
        <v>51550.2765</v>
      </c>
      <c r="D20" s="17" t="str">
        <f t="shared" si="3"/>
        <v>vis</v>
      </c>
      <c r="E20" s="35">
        <f>VLOOKUP(C20,'Active 1'!C$21:E$973,3,FALSE)</f>
        <v>-910.01453200527646</v>
      </c>
      <c r="F20" s="13" t="s">
        <v>110</v>
      </c>
      <c r="G20" s="17" t="str">
        <f t="shared" si="4"/>
        <v>51550.2765</v>
      </c>
      <c r="H20" s="18">
        <f t="shared" si="5"/>
        <v>93900.5</v>
      </c>
      <c r="I20" s="36" t="s">
        <v>151</v>
      </c>
      <c r="J20" s="37" t="s">
        <v>152</v>
      </c>
      <c r="K20" s="36">
        <v>93900.5</v>
      </c>
      <c r="L20" s="36" t="s">
        <v>153</v>
      </c>
      <c r="M20" s="37" t="s">
        <v>121</v>
      </c>
      <c r="N20" s="37" t="s">
        <v>122</v>
      </c>
      <c r="O20" s="38" t="s">
        <v>131</v>
      </c>
      <c r="P20" s="39" t="s">
        <v>154</v>
      </c>
    </row>
    <row r="21" spans="1:16" ht="12.75" customHeight="1" thickBot="1">
      <c r="A21" s="18" t="str">
        <f t="shared" si="0"/>
        <v>IBVS 5287 </v>
      </c>
      <c r="B21" s="13" t="str">
        <f t="shared" si="1"/>
        <v>II</v>
      </c>
      <c r="C21" s="18">
        <f t="shared" si="2"/>
        <v>51569.2791</v>
      </c>
      <c r="D21" s="17" t="str">
        <f t="shared" si="3"/>
        <v>vis</v>
      </c>
      <c r="E21" s="35">
        <f>VLOOKUP(C21,'Active 1'!C$21:E$973,3,FALSE)</f>
        <v>-857.01148335234654</v>
      </c>
      <c r="F21" s="13" t="s">
        <v>110</v>
      </c>
      <c r="G21" s="17" t="str">
        <f t="shared" si="4"/>
        <v>51569.2791</v>
      </c>
      <c r="H21" s="18">
        <f t="shared" si="5"/>
        <v>93987.5</v>
      </c>
      <c r="I21" s="36" t="s">
        <v>158</v>
      </c>
      <c r="J21" s="37" t="s">
        <v>159</v>
      </c>
      <c r="K21" s="36">
        <v>93987.5</v>
      </c>
      <c r="L21" s="36" t="s">
        <v>160</v>
      </c>
      <c r="M21" s="37" t="s">
        <v>121</v>
      </c>
      <c r="N21" s="37" t="s">
        <v>122</v>
      </c>
      <c r="O21" s="38" t="s">
        <v>131</v>
      </c>
      <c r="P21" s="39" t="s">
        <v>154</v>
      </c>
    </row>
    <row r="22" spans="1:16" ht="12.75" customHeight="1" thickBot="1">
      <c r="A22" s="18" t="str">
        <f t="shared" si="0"/>
        <v>IBVS 5287 </v>
      </c>
      <c r="B22" s="13" t="str">
        <f t="shared" si="1"/>
        <v>II</v>
      </c>
      <c r="C22" s="18">
        <f t="shared" si="2"/>
        <v>51569.457900000001</v>
      </c>
      <c r="D22" s="17" t="str">
        <f t="shared" si="3"/>
        <v>vis</v>
      </c>
      <c r="E22" s="35">
        <f>VLOOKUP(C22,'Active 1'!C$21:E$973,3,FALSE)</f>
        <v>-856.51276501384427</v>
      </c>
      <c r="F22" s="13" t="s">
        <v>110</v>
      </c>
      <c r="G22" s="17" t="str">
        <f t="shared" si="4"/>
        <v>51569.4579</v>
      </c>
      <c r="H22" s="18">
        <f t="shared" si="5"/>
        <v>93988.5</v>
      </c>
      <c r="I22" s="36" t="s">
        <v>161</v>
      </c>
      <c r="J22" s="37" t="s">
        <v>162</v>
      </c>
      <c r="K22" s="36">
        <v>93988.5</v>
      </c>
      <c r="L22" s="36" t="s">
        <v>163</v>
      </c>
      <c r="M22" s="37" t="s">
        <v>121</v>
      </c>
      <c r="N22" s="37" t="s">
        <v>122</v>
      </c>
      <c r="O22" s="38" t="s">
        <v>131</v>
      </c>
      <c r="P22" s="39" t="s">
        <v>154</v>
      </c>
    </row>
    <row r="23" spans="1:16" ht="12.75" customHeight="1" thickBot="1">
      <c r="A23" s="18" t="str">
        <f t="shared" si="0"/>
        <v>IBVS 5287 </v>
      </c>
      <c r="B23" s="13" t="str">
        <f t="shared" si="1"/>
        <v>II</v>
      </c>
      <c r="C23" s="18">
        <f t="shared" si="2"/>
        <v>51576.454400000002</v>
      </c>
      <c r="D23" s="17" t="str">
        <f t="shared" si="3"/>
        <v>vis</v>
      </c>
      <c r="E23" s="35">
        <f>VLOOKUP(C23,'Active 1'!C$21:E$973,3,FALSE)</f>
        <v>-836.99776023027323</v>
      </c>
      <c r="F23" s="13" t="s">
        <v>110</v>
      </c>
      <c r="G23" s="17" t="str">
        <f t="shared" si="4"/>
        <v>51576.4544</v>
      </c>
      <c r="H23" s="18">
        <f t="shared" si="5"/>
        <v>94020.5</v>
      </c>
      <c r="I23" s="36" t="s">
        <v>167</v>
      </c>
      <c r="J23" s="37" t="s">
        <v>168</v>
      </c>
      <c r="K23" s="36">
        <v>94020.5</v>
      </c>
      <c r="L23" s="36" t="s">
        <v>169</v>
      </c>
      <c r="M23" s="37" t="s">
        <v>121</v>
      </c>
      <c r="N23" s="37" t="s">
        <v>122</v>
      </c>
      <c r="O23" s="38" t="s">
        <v>131</v>
      </c>
      <c r="P23" s="39" t="s">
        <v>154</v>
      </c>
    </row>
    <row r="24" spans="1:16" ht="12.75" customHeight="1" thickBot="1">
      <c r="A24" s="18" t="str">
        <f t="shared" si="0"/>
        <v>IBVS 5287 </v>
      </c>
      <c r="B24" s="13" t="str">
        <f t="shared" si="1"/>
        <v>II</v>
      </c>
      <c r="C24" s="18">
        <f t="shared" si="2"/>
        <v>51841.577799999999</v>
      </c>
      <c r="D24" s="17" t="str">
        <f t="shared" si="3"/>
        <v>vis</v>
      </c>
      <c r="E24" s="35">
        <f>VLOOKUP(C24,'Active 1'!C$21:E$973,3,FALSE)</f>
        <v>-97.50166657834184</v>
      </c>
      <c r="F24" s="13" t="s">
        <v>110</v>
      </c>
      <c r="G24" s="17" t="str">
        <f t="shared" si="4"/>
        <v>51841.5778</v>
      </c>
      <c r="H24" s="18">
        <f t="shared" si="5"/>
        <v>95233.5</v>
      </c>
      <c r="I24" s="36" t="s">
        <v>170</v>
      </c>
      <c r="J24" s="37" t="s">
        <v>171</v>
      </c>
      <c r="K24" s="36">
        <v>95233.5</v>
      </c>
      <c r="L24" s="36" t="s">
        <v>172</v>
      </c>
      <c r="M24" s="37" t="s">
        <v>121</v>
      </c>
      <c r="N24" s="37" t="s">
        <v>122</v>
      </c>
      <c r="O24" s="38" t="s">
        <v>131</v>
      </c>
      <c r="P24" s="39" t="s">
        <v>154</v>
      </c>
    </row>
    <row r="25" spans="1:16" ht="12.75" customHeight="1" thickBot="1">
      <c r="A25" s="18" t="str">
        <f t="shared" si="0"/>
        <v>IBVS 5287 </v>
      </c>
      <c r="B25" s="13" t="str">
        <f t="shared" si="1"/>
        <v>II</v>
      </c>
      <c r="C25" s="18">
        <f t="shared" si="2"/>
        <v>51876.5337</v>
      </c>
      <c r="D25" s="17" t="str">
        <f t="shared" si="3"/>
        <v>vis</v>
      </c>
      <c r="E25" s="35">
        <f>VLOOKUP(C25,'Active 1'!C$21:E$973,3,FALSE)</f>
        <v>-8.3677573489081519E-4</v>
      </c>
      <c r="F25" s="13" t="s">
        <v>110</v>
      </c>
      <c r="G25" s="17" t="str">
        <f t="shared" si="4"/>
        <v>51876.5337</v>
      </c>
      <c r="H25" s="18">
        <f t="shared" si="5"/>
        <v>95393.5</v>
      </c>
      <c r="I25" s="36" t="s">
        <v>173</v>
      </c>
      <c r="J25" s="37" t="s">
        <v>174</v>
      </c>
      <c r="K25" s="36">
        <v>95393.5</v>
      </c>
      <c r="L25" s="36" t="s">
        <v>175</v>
      </c>
      <c r="M25" s="37" t="s">
        <v>121</v>
      </c>
      <c r="N25" s="37" t="s">
        <v>122</v>
      </c>
      <c r="O25" s="38" t="s">
        <v>131</v>
      </c>
      <c r="P25" s="39" t="s">
        <v>154</v>
      </c>
    </row>
    <row r="26" spans="1:16" ht="12.75" customHeight="1" thickBot="1">
      <c r="A26" s="18" t="str">
        <f t="shared" si="0"/>
        <v>IBVS 5287 </v>
      </c>
      <c r="B26" s="13" t="str">
        <f t="shared" si="1"/>
        <v>II</v>
      </c>
      <c r="C26" s="18">
        <f t="shared" si="2"/>
        <v>51909.517800000001</v>
      </c>
      <c r="D26" s="17" t="str">
        <f t="shared" si="3"/>
        <v>vis</v>
      </c>
      <c r="E26" s="35">
        <f>VLOOKUP(C26,'Active 1'!C$21:E$973,3,FALSE)</f>
        <v>92.000145041132541</v>
      </c>
      <c r="F26" s="13" t="s">
        <v>110</v>
      </c>
      <c r="G26" s="17" t="str">
        <f t="shared" si="4"/>
        <v>51909.5178</v>
      </c>
      <c r="H26" s="18">
        <f t="shared" si="5"/>
        <v>95544.5</v>
      </c>
      <c r="I26" s="36" t="s">
        <v>176</v>
      </c>
      <c r="J26" s="37" t="s">
        <v>177</v>
      </c>
      <c r="K26" s="36">
        <v>95544.5</v>
      </c>
      <c r="L26" s="36" t="s">
        <v>178</v>
      </c>
      <c r="M26" s="37" t="s">
        <v>121</v>
      </c>
      <c r="N26" s="37" t="s">
        <v>122</v>
      </c>
      <c r="O26" s="38" t="s">
        <v>131</v>
      </c>
      <c r="P26" s="39" t="s">
        <v>154</v>
      </c>
    </row>
    <row r="27" spans="1:16" ht="12.75" customHeight="1" thickBot="1">
      <c r="A27" s="18" t="str">
        <f t="shared" si="0"/>
        <v>IBVS 5583 </v>
      </c>
      <c r="B27" s="13" t="str">
        <f t="shared" si="1"/>
        <v>II</v>
      </c>
      <c r="C27" s="18">
        <f t="shared" si="2"/>
        <v>51924.395700000001</v>
      </c>
      <c r="D27" s="17" t="str">
        <f t="shared" si="3"/>
        <v>vis</v>
      </c>
      <c r="E27" s="35">
        <f>VLOOKUP(C27,'Active 1'!C$21:E$973,3,FALSE)</f>
        <v>133.49836410344025</v>
      </c>
      <c r="F27" s="13" t="s">
        <v>110</v>
      </c>
      <c r="G27" s="17" t="str">
        <f t="shared" si="4"/>
        <v>51924.3957</v>
      </c>
      <c r="H27" s="18">
        <f t="shared" si="5"/>
        <v>95612.5</v>
      </c>
      <c r="I27" s="36" t="s">
        <v>186</v>
      </c>
      <c r="J27" s="37" t="s">
        <v>187</v>
      </c>
      <c r="K27" s="36">
        <v>95612.5</v>
      </c>
      <c r="L27" s="36" t="s">
        <v>188</v>
      </c>
      <c r="M27" s="37" t="s">
        <v>121</v>
      </c>
      <c r="N27" s="37" t="s">
        <v>122</v>
      </c>
      <c r="O27" s="38" t="s">
        <v>131</v>
      </c>
      <c r="P27" s="39" t="s">
        <v>189</v>
      </c>
    </row>
    <row r="28" spans="1:16" ht="12.75" customHeight="1" thickBot="1">
      <c r="A28" s="18" t="str">
        <f t="shared" si="0"/>
        <v>IBVS 5583 </v>
      </c>
      <c r="B28" s="13" t="str">
        <f t="shared" si="1"/>
        <v>II</v>
      </c>
      <c r="C28" s="18">
        <f t="shared" si="2"/>
        <v>51924.574399999998</v>
      </c>
      <c r="D28" s="17" t="str">
        <f t="shared" si="3"/>
        <v>vis</v>
      </c>
      <c r="E28" s="35">
        <f>VLOOKUP(C28,'Active 1'!C$21:E$973,3,FALSE)</f>
        <v>133.99680351668405</v>
      </c>
      <c r="F28" s="13" t="s">
        <v>110</v>
      </c>
      <c r="G28" s="17" t="str">
        <f t="shared" si="4"/>
        <v>51924.5744</v>
      </c>
      <c r="H28" s="18">
        <f t="shared" si="5"/>
        <v>95613.5</v>
      </c>
      <c r="I28" s="36" t="s">
        <v>190</v>
      </c>
      <c r="J28" s="37" t="s">
        <v>191</v>
      </c>
      <c r="K28" s="36">
        <v>95613.5</v>
      </c>
      <c r="L28" s="36" t="s">
        <v>192</v>
      </c>
      <c r="M28" s="37" t="s">
        <v>121</v>
      </c>
      <c r="N28" s="37" t="s">
        <v>122</v>
      </c>
      <c r="O28" s="38" t="s">
        <v>131</v>
      </c>
      <c r="P28" s="39" t="s">
        <v>189</v>
      </c>
    </row>
    <row r="29" spans="1:16" ht="12.75" customHeight="1" thickBot="1">
      <c r="A29" s="18" t="str">
        <f t="shared" si="0"/>
        <v>IBVS 5583 </v>
      </c>
      <c r="B29" s="13" t="str">
        <f t="shared" si="1"/>
        <v>I</v>
      </c>
      <c r="C29" s="18">
        <f t="shared" si="2"/>
        <v>51965.269</v>
      </c>
      <c r="D29" s="17" t="str">
        <f t="shared" si="3"/>
        <v>vis</v>
      </c>
      <c r="E29" s="35">
        <f>VLOOKUP(C29,'Active 1'!C$21:E$973,3,FALSE)</f>
        <v>247.5043163681718</v>
      </c>
      <c r="F29" s="13" t="s">
        <v>110</v>
      </c>
      <c r="G29" s="17" t="str">
        <f t="shared" si="4"/>
        <v>51965.2690</v>
      </c>
      <c r="H29" s="18">
        <f t="shared" si="5"/>
        <v>95800</v>
      </c>
      <c r="I29" s="36" t="s">
        <v>193</v>
      </c>
      <c r="J29" s="37" t="s">
        <v>194</v>
      </c>
      <c r="K29" s="36">
        <v>95800</v>
      </c>
      <c r="L29" s="36" t="s">
        <v>195</v>
      </c>
      <c r="M29" s="37" t="s">
        <v>121</v>
      </c>
      <c r="N29" s="37" t="s">
        <v>122</v>
      </c>
      <c r="O29" s="38" t="s">
        <v>131</v>
      </c>
      <c r="P29" s="39" t="s">
        <v>189</v>
      </c>
    </row>
    <row r="30" spans="1:16" ht="12.75" customHeight="1" thickBot="1">
      <c r="A30" s="18" t="str">
        <f t="shared" si="0"/>
        <v>IBVS 5583 </v>
      </c>
      <c r="B30" s="13" t="str">
        <f t="shared" si="1"/>
        <v>II</v>
      </c>
      <c r="C30" s="18">
        <f t="shared" si="2"/>
        <v>51965.445599999999</v>
      </c>
      <c r="D30" s="17" t="str">
        <f t="shared" si="3"/>
        <v>vis</v>
      </c>
      <c r="E30" s="35">
        <f>VLOOKUP(C30,'Active 1'!C$21:E$973,3,FALSE)</f>
        <v>247.99689835127137</v>
      </c>
      <c r="F30" s="13" t="s">
        <v>110</v>
      </c>
      <c r="G30" s="17" t="str">
        <f t="shared" si="4"/>
        <v>51965.4456</v>
      </c>
      <c r="H30" s="18">
        <f t="shared" si="5"/>
        <v>95800.5</v>
      </c>
      <c r="I30" s="36" t="s">
        <v>196</v>
      </c>
      <c r="J30" s="37" t="s">
        <v>197</v>
      </c>
      <c r="K30" s="36">
        <v>95800.5</v>
      </c>
      <c r="L30" s="36" t="s">
        <v>198</v>
      </c>
      <c r="M30" s="37" t="s">
        <v>121</v>
      </c>
      <c r="N30" s="37" t="s">
        <v>122</v>
      </c>
      <c r="O30" s="38" t="s">
        <v>131</v>
      </c>
      <c r="P30" s="39" t="s">
        <v>189</v>
      </c>
    </row>
    <row r="31" spans="1:16" ht="12.75" customHeight="1" thickBot="1">
      <c r="A31" s="18" t="str">
        <f t="shared" si="0"/>
        <v>IBVS 5583 </v>
      </c>
      <c r="B31" s="13" t="str">
        <f t="shared" si="1"/>
        <v>II</v>
      </c>
      <c r="C31" s="18">
        <f t="shared" si="2"/>
        <v>52234.697899999999</v>
      </c>
      <c r="D31" s="17" t="str">
        <f t="shared" si="3"/>
        <v>vis</v>
      </c>
      <c r="E31" s="35">
        <f>VLOOKUP(C31,'Active 1'!C$21:E$973,3,FALSE)</f>
        <v>999.00953645413381</v>
      </c>
      <c r="F31" s="13" t="s">
        <v>110</v>
      </c>
      <c r="G31" s="17" t="str">
        <f t="shared" si="4"/>
        <v>52234.6979</v>
      </c>
      <c r="H31" s="18">
        <f t="shared" si="5"/>
        <v>97032.5</v>
      </c>
      <c r="I31" s="36" t="s">
        <v>199</v>
      </c>
      <c r="J31" s="37" t="s">
        <v>200</v>
      </c>
      <c r="K31" s="36">
        <v>97032.5</v>
      </c>
      <c r="L31" s="36" t="s">
        <v>201</v>
      </c>
      <c r="M31" s="37" t="s">
        <v>121</v>
      </c>
      <c r="N31" s="37" t="s">
        <v>122</v>
      </c>
      <c r="O31" s="38" t="s">
        <v>131</v>
      </c>
      <c r="P31" s="39" t="s">
        <v>189</v>
      </c>
    </row>
    <row r="32" spans="1:16" ht="12.75" customHeight="1" thickBot="1">
      <c r="A32" s="18" t="str">
        <f t="shared" si="0"/>
        <v>BAVM 152 </v>
      </c>
      <c r="B32" s="13" t="str">
        <f t="shared" si="1"/>
        <v>II</v>
      </c>
      <c r="C32" s="18">
        <f t="shared" si="2"/>
        <v>52280.41</v>
      </c>
      <c r="D32" s="17" t="str">
        <f t="shared" si="3"/>
        <v>vis</v>
      </c>
      <c r="E32" s="35">
        <f>VLOOKUP(C32,'Active 1'!C$21:E$973,3,FALSE)</f>
        <v>1126.5121234857954</v>
      </c>
      <c r="F32" s="13" t="s">
        <v>110</v>
      </c>
      <c r="G32" s="17" t="str">
        <f t="shared" si="4"/>
        <v>52280.4100</v>
      </c>
      <c r="H32" s="18">
        <f t="shared" si="5"/>
        <v>97241.5</v>
      </c>
      <c r="I32" s="36" t="s">
        <v>202</v>
      </c>
      <c r="J32" s="37" t="s">
        <v>203</v>
      </c>
      <c r="K32" s="36">
        <v>97241.5</v>
      </c>
      <c r="L32" s="36" t="s">
        <v>204</v>
      </c>
      <c r="M32" s="37" t="s">
        <v>121</v>
      </c>
      <c r="N32" s="37" t="s">
        <v>183</v>
      </c>
      <c r="O32" s="38" t="s">
        <v>205</v>
      </c>
      <c r="P32" s="39" t="s">
        <v>206</v>
      </c>
    </row>
    <row r="33" spans="1:16" ht="12.75" customHeight="1" thickBot="1">
      <c r="A33" s="18" t="str">
        <f t="shared" si="0"/>
        <v>BAVM 152 </v>
      </c>
      <c r="B33" s="13" t="str">
        <f t="shared" si="1"/>
        <v>II</v>
      </c>
      <c r="C33" s="18">
        <f t="shared" si="2"/>
        <v>52280.589500000002</v>
      </c>
      <c r="D33" s="17" t="str">
        <f t="shared" si="3"/>
        <v>vis</v>
      </c>
      <c r="E33" s="35">
        <f>VLOOKUP(C33,'Active 1'!C$21:E$973,3,FALSE)</f>
        <v>1127.0127943010057</v>
      </c>
      <c r="F33" s="13" t="s">
        <v>110</v>
      </c>
      <c r="G33" s="17" t="str">
        <f t="shared" si="4"/>
        <v>52280.5895</v>
      </c>
      <c r="H33" s="18">
        <f t="shared" si="5"/>
        <v>97242.5</v>
      </c>
      <c r="I33" s="36" t="s">
        <v>207</v>
      </c>
      <c r="J33" s="37" t="s">
        <v>208</v>
      </c>
      <c r="K33" s="36">
        <v>97242.5</v>
      </c>
      <c r="L33" s="36" t="s">
        <v>209</v>
      </c>
      <c r="M33" s="37" t="s">
        <v>121</v>
      </c>
      <c r="N33" s="37" t="s">
        <v>183</v>
      </c>
      <c r="O33" s="38" t="s">
        <v>205</v>
      </c>
      <c r="P33" s="39" t="s">
        <v>206</v>
      </c>
    </row>
    <row r="34" spans="1:16" ht="12.75" customHeight="1" thickBot="1">
      <c r="A34" s="18" t="str">
        <f t="shared" si="0"/>
        <v>IBVS 5583 </v>
      </c>
      <c r="B34" s="13" t="str">
        <f t="shared" si="1"/>
        <v>II</v>
      </c>
      <c r="C34" s="18">
        <f t="shared" si="2"/>
        <v>52683.390299999999</v>
      </c>
      <c r="D34" s="17" t="str">
        <f t="shared" si="3"/>
        <v>vis</v>
      </c>
      <c r="E34" s="35">
        <f>VLOOKUP(C34,'Active 1'!C$21:E$973,3,FALSE)</f>
        <v>2250.5259135499082</v>
      </c>
      <c r="F34" s="13" t="s">
        <v>110</v>
      </c>
      <c r="G34" s="17" t="str">
        <f t="shared" si="4"/>
        <v>52683.3903</v>
      </c>
      <c r="H34" s="18">
        <f t="shared" si="5"/>
        <v>99085.5</v>
      </c>
      <c r="I34" s="36" t="s">
        <v>210</v>
      </c>
      <c r="J34" s="37" t="s">
        <v>211</v>
      </c>
      <c r="K34" s="36">
        <v>99085.5</v>
      </c>
      <c r="L34" s="36" t="s">
        <v>212</v>
      </c>
      <c r="M34" s="37" t="s">
        <v>121</v>
      </c>
      <c r="N34" s="37" t="s">
        <v>122</v>
      </c>
      <c r="O34" s="38" t="s">
        <v>131</v>
      </c>
      <c r="P34" s="39" t="s">
        <v>189</v>
      </c>
    </row>
    <row r="35" spans="1:16" ht="12.75" customHeight="1" thickBot="1">
      <c r="A35" s="18" t="str">
        <f t="shared" si="0"/>
        <v>IBVS 5583 </v>
      </c>
      <c r="B35" s="13" t="str">
        <f t="shared" si="1"/>
        <v>II</v>
      </c>
      <c r="C35" s="18">
        <f t="shared" si="2"/>
        <v>52696.477200000001</v>
      </c>
      <c r="D35" s="17" t="str">
        <f t="shared" si="3"/>
        <v>vis</v>
      </c>
      <c r="E35" s="35">
        <f>VLOOKUP(C35,'Active 1'!C$21:E$973,3,FALSE)</f>
        <v>2287.0285814698846</v>
      </c>
      <c r="F35" s="13" t="s">
        <v>110</v>
      </c>
      <c r="G35" s="17" t="str">
        <f t="shared" si="4"/>
        <v>52696.4772</v>
      </c>
      <c r="H35" s="18">
        <f t="shared" si="5"/>
        <v>99145.5</v>
      </c>
      <c r="I35" s="36" t="s">
        <v>246</v>
      </c>
      <c r="J35" s="37" t="s">
        <v>247</v>
      </c>
      <c r="K35" s="36" t="s">
        <v>248</v>
      </c>
      <c r="L35" s="36" t="s">
        <v>249</v>
      </c>
      <c r="M35" s="37" t="s">
        <v>121</v>
      </c>
      <c r="N35" s="37" t="s">
        <v>122</v>
      </c>
      <c r="O35" s="38" t="s">
        <v>131</v>
      </c>
      <c r="P35" s="39" t="s">
        <v>189</v>
      </c>
    </row>
    <row r="36" spans="1:16" ht="12.75" customHeight="1" thickBot="1">
      <c r="A36" s="18" t="str">
        <f t="shared" si="0"/>
        <v>IBVS 5583 </v>
      </c>
      <c r="B36" s="13" t="str">
        <f t="shared" si="1"/>
        <v>II</v>
      </c>
      <c r="C36" s="18">
        <f t="shared" si="2"/>
        <v>52697.373</v>
      </c>
      <c r="D36" s="17" t="str">
        <f t="shared" si="3"/>
        <v>vis</v>
      </c>
      <c r="E36" s="35">
        <f>VLOOKUP(C36,'Active 1'!C$21:E$973,3,FALSE)</f>
        <v>2289.5271938167853</v>
      </c>
      <c r="F36" s="13" t="s">
        <v>110</v>
      </c>
      <c r="G36" s="17" t="str">
        <f t="shared" si="4"/>
        <v>52697.3730</v>
      </c>
      <c r="H36" s="18">
        <f t="shared" si="5"/>
        <v>99149.5</v>
      </c>
      <c r="I36" s="36" t="s">
        <v>254</v>
      </c>
      <c r="J36" s="37" t="s">
        <v>255</v>
      </c>
      <c r="K36" s="36" t="s">
        <v>252</v>
      </c>
      <c r="L36" s="36" t="s">
        <v>256</v>
      </c>
      <c r="M36" s="37" t="s">
        <v>121</v>
      </c>
      <c r="N36" s="37" t="s">
        <v>122</v>
      </c>
      <c r="O36" s="38" t="s">
        <v>131</v>
      </c>
      <c r="P36" s="39" t="s">
        <v>189</v>
      </c>
    </row>
    <row r="37" spans="1:16" ht="12.75" customHeight="1" thickBot="1">
      <c r="A37" s="18" t="str">
        <f t="shared" si="0"/>
        <v>BAVM 158 </v>
      </c>
      <c r="B37" s="13" t="str">
        <f t="shared" si="1"/>
        <v>II</v>
      </c>
      <c r="C37" s="18">
        <f t="shared" si="2"/>
        <v>52707.409399999997</v>
      </c>
      <c r="D37" s="17" t="str">
        <f t="shared" si="3"/>
        <v>vis</v>
      </c>
      <c r="E37" s="35">
        <f>VLOOKUP(C37,'Active 1'!C$21:E$973,3,FALSE)</f>
        <v>2317.521247130549</v>
      </c>
      <c r="F37" s="13" t="s">
        <v>110</v>
      </c>
      <c r="G37" s="17" t="str">
        <f t="shared" si="4"/>
        <v>52707.4094</v>
      </c>
      <c r="H37" s="18">
        <f t="shared" si="5"/>
        <v>99195.5</v>
      </c>
      <c r="I37" s="36" t="s">
        <v>257</v>
      </c>
      <c r="J37" s="37" t="s">
        <v>258</v>
      </c>
      <c r="K37" s="36" t="s">
        <v>259</v>
      </c>
      <c r="L37" s="36" t="s">
        <v>260</v>
      </c>
      <c r="M37" s="37" t="s">
        <v>121</v>
      </c>
      <c r="N37" s="37" t="s">
        <v>216</v>
      </c>
      <c r="O37" s="38" t="s">
        <v>205</v>
      </c>
      <c r="P37" s="39" t="s">
        <v>217</v>
      </c>
    </row>
    <row r="38" spans="1:16" ht="12.75" customHeight="1" thickBot="1">
      <c r="A38" s="18" t="str">
        <f t="shared" si="0"/>
        <v>BAVM 158 </v>
      </c>
      <c r="B38" s="13" t="str">
        <f t="shared" si="1"/>
        <v>II</v>
      </c>
      <c r="C38" s="18">
        <f t="shared" si="2"/>
        <v>52716.373099999997</v>
      </c>
      <c r="D38" s="17" t="str">
        <f t="shared" si="3"/>
        <v>vis</v>
      </c>
      <c r="E38" s="35">
        <f>VLOOKUP(C38,'Active 1'!C$21:E$973,3,FALSE)</f>
        <v>2342.5232693385774</v>
      </c>
      <c r="F38" s="13" t="s">
        <v>110</v>
      </c>
      <c r="G38" s="17" t="str">
        <f t="shared" si="4"/>
        <v>52716.3731</v>
      </c>
      <c r="H38" s="18">
        <f t="shared" si="5"/>
        <v>99236.5</v>
      </c>
      <c r="I38" s="36" t="s">
        <v>261</v>
      </c>
      <c r="J38" s="37" t="s">
        <v>262</v>
      </c>
      <c r="K38" s="36" t="s">
        <v>263</v>
      </c>
      <c r="L38" s="36" t="s">
        <v>264</v>
      </c>
      <c r="M38" s="37" t="s">
        <v>121</v>
      </c>
      <c r="N38" s="37" t="s">
        <v>216</v>
      </c>
      <c r="O38" s="38" t="s">
        <v>205</v>
      </c>
      <c r="P38" s="39" t="s">
        <v>217</v>
      </c>
    </row>
    <row r="39" spans="1:16" ht="12.75" customHeight="1" thickBot="1">
      <c r="A39" s="18" t="str">
        <f t="shared" si="0"/>
        <v>BAVM 158 </v>
      </c>
      <c r="B39" s="13" t="str">
        <f t="shared" si="1"/>
        <v>II</v>
      </c>
      <c r="C39" s="18">
        <f t="shared" si="2"/>
        <v>52721.393400000001</v>
      </c>
      <c r="D39" s="17" t="str">
        <f t="shared" si="3"/>
        <v>vis</v>
      </c>
      <c r="E39" s="35">
        <f>VLOOKUP(C39,'Active 1'!C$21:E$973,3,FALSE)</f>
        <v>2356.5261534256238</v>
      </c>
      <c r="F39" s="13" t="s">
        <v>110</v>
      </c>
      <c r="G39" s="17" t="str">
        <f t="shared" si="4"/>
        <v>52721.3934</v>
      </c>
      <c r="H39" s="18">
        <f t="shared" si="5"/>
        <v>99259.5</v>
      </c>
      <c r="I39" s="36" t="s">
        <v>265</v>
      </c>
      <c r="J39" s="37" t="s">
        <v>266</v>
      </c>
      <c r="K39" s="36" t="s">
        <v>267</v>
      </c>
      <c r="L39" s="36" t="s">
        <v>268</v>
      </c>
      <c r="M39" s="37" t="s">
        <v>121</v>
      </c>
      <c r="N39" s="37" t="s">
        <v>183</v>
      </c>
      <c r="O39" s="38" t="s">
        <v>205</v>
      </c>
      <c r="P39" s="39" t="s">
        <v>217</v>
      </c>
    </row>
    <row r="40" spans="1:16" ht="12.75" customHeight="1" thickBot="1">
      <c r="A40" s="18" t="str">
        <f t="shared" si="0"/>
        <v>IBVS 5583 </v>
      </c>
      <c r="B40" s="13" t="str">
        <f t="shared" si="1"/>
        <v>II</v>
      </c>
      <c r="C40" s="18">
        <f t="shared" si="2"/>
        <v>52721.3946</v>
      </c>
      <c r="D40" s="17" t="str">
        <f t="shared" si="3"/>
        <v>vis</v>
      </c>
      <c r="E40" s="35">
        <f>VLOOKUP(C40,'Active 1'!C$21:E$973,3,FALSE)</f>
        <v>2356.5295005285634</v>
      </c>
      <c r="F40" s="13" t="s">
        <v>110</v>
      </c>
      <c r="G40" s="17" t="str">
        <f t="shared" si="4"/>
        <v>52721.3946</v>
      </c>
      <c r="H40" s="18">
        <f t="shared" si="5"/>
        <v>99259.5</v>
      </c>
      <c r="I40" s="36" t="s">
        <v>269</v>
      </c>
      <c r="J40" s="37" t="s">
        <v>270</v>
      </c>
      <c r="K40" s="36" t="s">
        <v>267</v>
      </c>
      <c r="L40" s="36" t="s">
        <v>271</v>
      </c>
      <c r="M40" s="37" t="s">
        <v>121</v>
      </c>
      <c r="N40" s="37" t="s">
        <v>122</v>
      </c>
      <c r="O40" s="38" t="s">
        <v>131</v>
      </c>
      <c r="P40" s="39" t="s">
        <v>189</v>
      </c>
    </row>
    <row r="41" spans="1:16" ht="12.75" customHeight="1" thickBot="1">
      <c r="A41" s="18" t="str">
        <f t="shared" si="0"/>
        <v>IBVS 5583 </v>
      </c>
      <c r="B41" s="13" t="str">
        <f t="shared" si="1"/>
        <v>II</v>
      </c>
      <c r="C41" s="18">
        <f t="shared" si="2"/>
        <v>52722.29</v>
      </c>
      <c r="D41" s="17" t="str">
        <f t="shared" si="3"/>
        <v>vis</v>
      </c>
      <c r="E41" s="35">
        <f>VLOOKUP(C41,'Active 1'!C$21:E$973,3,FALSE)</f>
        <v>2359.026997174491</v>
      </c>
      <c r="F41" s="13" t="s">
        <v>110</v>
      </c>
      <c r="G41" s="17" t="str">
        <f t="shared" si="4"/>
        <v>52722.2900</v>
      </c>
      <c r="H41" s="18">
        <f t="shared" si="5"/>
        <v>99263.5</v>
      </c>
      <c r="I41" s="36" t="s">
        <v>272</v>
      </c>
      <c r="J41" s="37" t="s">
        <v>273</v>
      </c>
      <c r="K41" s="36" t="s">
        <v>274</v>
      </c>
      <c r="L41" s="36" t="s">
        <v>275</v>
      </c>
      <c r="M41" s="37" t="s">
        <v>121</v>
      </c>
      <c r="N41" s="37" t="s">
        <v>122</v>
      </c>
      <c r="O41" s="38" t="s">
        <v>131</v>
      </c>
      <c r="P41" s="39" t="s">
        <v>189</v>
      </c>
    </row>
    <row r="42" spans="1:16" ht="12.75" customHeight="1" thickBot="1">
      <c r="A42" s="18" t="str">
        <f t="shared" si="0"/>
        <v>IBVS 5583 </v>
      </c>
      <c r="B42" s="13" t="str">
        <f t="shared" si="1"/>
        <v>II</v>
      </c>
      <c r="C42" s="18">
        <f t="shared" si="2"/>
        <v>52723.366099999999</v>
      </c>
      <c r="D42" s="17" t="str">
        <f t="shared" si="3"/>
        <v>vis</v>
      </c>
      <c r="E42" s="35">
        <f>VLOOKUP(C42,'Active 1'!C$21:E$973,3,FALSE)</f>
        <v>2362.0285117385679</v>
      </c>
      <c r="F42" s="13" t="s">
        <v>110</v>
      </c>
      <c r="G42" s="17" t="str">
        <f t="shared" si="4"/>
        <v>52723.3661</v>
      </c>
      <c r="H42" s="18">
        <f t="shared" si="5"/>
        <v>99268.5</v>
      </c>
      <c r="I42" s="36" t="s">
        <v>282</v>
      </c>
      <c r="J42" s="37" t="s">
        <v>283</v>
      </c>
      <c r="K42" s="36" t="s">
        <v>284</v>
      </c>
      <c r="L42" s="36" t="s">
        <v>285</v>
      </c>
      <c r="M42" s="37" t="s">
        <v>121</v>
      </c>
      <c r="N42" s="37" t="s">
        <v>122</v>
      </c>
      <c r="O42" s="38" t="s">
        <v>131</v>
      </c>
      <c r="P42" s="39" t="s">
        <v>189</v>
      </c>
    </row>
    <row r="43" spans="1:16" ht="12.75" customHeight="1" thickBot="1">
      <c r="A43" s="18" t="str">
        <f t="shared" ref="A43:A74" si="6">TRIM(P43)</f>
        <v>IBVS 5583 </v>
      </c>
      <c r="B43" s="13" t="str">
        <f t="shared" ref="B43:B74" si="7">IF(H43=INT(H43),"I","II")</f>
        <v>II</v>
      </c>
      <c r="C43" s="18">
        <f t="shared" ref="C43:C74" si="8">1*G43</f>
        <v>52734.3</v>
      </c>
      <c r="D43" s="17" t="str">
        <f t="shared" ref="D43:D74" si="9">VLOOKUP(F43,I$1:J$5,2,FALSE)</f>
        <v>vis</v>
      </c>
      <c r="E43" s="35">
        <f>VLOOKUP(C43,'Active 1'!C$21:E$973,3,FALSE)</f>
        <v>2392.5259191284235</v>
      </c>
      <c r="F43" s="13" t="s">
        <v>110</v>
      </c>
      <c r="G43" s="17" t="str">
        <f t="shared" ref="G43:G74" si="10">MID(I43,3,LEN(I43)-3)</f>
        <v>52734.3000</v>
      </c>
      <c r="H43" s="18">
        <f t="shared" ref="H43:H74" si="11">1*K43</f>
        <v>99318.5</v>
      </c>
      <c r="I43" s="36" t="s">
        <v>286</v>
      </c>
      <c r="J43" s="37" t="s">
        <v>287</v>
      </c>
      <c r="K43" s="36" t="s">
        <v>288</v>
      </c>
      <c r="L43" s="36" t="s">
        <v>289</v>
      </c>
      <c r="M43" s="37" t="s">
        <v>121</v>
      </c>
      <c r="N43" s="37" t="s">
        <v>122</v>
      </c>
      <c r="O43" s="38" t="s">
        <v>131</v>
      </c>
      <c r="P43" s="39" t="s">
        <v>189</v>
      </c>
    </row>
    <row r="44" spans="1:16" ht="12.75" customHeight="1" thickBot="1">
      <c r="A44" s="18" t="str">
        <f t="shared" si="6"/>
        <v>BAVM 172 </v>
      </c>
      <c r="B44" s="13" t="str">
        <f t="shared" si="7"/>
        <v>II</v>
      </c>
      <c r="C44" s="18">
        <f t="shared" si="8"/>
        <v>52735.375200000002</v>
      </c>
      <c r="D44" s="17" t="str">
        <f t="shared" si="9"/>
        <v>vis</v>
      </c>
      <c r="E44" s="35">
        <f>VLOOKUP(C44,'Active 1'!C$21:E$973,3,FALSE)</f>
        <v>2395.5249233652962</v>
      </c>
      <c r="F44" s="13" t="s">
        <v>110</v>
      </c>
      <c r="G44" s="17" t="str">
        <f t="shared" si="10"/>
        <v>52735.3752</v>
      </c>
      <c r="H44" s="18">
        <f t="shared" si="11"/>
        <v>99323.5</v>
      </c>
      <c r="I44" s="36" t="s">
        <v>290</v>
      </c>
      <c r="J44" s="37" t="s">
        <v>291</v>
      </c>
      <c r="K44" s="36" t="s">
        <v>292</v>
      </c>
      <c r="L44" s="36" t="s">
        <v>293</v>
      </c>
      <c r="M44" s="37" t="s">
        <v>121</v>
      </c>
      <c r="N44" s="37" t="s">
        <v>183</v>
      </c>
      <c r="O44" s="38" t="s">
        <v>280</v>
      </c>
      <c r="P44" s="39" t="s">
        <v>294</v>
      </c>
    </row>
    <row r="45" spans="1:16" ht="12.75" customHeight="1" thickBot="1">
      <c r="A45" s="18" t="str">
        <f t="shared" si="6"/>
        <v>BAVM 172 </v>
      </c>
      <c r="B45" s="13" t="str">
        <f t="shared" si="7"/>
        <v>II</v>
      </c>
      <c r="C45" s="18">
        <f t="shared" si="8"/>
        <v>52982.576500000003</v>
      </c>
      <c r="D45" s="17" t="str">
        <f t="shared" si="9"/>
        <v>vis</v>
      </c>
      <c r="E45" s="35">
        <f>VLOOKUP(C45,'Active 1'!C$21:E$973,3,FALSE)</f>
        <v>3085.0317556391801</v>
      </c>
      <c r="F45" s="13" t="s">
        <v>110</v>
      </c>
      <c r="G45" s="17" t="str">
        <f t="shared" si="10"/>
        <v>52982.5765</v>
      </c>
      <c r="H45" s="18">
        <f t="shared" si="11"/>
        <v>100454.5</v>
      </c>
      <c r="I45" s="36" t="s">
        <v>295</v>
      </c>
      <c r="J45" s="37" t="s">
        <v>296</v>
      </c>
      <c r="K45" s="36" t="s">
        <v>297</v>
      </c>
      <c r="L45" s="36" t="s">
        <v>256</v>
      </c>
      <c r="M45" s="37" t="s">
        <v>121</v>
      </c>
      <c r="N45" s="37" t="s">
        <v>216</v>
      </c>
      <c r="O45" s="38" t="s">
        <v>298</v>
      </c>
      <c r="P45" s="39" t="s">
        <v>294</v>
      </c>
    </row>
    <row r="46" spans="1:16" ht="12.75" customHeight="1" thickBot="1">
      <c r="A46" s="18" t="str">
        <f t="shared" si="6"/>
        <v>BAVM 172 </v>
      </c>
      <c r="B46" s="13" t="str">
        <f t="shared" si="7"/>
        <v>II</v>
      </c>
      <c r="C46" s="18">
        <f t="shared" si="8"/>
        <v>52984.548799999997</v>
      </c>
      <c r="D46" s="17" t="str">
        <f t="shared" si="9"/>
        <v>vis</v>
      </c>
      <c r="E46" s="35">
        <f>VLOOKUP(C46,'Active 1'!C$21:E$973,3,FALSE)</f>
        <v>3090.5329982511312</v>
      </c>
      <c r="F46" s="13" t="s">
        <v>110</v>
      </c>
      <c r="G46" s="17" t="str">
        <f t="shared" si="10"/>
        <v>52984.5488</v>
      </c>
      <c r="H46" s="18">
        <f t="shared" si="11"/>
        <v>100463.5</v>
      </c>
      <c r="I46" s="36" t="s">
        <v>299</v>
      </c>
      <c r="J46" s="37" t="s">
        <v>300</v>
      </c>
      <c r="K46" s="36" t="s">
        <v>301</v>
      </c>
      <c r="L46" s="36" t="s">
        <v>302</v>
      </c>
      <c r="M46" s="37" t="s">
        <v>121</v>
      </c>
      <c r="N46" s="37" t="s">
        <v>216</v>
      </c>
      <c r="O46" s="38" t="s">
        <v>298</v>
      </c>
      <c r="P46" s="39" t="s">
        <v>294</v>
      </c>
    </row>
    <row r="47" spans="1:16" ht="12.75" customHeight="1" thickBot="1">
      <c r="A47" s="18" t="str">
        <f t="shared" si="6"/>
        <v>BAVM 172 </v>
      </c>
      <c r="B47" s="13" t="str">
        <f t="shared" si="7"/>
        <v>II</v>
      </c>
      <c r="C47" s="18">
        <f t="shared" si="8"/>
        <v>53007.493600000002</v>
      </c>
      <c r="D47" s="17" t="str">
        <f t="shared" si="9"/>
        <v>vis</v>
      </c>
      <c r="E47" s="35">
        <f>VLOOKUP(C47,'Active 1'!C$21:E$973,3,FALSE)</f>
        <v>3154.5318379221239</v>
      </c>
      <c r="F47" s="13" t="s">
        <v>110</v>
      </c>
      <c r="G47" s="17" t="str">
        <f t="shared" si="10"/>
        <v>53007.4936</v>
      </c>
      <c r="H47" s="18">
        <f t="shared" si="11"/>
        <v>100568.5</v>
      </c>
      <c r="I47" s="36" t="s">
        <v>303</v>
      </c>
      <c r="J47" s="37" t="s">
        <v>304</v>
      </c>
      <c r="K47" s="36" t="s">
        <v>305</v>
      </c>
      <c r="L47" s="36" t="s">
        <v>306</v>
      </c>
      <c r="M47" s="37" t="s">
        <v>121</v>
      </c>
      <c r="N47" s="37" t="s">
        <v>216</v>
      </c>
      <c r="O47" s="38" t="s">
        <v>205</v>
      </c>
      <c r="P47" s="39" t="s">
        <v>294</v>
      </c>
    </row>
    <row r="48" spans="1:16" ht="12.75" customHeight="1" thickBot="1">
      <c r="A48" s="18" t="str">
        <f t="shared" si="6"/>
        <v>BAVM 172 </v>
      </c>
      <c r="B48" s="13" t="str">
        <f t="shared" si="7"/>
        <v>II</v>
      </c>
      <c r="C48" s="18">
        <f t="shared" si="8"/>
        <v>53028.288</v>
      </c>
      <c r="D48" s="17" t="str">
        <f t="shared" si="9"/>
        <v>vis</v>
      </c>
      <c r="E48" s="35">
        <f>VLOOKUP(C48,'Active 1'!C$21:E$973,3,FALSE)</f>
        <v>3212.5326691193518</v>
      </c>
      <c r="F48" s="13" t="s">
        <v>110</v>
      </c>
      <c r="G48" s="17" t="str">
        <f t="shared" si="10"/>
        <v>53028.2880</v>
      </c>
      <c r="H48" s="18">
        <f t="shared" si="11"/>
        <v>100663.5</v>
      </c>
      <c r="I48" s="36" t="s">
        <v>307</v>
      </c>
      <c r="J48" s="37" t="s">
        <v>308</v>
      </c>
      <c r="K48" s="36" t="s">
        <v>309</v>
      </c>
      <c r="L48" s="36" t="s">
        <v>310</v>
      </c>
      <c r="M48" s="37" t="s">
        <v>121</v>
      </c>
      <c r="N48" s="37" t="s">
        <v>216</v>
      </c>
      <c r="O48" s="38" t="s">
        <v>205</v>
      </c>
      <c r="P48" s="39" t="s">
        <v>294</v>
      </c>
    </row>
    <row r="49" spans="1:16" ht="12.75" customHeight="1" thickBot="1">
      <c r="A49" s="18" t="str">
        <f t="shared" si="6"/>
        <v>BAVM 172 </v>
      </c>
      <c r="B49" s="13" t="str">
        <f t="shared" si="7"/>
        <v>II</v>
      </c>
      <c r="C49" s="18">
        <f t="shared" si="8"/>
        <v>53055.356200000002</v>
      </c>
      <c r="D49" s="17" t="str">
        <f t="shared" si="9"/>
        <v>vis</v>
      </c>
      <c r="E49" s="35">
        <f>VLOOKUP(C49,'Active 1'!C$21:E$973,3,FALSE)</f>
        <v>3288.0327123527691</v>
      </c>
      <c r="F49" s="13" t="s">
        <v>110</v>
      </c>
      <c r="G49" s="17" t="str">
        <f t="shared" si="10"/>
        <v>53055.3562</v>
      </c>
      <c r="H49" s="18">
        <f t="shared" si="11"/>
        <v>100787.5</v>
      </c>
      <c r="I49" s="36" t="s">
        <v>311</v>
      </c>
      <c r="J49" s="37" t="s">
        <v>312</v>
      </c>
      <c r="K49" s="36" t="s">
        <v>313</v>
      </c>
      <c r="L49" s="36" t="s">
        <v>314</v>
      </c>
      <c r="M49" s="37" t="s">
        <v>121</v>
      </c>
      <c r="N49" s="37" t="s">
        <v>216</v>
      </c>
      <c r="O49" s="38" t="s">
        <v>205</v>
      </c>
      <c r="P49" s="39" t="s">
        <v>294</v>
      </c>
    </row>
    <row r="50" spans="1:16" ht="12.75" customHeight="1" thickBot="1">
      <c r="A50" s="18" t="str">
        <f t="shared" si="6"/>
        <v>BAVM 172 </v>
      </c>
      <c r="B50" s="13" t="str">
        <f t="shared" si="7"/>
        <v>II</v>
      </c>
      <c r="C50" s="18">
        <f t="shared" si="8"/>
        <v>53055.534800000001</v>
      </c>
      <c r="D50" s="17" t="str">
        <f t="shared" si="9"/>
        <v>vis</v>
      </c>
      <c r="E50" s="35">
        <f>VLOOKUP(C50,'Active 1'!C$21:E$973,3,FALSE)</f>
        <v>3288.5308728407745</v>
      </c>
      <c r="F50" s="13" t="s">
        <v>110</v>
      </c>
      <c r="G50" s="17" t="str">
        <f t="shared" si="10"/>
        <v>53055.5348</v>
      </c>
      <c r="H50" s="18">
        <f t="shared" si="11"/>
        <v>100788.5</v>
      </c>
      <c r="I50" s="36" t="s">
        <v>315</v>
      </c>
      <c r="J50" s="37" t="s">
        <v>316</v>
      </c>
      <c r="K50" s="36" t="s">
        <v>317</v>
      </c>
      <c r="L50" s="36" t="s">
        <v>318</v>
      </c>
      <c r="M50" s="37" t="s">
        <v>121</v>
      </c>
      <c r="N50" s="37" t="s">
        <v>216</v>
      </c>
      <c r="O50" s="38" t="s">
        <v>205</v>
      </c>
      <c r="P50" s="39" t="s">
        <v>294</v>
      </c>
    </row>
    <row r="51" spans="1:16" ht="12.75" customHeight="1" thickBot="1">
      <c r="A51" s="18" t="str">
        <f t="shared" si="6"/>
        <v>BAVM 172 </v>
      </c>
      <c r="B51" s="13" t="str">
        <f t="shared" si="7"/>
        <v>II</v>
      </c>
      <c r="C51" s="18">
        <f t="shared" si="8"/>
        <v>53070.414100000002</v>
      </c>
      <c r="D51" s="17" t="str">
        <f t="shared" si="9"/>
        <v>vis</v>
      </c>
      <c r="E51" s="35">
        <f>VLOOKUP(C51,'Active 1'!C$21:E$973,3,FALSE)</f>
        <v>3330.0329968565188</v>
      </c>
      <c r="F51" s="13" t="s">
        <v>110</v>
      </c>
      <c r="G51" s="17" t="str">
        <f t="shared" si="10"/>
        <v>53070.4141</v>
      </c>
      <c r="H51" s="18">
        <f t="shared" si="11"/>
        <v>100856.5</v>
      </c>
      <c r="I51" s="36" t="s">
        <v>319</v>
      </c>
      <c r="J51" s="37" t="s">
        <v>320</v>
      </c>
      <c r="K51" s="36" t="s">
        <v>321</v>
      </c>
      <c r="L51" s="36" t="s">
        <v>322</v>
      </c>
      <c r="M51" s="37" t="s">
        <v>121</v>
      </c>
      <c r="N51" s="37" t="s">
        <v>216</v>
      </c>
      <c r="O51" s="38" t="s">
        <v>205</v>
      </c>
      <c r="P51" s="39" t="s">
        <v>294</v>
      </c>
    </row>
    <row r="52" spans="1:16" ht="12.75" customHeight="1" thickBot="1">
      <c r="A52" s="18" t="str">
        <f t="shared" si="6"/>
        <v>BAVM 172 </v>
      </c>
      <c r="B52" s="13" t="str">
        <f t="shared" si="7"/>
        <v>II</v>
      </c>
      <c r="C52" s="18">
        <f t="shared" si="8"/>
        <v>53081.349900000001</v>
      </c>
      <c r="D52" s="17" t="str">
        <f t="shared" si="9"/>
        <v>vis</v>
      </c>
      <c r="E52" s="35">
        <f>VLOOKUP(C52,'Active 1'!C$21:E$973,3,FALSE)</f>
        <v>3360.5357038260217</v>
      </c>
      <c r="F52" s="13" t="s">
        <v>110</v>
      </c>
      <c r="G52" s="17" t="str">
        <f t="shared" si="10"/>
        <v>53081.3499</v>
      </c>
      <c r="H52" s="18">
        <f t="shared" si="11"/>
        <v>100906.5</v>
      </c>
      <c r="I52" s="36" t="s">
        <v>323</v>
      </c>
      <c r="J52" s="37" t="s">
        <v>324</v>
      </c>
      <c r="K52" s="36" t="s">
        <v>325</v>
      </c>
      <c r="L52" s="36" t="s">
        <v>326</v>
      </c>
      <c r="M52" s="37" t="s">
        <v>121</v>
      </c>
      <c r="N52" s="37" t="s">
        <v>110</v>
      </c>
      <c r="O52" s="38" t="s">
        <v>327</v>
      </c>
      <c r="P52" s="39" t="s">
        <v>294</v>
      </c>
    </row>
    <row r="53" spans="1:16" ht="12.75" customHeight="1" thickBot="1">
      <c r="A53" s="18" t="str">
        <f t="shared" si="6"/>
        <v>BAVM 172 </v>
      </c>
      <c r="B53" s="13" t="str">
        <f t="shared" si="7"/>
        <v>II</v>
      </c>
      <c r="C53" s="18">
        <f t="shared" si="8"/>
        <v>53082.426299999999</v>
      </c>
      <c r="D53" s="17" t="str">
        <f t="shared" si="9"/>
        <v>vis</v>
      </c>
      <c r="E53" s="35">
        <f>VLOOKUP(C53,'Active 1'!C$21:E$973,3,FALSE)</f>
        <v>3363.5380551658341</v>
      </c>
      <c r="F53" s="13" t="s">
        <v>110</v>
      </c>
      <c r="G53" s="17" t="str">
        <f t="shared" si="10"/>
        <v>53082.4263</v>
      </c>
      <c r="H53" s="18">
        <f t="shared" si="11"/>
        <v>100911.5</v>
      </c>
      <c r="I53" s="36" t="s">
        <v>328</v>
      </c>
      <c r="J53" s="37" t="s">
        <v>329</v>
      </c>
      <c r="K53" s="36" t="s">
        <v>330</v>
      </c>
      <c r="L53" s="36" t="s">
        <v>331</v>
      </c>
      <c r="M53" s="37" t="s">
        <v>121</v>
      </c>
      <c r="N53" s="37" t="s">
        <v>110</v>
      </c>
      <c r="O53" s="38" t="s">
        <v>327</v>
      </c>
      <c r="P53" s="39" t="s">
        <v>294</v>
      </c>
    </row>
    <row r="54" spans="1:16" ht="12.75" customHeight="1" thickBot="1">
      <c r="A54" s="18" t="str">
        <f t="shared" si="6"/>
        <v> BRNO 32 </v>
      </c>
      <c r="B54" s="13" t="str">
        <f t="shared" si="7"/>
        <v>II</v>
      </c>
      <c r="C54" s="18">
        <f t="shared" si="8"/>
        <v>50515.402300000002</v>
      </c>
      <c r="D54" s="17" t="str">
        <f t="shared" si="9"/>
        <v>vis</v>
      </c>
      <c r="E54" s="35">
        <f>VLOOKUP(C54,'Active 1'!C$21:E$973,3,FALSE)</f>
        <v>-3796.5399323327306</v>
      </c>
      <c r="F54" s="13" t="s">
        <v>110</v>
      </c>
      <c r="G54" s="17" t="str">
        <f t="shared" si="10"/>
        <v>50515.4023</v>
      </c>
      <c r="H54" s="18">
        <f t="shared" si="11"/>
        <v>89165.5</v>
      </c>
      <c r="I54" s="36" t="s">
        <v>112</v>
      </c>
      <c r="J54" s="37" t="s">
        <v>113</v>
      </c>
      <c r="K54" s="36">
        <v>89165.5</v>
      </c>
      <c r="L54" s="36" t="s">
        <v>114</v>
      </c>
      <c r="M54" s="37" t="s">
        <v>115</v>
      </c>
      <c r="N54" s="37"/>
      <c r="O54" s="38" t="s">
        <v>116</v>
      </c>
      <c r="P54" s="38" t="s">
        <v>117</v>
      </c>
    </row>
    <row r="55" spans="1:16" ht="12.75" customHeight="1" thickBot="1">
      <c r="A55" s="18" t="str">
        <f t="shared" si="6"/>
        <v> BRNO 32 </v>
      </c>
      <c r="B55" s="13" t="str">
        <f t="shared" si="7"/>
        <v>I</v>
      </c>
      <c r="C55" s="18">
        <f t="shared" si="8"/>
        <v>51555.476699999999</v>
      </c>
      <c r="D55" s="17" t="str">
        <f t="shared" si="9"/>
        <v>vis</v>
      </c>
      <c r="E55" s="35">
        <f>VLOOKUP(C55,'Active 1'!C$21:E$973,3,FALSE)</f>
        <v>-895.50986140204679</v>
      </c>
      <c r="F55" s="13" t="s">
        <v>110</v>
      </c>
      <c r="G55" s="17" t="str">
        <f t="shared" si="10"/>
        <v>51555.4767</v>
      </c>
      <c r="H55" s="18">
        <f t="shared" si="11"/>
        <v>93924</v>
      </c>
      <c r="I55" s="36" t="s">
        <v>155</v>
      </c>
      <c r="J55" s="37" t="s">
        <v>156</v>
      </c>
      <c r="K55" s="36">
        <v>93924</v>
      </c>
      <c r="L55" s="36" t="s">
        <v>157</v>
      </c>
      <c r="M55" s="37" t="s">
        <v>121</v>
      </c>
      <c r="N55" s="37" t="s">
        <v>122</v>
      </c>
      <c r="O55" s="38" t="s">
        <v>123</v>
      </c>
      <c r="P55" s="38" t="s">
        <v>117</v>
      </c>
    </row>
    <row r="56" spans="1:16" ht="12.75" customHeight="1" thickBot="1">
      <c r="A56" s="18" t="str">
        <f t="shared" si="6"/>
        <v> BRNO 32 </v>
      </c>
      <c r="B56" s="13" t="str">
        <f t="shared" si="7"/>
        <v>II</v>
      </c>
      <c r="C56" s="18">
        <f t="shared" si="8"/>
        <v>51572.3272</v>
      </c>
      <c r="D56" s="17" t="str">
        <f t="shared" si="9"/>
        <v>vis</v>
      </c>
      <c r="E56" s="35">
        <f>VLOOKUP(C56,'Active 1'!C$21:E$973,3,FALSE)</f>
        <v>-848.50956295203309</v>
      </c>
      <c r="F56" s="13" t="s">
        <v>110</v>
      </c>
      <c r="G56" s="17" t="str">
        <f t="shared" si="10"/>
        <v>51572.3272</v>
      </c>
      <c r="H56" s="18">
        <f t="shared" si="11"/>
        <v>94001.5</v>
      </c>
      <c r="I56" s="36" t="s">
        <v>164</v>
      </c>
      <c r="J56" s="37" t="s">
        <v>165</v>
      </c>
      <c r="K56" s="36">
        <v>94001.5</v>
      </c>
      <c r="L56" s="36" t="s">
        <v>166</v>
      </c>
      <c r="M56" s="37" t="s">
        <v>121</v>
      </c>
      <c r="N56" s="37" t="s">
        <v>122</v>
      </c>
      <c r="O56" s="38" t="s">
        <v>123</v>
      </c>
      <c r="P56" s="38" t="s">
        <v>117</v>
      </c>
    </row>
    <row r="57" spans="1:16" ht="12.75" customHeight="1" thickBot="1">
      <c r="A57" s="18" t="str">
        <f t="shared" si="6"/>
        <v>OEJV 0074 </v>
      </c>
      <c r="B57" s="13" t="str">
        <f t="shared" si="7"/>
        <v>II</v>
      </c>
      <c r="C57" s="18">
        <f t="shared" si="8"/>
        <v>51923.321830000001</v>
      </c>
      <c r="D57" s="17" t="str">
        <f t="shared" si="9"/>
        <v>vis</v>
      </c>
      <c r="E57" s="35">
        <f>VLOOKUP(C57,'Active 1'!C$21:E$973,3,FALSE)</f>
        <v>130.50306957232706</v>
      </c>
      <c r="F57" s="13" t="s">
        <v>110</v>
      </c>
      <c r="G57" s="17" t="str">
        <f t="shared" si="10"/>
        <v>51923.32183</v>
      </c>
      <c r="H57" s="18">
        <f t="shared" si="11"/>
        <v>95607.5</v>
      </c>
      <c r="I57" s="36" t="s">
        <v>179</v>
      </c>
      <c r="J57" s="37" t="s">
        <v>180</v>
      </c>
      <c r="K57" s="36">
        <v>95607.5</v>
      </c>
      <c r="L57" s="36" t="s">
        <v>181</v>
      </c>
      <c r="M57" s="37" t="s">
        <v>182</v>
      </c>
      <c r="N57" s="37" t="s">
        <v>183</v>
      </c>
      <c r="O57" s="38" t="s">
        <v>184</v>
      </c>
      <c r="P57" s="39" t="s">
        <v>185</v>
      </c>
    </row>
    <row r="58" spans="1:16" ht="12.75" customHeight="1" thickBot="1">
      <c r="A58" s="18" t="str">
        <f t="shared" si="6"/>
        <v>BAVM 158 </v>
      </c>
      <c r="B58" s="13" t="str">
        <f t="shared" si="7"/>
        <v>II</v>
      </c>
      <c r="C58" s="18">
        <f t="shared" si="8"/>
        <v>52690.381000000001</v>
      </c>
      <c r="D58" s="17" t="str">
        <f t="shared" si="9"/>
        <v>vis</v>
      </c>
      <c r="E58" s="35">
        <f>VLOOKUP(C58,'Active 1'!C$21:E$973,3,FALSE)</f>
        <v>2270.0247406692579</v>
      </c>
      <c r="F58" s="13" t="s">
        <v>110</v>
      </c>
      <c r="G58" s="17" t="str">
        <f t="shared" si="10"/>
        <v>52690.3810</v>
      </c>
      <c r="H58" s="18">
        <f t="shared" si="11"/>
        <v>99117.5</v>
      </c>
      <c r="I58" s="36" t="s">
        <v>213</v>
      </c>
      <c r="J58" s="37" t="s">
        <v>214</v>
      </c>
      <c r="K58" s="36">
        <v>99117.5</v>
      </c>
      <c r="L58" s="36" t="s">
        <v>215</v>
      </c>
      <c r="M58" s="37" t="s">
        <v>121</v>
      </c>
      <c r="N58" s="37" t="s">
        <v>216</v>
      </c>
      <c r="O58" s="38" t="s">
        <v>205</v>
      </c>
      <c r="P58" s="39" t="s">
        <v>217</v>
      </c>
    </row>
    <row r="59" spans="1:16" ht="12.75" customHeight="1" thickBot="1">
      <c r="A59" s="18" t="str">
        <f t="shared" si="6"/>
        <v>BAVM 158 </v>
      </c>
      <c r="B59" s="13" t="str">
        <f t="shared" si="7"/>
        <v>II</v>
      </c>
      <c r="C59" s="18">
        <f t="shared" si="8"/>
        <v>52690.5576</v>
      </c>
      <c r="D59" s="17" t="str">
        <f t="shared" si="9"/>
        <v>vis</v>
      </c>
      <c r="E59" s="35">
        <f>VLOOKUP(C59,'Active 1'!C$21:E$973,3,FALSE)</f>
        <v>2270.5173226523575</v>
      </c>
      <c r="F59" s="13" t="s">
        <v>110</v>
      </c>
      <c r="G59" s="17" t="str">
        <f t="shared" si="10"/>
        <v>52690.5576</v>
      </c>
      <c r="H59" s="18">
        <f t="shared" si="11"/>
        <v>99118.5</v>
      </c>
      <c r="I59" s="36" t="s">
        <v>218</v>
      </c>
      <c r="J59" s="37" t="s">
        <v>219</v>
      </c>
      <c r="K59" s="36" t="s">
        <v>220</v>
      </c>
      <c r="L59" s="36" t="s">
        <v>221</v>
      </c>
      <c r="M59" s="37" t="s">
        <v>121</v>
      </c>
      <c r="N59" s="37" t="s">
        <v>216</v>
      </c>
      <c r="O59" s="38" t="s">
        <v>205</v>
      </c>
      <c r="P59" s="39" t="s">
        <v>217</v>
      </c>
    </row>
    <row r="60" spans="1:16" ht="12.75" customHeight="1" thickBot="1">
      <c r="A60" s="18" t="str">
        <f t="shared" si="6"/>
        <v>BAVM 158 </v>
      </c>
      <c r="B60" s="13" t="str">
        <f t="shared" si="7"/>
        <v>I</v>
      </c>
      <c r="C60" s="18">
        <f t="shared" si="8"/>
        <v>52691.275699999998</v>
      </c>
      <c r="D60" s="17" t="str">
        <f t="shared" si="9"/>
        <v>vis</v>
      </c>
      <c r="E60" s="35">
        <f>VLOOKUP(C60,'Active 1'!C$21:E$973,3,FALSE)</f>
        <v>2272.520284838457</v>
      </c>
      <c r="F60" s="13" t="s">
        <v>110</v>
      </c>
      <c r="G60" s="17" t="str">
        <f t="shared" si="10"/>
        <v>52691.2757</v>
      </c>
      <c r="H60" s="18">
        <f t="shared" si="11"/>
        <v>99122</v>
      </c>
      <c r="I60" s="36" t="s">
        <v>222</v>
      </c>
      <c r="J60" s="37" t="s">
        <v>223</v>
      </c>
      <c r="K60" s="36" t="s">
        <v>224</v>
      </c>
      <c r="L60" s="36" t="s">
        <v>225</v>
      </c>
      <c r="M60" s="37" t="s">
        <v>121</v>
      </c>
      <c r="N60" s="37" t="s">
        <v>216</v>
      </c>
      <c r="O60" s="38" t="s">
        <v>205</v>
      </c>
      <c r="P60" s="39" t="s">
        <v>217</v>
      </c>
    </row>
    <row r="61" spans="1:16" ht="12.75" customHeight="1" thickBot="1">
      <c r="A61" s="18" t="str">
        <f t="shared" si="6"/>
        <v>BAVM 158 </v>
      </c>
      <c r="B61" s="13" t="str">
        <f t="shared" si="7"/>
        <v>II</v>
      </c>
      <c r="C61" s="18">
        <f t="shared" si="8"/>
        <v>52691.456200000001</v>
      </c>
      <c r="D61" s="17" t="str">
        <f t="shared" si="9"/>
        <v>vis</v>
      </c>
      <c r="E61" s="35">
        <f>VLOOKUP(C61,'Active 1'!C$21:E$973,3,FALSE)</f>
        <v>2273.0237449061301</v>
      </c>
      <c r="F61" s="13" t="s">
        <v>110</v>
      </c>
      <c r="G61" s="17" t="str">
        <f t="shared" si="10"/>
        <v>52691.4562</v>
      </c>
      <c r="H61" s="18">
        <f t="shared" si="11"/>
        <v>99122.5</v>
      </c>
      <c r="I61" s="36" t="s">
        <v>226</v>
      </c>
      <c r="J61" s="37" t="s">
        <v>227</v>
      </c>
      <c r="K61" s="36" t="s">
        <v>228</v>
      </c>
      <c r="L61" s="36" t="s">
        <v>229</v>
      </c>
      <c r="M61" s="37" t="s">
        <v>121</v>
      </c>
      <c r="N61" s="37" t="s">
        <v>216</v>
      </c>
      <c r="O61" s="38" t="s">
        <v>205</v>
      </c>
      <c r="P61" s="39" t="s">
        <v>217</v>
      </c>
    </row>
    <row r="62" spans="1:16" ht="12.75" customHeight="1" thickBot="1">
      <c r="A62" s="18" t="str">
        <f t="shared" si="6"/>
        <v>BAVM 158 </v>
      </c>
      <c r="B62" s="13" t="str">
        <f t="shared" si="7"/>
        <v>II</v>
      </c>
      <c r="C62" s="18">
        <f t="shared" si="8"/>
        <v>52692.351600000002</v>
      </c>
      <c r="D62" s="17" t="str">
        <f t="shared" si="9"/>
        <v>vis</v>
      </c>
      <c r="E62" s="35">
        <f>VLOOKUP(C62,'Active 1'!C$21:E$973,3,FALSE)</f>
        <v>2275.5212415520577</v>
      </c>
      <c r="F62" s="13" t="s">
        <v>110</v>
      </c>
      <c r="G62" s="17" t="str">
        <f t="shared" si="10"/>
        <v>52692.3516</v>
      </c>
      <c r="H62" s="18">
        <f t="shared" si="11"/>
        <v>99126.5</v>
      </c>
      <c r="I62" s="36" t="s">
        <v>230</v>
      </c>
      <c r="J62" s="37" t="s">
        <v>231</v>
      </c>
      <c r="K62" s="36" t="s">
        <v>232</v>
      </c>
      <c r="L62" s="36" t="s">
        <v>233</v>
      </c>
      <c r="M62" s="37" t="s">
        <v>121</v>
      </c>
      <c r="N62" s="37" t="s">
        <v>216</v>
      </c>
      <c r="O62" s="38" t="s">
        <v>205</v>
      </c>
      <c r="P62" s="39" t="s">
        <v>217</v>
      </c>
    </row>
    <row r="63" spans="1:16" ht="12.75" customHeight="1" thickBot="1">
      <c r="A63" s="18" t="str">
        <f t="shared" si="6"/>
        <v>BAVM 158 </v>
      </c>
      <c r="B63" s="13" t="str">
        <f t="shared" si="7"/>
        <v>II</v>
      </c>
      <c r="C63" s="18">
        <f t="shared" si="8"/>
        <v>52692.531000000003</v>
      </c>
      <c r="D63" s="17" t="str">
        <f t="shared" si="9"/>
        <v>vis</v>
      </c>
      <c r="E63" s="35">
        <f>VLOOKUP(C63,'Active 1'!C$21:E$973,3,FALSE)</f>
        <v>2276.0216334420297</v>
      </c>
      <c r="F63" s="13" t="s">
        <v>110</v>
      </c>
      <c r="G63" s="17" t="str">
        <f t="shared" si="10"/>
        <v>52692.5310</v>
      </c>
      <c r="H63" s="18">
        <f t="shared" si="11"/>
        <v>99127.5</v>
      </c>
      <c r="I63" s="36" t="s">
        <v>234</v>
      </c>
      <c r="J63" s="37" t="s">
        <v>235</v>
      </c>
      <c r="K63" s="36" t="s">
        <v>236</v>
      </c>
      <c r="L63" s="36" t="s">
        <v>237</v>
      </c>
      <c r="M63" s="37" t="s">
        <v>121</v>
      </c>
      <c r="N63" s="37" t="s">
        <v>216</v>
      </c>
      <c r="O63" s="38" t="s">
        <v>205</v>
      </c>
      <c r="P63" s="39" t="s">
        <v>217</v>
      </c>
    </row>
    <row r="64" spans="1:16" ht="12.75" customHeight="1" thickBot="1">
      <c r="A64" s="18" t="str">
        <f t="shared" si="6"/>
        <v>BAVM 158 </v>
      </c>
      <c r="B64" s="13" t="str">
        <f t="shared" si="7"/>
        <v>I</v>
      </c>
      <c r="C64" s="18">
        <f t="shared" si="8"/>
        <v>52694.324200000003</v>
      </c>
      <c r="D64" s="17" t="str">
        <f t="shared" si="9"/>
        <v>vis</v>
      </c>
      <c r="E64" s="35">
        <f>VLOOKUP(C64,'Active 1'!C$21:E$973,3,FALSE)</f>
        <v>2281.0233209397638</v>
      </c>
      <c r="F64" s="13" t="s">
        <v>110</v>
      </c>
      <c r="G64" s="17" t="str">
        <f t="shared" si="10"/>
        <v>52694.3242</v>
      </c>
      <c r="H64" s="18">
        <f t="shared" si="11"/>
        <v>99136</v>
      </c>
      <c r="I64" s="36" t="s">
        <v>238</v>
      </c>
      <c r="J64" s="37" t="s">
        <v>239</v>
      </c>
      <c r="K64" s="36" t="s">
        <v>240</v>
      </c>
      <c r="L64" s="36" t="s">
        <v>241</v>
      </c>
      <c r="M64" s="37" t="s">
        <v>121</v>
      </c>
      <c r="N64" s="37" t="s">
        <v>216</v>
      </c>
      <c r="O64" s="38" t="s">
        <v>205</v>
      </c>
      <c r="P64" s="39" t="s">
        <v>217</v>
      </c>
    </row>
    <row r="65" spans="1:16" ht="12.75" customHeight="1" thickBot="1">
      <c r="A65" s="18" t="str">
        <f t="shared" si="6"/>
        <v>BAVM 158 </v>
      </c>
      <c r="B65" s="13" t="str">
        <f t="shared" si="7"/>
        <v>II</v>
      </c>
      <c r="C65" s="18">
        <f t="shared" si="8"/>
        <v>52694.502800000002</v>
      </c>
      <c r="D65" s="17" t="str">
        <f t="shared" si="9"/>
        <v>vis</v>
      </c>
      <c r="E65" s="35">
        <f>VLOOKUP(C65,'Active 1'!C$21:E$973,3,FALSE)</f>
        <v>2281.5214814277692</v>
      </c>
      <c r="F65" s="13" t="s">
        <v>110</v>
      </c>
      <c r="G65" s="17" t="str">
        <f t="shared" si="10"/>
        <v>52694.5028</v>
      </c>
      <c r="H65" s="18">
        <f t="shared" si="11"/>
        <v>99136.5</v>
      </c>
      <c r="I65" s="36" t="s">
        <v>242</v>
      </c>
      <c r="J65" s="37" t="s">
        <v>243</v>
      </c>
      <c r="K65" s="36" t="s">
        <v>244</v>
      </c>
      <c r="L65" s="36" t="s">
        <v>245</v>
      </c>
      <c r="M65" s="37" t="s">
        <v>121</v>
      </c>
      <c r="N65" s="37" t="s">
        <v>216</v>
      </c>
      <c r="O65" s="38" t="s">
        <v>205</v>
      </c>
      <c r="P65" s="39" t="s">
        <v>217</v>
      </c>
    </row>
    <row r="66" spans="1:16" ht="12.75" customHeight="1" thickBot="1">
      <c r="A66" s="18" t="str">
        <f t="shared" si="6"/>
        <v>BAVM 158 </v>
      </c>
      <c r="B66" s="13" t="str">
        <f t="shared" si="7"/>
        <v>II</v>
      </c>
      <c r="C66" s="18">
        <f t="shared" si="8"/>
        <v>52697.371400000004</v>
      </c>
      <c r="D66" s="17" t="str">
        <f t="shared" si="9"/>
        <v>vis</v>
      </c>
      <c r="E66" s="35">
        <f>VLOOKUP(C66,'Active 1'!C$21:E$973,3,FALSE)</f>
        <v>2289.5227310128726</v>
      </c>
      <c r="F66" s="13" t="s">
        <v>110</v>
      </c>
      <c r="G66" s="17" t="str">
        <f t="shared" si="10"/>
        <v>52697.3714</v>
      </c>
      <c r="H66" s="18">
        <f t="shared" si="11"/>
        <v>99149.5</v>
      </c>
      <c r="I66" s="36" t="s">
        <v>250</v>
      </c>
      <c r="J66" s="37" t="s">
        <v>251</v>
      </c>
      <c r="K66" s="36" t="s">
        <v>252</v>
      </c>
      <c r="L66" s="36" t="s">
        <v>253</v>
      </c>
      <c r="M66" s="37" t="s">
        <v>121</v>
      </c>
      <c r="N66" s="37" t="s">
        <v>216</v>
      </c>
      <c r="O66" s="38" t="s">
        <v>205</v>
      </c>
      <c r="P66" s="39" t="s">
        <v>217</v>
      </c>
    </row>
    <row r="67" spans="1:16" ht="12.75" customHeight="1" thickBot="1">
      <c r="A67" s="18" t="str">
        <f t="shared" si="6"/>
        <v>BAVM 173 </v>
      </c>
      <c r="B67" s="13" t="str">
        <f t="shared" si="7"/>
        <v>II</v>
      </c>
      <c r="C67" s="18">
        <f t="shared" si="8"/>
        <v>52722.470300000001</v>
      </c>
      <c r="D67" s="17" t="str">
        <f t="shared" si="9"/>
        <v>vis</v>
      </c>
      <c r="E67" s="35">
        <f>VLOOKUP(C67,'Active 1'!C$21:E$973,3,FALSE)</f>
        <v>2359.5298993916676</v>
      </c>
      <c r="F67" s="13" t="s">
        <v>110</v>
      </c>
      <c r="G67" s="17" t="str">
        <f t="shared" si="10"/>
        <v>52722.4703</v>
      </c>
      <c r="H67" s="18">
        <f t="shared" si="11"/>
        <v>99264.5</v>
      </c>
      <c r="I67" s="36" t="s">
        <v>276</v>
      </c>
      <c r="J67" s="37" t="s">
        <v>277</v>
      </c>
      <c r="K67" s="36" t="s">
        <v>278</v>
      </c>
      <c r="L67" s="36" t="s">
        <v>279</v>
      </c>
      <c r="M67" s="37" t="s">
        <v>121</v>
      </c>
      <c r="N67" s="37" t="s">
        <v>183</v>
      </c>
      <c r="O67" s="38" t="s">
        <v>280</v>
      </c>
      <c r="P67" s="39" t="s">
        <v>281</v>
      </c>
    </row>
    <row r="68" spans="1:16" ht="12.75" customHeight="1" thickBot="1">
      <c r="A68" s="18" t="str">
        <f t="shared" si="6"/>
        <v>BAVM 173 </v>
      </c>
      <c r="B68" s="13" t="str">
        <f t="shared" si="7"/>
        <v>II</v>
      </c>
      <c r="C68" s="18">
        <f t="shared" si="8"/>
        <v>53088.341200000003</v>
      </c>
      <c r="D68" s="17" t="str">
        <f t="shared" si="9"/>
        <v>vis</v>
      </c>
      <c r="E68" s="35">
        <f>VLOOKUP(C68,'Active 1'!C$21:E$973,3,FALSE)</f>
        <v>3380.036204496841</v>
      </c>
      <c r="F68" s="13" t="s">
        <v>110</v>
      </c>
      <c r="G68" s="17" t="str">
        <f t="shared" si="10"/>
        <v>53088.3412</v>
      </c>
      <c r="H68" s="18">
        <f t="shared" si="11"/>
        <v>100938.5</v>
      </c>
      <c r="I68" s="36" t="s">
        <v>332</v>
      </c>
      <c r="J68" s="37" t="s">
        <v>333</v>
      </c>
      <c r="K68" s="36" t="s">
        <v>334</v>
      </c>
      <c r="L68" s="36" t="s">
        <v>335</v>
      </c>
      <c r="M68" s="37" t="s">
        <v>121</v>
      </c>
      <c r="N68" s="37" t="s">
        <v>183</v>
      </c>
      <c r="O68" s="38" t="s">
        <v>280</v>
      </c>
      <c r="P68" s="39" t="s">
        <v>281</v>
      </c>
    </row>
    <row r="69" spans="1:16" ht="12.75" customHeight="1" thickBot="1">
      <c r="A69" s="18" t="str">
        <f t="shared" si="6"/>
        <v>BAVM 173 </v>
      </c>
      <c r="B69" s="13" t="str">
        <f t="shared" si="7"/>
        <v>II</v>
      </c>
      <c r="C69" s="18">
        <f t="shared" si="8"/>
        <v>53096.410499999998</v>
      </c>
      <c r="D69" s="17" t="str">
        <f t="shared" si="9"/>
        <v>vis</v>
      </c>
      <c r="E69" s="35">
        <f>VLOOKUP(C69,'Active 1'!C$21:E$973,3,FALSE)</f>
        <v>3402.5435193113854</v>
      </c>
      <c r="F69" s="13" t="s">
        <v>110</v>
      </c>
      <c r="G69" s="17" t="str">
        <f t="shared" si="10"/>
        <v>53096.4105</v>
      </c>
      <c r="H69" s="18">
        <f t="shared" si="11"/>
        <v>100975.5</v>
      </c>
      <c r="I69" s="36" t="s">
        <v>336</v>
      </c>
      <c r="J69" s="37" t="s">
        <v>337</v>
      </c>
      <c r="K69" s="36" t="s">
        <v>338</v>
      </c>
      <c r="L69" s="36" t="s">
        <v>339</v>
      </c>
      <c r="M69" s="37" t="s">
        <v>121</v>
      </c>
      <c r="N69" s="37" t="s">
        <v>183</v>
      </c>
      <c r="O69" s="38" t="s">
        <v>280</v>
      </c>
      <c r="P69" s="39" t="s">
        <v>281</v>
      </c>
    </row>
    <row r="70" spans="1:16" ht="12.75" customHeight="1" thickBot="1">
      <c r="A70" s="18" t="str">
        <f t="shared" si="6"/>
        <v>IBVS 5741 </v>
      </c>
      <c r="B70" s="13" t="str">
        <f t="shared" si="7"/>
        <v>I</v>
      </c>
      <c r="C70" s="18">
        <f t="shared" si="8"/>
        <v>53329.448199999999</v>
      </c>
      <c r="D70" s="17" t="str">
        <f t="shared" si="9"/>
        <v>vis</v>
      </c>
      <c r="E70" s="35">
        <f>VLOOKUP(C70,'Active 1'!C$21:E$973,3,FALSE)</f>
        <v>4052.544495549746</v>
      </c>
      <c r="F70" s="13" t="s">
        <v>110</v>
      </c>
      <c r="G70" s="17" t="str">
        <f t="shared" si="10"/>
        <v>53329.4482</v>
      </c>
      <c r="H70" s="18">
        <f t="shared" si="11"/>
        <v>102042</v>
      </c>
      <c r="I70" s="36" t="s">
        <v>340</v>
      </c>
      <c r="J70" s="37" t="s">
        <v>341</v>
      </c>
      <c r="K70" s="36" t="s">
        <v>342</v>
      </c>
      <c r="L70" s="36" t="s">
        <v>343</v>
      </c>
      <c r="M70" s="37" t="s">
        <v>121</v>
      </c>
      <c r="N70" s="37" t="s">
        <v>122</v>
      </c>
      <c r="O70" s="38" t="s">
        <v>344</v>
      </c>
      <c r="P70" s="39" t="s">
        <v>345</v>
      </c>
    </row>
    <row r="71" spans="1:16" ht="12.75" customHeight="1" thickBot="1">
      <c r="A71" s="18" t="str">
        <f t="shared" si="6"/>
        <v>IBVS 5741 </v>
      </c>
      <c r="B71" s="13" t="str">
        <f t="shared" si="7"/>
        <v>I</v>
      </c>
      <c r="C71" s="18">
        <f t="shared" si="8"/>
        <v>53329.627099999998</v>
      </c>
      <c r="D71" s="17" t="str">
        <f t="shared" si="9"/>
        <v>vis</v>
      </c>
      <c r="E71" s="35">
        <f>VLOOKUP(C71,'Active 1'!C$21:E$973,3,FALSE)</f>
        <v>4053.0434928134864</v>
      </c>
      <c r="F71" s="13" t="s">
        <v>110</v>
      </c>
      <c r="G71" s="17" t="str">
        <f t="shared" si="10"/>
        <v>53329.6271</v>
      </c>
      <c r="H71" s="18">
        <f t="shared" si="11"/>
        <v>102043</v>
      </c>
      <c r="I71" s="36" t="s">
        <v>346</v>
      </c>
      <c r="J71" s="37" t="s">
        <v>347</v>
      </c>
      <c r="K71" s="36" t="s">
        <v>348</v>
      </c>
      <c r="L71" s="36" t="s">
        <v>349</v>
      </c>
      <c r="M71" s="37" t="s">
        <v>121</v>
      </c>
      <c r="N71" s="37" t="s">
        <v>122</v>
      </c>
      <c r="O71" s="38" t="s">
        <v>344</v>
      </c>
      <c r="P71" s="39" t="s">
        <v>345</v>
      </c>
    </row>
    <row r="72" spans="1:16" ht="12.75" customHeight="1" thickBot="1">
      <c r="A72" s="18" t="str">
        <f t="shared" si="6"/>
        <v>BAVM 173 </v>
      </c>
      <c r="B72" s="13" t="str">
        <f t="shared" si="7"/>
        <v>I</v>
      </c>
      <c r="C72" s="18">
        <f t="shared" si="8"/>
        <v>53387.529799999997</v>
      </c>
      <c r="D72" s="17" t="str">
        <f t="shared" si="9"/>
        <v>vis</v>
      </c>
      <c r="E72" s="35">
        <f>VLOOKUP(C72,'Active 1'!C$21:E$973,3,FALSE)</f>
        <v>4214.5487407919718</v>
      </c>
      <c r="F72" s="13" t="s">
        <v>110</v>
      </c>
      <c r="G72" s="17" t="str">
        <f t="shared" si="10"/>
        <v>53387.5298</v>
      </c>
      <c r="H72" s="18">
        <f t="shared" si="11"/>
        <v>102308</v>
      </c>
      <c r="I72" s="36" t="s">
        <v>350</v>
      </c>
      <c r="J72" s="37" t="s">
        <v>351</v>
      </c>
      <c r="K72" s="36" t="s">
        <v>352</v>
      </c>
      <c r="L72" s="36" t="s">
        <v>353</v>
      </c>
      <c r="M72" s="37" t="s">
        <v>121</v>
      </c>
      <c r="N72" s="37" t="s">
        <v>183</v>
      </c>
      <c r="O72" s="38" t="s">
        <v>280</v>
      </c>
      <c r="P72" s="39" t="s">
        <v>281</v>
      </c>
    </row>
    <row r="73" spans="1:16" ht="12.75" customHeight="1" thickBot="1">
      <c r="A73" s="18" t="str">
        <f t="shared" si="6"/>
        <v>BAVM 173 </v>
      </c>
      <c r="B73" s="13" t="str">
        <f t="shared" si="7"/>
        <v>I</v>
      </c>
      <c r="C73" s="18">
        <f t="shared" si="8"/>
        <v>53407.432500000003</v>
      </c>
      <c r="D73" s="17" t="str">
        <f t="shared" si="9"/>
        <v>vis</v>
      </c>
      <c r="E73" s="35">
        <f>VLOOKUP(C73,'Active 1'!C$21:E$973,3,FALSE)</f>
        <v>4270.0623955773699</v>
      </c>
      <c r="F73" s="13" t="s">
        <v>110</v>
      </c>
      <c r="G73" s="17" t="str">
        <f t="shared" si="10"/>
        <v>53407.4325</v>
      </c>
      <c r="H73" s="18">
        <f t="shared" si="11"/>
        <v>102399</v>
      </c>
      <c r="I73" s="36" t="s">
        <v>354</v>
      </c>
      <c r="J73" s="37" t="s">
        <v>355</v>
      </c>
      <c r="K73" s="36" t="s">
        <v>356</v>
      </c>
      <c r="L73" s="36" t="s">
        <v>357</v>
      </c>
      <c r="M73" s="37" t="s">
        <v>121</v>
      </c>
      <c r="N73" s="37" t="s">
        <v>216</v>
      </c>
      <c r="O73" s="38" t="s">
        <v>298</v>
      </c>
      <c r="P73" s="39" t="s">
        <v>281</v>
      </c>
    </row>
    <row r="74" spans="1:16" ht="12.75" customHeight="1" thickBot="1">
      <c r="A74" s="18" t="str">
        <f t="shared" si="6"/>
        <v>BAVM 178 </v>
      </c>
      <c r="B74" s="13" t="str">
        <f t="shared" si="7"/>
        <v>I</v>
      </c>
      <c r="C74" s="18">
        <f t="shared" si="8"/>
        <v>53408.501400000001</v>
      </c>
      <c r="D74" s="17" t="str">
        <f t="shared" si="9"/>
        <v>vis</v>
      </c>
      <c r="E74" s="35">
        <f>VLOOKUP(C74,'Active 1'!C$21:E$973,3,FALSE)</f>
        <v>4273.0438275237893</v>
      </c>
      <c r="F74" s="13" t="s">
        <v>110</v>
      </c>
      <c r="G74" s="17" t="str">
        <f t="shared" si="10"/>
        <v>53408.5014</v>
      </c>
      <c r="H74" s="18">
        <f t="shared" si="11"/>
        <v>102404</v>
      </c>
      <c r="I74" s="36" t="s">
        <v>358</v>
      </c>
      <c r="J74" s="37" t="s">
        <v>359</v>
      </c>
      <c r="K74" s="36" t="s">
        <v>360</v>
      </c>
      <c r="L74" s="36" t="s">
        <v>361</v>
      </c>
      <c r="M74" s="37" t="s">
        <v>182</v>
      </c>
      <c r="N74" s="37" t="s">
        <v>183</v>
      </c>
      <c r="O74" s="38" t="s">
        <v>280</v>
      </c>
      <c r="P74" s="39" t="s">
        <v>362</v>
      </c>
    </row>
    <row r="75" spans="1:16" ht="12.75" customHeight="1" thickBot="1">
      <c r="A75" s="18" t="str">
        <f t="shared" ref="A75:A106" si="12">TRIM(P75)</f>
        <v>BAVM 173 </v>
      </c>
      <c r="B75" s="13" t="str">
        <f t="shared" ref="B75:B106" si="13">IF(H75=INT(H75),"I","II")</f>
        <v>I</v>
      </c>
      <c r="C75" s="18">
        <f t="shared" ref="C75:C106" si="14">1*G75</f>
        <v>53409.398200000003</v>
      </c>
      <c r="D75" s="17" t="str">
        <f t="shared" ref="D75:D106" si="15">VLOOKUP(F75,I$1:J$5,2,FALSE)</f>
        <v>vis</v>
      </c>
      <c r="E75" s="35">
        <f>VLOOKUP(C75,'Active 1'!C$21:E$973,3,FALSE)</f>
        <v>4275.5452291231531</v>
      </c>
      <c r="F75" s="13" t="s">
        <v>110</v>
      </c>
      <c r="G75" s="17" t="str">
        <f t="shared" ref="G75:G106" si="16">MID(I75,3,LEN(I75)-3)</f>
        <v>53409.3982</v>
      </c>
      <c r="H75" s="18">
        <f t="shared" ref="H75:H106" si="17">1*K75</f>
        <v>102408</v>
      </c>
      <c r="I75" s="36" t="s">
        <v>363</v>
      </c>
      <c r="J75" s="37" t="s">
        <v>364</v>
      </c>
      <c r="K75" s="36" t="s">
        <v>365</v>
      </c>
      <c r="L75" s="36" t="s">
        <v>366</v>
      </c>
      <c r="M75" s="37" t="s">
        <v>121</v>
      </c>
      <c r="N75" s="37" t="s">
        <v>216</v>
      </c>
      <c r="O75" s="38" t="s">
        <v>298</v>
      </c>
      <c r="P75" s="39" t="s">
        <v>281</v>
      </c>
    </row>
    <row r="76" spans="1:16" ht="12.75" customHeight="1" thickBot="1">
      <c r="A76" s="18" t="str">
        <f t="shared" si="12"/>
        <v>BAVM 178 </v>
      </c>
      <c r="B76" s="13" t="str">
        <f t="shared" si="13"/>
        <v>I</v>
      </c>
      <c r="C76" s="18">
        <f t="shared" si="14"/>
        <v>53410.473599999998</v>
      </c>
      <c r="D76" s="17" t="str">
        <f t="shared" si="15"/>
        <v>vis</v>
      </c>
      <c r="E76" s="35">
        <f>VLOOKUP(C76,'Active 1'!C$21:E$973,3,FALSE)</f>
        <v>4278.5447912105019</v>
      </c>
      <c r="F76" s="13" t="s">
        <v>110</v>
      </c>
      <c r="G76" s="17" t="str">
        <f t="shared" si="16"/>
        <v>53410.4736</v>
      </c>
      <c r="H76" s="18">
        <f t="shared" si="17"/>
        <v>102413</v>
      </c>
      <c r="I76" s="36" t="s">
        <v>367</v>
      </c>
      <c r="J76" s="37" t="s">
        <v>368</v>
      </c>
      <c r="K76" s="36" t="s">
        <v>369</v>
      </c>
      <c r="L76" s="36" t="s">
        <v>370</v>
      </c>
      <c r="M76" s="37" t="s">
        <v>182</v>
      </c>
      <c r="N76" s="37" t="s">
        <v>183</v>
      </c>
      <c r="O76" s="38" t="s">
        <v>280</v>
      </c>
      <c r="P76" s="39" t="s">
        <v>362</v>
      </c>
    </row>
    <row r="77" spans="1:16" ht="12.75" customHeight="1" thickBot="1">
      <c r="A77" s="18" t="str">
        <f t="shared" si="12"/>
        <v>IBVS 5677 </v>
      </c>
      <c r="B77" s="13" t="str">
        <f t="shared" si="13"/>
        <v>I</v>
      </c>
      <c r="C77" s="18">
        <f t="shared" si="14"/>
        <v>53422.663500000002</v>
      </c>
      <c r="D77" s="17" t="str">
        <f t="shared" si="15"/>
        <v>vis</v>
      </c>
      <c r="E77" s="35">
        <f>VLOOKUP(C77,'Active 1'!C$21:E$973,3,FALSE)</f>
        <v>4312.5454996806384</v>
      </c>
      <c r="F77" s="13" t="s">
        <v>110</v>
      </c>
      <c r="G77" s="17" t="str">
        <f t="shared" si="16"/>
        <v>53422.6635</v>
      </c>
      <c r="H77" s="18">
        <f t="shared" si="17"/>
        <v>102469</v>
      </c>
      <c r="I77" s="36" t="s">
        <v>371</v>
      </c>
      <c r="J77" s="37" t="s">
        <v>372</v>
      </c>
      <c r="K77" s="36" t="s">
        <v>373</v>
      </c>
      <c r="L77" s="36" t="s">
        <v>374</v>
      </c>
      <c r="M77" s="37" t="s">
        <v>121</v>
      </c>
      <c r="N77" s="37" t="s">
        <v>122</v>
      </c>
      <c r="O77" s="38" t="s">
        <v>375</v>
      </c>
      <c r="P77" s="39" t="s">
        <v>376</v>
      </c>
    </row>
    <row r="78" spans="1:16" ht="12.75" customHeight="1" thickBot="1">
      <c r="A78" s="18" t="str">
        <f t="shared" si="12"/>
        <v>IBVS 5677 </v>
      </c>
      <c r="B78" s="13" t="str">
        <f t="shared" si="13"/>
        <v>I</v>
      </c>
      <c r="C78" s="18">
        <f t="shared" si="14"/>
        <v>53443.636500000001</v>
      </c>
      <c r="D78" s="17" t="str">
        <f t="shared" si="15"/>
        <v>PE</v>
      </c>
      <c r="E78" s="35">
        <f>VLOOKUP(C78,'Active 1'!C$21:E$973,3,FALSE)</f>
        <v>4371.0444913658721</v>
      </c>
      <c r="F78" s="13" t="str">
        <f>LEFT(M78,1)</f>
        <v>E</v>
      </c>
      <c r="G78" s="17" t="str">
        <f t="shared" si="16"/>
        <v>53443.6365</v>
      </c>
      <c r="H78" s="18">
        <f t="shared" si="17"/>
        <v>102565</v>
      </c>
      <c r="I78" s="36" t="s">
        <v>377</v>
      </c>
      <c r="J78" s="37" t="s">
        <v>378</v>
      </c>
      <c r="K78" s="36" t="s">
        <v>379</v>
      </c>
      <c r="L78" s="36" t="s">
        <v>380</v>
      </c>
      <c r="M78" s="37" t="s">
        <v>121</v>
      </c>
      <c r="N78" s="37" t="s">
        <v>122</v>
      </c>
      <c r="O78" s="38" t="s">
        <v>375</v>
      </c>
      <c r="P78" s="39" t="s">
        <v>376</v>
      </c>
    </row>
    <row r="79" spans="1:16" ht="12.75" customHeight="1" thickBot="1">
      <c r="A79" s="18" t="str">
        <f t="shared" si="12"/>
        <v>IBVS 5741 </v>
      </c>
      <c r="B79" s="13" t="str">
        <f t="shared" si="13"/>
        <v>I</v>
      </c>
      <c r="C79" s="18">
        <f t="shared" si="14"/>
        <v>53451.346400000002</v>
      </c>
      <c r="D79" s="17" t="str">
        <f t="shared" si="15"/>
        <v>PE</v>
      </c>
      <c r="E79" s="35">
        <f>VLOOKUP(C79,'Active 1'!C$21:E$973,3,FALSE)</f>
        <v>4392.549348849022</v>
      </c>
      <c r="F79" s="13" t="str">
        <f>LEFT(M79,1)</f>
        <v>E</v>
      </c>
      <c r="G79" s="17" t="str">
        <f t="shared" si="16"/>
        <v>53451.3464</v>
      </c>
      <c r="H79" s="18">
        <f t="shared" si="17"/>
        <v>102600</v>
      </c>
      <c r="I79" s="36" t="s">
        <v>381</v>
      </c>
      <c r="J79" s="37" t="s">
        <v>382</v>
      </c>
      <c r="K79" s="36" t="s">
        <v>383</v>
      </c>
      <c r="L79" s="36" t="s">
        <v>384</v>
      </c>
      <c r="M79" s="37" t="s">
        <v>121</v>
      </c>
      <c r="N79" s="37" t="s">
        <v>122</v>
      </c>
      <c r="O79" s="38" t="s">
        <v>344</v>
      </c>
      <c r="P79" s="39" t="s">
        <v>345</v>
      </c>
    </row>
    <row r="80" spans="1:16" ht="12.75" customHeight="1" thickBot="1">
      <c r="A80" s="18" t="str">
        <f t="shared" si="12"/>
        <v>IBVS 5741 </v>
      </c>
      <c r="B80" s="13" t="str">
        <f t="shared" si="13"/>
        <v>I</v>
      </c>
      <c r="C80" s="18">
        <f t="shared" si="14"/>
        <v>53465.328099999999</v>
      </c>
      <c r="D80" s="17" t="str">
        <f t="shared" si="15"/>
        <v>PE</v>
      </c>
      <c r="E80" s="35">
        <f>VLOOKUP(C80,'Active 1'!C$21:E$973,3,FALSE)</f>
        <v>4431.5478398634359</v>
      </c>
      <c r="F80" s="13" t="str">
        <f>LEFT(M80,1)</f>
        <v>E</v>
      </c>
      <c r="G80" s="17" t="str">
        <f t="shared" si="16"/>
        <v>53465.3281</v>
      </c>
      <c r="H80" s="18">
        <f t="shared" si="17"/>
        <v>102664</v>
      </c>
      <c r="I80" s="36" t="s">
        <v>385</v>
      </c>
      <c r="J80" s="37" t="s">
        <v>386</v>
      </c>
      <c r="K80" s="36" t="s">
        <v>387</v>
      </c>
      <c r="L80" s="36" t="s">
        <v>388</v>
      </c>
      <c r="M80" s="37" t="s">
        <v>121</v>
      </c>
      <c r="N80" s="37" t="s">
        <v>122</v>
      </c>
      <c r="O80" s="38" t="s">
        <v>344</v>
      </c>
      <c r="P80" s="39" t="s">
        <v>345</v>
      </c>
    </row>
    <row r="81" spans="1:16" ht="12.75" customHeight="1" thickBot="1">
      <c r="A81" s="18" t="str">
        <f t="shared" si="12"/>
        <v>IBVS 5677 </v>
      </c>
      <c r="B81" s="13" t="str">
        <f t="shared" si="13"/>
        <v>I</v>
      </c>
      <c r="C81" s="18">
        <f t="shared" si="14"/>
        <v>53684.921600000001</v>
      </c>
      <c r="D81" s="17" t="str">
        <f t="shared" si="15"/>
        <v>PE</v>
      </c>
      <c r="E81" s="35">
        <f>VLOOKUP(C81,'Active 1'!C$21:E$973,3,FALSE)</f>
        <v>5044.0495482805709</v>
      </c>
      <c r="F81" s="13" t="str">
        <f>LEFT(M81,1)</f>
        <v>E</v>
      </c>
      <c r="G81" s="17" t="str">
        <f t="shared" si="16"/>
        <v>53684.9216</v>
      </c>
      <c r="H81" s="18">
        <f t="shared" si="17"/>
        <v>103669</v>
      </c>
      <c r="I81" s="36" t="s">
        <v>389</v>
      </c>
      <c r="J81" s="37" t="s">
        <v>390</v>
      </c>
      <c r="K81" s="36" t="s">
        <v>391</v>
      </c>
      <c r="L81" s="36" t="s">
        <v>392</v>
      </c>
      <c r="M81" s="37" t="s">
        <v>121</v>
      </c>
      <c r="N81" s="37" t="s">
        <v>122</v>
      </c>
      <c r="O81" s="38" t="s">
        <v>375</v>
      </c>
      <c r="P81" s="39" t="s">
        <v>376</v>
      </c>
    </row>
    <row r="82" spans="1:16" ht="12.75" customHeight="1" thickBot="1">
      <c r="A82" s="18" t="str">
        <f t="shared" si="12"/>
        <v>IBVS 5677 </v>
      </c>
      <c r="B82" s="13" t="str">
        <f t="shared" si="13"/>
        <v>I</v>
      </c>
      <c r="C82" s="18">
        <f t="shared" si="14"/>
        <v>53700.875800000002</v>
      </c>
      <c r="D82" s="17" t="str">
        <f t="shared" si="15"/>
        <v>PE</v>
      </c>
      <c r="E82" s="35">
        <f>VLOOKUP(C82,'Active 1'!C$21:E$973,3,FALSE)</f>
        <v>5088.549839757452</v>
      </c>
      <c r="F82" s="13" t="str">
        <f>LEFT(M82,1)</f>
        <v>E</v>
      </c>
      <c r="G82" s="17" t="str">
        <f t="shared" si="16"/>
        <v>53700.8758</v>
      </c>
      <c r="H82" s="18">
        <f t="shared" si="17"/>
        <v>103742</v>
      </c>
      <c r="I82" s="36" t="s">
        <v>393</v>
      </c>
      <c r="J82" s="37" t="s">
        <v>394</v>
      </c>
      <c r="K82" s="36" t="s">
        <v>395</v>
      </c>
      <c r="L82" s="36" t="s">
        <v>396</v>
      </c>
      <c r="M82" s="37" t="s">
        <v>121</v>
      </c>
      <c r="N82" s="37" t="s">
        <v>122</v>
      </c>
      <c r="O82" s="38" t="s">
        <v>375</v>
      </c>
      <c r="P82" s="39" t="s">
        <v>376</v>
      </c>
    </row>
    <row r="83" spans="1:16" ht="12.75" customHeight="1" thickBot="1">
      <c r="A83" s="18" t="str">
        <f t="shared" si="12"/>
        <v>IBVS 5672 </v>
      </c>
      <c r="B83" s="13" t="str">
        <f t="shared" si="13"/>
        <v>I</v>
      </c>
      <c r="C83" s="18">
        <f t="shared" si="14"/>
        <v>53704.819799999997</v>
      </c>
      <c r="D83" s="17" t="str">
        <f t="shared" si="15"/>
        <v>vis</v>
      </c>
      <c r="E83" s="35">
        <f>VLOOKUP(C83,'Active 1'!C$21:E$973,3,FALSE)</f>
        <v>5099.550651429905</v>
      </c>
      <c r="F83" s="13" t="s">
        <v>110</v>
      </c>
      <c r="G83" s="17" t="str">
        <f t="shared" si="16"/>
        <v>53704.8198</v>
      </c>
      <c r="H83" s="18">
        <f t="shared" si="17"/>
        <v>103760</v>
      </c>
      <c r="I83" s="36" t="s">
        <v>397</v>
      </c>
      <c r="J83" s="37" t="s">
        <v>398</v>
      </c>
      <c r="K83" s="36" t="s">
        <v>399</v>
      </c>
      <c r="L83" s="36" t="s">
        <v>400</v>
      </c>
      <c r="M83" s="37" t="s">
        <v>121</v>
      </c>
      <c r="N83" s="37" t="s">
        <v>122</v>
      </c>
      <c r="O83" s="38" t="s">
        <v>401</v>
      </c>
      <c r="P83" s="39" t="s">
        <v>402</v>
      </c>
    </row>
    <row r="84" spans="1:16" ht="12.75" customHeight="1" thickBot="1">
      <c r="A84" s="18" t="str">
        <f t="shared" si="12"/>
        <v>IBVS 5741 </v>
      </c>
      <c r="B84" s="13" t="str">
        <f t="shared" si="13"/>
        <v>II</v>
      </c>
      <c r="C84" s="18">
        <f t="shared" si="14"/>
        <v>53715.397400000002</v>
      </c>
      <c r="D84" s="17" t="str">
        <f t="shared" si="15"/>
        <v>vis</v>
      </c>
      <c r="E84" s="35">
        <f>VLOOKUP(C84,'Active 1'!C$21:E$973,3,FALSE)</f>
        <v>5129.0542481709535</v>
      </c>
      <c r="F84" s="13" t="s">
        <v>110</v>
      </c>
      <c r="G84" s="17" t="str">
        <f t="shared" si="16"/>
        <v>53715.3974</v>
      </c>
      <c r="H84" s="18">
        <f t="shared" si="17"/>
        <v>103808.5</v>
      </c>
      <c r="I84" s="36" t="s">
        <v>403</v>
      </c>
      <c r="J84" s="37" t="s">
        <v>404</v>
      </c>
      <c r="K84" s="36" t="s">
        <v>405</v>
      </c>
      <c r="L84" s="36" t="s">
        <v>406</v>
      </c>
      <c r="M84" s="37" t="s">
        <v>121</v>
      </c>
      <c r="N84" s="37" t="s">
        <v>122</v>
      </c>
      <c r="O84" s="38" t="s">
        <v>344</v>
      </c>
      <c r="P84" s="39" t="s">
        <v>345</v>
      </c>
    </row>
    <row r="85" spans="1:16" ht="12.75" customHeight="1" thickBot="1">
      <c r="A85" s="18" t="str">
        <f t="shared" si="12"/>
        <v>IBVS 5741 </v>
      </c>
      <c r="B85" s="13" t="str">
        <f t="shared" si="13"/>
        <v>II</v>
      </c>
      <c r="C85" s="18">
        <f t="shared" si="14"/>
        <v>53715.575900000003</v>
      </c>
      <c r="D85" s="17" t="str">
        <f t="shared" si="15"/>
        <v>vis</v>
      </c>
      <c r="E85" s="35">
        <f>VLOOKUP(C85,'Active 1'!C$21:E$973,3,FALSE)</f>
        <v>5129.5521297337209</v>
      </c>
      <c r="F85" s="13" t="s">
        <v>110</v>
      </c>
      <c r="G85" s="17" t="str">
        <f t="shared" si="16"/>
        <v>53715.5759</v>
      </c>
      <c r="H85" s="18">
        <f t="shared" si="17"/>
        <v>103809.5</v>
      </c>
      <c r="I85" s="36" t="s">
        <v>407</v>
      </c>
      <c r="J85" s="37" t="s">
        <v>408</v>
      </c>
      <c r="K85" s="36" t="s">
        <v>409</v>
      </c>
      <c r="L85" s="36" t="s">
        <v>410</v>
      </c>
      <c r="M85" s="37" t="s">
        <v>121</v>
      </c>
      <c r="N85" s="37" t="s">
        <v>122</v>
      </c>
      <c r="O85" s="38" t="s">
        <v>344</v>
      </c>
      <c r="P85" s="39" t="s">
        <v>345</v>
      </c>
    </row>
    <row r="86" spans="1:16" ht="12.75" customHeight="1" thickBot="1">
      <c r="A86" s="18" t="str">
        <f t="shared" si="12"/>
        <v>IBVS 5677 </v>
      </c>
      <c r="B86" s="13" t="str">
        <f t="shared" si="13"/>
        <v>I</v>
      </c>
      <c r="C86" s="18">
        <f t="shared" si="14"/>
        <v>53728.841</v>
      </c>
      <c r="D86" s="17" t="str">
        <f t="shared" si="15"/>
        <v>vis</v>
      </c>
      <c r="E86" s="35">
        <f>VLOOKUP(C86,'Active 1'!C$21:E$973,3,FALSE)</f>
        <v>5166.5518424407101</v>
      </c>
      <c r="F86" s="13" t="s">
        <v>110</v>
      </c>
      <c r="G86" s="17" t="str">
        <f t="shared" si="16"/>
        <v>53728.8410</v>
      </c>
      <c r="H86" s="18">
        <f t="shared" si="17"/>
        <v>103870</v>
      </c>
      <c r="I86" s="36" t="s">
        <v>411</v>
      </c>
      <c r="J86" s="37" t="s">
        <v>412</v>
      </c>
      <c r="K86" s="36" t="s">
        <v>413</v>
      </c>
      <c r="L86" s="36" t="s">
        <v>414</v>
      </c>
      <c r="M86" s="37" t="s">
        <v>121</v>
      </c>
      <c r="N86" s="37" t="s">
        <v>122</v>
      </c>
      <c r="O86" s="38" t="s">
        <v>375</v>
      </c>
      <c r="P86" s="39" t="s">
        <v>376</v>
      </c>
    </row>
    <row r="87" spans="1:16" ht="12.75" customHeight="1" thickBot="1">
      <c r="A87" s="18" t="str">
        <f t="shared" si="12"/>
        <v>BAVM 178 </v>
      </c>
      <c r="B87" s="13" t="str">
        <f t="shared" si="13"/>
        <v>I</v>
      </c>
      <c r="C87" s="18">
        <f t="shared" si="14"/>
        <v>53745.510900000001</v>
      </c>
      <c r="D87" s="17" t="str">
        <f t="shared" si="15"/>
        <v>vis</v>
      </c>
      <c r="E87" s="35">
        <f>VLOOKUP(C87,'Active 1'!C$21:E$973,3,FALSE)</f>
        <v>5213.0484018978123</v>
      </c>
      <c r="F87" s="13" t="s">
        <v>110</v>
      </c>
      <c r="G87" s="17" t="str">
        <f t="shared" si="16"/>
        <v>53745.5109</v>
      </c>
      <c r="H87" s="18">
        <f t="shared" si="17"/>
        <v>103946</v>
      </c>
      <c r="I87" s="36" t="s">
        <v>415</v>
      </c>
      <c r="J87" s="37" t="s">
        <v>416</v>
      </c>
      <c r="K87" s="36" t="s">
        <v>417</v>
      </c>
      <c r="L87" s="36" t="s">
        <v>418</v>
      </c>
      <c r="M87" s="37" t="s">
        <v>182</v>
      </c>
      <c r="N87" s="37" t="s">
        <v>216</v>
      </c>
      <c r="O87" s="38" t="s">
        <v>298</v>
      </c>
      <c r="P87" s="39" t="s">
        <v>362</v>
      </c>
    </row>
    <row r="88" spans="1:16" ht="12.75" customHeight="1" thickBot="1">
      <c r="A88" s="18" t="str">
        <f t="shared" si="12"/>
        <v>BAVM 178 </v>
      </c>
      <c r="B88" s="13" t="str">
        <f t="shared" si="13"/>
        <v>I</v>
      </c>
      <c r="C88" s="18">
        <f t="shared" si="14"/>
        <v>53752.505499999999</v>
      </c>
      <c r="D88" s="17" t="str">
        <f t="shared" si="15"/>
        <v>vis</v>
      </c>
      <c r="E88" s="35">
        <f>VLOOKUP(C88,'Active 1'!C$21:E$973,3,FALSE)</f>
        <v>5232.558107101715</v>
      </c>
      <c r="F88" s="13" t="s">
        <v>110</v>
      </c>
      <c r="G88" s="17" t="str">
        <f t="shared" si="16"/>
        <v>53752.5055</v>
      </c>
      <c r="H88" s="18">
        <f t="shared" si="17"/>
        <v>103978</v>
      </c>
      <c r="I88" s="36" t="s">
        <v>419</v>
      </c>
      <c r="J88" s="37" t="s">
        <v>420</v>
      </c>
      <c r="K88" s="36" t="s">
        <v>421</v>
      </c>
      <c r="L88" s="36" t="s">
        <v>422</v>
      </c>
      <c r="M88" s="37" t="s">
        <v>182</v>
      </c>
      <c r="N88" s="37" t="s">
        <v>216</v>
      </c>
      <c r="O88" s="38" t="s">
        <v>298</v>
      </c>
      <c r="P88" s="39" t="s">
        <v>362</v>
      </c>
    </row>
    <row r="89" spans="1:16" ht="12.75" customHeight="1" thickBot="1">
      <c r="A89" s="18" t="str">
        <f t="shared" si="12"/>
        <v>BAVM 178 </v>
      </c>
      <c r="B89" s="13" t="str">
        <f t="shared" si="13"/>
        <v>II</v>
      </c>
      <c r="C89" s="18">
        <f t="shared" si="14"/>
        <v>53760.391000000003</v>
      </c>
      <c r="D89" s="17" t="str">
        <f t="shared" si="15"/>
        <v>vis</v>
      </c>
      <c r="E89" s="35">
        <f>VLOOKUP(C89,'Active 1'!C$21:E$973,3,FALSE)</f>
        <v>5254.5527573155223</v>
      </c>
      <c r="F89" s="13" t="s">
        <v>110</v>
      </c>
      <c r="G89" s="17" t="str">
        <f t="shared" si="16"/>
        <v>53760.3910</v>
      </c>
      <c r="H89" s="18">
        <f t="shared" si="17"/>
        <v>104014.5</v>
      </c>
      <c r="I89" s="36" t="s">
        <v>423</v>
      </c>
      <c r="J89" s="37" t="s">
        <v>424</v>
      </c>
      <c r="K89" s="36" t="s">
        <v>425</v>
      </c>
      <c r="L89" s="36" t="s">
        <v>426</v>
      </c>
      <c r="M89" s="37" t="s">
        <v>182</v>
      </c>
      <c r="N89" s="37" t="s">
        <v>216</v>
      </c>
      <c r="O89" s="38" t="s">
        <v>205</v>
      </c>
      <c r="P89" s="39" t="s">
        <v>362</v>
      </c>
    </row>
    <row r="90" spans="1:16" ht="12.75" customHeight="1" thickBot="1">
      <c r="A90" s="18" t="str">
        <f t="shared" si="12"/>
        <v>BAVM 178 </v>
      </c>
      <c r="B90" s="13" t="str">
        <f t="shared" si="13"/>
        <v>II</v>
      </c>
      <c r="C90" s="18">
        <f t="shared" si="14"/>
        <v>53760.570800000001</v>
      </c>
      <c r="D90" s="17" t="str">
        <f t="shared" si="15"/>
        <v>vis</v>
      </c>
      <c r="E90" s="35">
        <f>VLOOKUP(C90,'Active 1'!C$21:E$973,3,FALSE)</f>
        <v>5255.0542649064673</v>
      </c>
      <c r="F90" s="13" t="s">
        <v>110</v>
      </c>
      <c r="G90" s="17" t="str">
        <f t="shared" si="16"/>
        <v>53760.5708</v>
      </c>
      <c r="H90" s="18">
        <f t="shared" si="17"/>
        <v>104015.5</v>
      </c>
      <c r="I90" s="36" t="s">
        <v>427</v>
      </c>
      <c r="J90" s="37" t="s">
        <v>428</v>
      </c>
      <c r="K90" s="36" t="s">
        <v>429</v>
      </c>
      <c r="L90" s="36" t="s">
        <v>430</v>
      </c>
      <c r="M90" s="37" t="s">
        <v>182</v>
      </c>
      <c r="N90" s="37" t="s">
        <v>216</v>
      </c>
      <c r="O90" s="38" t="s">
        <v>205</v>
      </c>
      <c r="P90" s="39" t="s">
        <v>362</v>
      </c>
    </row>
    <row r="91" spans="1:16" ht="12.75" customHeight="1" thickBot="1">
      <c r="A91" s="18" t="str">
        <f t="shared" si="12"/>
        <v>OEJV 0074 </v>
      </c>
      <c r="B91" s="13" t="str">
        <f t="shared" si="13"/>
        <v>II</v>
      </c>
      <c r="C91" s="18">
        <f t="shared" si="14"/>
        <v>53791.402779999997</v>
      </c>
      <c r="D91" s="17" t="str">
        <f t="shared" si="15"/>
        <v>vis</v>
      </c>
      <c r="E91" s="35">
        <f>VLOOKUP(C91,'Active 1'!C$21:E$973,3,FALSE)</f>
        <v>5341.0524407353505</v>
      </c>
      <c r="F91" s="13" t="s">
        <v>110</v>
      </c>
      <c r="G91" s="17" t="str">
        <f t="shared" si="16"/>
        <v>53791.40278</v>
      </c>
      <c r="H91" s="18">
        <f t="shared" si="17"/>
        <v>104156.5</v>
      </c>
      <c r="I91" s="36" t="s">
        <v>431</v>
      </c>
      <c r="J91" s="37" t="s">
        <v>432</v>
      </c>
      <c r="K91" s="36" t="s">
        <v>433</v>
      </c>
      <c r="L91" s="36" t="s">
        <v>434</v>
      </c>
      <c r="M91" s="37" t="s">
        <v>182</v>
      </c>
      <c r="N91" s="37" t="s">
        <v>435</v>
      </c>
      <c r="O91" s="38" t="s">
        <v>436</v>
      </c>
      <c r="P91" s="39" t="s">
        <v>185</v>
      </c>
    </row>
    <row r="92" spans="1:16" ht="12.75" customHeight="1" thickBot="1">
      <c r="A92" s="18" t="str">
        <f t="shared" si="12"/>
        <v>OEJV 0074 </v>
      </c>
      <c r="B92" s="13" t="str">
        <f t="shared" si="13"/>
        <v>II</v>
      </c>
      <c r="C92" s="18">
        <f t="shared" si="14"/>
        <v>53791.402779999997</v>
      </c>
      <c r="D92" s="17" t="str">
        <f t="shared" si="15"/>
        <v>vis</v>
      </c>
      <c r="E92" s="35">
        <f>VLOOKUP(C92,'Active 1'!C$21:E$973,3,FALSE)</f>
        <v>5341.0524407353505</v>
      </c>
      <c r="F92" s="13" t="s">
        <v>110</v>
      </c>
      <c r="G92" s="17" t="str">
        <f t="shared" si="16"/>
        <v>53791.40278</v>
      </c>
      <c r="H92" s="18">
        <f t="shared" si="17"/>
        <v>104156.5</v>
      </c>
      <c r="I92" s="36" t="s">
        <v>431</v>
      </c>
      <c r="J92" s="37" t="s">
        <v>432</v>
      </c>
      <c r="K92" s="36" t="s">
        <v>433</v>
      </c>
      <c r="L92" s="36" t="s">
        <v>434</v>
      </c>
      <c r="M92" s="37" t="s">
        <v>182</v>
      </c>
      <c r="N92" s="37" t="s">
        <v>79</v>
      </c>
      <c r="O92" s="38" t="s">
        <v>436</v>
      </c>
      <c r="P92" s="39" t="s">
        <v>185</v>
      </c>
    </row>
    <row r="93" spans="1:16" ht="12.75" customHeight="1" thickBot="1">
      <c r="A93" s="18" t="str">
        <f t="shared" si="12"/>
        <v>OEJV 0074 </v>
      </c>
      <c r="B93" s="13" t="str">
        <f t="shared" si="13"/>
        <v>II</v>
      </c>
      <c r="C93" s="18">
        <f t="shared" si="14"/>
        <v>53791.403469999997</v>
      </c>
      <c r="D93" s="17" t="str">
        <f t="shared" si="15"/>
        <v>vis</v>
      </c>
      <c r="E93" s="35">
        <f>VLOOKUP(C93,'Active 1'!C$21:E$973,3,FALSE)</f>
        <v>5341.0543653195446</v>
      </c>
      <c r="F93" s="13" t="s">
        <v>110</v>
      </c>
      <c r="G93" s="17" t="str">
        <f t="shared" si="16"/>
        <v>53791.40347</v>
      </c>
      <c r="H93" s="18">
        <f t="shared" si="17"/>
        <v>104156.5</v>
      </c>
      <c r="I93" s="36" t="s">
        <v>437</v>
      </c>
      <c r="J93" s="37" t="s">
        <v>432</v>
      </c>
      <c r="K93" s="36" t="s">
        <v>433</v>
      </c>
      <c r="L93" s="36" t="s">
        <v>438</v>
      </c>
      <c r="M93" s="37" t="s">
        <v>182</v>
      </c>
      <c r="N93" s="37" t="s">
        <v>439</v>
      </c>
      <c r="O93" s="38" t="s">
        <v>436</v>
      </c>
      <c r="P93" s="39" t="s">
        <v>185</v>
      </c>
    </row>
    <row r="94" spans="1:16" ht="12.75" customHeight="1" thickBot="1">
      <c r="A94" s="18" t="str">
        <f t="shared" si="12"/>
        <v>OEJV 0074 </v>
      </c>
      <c r="B94" s="13" t="str">
        <f t="shared" si="13"/>
        <v>II</v>
      </c>
      <c r="C94" s="18">
        <f t="shared" si="14"/>
        <v>53791.404159999998</v>
      </c>
      <c r="D94" s="17" t="str">
        <f t="shared" si="15"/>
        <v>vis</v>
      </c>
      <c r="E94" s="35">
        <f>VLOOKUP(C94,'Active 1'!C$21:E$973,3,FALSE)</f>
        <v>5341.0562899037395</v>
      </c>
      <c r="F94" s="13" t="s">
        <v>110</v>
      </c>
      <c r="G94" s="17" t="str">
        <f t="shared" si="16"/>
        <v>53791.40416</v>
      </c>
      <c r="H94" s="18">
        <f t="shared" si="17"/>
        <v>104156.5</v>
      </c>
      <c r="I94" s="36" t="s">
        <v>440</v>
      </c>
      <c r="J94" s="37" t="s">
        <v>441</v>
      </c>
      <c r="K94" s="36" t="s">
        <v>433</v>
      </c>
      <c r="L94" s="36" t="s">
        <v>442</v>
      </c>
      <c r="M94" s="37" t="s">
        <v>182</v>
      </c>
      <c r="N94" s="37" t="s">
        <v>110</v>
      </c>
      <c r="O94" s="38" t="s">
        <v>436</v>
      </c>
      <c r="P94" s="39" t="s">
        <v>185</v>
      </c>
    </row>
    <row r="95" spans="1:16" ht="12.75" customHeight="1" thickBot="1">
      <c r="A95" s="18" t="str">
        <f t="shared" si="12"/>
        <v>BAVM 183 </v>
      </c>
      <c r="B95" s="13" t="str">
        <f t="shared" si="13"/>
        <v>II</v>
      </c>
      <c r="C95" s="18">
        <f t="shared" si="14"/>
        <v>54092.384100000003</v>
      </c>
      <c r="D95" s="17" t="str">
        <f t="shared" si="15"/>
        <v>vis</v>
      </c>
      <c r="E95" s="35">
        <f>VLOOKUP(C95,'Active 1'!C$21:E$973,3,FALSE)</f>
        <v>6180.5653256870719</v>
      </c>
      <c r="F95" s="13" t="s">
        <v>110</v>
      </c>
      <c r="G95" s="17" t="str">
        <f t="shared" si="16"/>
        <v>54092.3841</v>
      </c>
      <c r="H95" s="18">
        <f t="shared" si="17"/>
        <v>105533.5</v>
      </c>
      <c r="I95" s="36" t="s">
        <v>443</v>
      </c>
      <c r="J95" s="37" t="s">
        <v>444</v>
      </c>
      <c r="K95" s="36" t="s">
        <v>445</v>
      </c>
      <c r="L95" s="36" t="s">
        <v>446</v>
      </c>
      <c r="M95" s="37" t="s">
        <v>182</v>
      </c>
      <c r="N95" s="37">
        <v>0</v>
      </c>
      <c r="O95" s="38" t="s">
        <v>205</v>
      </c>
      <c r="P95" s="39" t="s">
        <v>447</v>
      </c>
    </row>
    <row r="96" spans="1:16" ht="12.75" customHeight="1" thickBot="1">
      <c r="A96" s="18" t="str">
        <f t="shared" si="12"/>
        <v>BAVM 183 </v>
      </c>
      <c r="B96" s="13" t="str">
        <f t="shared" si="13"/>
        <v>II</v>
      </c>
      <c r="C96" s="18">
        <f t="shared" si="14"/>
        <v>54092.562299999998</v>
      </c>
      <c r="D96" s="17" t="str">
        <f t="shared" si="15"/>
        <v>vis</v>
      </c>
      <c r="E96" s="35">
        <f>VLOOKUP(C96,'Active 1'!C$21:E$973,3,FALSE)</f>
        <v>6181.0623704740847</v>
      </c>
      <c r="F96" s="13" t="s">
        <v>110</v>
      </c>
      <c r="G96" s="17" t="str">
        <f t="shared" si="16"/>
        <v>54092.5623</v>
      </c>
      <c r="H96" s="18">
        <f t="shared" si="17"/>
        <v>105534.5</v>
      </c>
      <c r="I96" s="36" t="s">
        <v>448</v>
      </c>
      <c r="J96" s="37" t="s">
        <v>449</v>
      </c>
      <c r="K96" s="36">
        <v>105534.5</v>
      </c>
      <c r="L96" s="36" t="s">
        <v>450</v>
      </c>
      <c r="M96" s="37" t="s">
        <v>182</v>
      </c>
      <c r="N96" s="37">
        <v>0</v>
      </c>
      <c r="O96" s="38" t="s">
        <v>205</v>
      </c>
      <c r="P96" s="39" t="s">
        <v>447</v>
      </c>
    </row>
    <row r="97" spans="1:16" ht="12.75" customHeight="1" thickBot="1">
      <c r="A97" s="18" t="str">
        <f t="shared" si="12"/>
        <v>BAVM 186 </v>
      </c>
      <c r="B97" s="13" t="str">
        <f t="shared" si="13"/>
        <v>II</v>
      </c>
      <c r="C97" s="18">
        <f t="shared" si="14"/>
        <v>54150.284299999999</v>
      </c>
      <c r="D97" s="17" t="str">
        <f t="shared" si="15"/>
        <v>vis</v>
      </c>
      <c r="E97" s="35">
        <f>VLOOKUP(C97,'Active 1'!C$21:E$973,3,FALSE)</f>
        <v>6342.0636005344204</v>
      </c>
      <c r="F97" s="13" t="s">
        <v>110</v>
      </c>
      <c r="G97" s="17" t="str">
        <f t="shared" si="16"/>
        <v>54150.2843</v>
      </c>
      <c r="H97" s="18">
        <f t="shared" si="17"/>
        <v>105798.5</v>
      </c>
      <c r="I97" s="36" t="s">
        <v>451</v>
      </c>
      <c r="J97" s="37" t="s">
        <v>452</v>
      </c>
      <c r="K97" s="36">
        <v>105798.5</v>
      </c>
      <c r="L97" s="36" t="s">
        <v>453</v>
      </c>
      <c r="M97" s="37" t="s">
        <v>182</v>
      </c>
      <c r="N97" s="37">
        <v>0</v>
      </c>
      <c r="O97" s="38" t="s">
        <v>454</v>
      </c>
      <c r="P97" s="39" t="s">
        <v>455</v>
      </c>
    </row>
    <row r="98" spans="1:16" ht="12.75" customHeight="1" thickBot="1">
      <c r="A98" s="18" t="str">
        <f t="shared" si="12"/>
        <v>BAVM 201 </v>
      </c>
      <c r="B98" s="13" t="str">
        <f t="shared" si="13"/>
        <v>II</v>
      </c>
      <c r="C98" s="18">
        <f t="shared" si="14"/>
        <v>54454.308599999997</v>
      </c>
      <c r="D98" s="17" t="str">
        <f t="shared" si="15"/>
        <v>vis</v>
      </c>
      <c r="E98" s="35">
        <f>VLOOKUP(C98,'Active 1'!C$21:E$973,3,FALSE)</f>
        <v>7190.0641249138744</v>
      </c>
      <c r="F98" s="13" t="s">
        <v>110</v>
      </c>
      <c r="G98" s="17" t="str">
        <f t="shared" si="16"/>
        <v>54454.3086</v>
      </c>
      <c r="H98" s="18">
        <f t="shared" si="17"/>
        <v>107189.5</v>
      </c>
      <c r="I98" s="36" t="s">
        <v>456</v>
      </c>
      <c r="J98" s="37" t="s">
        <v>457</v>
      </c>
      <c r="K98" s="36">
        <v>107189.5</v>
      </c>
      <c r="L98" s="36" t="s">
        <v>458</v>
      </c>
      <c r="M98" s="37" t="s">
        <v>182</v>
      </c>
      <c r="N98" s="37" t="s">
        <v>183</v>
      </c>
      <c r="O98" s="38" t="s">
        <v>205</v>
      </c>
      <c r="P98" s="39" t="s">
        <v>459</v>
      </c>
    </row>
    <row r="99" spans="1:16" ht="12.75" customHeight="1" thickBot="1">
      <c r="A99" s="18" t="str">
        <f t="shared" si="12"/>
        <v>BAVM 201 </v>
      </c>
      <c r="B99" s="13" t="str">
        <f t="shared" si="13"/>
        <v>II</v>
      </c>
      <c r="C99" s="18">
        <f t="shared" si="14"/>
        <v>54454.489699999998</v>
      </c>
      <c r="D99" s="17" t="str">
        <f t="shared" si="15"/>
        <v>vis</v>
      </c>
      <c r="E99" s="35">
        <f>VLOOKUP(C99,'Active 1'!C$21:E$973,3,FALSE)</f>
        <v>7190.5692585330171</v>
      </c>
      <c r="F99" s="13" t="s">
        <v>110</v>
      </c>
      <c r="G99" s="17" t="str">
        <f t="shared" si="16"/>
        <v>54454.4897</v>
      </c>
      <c r="H99" s="18">
        <f t="shared" si="17"/>
        <v>107190.5</v>
      </c>
      <c r="I99" s="36" t="s">
        <v>460</v>
      </c>
      <c r="J99" s="37" t="s">
        <v>461</v>
      </c>
      <c r="K99" s="36">
        <v>107190.5</v>
      </c>
      <c r="L99" s="36" t="s">
        <v>462</v>
      </c>
      <c r="M99" s="37" t="s">
        <v>182</v>
      </c>
      <c r="N99" s="37" t="s">
        <v>183</v>
      </c>
      <c r="O99" s="38" t="s">
        <v>205</v>
      </c>
      <c r="P99" s="39" t="s">
        <v>459</v>
      </c>
    </row>
    <row r="100" spans="1:16" ht="12.75" customHeight="1" thickBot="1">
      <c r="A100" s="18" t="str">
        <f t="shared" si="12"/>
        <v>BAVM 201 </v>
      </c>
      <c r="B100" s="13" t="str">
        <f t="shared" si="13"/>
        <v>II</v>
      </c>
      <c r="C100" s="18">
        <f t="shared" si="14"/>
        <v>54505.398999999998</v>
      </c>
      <c r="D100" s="17" t="str">
        <f t="shared" si="15"/>
        <v>vis</v>
      </c>
      <c r="E100" s="35">
        <f>VLOOKUP(C100,'Active 1'!C$21:E$973,3,FALSE)</f>
        <v>7332.5681484105389</v>
      </c>
      <c r="F100" s="13" t="s">
        <v>110</v>
      </c>
      <c r="G100" s="17" t="str">
        <f t="shared" si="16"/>
        <v>54505.3990</v>
      </c>
      <c r="H100" s="18">
        <f t="shared" si="17"/>
        <v>107423.5</v>
      </c>
      <c r="I100" s="36" t="s">
        <v>463</v>
      </c>
      <c r="J100" s="37" t="s">
        <v>464</v>
      </c>
      <c r="K100" s="36">
        <v>107423.5</v>
      </c>
      <c r="L100" s="36" t="s">
        <v>465</v>
      </c>
      <c r="M100" s="37" t="s">
        <v>182</v>
      </c>
      <c r="N100" s="37" t="s">
        <v>110</v>
      </c>
      <c r="O100" s="38" t="s">
        <v>327</v>
      </c>
      <c r="P100" s="39" t="s">
        <v>459</v>
      </c>
    </row>
    <row r="101" spans="1:16" ht="12.75" customHeight="1" thickBot="1">
      <c r="A101" s="18" t="str">
        <f t="shared" si="12"/>
        <v>BAVM 201 </v>
      </c>
      <c r="B101" s="13" t="str">
        <f t="shared" si="13"/>
        <v>II</v>
      </c>
      <c r="C101" s="18">
        <f t="shared" si="14"/>
        <v>54507.369599999998</v>
      </c>
      <c r="D101" s="17" t="str">
        <f t="shared" si="15"/>
        <v>vis</v>
      </c>
      <c r="E101" s="35">
        <f>VLOOKUP(C101,'Active 1'!C$21:E$973,3,FALSE)</f>
        <v>7338.0646492933392</v>
      </c>
      <c r="F101" s="13" t="s">
        <v>110</v>
      </c>
      <c r="G101" s="17" t="str">
        <f t="shared" si="16"/>
        <v>54507.3696</v>
      </c>
      <c r="H101" s="18">
        <f t="shared" si="17"/>
        <v>107432.5</v>
      </c>
      <c r="I101" s="36" t="s">
        <v>466</v>
      </c>
      <c r="J101" s="37" t="s">
        <v>467</v>
      </c>
      <c r="K101" s="36">
        <v>107432.5</v>
      </c>
      <c r="L101" s="36" t="s">
        <v>468</v>
      </c>
      <c r="M101" s="37" t="s">
        <v>182</v>
      </c>
      <c r="N101" s="37" t="s">
        <v>110</v>
      </c>
      <c r="O101" s="38" t="s">
        <v>327</v>
      </c>
      <c r="P101" s="39" t="s">
        <v>459</v>
      </c>
    </row>
    <row r="102" spans="1:16" ht="12.75" customHeight="1" thickBot="1">
      <c r="A102" s="18" t="str">
        <f t="shared" si="12"/>
        <v>BAVM 201 </v>
      </c>
      <c r="B102" s="13" t="str">
        <f t="shared" si="13"/>
        <v>II</v>
      </c>
      <c r="C102" s="18">
        <f t="shared" si="14"/>
        <v>54509.343699999998</v>
      </c>
      <c r="D102" s="17" t="str">
        <f t="shared" si="15"/>
        <v>vis</v>
      </c>
      <c r="E102" s="35">
        <f>VLOOKUP(C102,'Active 1'!C$21:E$973,3,FALSE)</f>
        <v>7343.5709125597195</v>
      </c>
      <c r="F102" s="13" t="s">
        <v>110</v>
      </c>
      <c r="G102" s="17" t="str">
        <f t="shared" si="16"/>
        <v>54509.3437</v>
      </c>
      <c r="H102" s="18">
        <f t="shared" si="17"/>
        <v>107441.5</v>
      </c>
      <c r="I102" s="36" t="s">
        <v>469</v>
      </c>
      <c r="J102" s="37" t="s">
        <v>470</v>
      </c>
      <c r="K102" s="36">
        <v>107441.5</v>
      </c>
      <c r="L102" s="36" t="s">
        <v>471</v>
      </c>
      <c r="M102" s="37" t="s">
        <v>182</v>
      </c>
      <c r="N102" s="37" t="s">
        <v>110</v>
      </c>
      <c r="O102" s="38" t="s">
        <v>327</v>
      </c>
      <c r="P102" s="39" t="s">
        <v>459</v>
      </c>
    </row>
    <row r="103" spans="1:16" ht="12.75" customHeight="1" thickBot="1">
      <c r="A103" s="18" t="str">
        <f t="shared" si="12"/>
        <v>BAVM 201 </v>
      </c>
      <c r="B103" s="13" t="str">
        <f t="shared" si="13"/>
        <v>II</v>
      </c>
      <c r="C103" s="18">
        <f t="shared" si="14"/>
        <v>54509.520299999996</v>
      </c>
      <c r="D103" s="17" t="str">
        <f t="shared" si="15"/>
        <v>vis</v>
      </c>
      <c r="E103" s="35">
        <f>VLOOKUP(C103,'Active 1'!C$21:E$973,3,FALSE)</f>
        <v>7344.0634945428192</v>
      </c>
      <c r="F103" s="13" t="s">
        <v>110</v>
      </c>
      <c r="G103" s="17" t="str">
        <f t="shared" si="16"/>
        <v>54509.5203</v>
      </c>
      <c r="H103" s="18">
        <f t="shared" si="17"/>
        <v>107442.5</v>
      </c>
      <c r="I103" s="36" t="s">
        <v>472</v>
      </c>
      <c r="J103" s="37" t="s">
        <v>473</v>
      </c>
      <c r="K103" s="36">
        <v>107442.5</v>
      </c>
      <c r="L103" s="36" t="s">
        <v>474</v>
      </c>
      <c r="M103" s="37" t="s">
        <v>182</v>
      </c>
      <c r="N103" s="37" t="s">
        <v>110</v>
      </c>
      <c r="O103" s="38" t="s">
        <v>327</v>
      </c>
      <c r="P103" s="39" t="s">
        <v>459</v>
      </c>
    </row>
    <row r="104" spans="1:16" ht="12.75" customHeight="1" thickBot="1">
      <c r="A104" s="18" t="str">
        <f t="shared" si="12"/>
        <v>BAVM 201 </v>
      </c>
      <c r="B104" s="13" t="str">
        <f t="shared" si="13"/>
        <v>II</v>
      </c>
      <c r="C104" s="18">
        <f t="shared" si="14"/>
        <v>54515.437400000003</v>
      </c>
      <c r="D104" s="17" t="str">
        <f t="shared" si="15"/>
        <v>vis</v>
      </c>
      <c r="E104" s="35">
        <f>VLOOKUP(C104,'Active 1'!C$21:E$973,3,FALSE)</f>
        <v>7360.5677802292294</v>
      </c>
      <c r="F104" s="13" t="s">
        <v>110</v>
      </c>
      <c r="G104" s="17" t="str">
        <f t="shared" si="16"/>
        <v>54515.4374</v>
      </c>
      <c r="H104" s="18">
        <f t="shared" si="17"/>
        <v>107469.5</v>
      </c>
      <c r="I104" s="36" t="s">
        <v>475</v>
      </c>
      <c r="J104" s="37" t="s">
        <v>476</v>
      </c>
      <c r="K104" s="36">
        <v>107469.5</v>
      </c>
      <c r="L104" s="36" t="s">
        <v>477</v>
      </c>
      <c r="M104" s="37" t="s">
        <v>182</v>
      </c>
      <c r="N104" s="37" t="s">
        <v>110</v>
      </c>
      <c r="O104" s="38" t="s">
        <v>327</v>
      </c>
      <c r="P104" s="39" t="s">
        <v>459</v>
      </c>
    </row>
    <row r="105" spans="1:16" ht="12.75" customHeight="1" thickBot="1">
      <c r="A105" s="18" t="str">
        <f t="shared" si="12"/>
        <v>BAVM 201 </v>
      </c>
      <c r="B105" s="13" t="str">
        <f t="shared" si="13"/>
        <v>II</v>
      </c>
      <c r="C105" s="18">
        <f t="shared" si="14"/>
        <v>54516.333299999998</v>
      </c>
      <c r="D105" s="17" t="str">
        <f t="shared" si="15"/>
        <v>vis</v>
      </c>
      <c r="E105" s="35">
        <f>VLOOKUP(C105,'Active 1'!C$21:E$973,3,FALSE)</f>
        <v>7363.0666715013676</v>
      </c>
      <c r="F105" s="13" t="s">
        <v>110</v>
      </c>
      <c r="G105" s="17" t="str">
        <f t="shared" si="16"/>
        <v>54516.3333</v>
      </c>
      <c r="H105" s="18">
        <f t="shared" si="17"/>
        <v>107473.5</v>
      </c>
      <c r="I105" s="36" t="s">
        <v>478</v>
      </c>
      <c r="J105" s="37" t="s">
        <v>479</v>
      </c>
      <c r="K105" s="36">
        <v>107473.5</v>
      </c>
      <c r="L105" s="36" t="s">
        <v>480</v>
      </c>
      <c r="M105" s="37" t="s">
        <v>182</v>
      </c>
      <c r="N105" s="37" t="s">
        <v>110</v>
      </c>
      <c r="O105" s="38" t="s">
        <v>327</v>
      </c>
      <c r="P105" s="39" t="s">
        <v>459</v>
      </c>
    </row>
    <row r="106" spans="1:16" ht="12.75" customHeight="1" thickBot="1">
      <c r="A106" s="18" t="str">
        <f t="shared" si="12"/>
        <v>BAVM 201 </v>
      </c>
      <c r="B106" s="13" t="str">
        <f t="shared" si="13"/>
        <v>II</v>
      </c>
      <c r="C106" s="18">
        <f t="shared" si="14"/>
        <v>54516.512799999997</v>
      </c>
      <c r="D106" s="17" t="str">
        <f t="shared" si="15"/>
        <v>vis</v>
      </c>
      <c r="E106" s="35">
        <f>VLOOKUP(C106,'Active 1'!C$21:E$973,3,FALSE)</f>
        <v>7363.5673423165781</v>
      </c>
      <c r="F106" s="13" t="s">
        <v>110</v>
      </c>
      <c r="G106" s="17" t="str">
        <f t="shared" si="16"/>
        <v>54516.5128</v>
      </c>
      <c r="H106" s="18">
        <f t="shared" si="17"/>
        <v>107474.5</v>
      </c>
      <c r="I106" s="36" t="s">
        <v>481</v>
      </c>
      <c r="J106" s="37" t="s">
        <v>482</v>
      </c>
      <c r="K106" s="36">
        <v>107474.5</v>
      </c>
      <c r="L106" s="36" t="s">
        <v>483</v>
      </c>
      <c r="M106" s="37" t="s">
        <v>182</v>
      </c>
      <c r="N106" s="37" t="s">
        <v>110</v>
      </c>
      <c r="O106" s="38" t="s">
        <v>327</v>
      </c>
      <c r="P106" s="39" t="s">
        <v>459</v>
      </c>
    </row>
    <row r="107" spans="1:16" ht="12.75" customHeight="1" thickBot="1">
      <c r="A107" s="18" t="str">
        <f t="shared" ref="A107:A135" si="18">TRIM(P107)</f>
        <v>BAVM 201 </v>
      </c>
      <c r="B107" s="13" t="str">
        <f t="shared" ref="B107:B135" si="19">IF(H107=INT(H107),"I","II")</f>
        <v>II</v>
      </c>
      <c r="C107" s="18">
        <f t="shared" ref="C107:C135" si="20">1*G107</f>
        <v>54520.456599999998</v>
      </c>
      <c r="D107" s="17" t="str">
        <f t="shared" ref="D107:D135" si="21">VLOOKUP(F107,I$1:J$5,2,FALSE)</f>
        <v>vis</v>
      </c>
      <c r="E107" s="35">
        <f>VLOOKUP(C107,'Active 1'!C$21:E$973,3,FALSE)</f>
        <v>7374.5675961385541</v>
      </c>
      <c r="F107" s="13" t="s">
        <v>110</v>
      </c>
      <c r="G107" s="17" t="str">
        <f t="shared" ref="G107:G135" si="22">MID(I107,3,LEN(I107)-3)</f>
        <v>54520.4566</v>
      </c>
      <c r="H107" s="18">
        <f t="shared" ref="H107:H135" si="23">1*K107</f>
        <v>107492.5</v>
      </c>
      <c r="I107" s="36" t="s">
        <v>484</v>
      </c>
      <c r="J107" s="37" t="s">
        <v>485</v>
      </c>
      <c r="K107" s="36">
        <v>107492.5</v>
      </c>
      <c r="L107" s="36" t="s">
        <v>486</v>
      </c>
      <c r="M107" s="37" t="s">
        <v>182</v>
      </c>
      <c r="N107" s="37" t="s">
        <v>110</v>
      </c>
      <c r="O107" s="38" t="s">
        <v>327</v>
      </c>
      <c r="P107" s="39" t="s">
        <v>459</v>
      </c>
    </row>
    <row r="108" spans="1:16" ht="12.75" customHeight="1" thickBot="1">
      <c r="A108" s="18" t="str">
        <f t="shared" si="18"/>
        <v>BAVM 201 </v>
      </c>
      <c r="B108" s="13" t="str">
        <f t="shared" si="19"/>
        <v>II</v>
      </c>
      <c r="C108" s="18">
        <f t="shared" si="20"/>
        <v>54531.391499999998</v>
      </c>
      <c r="D108" s="17" t="str">
        <f t="shared" si="21"/>
        <v>vis</v>
      </c>
      <c r="E108" s="35">
        <f>VLOOKUP(C108,'Active 1'!C$21:E$973,3,FALSE)</f>
        <v>7405.0677927808529</v>
      </c>
      <c r="F108" s="13" t="s">
        <v>110</v>
      </c>
      <c r="G108" s="17" t="str">
        <f t="shared" si="22"/>
        <v>54531.3915</v>
      </c>
      <c r="H108" s="18">
        <f t="shared" si="23"/>
        <v>107542.5</v>
      </c>
      <c r="I108" s="36" t="s">
        <v>487</v>
      </c>
      <c r="J108" s="37" t="s">
        <v>488</v>
      </c>
      <c r="K108" s="36">
        <v>107542.5</v>
      </c>
      <c r="L108" s="36" t="s">
        <v>489</v>
      </c>
      <c r="M108" s="37" t="s">
        <v>182</v>
      </c>
      <c r="N108" s="37" t="s">
        <v>110</v>
      </c>
      <c r="O108" s="38" t="s">
        <v>327</v>
      </c>
      <c r="P108" s="39" t="s">
        <v>459</v>
      </c>
    </row>
    <row r="109" spans="1:16" ht="12.75" customHeight="1" thickBot="1">
      <c r="A109" s="18" t="str">
        <f t="shared" si="18"/>
        <v>BAVM 203 </v>
      </c>
      <c r="B109" s="13" t="str">
        <f t="shared" si="19"/>
        <v>II</v>
      </c>
      <c r="C109" s="18">
        <f t="shared" si="20"/>
        <v>54809.602099999996</v>
      </c>
      <c r="D109" s="17" t="str">
        <f t="shared" si="21"/>
        <v>vis</v>
      </c>
      <c r="E109" s="35">
        <f>VLOOKUP(C109,'Active 1'!C$21:E$973,3,FALSE)</f>
        <v>8181.0673911284948</v>
      </c>
      <c r="F109" s="13" t="s">
        <v>110</v>
      </c>
      <c r="G109" s="17" t="str">
        <f t="shared" si="22"/>
        <v>54809.6021</v>
      </c>
      <c r="H109" s="18">
        <f t="shared" si="23"/>
        <v>108815.5</v>
      </c>
      <c r="I109" s="36" t="s">
        <v>490</v>
      </c>
      <c r="J109" s="37" t="s">
        <v>491</v>
      </c>
      <c r="K109" s="36">
        <v>108815.5</v>
      </c>
      <c r="L109" s="36" t="s">
        <v>492</v>
      </c>
      <c r="M109" s="37" t="s">
        <v>182</v>
      </c>
      <c r="N109" s="37">
        <v>0</v>
      </c>
      <c r="O109" s="38" t="s">
        <v>205</v>
      </c>
      <c r="P109" s="39" t="s">
        <v>493</v>
      </c>
    </row>
    <row r="110" spans="1:16" ht="12.75" customHeight="1" thickBot="1">
      <c r="A110" s="18" t="str">
        <f t="shared" si="18"/>
        <v>BAVM 209 </v>
      </c>
      <c r="B110" s="13" t="str">
        <f t="shared" si="19"/>
        <v>I</v>
      </c>
      <c r="C110" s="18">
        <f t="shared" si="20"/>
        <v>54843.302900000002</v>
      </c>
      <c r="D110" s="17" t="str">
        <f t="shared" si="21"/>
        <v>vis</v>
      </c>
      <c r="E110" s="35">
        <f>VLOOKUP(C110,'Active 1'!C$21:E$973,3,FALSE)</f>
        <v>8275.0674301780455</v>
      </c>
      <c r="F110" s="13" t="s">
        <v>110</v>
      </c>
      <c r="G110" s="17" t="str">
        <f t="shared" si="22"/>
        <v>54843.3029</v>
      </c>
      <c r="H110" s="18">
        <f t="shared" si="23"/>
        <v>108970</v>
      </c>
      <c r="I110" s="36" t="s">
        <v>494</v>
      </c>
      <c r="J110" s="37" t="s">
        <v>495</v>
      </c>
      <c r="K110" s="36">
        <v>108970</v>
      </c>
      <c r="L110" s="36" t="s">
        <v>496</v>
      </c>
      <c r="M110" s="37" t="s">
        <v>182</v>
      </c>
      <c r="N110" s="37">
        <v>0</v>
      </c>
      <c r="O110" s="38" t="s">
        <v>205</v>
      </c>
      <c r="P110" s="39" t="s">
        <v>497</v>
      </c>
    </row>
    <row r="111" spans="1:16" ht="12.75" customHeight="1" thickBot="1">
      <c r="A111" s="18" t="str">
        <f t="shared" si="18"/>
        <v>BAVM 209 </v>
      </c>
      <c r="B111" s="13" t="str">
        <f t="shared" si="19"/>
        <v>II</v>
      </c>
      <c r="C111" s="18">
        <f t="shared" si="20"/>
        <v>54843.480900000002</v>
      </c>
      <c r="D111" s="17" t="str">
        <f t="shared" si="21"/>
        <v>vis</v>
      </c>
      <c r="E111" s="35">
        <f>VLOOKUP(C111,'Active 1'!C$21:E$973,3,FALSE)</f>
        <v>8275.5639171145813</v>
      </c>
      <c r="F111" s="13" t="s">
        <v>110</v>
      </c>
      <c r="G111" s="17" t="str">
        <f t="shared" si="22"/>
        <v>54843.4809</v>
      </c>
      <c r="H111" s="18">
        <f t="shared" si="23"/>
        <v>108970.5</v>
      </c>
      <c r="I111" s="36" t="s">
        <v>498</v>
      </c>
      <c r="J111" s="37" t="s">
        <v>499</v>
      </c>
      <c r="K111" s="36">
        <v>108970.5</v>
      </c>
      <c r="L111" s="36" t="s">
        <v>500</v>
      </c>
      <c r="M111" s="37" t="s">
        <v>182</v>
      </c>
      <c r="N111" s="37">
        <v>0</v>
      </c>
      <c r="O111" s="38" t="s">
        <v>205</v>
      </c>
      <c r="P111" s="39" t="s">
        <v>497</v>
      </c>
    </row>
    <row r="112" spans="1:16" ht="12.75" customHeight="1" thickBot="1">
      <c r="A112" s="18" t="str">
        <f t="shared" si="18"/>
        <v>BAVM 209 </v>
      </c>
      <c r="B112" s="13" t="str">
        <f t="shared" si="19"/>
        <v>II</v>
      </c>
      <c r="C112" s="18">
        <f t="shared" si="20"/>
        <v>54856.387699999999</v>
      </c>
      <c r="D112" s="17" t="str">
        <f t="shared" si="21"/>
        <v>vis</v>
      </c>
      <c r="E112" s="35">
        <f>VLOOKUP(C112,'Active 1'!C$21:E$973,3,FALSE)</f>
        <v>8311.564240667858</v>
      </c>
      <c r="F112" s="13" t="s">
        <v>110</v>
      </c>
      <c r="G112" s="17" t="str">
        <f t="shared" si="22"/>
        <v>54856.3877</v>
      </c>
      <c r="H112" s="18">
        <f t="shared" si="23"/>
        <v>109029.5</v>
      </c>
      <c r="I112" s="36" t="s">
        <v>501</v>
      </c>
      <c r="J112" s="37" t="s">
        <v>502</v>
      </c>
      <c r="K112" s="36">
        <v>109029.5</v>
      </c>
      <c r="L112" s="36" t="s">
        <v>503</v>
      </c>
      <c r="M112" s="37" t="s">
        <v>182</v>
      </c>
      <c r="N112" s="37">
        <v>0</v>
      </c>
      <c r="O112" s="38" t="s">
        <v>205</v>
      </c>
      <c r="P112" s="39" t="s">
        <v>497</v>
      </c>
    </row>
    <row r="113" spans="1:16" ht="12.75" customHeight="1" thickBot="1">
      <c r="A113" s="18" t="str">
        <f t="shared" si="18"/>
        <v>IBVS 5894 </v>
      </c>
      <c r="B113" s="13" t="str">
        <f t="shared" si="19"/>
        <v>I</v>
      </c>
      <c r="C113" s="18">
        <f t="shared" si="20"/>
        <v>54884.708700000003</v>
      </c>
      <c r="D113" s="17" t="str">
        <f t="shared" si="21"/>
        <v>vis</v>
      </c>
      <c r="E113" s="35">
        <f>VLOOKUP(C113,'Active 1'!C$21:E$973,3,FALSE)</f>
        <v>8390.5586593737116</v>
      </c>
      <c r="F113" s="13" t="s">
        <v>110</v>
      </c>
      <c r="G113" s="17" t="str">
        <f t="shared" si="22"/>
        <v>54884.7087</v>
      </c>
      <c r="H113" s="18">
        <f t="shared" si="23"/>
        <v>109159</v>
      </c>
      <c r="I113" s="36" t="s">
        <v>504</v>
      </c>
      <c r="J113" s="37" t="s">
        <v>505</v>
      </c>
      <c r="K113" s="36">
        <v>109159</v>
      </c>
      <c r="L113" s="36" t="s">
        <v>506</v>
      </c>
      <c r="M113" s="37" t="s">
        <v>182</v>
      </c>
      <c r="N113" s="37" t="s">
        <v>110</v>
      </c>
      <c r="O113" s="38" t="s">
        <v>507</v>
      </c>
      <c r="P113" s="39" t="s">
        <v>508</v>
      </c>
    </row>
    <row r="114" spans="1:16" ht="12.75" customHeight="1" thickBot="1">
      <c r="A114" s="18" t="str">
        <f t="shared" si="18"/>
        <v>BAVM 212 </v>
      </c>
      <c r="B114" s="13" t="str">
        <f t="shared" si="19"/>
        <v>II</v>
      </c>
      <c r="C114" s="18">
        <f t="shared" si="20"/>
        <v>54910.3465</v>
      </c>
      <c r="D114" s="17" t="str">
        <f t="shared" si="21"/>
        <v>vis</v>
      </c>
      <c r="E114" s="35">
        <f>VLOOKUP(C114,'Active 1'!C$21:E$973,3,FALSE)</f>
        <v>8462.0689558991307</v>
      </c>
      <c r="F114" s="13" t="s">
        <v>110</v>
      </c>
      <c r="G114" s="17" t="str">
        <f t="shared" si="22"/>
        <v>54910.3465</v>
      </c>
      <c r="H114" s="18">
        <f t="shared" si="23"/>
        <v>109276.5</v>
      </c>
      <c r="I114" s="36" t="s">
        <v>509</v>
      </c>
      <c r="J114" s="37" t="s">
        <v>510</v>
      </c>
      <c r="K114" s="36">
        <v>109276.5</v>
      </c>
      <c r="L114" s="36" t="s">
        <v>511</v>
      </c>
      <c r="M114" s="37" t="s">
        <v>182</v>
      </c>
      <c r="N114" s="37" t="s">
        <v>183</v>
      </c>
      <c r="O114" s="38" t="s">
        <v>280</v>
      </c>
      <c r="P114" s="39" t="s">
        <v>512</v>
      </c>
    </row>
    <row r="115" spans="1:16" ht="12.75" customHeight="1" thickBot="1">
      <c r="A115" s="18" t="str">
        <f t="shared" si="18"/>
        <v>BAVM 212 </v>
      </c>
      <c r="B115" s="13" t="str">
        <f t="shared" si="19"/>
        <v>II</v>
      </c>
      <c r="C115" s="18">
        <f t="shared" si="20"/>
        <v>54910.369599999998</v>
      </c>
      <c r="D115" s="17" t="str">
        <f t="shared" si="21"/>
        <v>vis</v>
      </c>
      <c r="E115" s="35">
        <f>VLOOKUP(C115,'Active 1'!C$21:E$973,3,FALSE)</f>
        <v>8462.1333876307781</v>
      </c>
      <c r="F115" s="13" t="s">
        <v>110</v>
      </c>
      <c r="G115" s="17" t="str">
        <f t="shared" si="22"/>
        <v>54910.3696</v>
      </c>
      <c r="H115" s="18">
        <f t="shared" si="23"/>
        <v>109276.5</v>
      </c>
      <c r="I115" s="36" t="s">
        <v>513</v>
      </c>
      <c r="J115" s="37" t="s">
        <v>514</v>
      </c>
      <c r="K115" s="36">
        <v>109276.5</v>
      </c>
      <c r="L115" s="36" t="s">
        <v>515</v>
      </c>
      <c r="M115" s="37" t="s">
        <v>182</v>
      </c>
      <c r="N115" s="37" t="s">
        <v>183</v>
      </c>
      <c r="O115" s="38" t="s">
        <v>280</v>
      </c>
      <c r="P115" s="39" t="s">
        <v>512</v>
      </c>
    </row>
    <row r="116" spans="1:16" ht="12.75" customHeight="1" thickBot="1">
      <c r="A116" s="18" t="str">
        <f t="shared" si="18"/>
        <v>BAVM 214 </v>
      </c>
      <c r="B116" s="13" t="str">
        <f t="shared" si="19"/>
        <v>II</v>
      </c>
      <c r="C116" s="18">
        <f t="shared" si="20"/>
        <v>55201.283799999997</v>
      </c>
      <c r="D116" s="17" t="str">
        <f t="shared" si="21"/>
        <v>vis</v>
      </c>
      <c r="E116" s="35">
        <f>VLOOKUP(C116,'Active 1'!C$21:E$973,3,FALSE)</f>
        <v>9273.566533433368</v>
      </c>
      <c r="F116" s="13" t="s">
        <v>110</v>
      </c>
      <c r="G116" s="17" t="str">
        <f t="shared" si="22"/>
        <v>55201.2838</v>
      </c>
      <c r="H116" s="18">
        <f t="shared" si="23"/>
        <v>110607.5</v>
      </c>
      <c r="I116" s="36" t="s">
        <v>516</v>
      </c>
      <c r="J116" s="37" t="s">
        <v>517</v>
      </c>
      <c r="K116" s="36">
        <v>110607.5</v>
      </c>
      <c r="L116" s="36" t="s">
        <v>518</v>
      </c>
      <c r="M116" s="37" t="s">
        <v>182</v>
      </c>
      <c r="N116" s="37">
        <v>0</v>
      </c>
      <c r="O116" s="38" t="s">
        <v>205</v>
      </c>
      <c r="P116" s="39" t="s">
        <v>519</v>
      </c>
    </row>
    <row r="117" spans="1:16" ht="12.75" customHeight="1" thickBot="1">
      <c r="A117" s="18" t="str">
        <f t="shared" si="18"/>
        <v>BAVM 214 </v>
      </c>
      <c r="B117" s="13" t="str">
        <f t="shared" si="19"/>
        <v>II</v>
      </c>
      <c r="C117" s="18">
        <f t="shared" si="20"/>
        <v>55244.307399999998</v>
      </c>
      <c r="D117" s="17" t="str">
        <f t="shared" si="21"/>
        <v>vis</v>
      </c>
      <c r="E117" s="35">
        <f>VLOOKUP(C117,'Active 1'!C$21:E$973,3,FALSE)</f>
        <v>9393.5702152466074</v>
      </c>
      <c r="F117" s="13" t="s">
        <v>110</v>
      </c>
      <c r="G117" s="17" t="str">
        <f t="shared" si="22"/>
        <v>55244.3074</v>
      </c>
      <c r="H117" s="18">
        <f t="shared" si="23"/>
        <v>110804.5</v>
      </c>
      <c r="I117" s="36" t="s">
        <v>520</v>
      </c>
      <c r="J117" s="37" t="s">
        <v>521</v>
      </c>
      <c r="K117" s="36">
        <v>110804.5</v>
      </c>
      <c r="L117" s="36" t="s">
        <v>522</v>
      </c>
      <c r="M117" s="37" t="s">
        <v>182</v>
      </c>
      <c r="N117" s="37">
        <v>0</v>
      </c>
      <c r="O117" s="38" t="s">
        <v>205</v>
      </c>
      <c r="P117" s="39" t="s">
        <v>519</v>
      </c>
    </row>
    <row r="118" spans="1:16" ht="12.75" customHeight="1" thickBot="1">
      <c r="A118" s="18" t="str">
        <f t="shared" si="18"/>
        <v>OEJV 0137 </v>
      </c>
      <c r="B118" s="13" t="str">
        <f t="shared" si="19"/>
        <v>II</v>
      </c>
      <c r="C118" s="18">
        <f t="shared" si="20"/>
        <v>55249.325299999997</v>
      </c>
      <c r="D118" s="17" t="str">
        <f t="shared" si="21"/>
        <v>vis</v>
      </c>
      <c r="E118" s="35">
        <f>VLOOKUP(C118,'Active 1'!C$21:E$973,3,FALSE)</f>
        <v>9407.5664051277545</v>
      </c>
      <c r="F118" s="13" t="s">
        <v>110</v>
      </c>
      <c r="G118" s="17" t="str">
        <f t="shared" si="22"/>
        <v>55249.3253</v>
      </c>
      <c r="H118" s="18">
        <f t="shared" si="23"/>
        <v>110827.5</v>
      </c>
      <c r="I118" s="36" t="s">
        <v>523</v>
      </c>
      <c r="J118" s="37" t="s">
        <v>524</v>
      </c>
      <c r="K118" s="36">
        <v>110827.5</v>
      </c>
      <c r="L118" s="36" t="s">
        <v>525</v>
      </c>
      <c r="M118" s="37" t="s">
        <v>182</v>
      </c>
      <c r="N118" s="37" t="s">
        <v>79</v>
      </c>
      <c r="O118" s="38" t="s">
        <v>526</v>
      </c>
      <c r="P118" s="39" t="s">
        <v>527</v>
      </c>
    </row>
    <row r="119" spans="1:16" ht="12.75" customHeight="1" thickBot="1">
      <c r="A119" s="18" t="str">
        <f t="shared" si="18"/>
        <v>IBVS 5945 </v>
      </c>
      <c r="B119" s="13" t="str">
        <f t="shared" si="19"/>
        <v>I</v>
      </c>
      <c r="C119" s="18">
        <f t="shared" si="20"/>
        <v>55259.720999999998</v>
      </c>
      <c r="D119" s="17" t="str">
        <f t="shared" si="21"/>
        <v>vis</v>
      </c>
      <c r="E119" s="35">
        <f>VLOOKUP(C119,'Active 1'!C$21:E$973,3,FALSE)</f>
        <v>9436.5626368476933</v>
      </c>
      <c r="F119" s="13" t="s">
        <v>110</v>
      </c>
      <c r="G119" s="17" t="str">
        <f t="shared" si="22"/>
        <v>55259.7210</v>
      </c>
      <c r="H119" s="18">
        <f t="shared" si="23"/>
        <v>110875</v>
      </c>
      <c r="I119" s="36" t="s">
        <v>528</v>
      </c>
      <c r="J119" s="37" t="s">
        <v>529</v>
      </c>
      <c r="K119" s="36">
        <v>110875</v>
      </c>
      <c r="L119" s="36" t="s">
        <v>530</v>
      </c>
      <c r="M119" s="37" t="s">
        <v>182</v>
      </c>
      <c r="N119" s="37" t="s">
        <v>110</v>
      </c>
      <c r="O119" s="38" t="s">
        <v>507</v>
      </c>
      <c r="P119" s="39" t="s">
        <v>531</v>
      </c>
    </row>
    <row r="120" spans="1:16" ht="12.75" customHeight="1" thickBot="1">
      <c r="A120" s="18" t="str">
        <f t="shared" si="18"/>
        <v>IBVS 5960 </v>
      </c>
      <c r="B120" s="13" t="str">
        <f t="shared" si="19"/>
        <v>I</v>
      </c>
      <c r="C120" s="18">
        <f t="shared" si="20"/>
        <v>55544.924200000001</v>
      </c>
      <c r="D120" s="17" t="str">
        <f t="shared" si="21"/>
        <v>vis</v>
      </c>
      <c r="E120" s="35">
        <f>VLOOKUP(C120,'Active 1'!C$21:E$973,3,FALSE)</f>
        <v>10232.066361894354</v>
      </c>
      <c r="F120" s="13" t="s">
        <v>110</v>
      </c>
      <c r="G120" s="17" t="str">
        <f t="shared" si="22"/>
        <v>55544.9242</v>
      </c>
      <c r="H120" s="18">
        <f t="shared" si="23"/>
        <v>112180</v>
      </c>
      <c r="I120" s="36" t="s">
        <v>532</v>
      </c>
      <c r="J120" s="37" t="s">
        <v>533</v>
      </c>
      <c r="K120" s="36">
        <v>112180</v>
      </c>
      <c r="L120" s="36" t="s">
        <v>534</v>
      </c>
      <c r="M120" s="37" t="s">
        <v>182</v>
      </c>
      <c r="N120" s="37" t="s">
        <v>110</v>
      </c>
      <c r="O120" s="38" t="s">
        <v>507</v>
      </c>
      <c r="P120" s="39" t="s">
        <v>535</v>
      </c>
    </row>
    <row r="121" spans="1:16" ht="12.75" customHeight="1" thickBot="1">
      <c r="A121" s="18" t="str">
        <f t="shared" si="18"/>
        <v>OEJV 0137 </v>
      </c>
      <c r="B121" s="13" t="str">
        <f t="shared" si="19"/>
        <v>II</v>
      </c>
      <c r="C121" s="18">
        <f t="shared" si="20"/>
        <v>55578.266300000003</v>
      </c>
      <c r="D121" s="17" t="str">
        <f t="shared" si="21"/>
        <v>vis</v>
      </c>
      <c r="E121" s="35">
        <f>VLOOKUP(C121,'Active 1'!C$21:E$973,3,FALSE)</f>
        <v>10325.0658960892</v>
      </c>
      <c r="F121" s="13" t="s">
        <v>110</v>
      </c>
      <c r="G121" s="17" t="str">
        <f t="shared" si="22"/>
        <v>55578.2663</v>
      </c>
      <c r="H121" s="18">
        <f t="shared" si="23"/>
        <v>112332.5</v>
      </c>
      <c r="I121" s="36" t="s">
        <v>536</v>
      </c>
      <c r="J121" s="37" t="s">
        <v>537</v>
      </c>
      <c r="K121" s="36">
        <v>112332.5</v>
      </c>
      <c r="L121" s="36" t="s">
        <v>538</v>
      </c>
      <c r="M121" s="37" t="s">
        <v>182</v>
      </c>
      <c r="N121" s="37" t="s">
        <v>79</v>
      </c>
      <c r="O121" s="38" t="s">
        <v>526</v>
      </c>
      <c r="P121" s="39" t="s">
        <v>527</v>
      </c>
    </row>
    <row r="122" spans="1:16" ht="12.75" customHeight="1" thickBot="1">
      <c r="A122" s="18" t="str">
        <f t="shared" si="18"/>
        <v>OEJV 0137 </v>
      </c>
      <c r="B122" s="13" t="str">
        <f t="shared" si="19"/>
        <v>II</v>
      </c>
      <c r="C122" s="18">
        <f t="shared" si="20"/>
        <v>55578.266300000003</v>
      </c>
      <c r="D122" s="17" t="str">
        <f t="shared" si="21"/>
        <v>vis</v>
      </c>
      <c r="E122" s="35">
        <f>VLOOKUP(C122,'Active 1'!C$21:E$973,3,FALSE)</f>
        <v>10325.0658960892</v>
      </c>
      <c r="F122" s="13" t="s">
        <v>110</v>
      </c>
      <c r="G122" s="17" t="str">
        <f t="shared" si="22"/>
        <v>55578.2663</v>
      </c>
      <c r="H122" s="18">
        <f t="shared" si="23"/>
        <v>112332.5</v>
      </c>
      <c r="I122" s="36" t="s">
        <v>536</v>
      </c>
      <c r="J122" s="37" t="s">
        <v>537</v>
      </c>
      <c r="K122" s="36">
        <v>112332.5</v>
      </c>
      <c r="L122" s="36" t="s">
        <v>538</v>
      </c>
      <c r="M122" s="37" t="s">
        <v>182</v>
      </c>
      <c r="N122" s="37" t="s">
        <v>439</v>
      </c>
      <c r="O122" s="38" t="s">
        <v>526</v>
      </c>
      <c r="P122" s="39" t="s">
        <v>527</v>
      </c>
    </row>
    <row r="123" spans="1:16" ht="12.75" customHeight="1" thickBot="1">
      <c r="A123" s="18" t="str">
        <f t="shared" si="18"/>
        <v>BAVM 215 </v>
      </c>
      <c r="B123" s="13" t="str">
        <f t="shared" si="19"/>
        <v>II</v>
      </c>
      <c r="C123" s="18">
        <f t="shared" si="20"/>
        <v>55578.267599999999</v>
      </c>
      <c r="D123" s="17" t="str">
        <f t="shared" si="21"/>
        <v>vis</v>
      </c>
      <c r="E123" s="35">
        <f>VLOOKUP(C123,'Active 1'!C$21:E$973,3,FALSE)</f>
        <v>10325.069522117377</v>
      </c>
      <c r="F123" s="13" t="s">
        <v>110</v>
      </c>
      <c r="G123" s="17" t="str">
        <f t="shared" si="22"/>
        <v>55578.2676</v>
      </c>
      <c r="H123" s="18">
        <f t="shared" si="23"/>
        <v>112332.5</v>
      </c>
      <c r="I123" s="36" t="s">
        <v>539</v>
      </c>
      <c r="J123" s="37" t="s">
        <v>540</v>
      </c>
      <c r="K123" s="36">
        <v>112332.5</v>
      </c>
      <c r="L123" s="36" t="s">
        <v>541</v>
      </c>
      <c r="M123" s="37" t="s">
        <v>182</v>
      </c>
      <c r="N123" s="37" t="s">
        <v>216</v>
      </c>
      <c r="O123" s="38" t="s">
        <v>205</v>
      </c>
      <c r="P123" s="39" t="s">
        <v>542</v>
      </c>
    </row>
    <row r="124" spans="1:16" ht="12.75" customHeight="1" thickBot="1">
      <c r="A124" s="18" t="str">
        <f t="shared" si="18"/>
        <v>BAVM 215 </v>
      </c>
      <c r="B124" s="13" t="str">
        <f t="shared" si="19"/>
        <v>II</v>
      </c>
      <c r="C124" s="18">
        <f t="shared" si="20"/>
        <v>55578.447800000002</v>
      </c>
      <c r="D124" s="17" t="str">
        <f t="shared" si="21"/>
        <v>vis</v>
      </c>
      <c r="E124" s="35">
        <f>VLOOKUP(C124,'Active 1'!C$21:E$973,3,FALSE)</f>
        <v>10325.572145409315</v>
      </c>
      <c r="F124" s="13" t="s">
        <v>110</v>
      </c>
      <c r="G124" s="17" t="str">
        <f t="shared" si="22"/>
        <v>55578.4478</v>
      </c>
      <c r="H124" s="18">
        <f t="shared" si="23"/>
        <v>112333.5</v>
      </c>
      <c r="I124" s="36" t="s">
        <v>543</v>
      </c>
      <c r="J124" s="37" t="s">
        <v>544</v>
      </c>
      <c r="K124" s="36">
        <v>112333.5</v>
      </c>
      <c r="L124" s="36" t="s">
        <v>545</v>
      </c>
      <c r="M124" s="37" t="s">
        <v>182</v>
      </c>
      <c r="N124" s="37" t="s">
        <v>216</v>
      </c>
      <c r="O124" s="38" t="s">
        <v>205</v>
      </c>
      <c r="P124" s="39" t="s">
        <v>542</v>
      </c>
    </row>
    <row r="125" spans="1:16" ht="12.75" customHeight="1" thickBot="1">
      <c r="A125" s="18" t="str">
        <f t="shared" si="18"/>
        <v>BAVM 215 </v>
      </c>
      <c r="B125" s="13" t="str">
        <f t="shared" si="19"/>
        <v>II</v>
      </c>
      <c r="C125" s="18">
        <f t="shared" si="20"/>
        <v>55578.625399999997</v>
      </c>
      <c r="D125" s="17" t="str">
        <f t="shared" si="21"/>
        <v>vis</v>
      </c>
      <c r="E125" s="35">
        <f>VLOOKUP(C125,'Active 1'!C$21:E$973,3,FALSE)</f>
        <v>10326.067516644858</v>
      </c>
      <c r="F125" s="13" t="s">
        <v>110</v>
      </c>
      <c r="G125" s="17" t="str">
        <f t="shared" si="22"/>
        <v>55578.6254</v>
      </c>
      <c r="H125" s="18">
        <f t="shared" si="23"/>
        <v>112334.5</v>
      </c>
      <c r="I125" s="36" t="s">
        <v>546</v>
      </c>
      <c r="J125" s="37" t="s">
        <v>547</v>
      </c>
      <c r="K125" s="36">
        <v>112334.5</v>
      </c>
      <c r="L125" s="36" t="s">
        <v>548</v>
      </c>
      <c r="M125" s="37" t="s">
        <v>182</v>
      </c>
      <c r="N125" s="37" t="s">
        <v>216</v>
      </c>
      <c r="O125" s="38" t="s">
        <v>205</v>
      </c>
      <c r="P125" s="39" t="s">
        <v>542</v>
      </c>
    </row>
    <row r="126" spans="1:16" ht="12.75" customHeight="1" thickBot="1">
      <c r="A126" s="18" t="str">
        <f t="shared" si="18"/>
        <v>OEJV 0160 </v>
      </c>
      <c r="B126" s="13" t="str">
        <f t="shared" si="19"/>
        <v>I</v>
      </c>
      <c r="C126" s="18">
        <f t="shared" si="20"/>
        <v>55956.327389999999</v>
      </c>
      <c r="D126" s="17" t="str">
        <f t="shared" si="21"/>
        <v>vis</v>
      </c>
      <c r="E126" s="35">
        <f>VLOOKUP(C126,'Active 1'!C$21:E$973,3,FALSE)</f>
        <v>11379.57371854769</v>
      </c>
      <c r="F126" s="13" t="s">
        <v>110</v>
      </c>
      <c r="G126" s="17" t="str">
        <f t="shared" si="22"/>
        <v>55956.32739</v>
      </c>
      <c r="H126" s="18">
        <f t="shared" si="23"/>
        <v>114063</v>
      </c>
      <c r="I126" s="36" t="s">
        <v>549</v>
      </c>
      <c r="J126" s="37" t="s">
        <v>550</v>
      </c>
      <c r="K126" s="36">
        <v>114063</v>
      </c>
      <c r="L126" s="36" t="s">
        <v>551</v>
      </c>
      <c r="M126" s="37" t="s">
        <v>182</v>
      </c>
      <c r="N126" s="37" t="s">
        <v>110</v>
      </c>
      <c r="O126" s="38" t="s">
        <v>526</v>
      </c>
      <c r="P126" s="39" t="s">
        <v>552</v>
      </c>
    </row>
    <row r="127" spans="1:16" ht="12.75" customHeight="1" thickBot="1">
      <c r="A127" s="18" t="str">
        <f t="shared" si="18"/>
        <v>OEJV 0160 </v>
      </c>
      <c r="B127" s="13" t="str">
        <f t="shared" si="19"/>
        <v>I</v>
      </c>
      <c r="C127" s="18">
        <f t="shared" si="20"/>
        <v>55956.327490000003</v>
      </c>
      <c r="D127" s="17" t="str">
        <f t="shared" si="21"/>
        <v>vis</v>
      </c>
      <c r="E127" s="35">
        <f>VLOOKUP(C127,'Active 1'!C$21:E$973,3,FALSE)</f>
        <v>11379.573997472948</v>
      </c>
      <c r="F127" s="13" t="s">
        <v>110</v>
      </c>
      <c r="G127" s="17" t="str">
        <f t="shared" si="22"/>
        <v>55956.32749</v>
      </c>
      <c r="H127" s="18">
        <f t="shared" si="23"/>
        <v>114063</v>
      </c>
      <c r="I127" s="36" t="s">
        <v>553</v>
      </c>
      <c r="J127" s="37" t="s">
        <v>550</v>
      </c>
      <c r="K127" s="36">
        <v>114063</v>
      </c>
      <c r="L127" s="36" t="s">
        <v>554</v>
      </c>
      <c r="M127" s="37" t="s">
        <v>182</v>
      </c>
      <c r="N127" s="37" t="s">
        <v>79</v>
      </c>
      <c r="O127" s="38" t="s">
        <v>526</v>
      </c>
      <c r="P127" s="39" t="s">
        <v>552</v>
      </c>
    </row>
    <row r="128" spans="1:16" ht="12.75" customHeight="1" thickBot="1">
      <c r="A128" s="18" t="str">
        <f t="shared" si="18"/>
        <v>OEJV 0160 </v>
      </c>
      <c r="B128" s="13" t="str">
        <f t="shared" si="19"/>
        <v>I</v>
      </c>
      <c r="C128" s="18">
        <f t="shared" si="20"/>
        <v>55956.327790000003</v>
      </c>
      <c r="D128" s="17" t="str">
        <f t="shared" si="21"/>
        <v>vis</v>
      </c>
      <c r="E128" s="35">
        <f>VLOOKUP(C128,'Active 1'!C$21:E$973,3,FALSE)</f>
        <v>11379.574834248682</v>
      </c>
      <c r="F128" s="13" t="s">
        <v>110</v>
      </c>
      <c r="G128" s="17" t="str">
        <f t="shared" si="22"/>
        <v>55956.32779</v>
      </c>
      <c r="H128" s="18">
        <f t="shared" si="23"/>
        <v>114063</v>
      </c>
      <c r="I128" s="36" t="s">
        <v>555</v>
      </c>
      <c r="J128" s="37" t="s">
        <v>556</v>
      </c>
      <c r="K128" s="36">
        <v>114063</v>
      </c>
      <c r="L128" s="36" t="s">
        <v>557</v>
      </c>
      <c r="M128" s="37" t="s">
        <v>182</v>
      </c>
      <c r="N128" s="37" t="s">
        <v>439</v>
      </c>
      <c r="O128" s="38" t="s">
        <v>526</v>
      </c>
      <c r="P128" s="39" t="s">
        <v>552</v>
      </c>
    </row>
    <row r="129" spans="1:16" ht="12.75" customHeight="1" thickBot="1">
      <c r="A129" s="18" t="str">
        <f t="shared" si="18"/>
        <v>BAVM 228 </v>
      </c>
      <c r="B129" s="13" t="str">
        <f t="shared" si="19"/>
        <v>II</v>
      </c>
      <c r="C129" s="18">
        <f t="shared" si="20"/>
        <v>56001.321300000003</v>
      </c>
      <c r="D129" s="17" t="str">
        <f t="shared" si="21"/>
        <v>vis</v>
      </c>
      <c r="E129" s="35">
        <f>VLOOKUP(C129,'Active 1'!C$21:E$973,3,FALSE)</f>
        <v>11505.073092360528</v>
      </c>
      <c r="F129" s="13" t="s">
        <v>110</v>
      </c>
      <c r="G129" s="17" t="str">
        <f t="shared" si="22"/>
        <v>56001.3213</v>
      </c>
      <c r="H129" s="18">
        <f t="shared" si="23"/>
        <v>114268.5</v>
      </c>
      <c r="I129" s="36" t="s">
        <v>558</v>
      </c>
      <c r="J129" s="37" t="s">
        <v>559</v>
      </c>
      <c r="K129" s="36">
        <v>114268.5</v>
      </c>
      <c r="L129" s="36" t="s">
        <v>560</v>
      </c>
      <c r="M129" s="37" t="s">
        <v>182</v>
      </c>
      <c r="N129" s="37" t="s">
        <v>561</v>
      </c>
      <c r="O129" s="38" t="s">
        <v>327</v>
      </c>
      <c r="P129" s="39" t="s">
        <v>562</v>
      </c>
    </row>
    <row r="130" spans="1:16" ht="12.75" customHeight="1" thickBot="1">
      <c r="A130" s="18" t="str">
        <f t="shared" si="18"/>
        <v>BAVM 228 </v>
      </c>
      <c r="B130" s="13" t="str">
        <f t="shared" si="19"/>
        <v>II</v>
      </c>
      <c r="C130" s="18">
        <f t="shared" si="20"/>
        <v>56002.397400000002</v>
      </c>
      <c r="D130" s="17" t="str">
        <f t="shared" si="21"/>
        <v>vis</v>
      </c>
      <c r="E130" s="35">
        <f>VLOOKUP(C130,'Active 1'!C$21:E$973,3,FALSE)</f>
        <v>11508.074606924605</v>
      </c>
      <c r="F130" s="13" t="s">
        <v>110</v>
      </c>
      <c r="G130" s="17" t="str">
        <f t="shared" si="22"/>
        <v>56002.3974</v>
      </c>
      <c r="H130" s="18">
        <f t="shared" si="23"/>
        <v>114273.5</v>
      </c>
      <c r="I130" s="36" t="s">
        <v>563</v>
      </c>
      <c r="J130" s="37" t="s">
        <v>564</v>
      </c>
      <c r="K130" s="36">
        <v>114273.5</v>
      </c>
      <c r="L130" s="36" t="s">
        <v>565</v>
      </c>
      <c r="M130" s="37" t="s">
        <v>182</v>
      </c>
      <c r="N130" s="37" t="s">
        <v>110</v>
      </c>
      <c r="O130" s="38" t="s">
        <v>327</v>
      </c>
      <c r="P130" s="39" t="s">
        <v>562</v>
      </c>
    </row>
    <row r="131" spans="1:16" ht="12.75" customHeight="1" thickBot="1">
      <c r="A131" s="18" t="str">
        <f t="shared" si="18"/>
        <v>OEJV 0160 </v>
      </c>
      <c r="B131" s="13" t="str">
        <f t="shared" si="19"/>
        <v>II</v>
      </c>
      <c r="C131" s="18">
        <f t="shared" si="20"/>
        <v>56319.510269999999</v>
      </c>
      <c r="D131" s="17" t="str">
        <f t="shared" si="21"/>
        <v>vis</v>
      </c>
      <c r="E131" s="35">
        <f>VLOOKUP(C131,'Active 1'!C$21:E$973,3,FALSE)</f>
        <v>12392.582457275625</v>
      </c>
      <c r="F131" s="13" t="s">
        <v>110</v>
      </c>
      <c r="G131" s="17" t="str">
        <f t="shared" si="22"/>
        <v>56319.51027</v>
      </c>
      <c r="H131" s="18">
        <f t="shared" si="23"/>
        <v>115724.5</v>
      </c>
      <c r="I131" s="36" t="s">
        <v>566</v>
      </c>
      <c r="J131" s="37" t="s">
        <v>567</v>
      </c>
      <c r="K131" s="36">
        <v>115724.5</v>
      </c>
      <c r="L131" s="36" t="s">
        <v>568</v>
      </c>
      <c r="M131" s="37" t="s">
        <v>182</v>
      </c>
      <c r="N131" s="37" t="s">
        <v>439</v>
      </c>
      <c r="O131" s="38" t="s">
        <v>526</v>
      </c>
      <c r="P131" s="39" t="s">
        <v>552</v>
      </c>
    </row>
    <row r="132" spans="1:16" ht="12.75" customHeight="1" thickBot="1">
      <c r="A132" s="18" t="str">
        <f t="shared" si="18"/>
        <v>OEJV 0160 </v>
      </c>
      <c r="B132" s="13" t="str">
        <f t="shared" si="19"/>
        <v>II</v>
      </c>
      <c r="C132" s="18">
        <f t="shared" si="20"/>
        <v>56319.510779999997</v>
      </c>
      <c r="D132" s="17" t="str">
        <f t="shared" si="21"/>
        <v>vis</v>
      </c>
      <c r="E132" s="35">
        <f>VLOOKUP(C132,'Active 1'!C$21:E$973,3,FALSE)</f>
        <v>12392.583879794369</v>
      </c>
      <c r="F132" s="13" t="s">
        <v>110</v>
      </c>
      <c r="G132" s="17" t="str">
        <f t="shared" si="22"/>
        <v>56319.51078</v>
      </c>
      <c r="H132" s="18">
        <f t="shared" si="23"/>
        <v>115724.5</v>
      </c>
      <c r="I132" s="36" t="s">
        <v>569</v>
      </c>
      <c r="J132" s="37" t="s">
        <v>570</v>
      </c>
      <c r="K132" s="36">
        <v>115724.5</v>
      </c>
      <c r="L132" s="36" t="s">
        <v>571</v>
      </c>
      <c r="M132" s="37" t="s">
        <v>182</v>
      </c>
      <c r="N132" s="37" t="s">
        <v>79</v>
      </c>
      <c r="O132" s="38" t="s">
        <v>526</v>
      </c>
      <c r="P132" s="39" t="s">
        <v>552</v>
      </c>
    </row>
    <row r="133" spans="1:16" ht="12.75" customHeight="1" thickBot="1">
      <c r="A133" s="18" t="str">
        <f t="shared" si="18"/>
        <v>OEJV 0160 </v>
      </c>
      <c r="B133" s="13" t="str">
        <f t="shared" si="19"/>
        <v>II</v>
      </c>
      <c r="C133" s="18">
        <f t="shared" si="20"/>
        <v>56319.511639999997</v>
      </c>
      <c r="D133" s="17" t="str">
        <f t="shared" si="21"/>
        <v>vis</v>
      </c>
      <c r="E133" s="35">
        <f>VLOOKUP(C133,'Active 1'!C$21:E$973,3,FALSE)</f>
        <v>12392.586278551478</v>
      </c>
      <c r="F133" s="13" t="s">
        <v>110</v>
      </c>
      <c r="G133" s="17" t="str">
        <f t="shared" si="22"/>
        <v>56319.51164</v>
      </c>
      <c r="H133" s="18">
        <f t="shared" si="23"/>
        <v>115724.5</v>
      </c>
      <c r="I133" s="36" t="s">
        <v>572</v>
      </c>
      <c r="J133" s="37" t="s">
        <v>573</v>
      </c>
      <c r="K133" s="36">
        <v>115724.5</v>
      </c>
      <c r="L133" s="36" t="s">
        <v>574</v>
      </c>
      <c r="M133" s="37" t="s">
        <v>182</v>
      </c>
      <c r="N133" s="37" t="s">
        <v>110</v>
      </c>
      <c r="O133" s="38" t="s">
        <v>526</v>
      </c>
      <c r="P133" s="39" t="s">
        <v>552</v>
      </c>
    </row>
    <row r="134" spans="1:16" ht="12.75" customHeight="1" thickBot="1">
      <c r="A134" s="18" t="str">
        <f t="shared" si="18"/>
        <v>BAVM 234 </v>
      </c>
      <c r="B134" s="13" t="str">
        <f t="shared" si="19"/>
        <v>II</v>
      </c>
      <c r="C134" s="18">
        <f t="shared" si="20"/>
        <v>56643.4323</v>
      </c>
      <c r="D134" s="17" t="str">
        <f t="shared" si="21"/>
        <v>vis</v>
      </c>
      <c r="E134" s="35">
        <f>VLOOKUP(C134,'Active 1'!C$21:E$973,3,FALSE)</f>
        <v>13296.082773855782</v>
      </c>
      <c r="F134" s="13" t="s">
        <v>110</v>
      </c>
      <c r="G134" s="17" t="str">
        <f t="shared" si="22"/>
        <v>56643.4323</v>
      </c>
      <c r="H134" s="18">
        <f t="shared" si="23"/>
        <v>117206.5</v>
      </c>
      <c r="I134" s="36" t="s">
        <v>575</v>
      </c>
      <c r="J134" s="37" t="s">
        <v>576</v>
      </c>
      <c r="K134" s="36">
        <v>117206.5</v>
      </c>
      <c r="L134" s="36" t="s">
        <v>577</v>
      </c>
      <c r="M134" s="37" t="s">
        <v>182</v>
      </c>
      <c r="N134" s="37" t="s">
        <v>216</v>
      </c>
      <c r="O134" s="38" t="s">
        <v>205</v>
      </c>
      <c r="P134" s="39" t="s">
        <v>578</v>
      </c>
    </row>
    <row r="135" spans="1:16" ht="12.75" customHeight="1">
      <c r="A135" s="18" t="str">
        <f t="shared" si="18"/>
        <v>BAVM 234 </v>
      </c>
      <c r="B135" s="13" t="str">
        <f t="shared" si="19"/>
        <v>II</v>
      </c>
      <c r="C135" s="18">
        <f t="shared" si="20"/>
        <v>56643.6126</v>
      </c>
      <c r="D135" s="17" t="str">
        <f t="shared" si="21"/>
        <v>vis</v>
      </c>
      <c r="E135" s="35">
        <f>VLOOKUP(C135,'Active 1'!C$21:E$973,3,FALSE)</f>
        <v>13296.585676072958</v>
      </c>
      <c r="F135" s="13" t="s">
        <v>110</v>
      </c>
      <c r="G135" s="17" t="str">
        <f t="shared" si="22"/>
        <v>56643.6126</v>
      </c>
      <c r="H135" s="18">
        <f t="shared" si="23"/>
        <v>117207.5</v>
      </c>
      <c r="I135" s="40" t="s">
        <v>579</v>
      </c>
      <c r="J135" s="41" t="s">
        <v>580</v>
      </c>
      <c r="K135" s="40">
        <v>117207.5</v>
      </c>
      <c r="L135" s="40" t="s">
        <v>581</v>
      </c>
      <c r="M135" s="41" t="s">
        <v>182</v>
      </c>
      <c r="N135" s="41" t="s">
        <v>216</v>
      </c>
      <c r="O135" s="42" t="s">
        <v>205</v>
      </c>
      <c r="P135" s="43" t="s">
        <v>578</v>
      </c>
    </row>
    <row r="136" spans="1:16" ht="12.75" customHeight="1">
      <c r="B136" s="13"/>
      <c r="E136" s="35"/>
      <c r="F136" s="13"/>
      <c r="I136" s="44"/>
      <c r="J136" s="45"/>
      <c r="K136" s="44"/>
      <c r="L136" s="44"/>
      <c r="M136" s="45"/>
      <c r="N136" s="45"/>
      <c r="O136" s="46"/>
      <c r="P136" s="46"/>
    </row>
    <row r="137" spans="1:16" ht="12.75" customHeight="1">
      <c r="B137" s="13"/>
      <c r="E137" s="35"/>
      <c r="F137" s="13"/>
      <c r="I137" s="44"/>
      <c r="J137" s="45"/>
      <c r="K137" s="44"/>
      <c r="L137" s="44"/>
      <c r="M137" s="45"/>
      <c r="N137" s="45"/>
      <c r="O137" s="46"/>
      <c r="P137" s="46"/>
    </row>
    <row r="138" spans="1:16" ht="12.75" customHeight="1">
      <c r="B138" s="13"/>
      <c r="E138" s="35"/>
      <c r="F138" s="13"/>
      <c r="I138" s="44"/>
      <c r="J138" s="45"/>
      <c r="K138" s="44"/>
      <c r="L138" s="44"/>
      <c r="M138" s="45"/>
      <c r="N138" s="45"/>
      <c r="O138" s="46"/>
      <c r="P138" s="46"/>
    </row>
    <row r="139" spans="1:16" ht="12.75" customHeight="1">
      <c r="B139" s="13"/>
      <c r="E139" s="35"/>
      <c r="F139" s="13"/>
      <c r="I139" s="44"/>
      <c r="J139" s="45"/>
      <c r="K139" s="44"/>
      <c r="L139" s="44"/>
      <c r="M139" s="45"/>
      <c r="N139" s="45"/>
      <c r="O139" s="46"/>
      <c r="P139" s="46"/>
    </row>
    <row r="140" spans="1:16" ht="12.75" customHeight="1">
      <c r="B140" s="13"/>
      <c r="E140" s="35"/>
      <c r="F140" s="13"/>
      <c r="I140" s="44"/>
      <c r="J140" s="45"/>
      <c r="K140" s="44"/>
      <c r="L140" s="44"/>
      <c r="M140" s="45"/>
      <c r="N140" s="45"/>
      <c r="O140" s="46"/>
      <c r="P140" s="46"/>
    </row>
    <row r="141" spans="1:16" ht="12.75" customHeight="1">
      <c r="B141" s="13"/>
      <c r="E141" s="35"/>
      <c r="F141" s="13"/>
      <c r="I141" s="44"/>
      <c r="J141" s="45"/>
      <c r="K141" s="44"/>
      <c r="L141" s="44"/>
      <c r="M141" s="45"/>
      <c r="N141" s="45"/>
      <c r="O141" s="46"/>
      <c r="P141" s="46"/>
    </row>
    <row r="142" spans="1:16" ht="12.75" customHeight="1">
      <c r="B142" s="13"/>
      <c r="E142" s="35"/>
      <c r="F142" s="13"/>
      <c r="I142" s="44"/>
      <c r="J142" s="45"/>
      <c r="K142" s="44"/>
      <c r="L142" s="44"/>
      <c r="M142" s="45"/>
      <c r="N142" s="45"/>
      <c r="O142" s="46"/>
      <c r="P142" s="46"/>
    </row>
    <row r="143" spans="1:16" ht="12.75" customHeight="1">
      <c r="B143" s="13"/>
      <c r="E143" s="35"/>
      <c r="F143" s="13"/>
      <c r="I143" s="44"/>
      <c r="J143" s="45"/>
      <c r="K143" s="44"/>
      <c r="L143" s="44"/>
      <c r="M143" s="45"/>
      <c r="N143" s="45"/>
      <c r="O143" s="46"/>
      <c r="P143" s="46"/>
    </row>
    <row r="144" spans="1:16" ht="12.75" customHeight="1">
      <c r="B144" s="13"/>
      <c r="E144" s="35"/>
      <c r="F144" s="13"/>
      <c r="I144" s="44"/>
      <c r="J144" s="45"/>
      <c r="K144" s="44"/>
      <c r="L144" s="44"/>
      <c r="M144" s="45"/>
      <c r="N144" s="45"/>
      <c r="O144" s="46"/>
      <c r="P144" s="46"/>
    </row>
    <row r="145" spans="2:16" ht="12.75" customHeight="1">
      <c r="B145" s="13"/>
      <c r="E145" s="35"/>
      <c r="F145" s="13"/>
      <c r="I145" s="44"/>
      <c r="J145" s="45"/>
      <c r="K145" s="44"/>
      <c r="L145" s="44"/>
      <c r="M145" s="45"/>
      <c r="N145" s="45"/>
      <c r="O145" s="46"/>
      <c r="P145" s="47"/>
    </row>
    <row r="146" spans="2:16" ht="12.75" customHeight="1">
      <c r="B146" s="13"/>
      <c r="E146" s="35"/>
      <c r="F146" s="13"/>
      <c r="I146" s="44"/>
      <c r="J146" s="45"/>
      <c r="K146" s="44"/>
      <c r="L146" s="44"/>
      <c r="M146" s="45"/>
      <c r="N146" s="45"/>
      <c r="O146" s="46"/>
      <c r="P146" s="46"/>
    </row>
    <row r="147" spans="2:16" ht="12.75" customHeight="1">
      <c r="B147" s="13"/>
      <c r="E147" s="35"/>
      <c r="F147" s="13"/>
      <c r="I147" s="44"/>
      <c r="J147" s="45"/>
      <c r="K147" s="44"/>
      <c r="L147" s="44"/>
      <c r="M147" s="45"/>
      <c r="N147" s="45"/>
      <c r="O147" s="46"/>
      <c r="P147" s="47"/>
    </row>
    <row r="148" spans="2:16" ht="12.75" customHeight="1">
      <c r="B148" s="13"/>
      <c r="E148" s="35"/>
      <c r="F148" s="13"/>
      <c r="I148" s="44"/>
      <c r="J148" s="45"/>
      <c r="K148" s="44"/>
      <c r="L148" s="44"/>
      <c r="M148" s="45"/>
      <c r="N148" s="45"/>
      <c r="O148" s="46"/>
      <c r="P148" s="46"/>
    </row>
    <row r="149" spans="2:16" ht="12.75" customHeight="1">
      <c r="B149" s="13"/>
      <c r="E149" s="35"/>
      <c r="F149" s="13"/>
      <c r="I149" s="44"/>
      <c r="J149" s="45"/>
      <c r="K149" s="44"/>
      <c r="L149" s="44"/>
      <c r="M149" s="45"/>
      <c r="N149" s="45"/>
      <c r="O149" s="46"/>
      <c r="P149" s="46"/>
    </row>
    <row r="150" spans="2:16" ht="12.75" customHeight="1">
      <c r="B150" s="13"/>
      <c r="E150" s="35"/>
      <c r="F150" s="13"/>
      <c r="I150" s="44"/>
      <c r="J150" s="45"/>
      <c r="K150" s="44"/>
      <c r="L150" s="44"/>
      <c r="M150" s="45"/>
      <c r="N150" s="45"/>
      <c r="O150" s="46"/>
      <c r="P150" s="46"/>
    </row>
    <row r="151" spans="2:16" ht="12.75" customHeight="1">
      <c r="B151" s="13"/>
      <c r="E151" s="35"/>
      <c r="F151" s="13"/>
      <c r="I151" s="44"/>
      <c r="J151" s="45"/>
      <c r="K151" s="44"/>
      <c r="L151" s="44"/>
      <c r="M151" s="45"/>
      <c r="N151" s="45"/>
      <c r="O151" s="46"/>
      <c r="P151" s="46"/>
    </row>
    <row r="152" spans="2:16" ht="12.75" customHeight="1">
      <c r="B152" s="13"/>
      <c r="E152" s="35"/>
      <c r="F152" s="13"/>
      <c r="I152" s="44"/>
      <c r="J152" s="45"/>
      <c r="K152" s="44"/>
      <c r="L152" s="44"/>
      <c r="M152" s="45"/>
      <c r="N152" s="45"/>
      <c r="O152" s="46"/>
      <c r="P152" s="46"/>
    </row>
    <row r="153" spans="2:16" ht="12.75" customHeight="1">
      <c r="B153" s="13"/>
      <c r="E153" s="35"/>
      <c r="F153" s="13"/>
      <c r="I153" s="44"/>
      <c r="J153" s="45"/>
      <c r="K153" s="44"/>
      <c r="L153" s="44"/>
      <c r="M153" s="45"/>
      <c r="N153" s="45"/>
      <c r="O153" s="46"/>
      <c r="P153" s="46"/>
    </row>
    <row r="154" spans="2:16" ht="12.75" customHeight="1">
      <c r="B154" s="13"/>
      <c r="E154" s="35"/>
      <c r="F154" s="13"/>
      <c r="I154" s="44"/>
      <c r="J154" s="45"/>
      <c r="K154" s="44"/>
      <c r="L154" s="44"/>
      <c r="M154" s="45"/>
      <c r="N154" s="45"/>
      <c r="O154" s="46"/>
      <c r="P154" s="46"/>
    </row>
    <row r="155" spans="2:16" ht="12.75" customHeight="1">
      <c r="B155" s="13"/>
      <c r="E155" s="35"/>
      <c r="F155" s="13"/>
      <c r="I155" s="44"/>
      <c r="J155" s="45"/>
      <c r="K155" s="44"/>
      <c r="L155" s="44"/>
      <c r="M155" s="45"/>
      <c r="N155" s="45"/>
      <c r="O155" s="46"/>
      <c r="P155" s="46"/>
    </row>
    <row r="156" spans="2:16" ht="12.75" customHeight="1">
      <c r="B156" s="13"/>
      <c r="E156" s="35"/>
      <c r="F156" s="13"/>
      <c r="I156" s="44"/>
      <c r="J156" s="45"/>
      <c r="K156" s="44"/>
      <c r="L156" s="44"/>
      <c r="M156" s="45"/>
      <c r="N156" s="45"/>
      <c r="O156" s="46"/>
      <c r="P156" s="46"/>
    </row>
    <row r="157" spans="2:16" ht="12.75" customHeight="1">
      <c r="B157" s="13"/>
      <c r="E157" s="35"/>
      <c r="F157" s="13"/>
      <c r="I157" s="44"/>
      <c r="J157" s="45"/>
      <c r="K157" s="44"/>
      <c r="L157" s="44"/>
      <c r="M157" s="45"/>
      <c r="N157" s="45"/>
      <c r="O157" s="46"/>
      <c r="P157" s="46"/>
    </row>
    <row r="158" spans="2:16" ht="12.75" customHeight="1">
      <c r="B158" s="13"/>
      <c r="E158" s="35"/>
      <c r="F158" s="13"/>
      <c r="I158" s="44"/>
      <c r="J158" s="45"/>
      <c r="K158" s="44"/>
      <c r="L158" s="44"/>
      <c r="M158" s="45"/>
      <c r="N158" s="45"/>
      <c r="O158" s="46"/>
      <c r="P158" s="46"/>
    </row>
    <row r="159" spans="2:16" ht="12.75" customHeight="1">
      <c r="B159" s="13"/>
      <c r="E159" s="35"/>
      <c r="F159" s="13"/>
      <c r="I159" s="44"/>
      <c r="J159" s="45"/>
      <c r="K159" s="44"/>
      <c r="L159" s="44"/>
      <c r="M159" s="45"/>
      <c r="N159" s="45"/>
      <c r="O159" s="46"/>
      <c r="P159" s="46"/>
    </row>
    <row r="160" spans="2:16" ht="12.75" customHeight="1">
      <c r="B160" s="13"/>
      <c r="E160" s="35"/>
      <c r="F160" s="13"/>
      <c r="I160" s="44"/>
      <c r="J160" s="45"/>
      <c r="K160" s="44"/>
      <c r="L160" s="44"/>
      <c r="M160" s="45"/>
      <c r="N160" s="45"/>
      <c r="O160" s="46"/>
      <c r="P160" s="46"/>
    </row>
    <row r="161" spans="2:16" ht="12.75" customHeight="1">
      <c r="B161" s="13"/>
      <c r="E161" s="35"/>
      <c r="F161" s="13"/>
      <c r="I161" s="44"/>
      <c r="J161" s="45"/>
      <c r="K161" s="44"/>
      <c r="L161" s="44"/>
      <c r="M161" s="45"/>
      <c r="N161" s="45"/>
      <c r="O161" s="46"/>
      <c r="P161" s="46"/>
    </row>
    <row r="162" spans="2:16" ht="12.75" customHeight="1">
      <c r="B162" s="13"/>
      <c r="E162" s="35"/>
      <c r="F162" s="13"/>
      <c r="I162" s="44"/>
      <c r="J162" s="45"/>
      <c r="K162" s="44"/>
      <c r="L162" s="44"/>
      <c r="M162" s="45"/>
      <c r="N162" s="45"/>
      <c r="O162" s="46"/>
      <c r="P162" s="46"/>
    </row>
    <row r="163" spans="2:16" ht="12.75" customHeight="1">
      <c r="B163" s="13"/>
      <c r="E163" s="35"/>
      <c r="F163" s="13"/>
      <c r="I163" s="44"/>
      <c r="J163" s="45"/>
      <c r="K163" s="44"/>
      <c r="L163" s="44"/>
      <c r="M163" s="45"/>
      <c r="N163" s="45"/>
      <c r="O163" s="46"/>
      <c r="P163" s="46"/>
    </row>
    <row r="164" spans="2:16" ht="12.75" customHeight="1">
      <c r="B164" s="13"/>
      <c r="E164" s="35"/>
      <c r="F164" s="13"/>
      <c r="I164" s="44"/>
      <c r="J164" s="45"/>
      <c r="K164" s="44"/>
      <c r="L164" s="44"/>
      <c r="M164" s="45"/>
      <c r="N164" s="45"/>
      <c r="O164" s="46"/>
      <c r="P164" s="46"/>
    </row>
    <row r="165" spans="2:16" ht="12.75" customHeight="1">
      <c r="B165" s="13"/>
      <c r="E165" s="35"/>
      <c r="F165" s="13"/>
      <c r="I165" s="44"/>
      <c r="J165" s="45"/>
      <c r="K165" s="44"/>
      <c r="L165" s="44"/>
      <c r="M165" s="45"/>
      <c r="N165" s="45"/>
      <c r="O165" s="46"/>
      <c r="P165" s="46"/>
    </row>
    <row r="166" spans="2:16" ht="12.75" customHeight="1">
      <c r="B166" s="13"/>
      <c r="E166" s="35"/>
      <c r="F166" s="13"/>
      <c r="I166" s="44"/>
      <c r="J166" s="45"/>
      <c r="K166" s="44"/>
      <c r="L166" s="44"/>
      <c r="M166" s="45"/>
      <c r="N166" s="45"/>
      <c r="O166" s="46"/>
      <c r="P166" s="46"/>
    </row>
    <row r="167" spans="2:16" ht="12.75" customHeight="1">
      <c r="B167" s="13"/>
      <c r="E167" s="35"/>
      <c r="F167" s="13"/>
      <c r="I167" s="44"/>
      <c r="J167" s="45"/>
      <c r="K167" s="44"/>
      <c r="L167" s="44"/>
      <c r="M167" s="45"/>
      <c r="N167" s="45"/>
      <c r="O167" s="46"/>
      <c r="P167" s="46"/>
    </row>
    <row r="168" spans="2:16" ht="12.75" customHeight="1">
      <c r="B168" s="13"/>
      <c r="E168" s="35"/>
      <c r="F168" s="13"/>
      <c r="I168" s="44"/>
      <c r="J168" s="45"/>
      <c r="K168" s="44"/>
      <c r="L168" s="44"/>
      <c r="M168" s="45"/>
      <c r="N168" s="45"/>
      <c r="O168" s="46"/>
      <c r="P168" s="46"/>
    </row>
    <row r="169" spans="2:16" ht="12.75" customHeight="1">
      <c r="B169" s="13"/>
      <c r="E169" s="35"/>
      <c r="F169" s="13"/>
      <c r="I169" s="44"/>
      <c r="J169" s="45"/>
      <c r="K169" s="44"/>
      <c r="L169" s="44"/>
      <c r="M169" s="45"/>
      <c r="N169" s="45"/>
      <c r="O169" s="46"/>
      <c r="P169" s="46"/>
    </row>
    <row r="170" spans="2:16" ht="12.75" customHeight="1">
      <c r="B170" s="13"/>
      <c r="E170" s="35"/>
      <c r="F170" s="13"/>
      <c r="I170" s="44"/>
      <c r="J170" s="45"/>
      <c r="K170" s="44"/>
      <c r="L170" s="44"/>
      <c r="M170" s="45"/>
      <c r="N170" s="45"/>
      <c r="O170" s="46"/>
      <c r="P170" s="46"/>
    </row>
    <row r="171" spans="2:16" ht="12.75" customHeight="1">
      <c r="B171" s="13"/>
      <c r="E171" s="35"/>
      <c r="F171" s="13"/>
      <c r="I171" s="44"/>
      <c r="J171" s="45"/>
      <c r="K171" s="44"/>
      <c r="L171" s="44"/>
      <c r="M171" s="45"/>
      <c r="N171" s="45"/>
      <c r="O171" s="46"/>
      <c r="P171" s="47"/>
    </row>
    <row r="172" spans="2:16" ht="12.75" customHeight="1">
      <c r="B172" s="13"/>
      <c r="E172" s="35"/>
      <c r="F172" s="13"/>
      <c r="I172" s="44"/>
      <c r="J172" s="45"/>
      <c r="K172" s="44"/>
      <c r="L172" s="44"/>
      <c r="M172" s="45"/>
      <c r="N172" s="45"/>
      <c r="O172" s="46"/>
      <c r="P172" s="46"/>
    </row>
    <row r="173" spans="2:16" ht="12.75" customHeight="1">
      <c r="B173" s="13"/>
      <c r="E173" s="35"/>
      <c r="F173" s="13"/>
      <c r="I173" s="44"/>
      <c r="J173" s="45"/>
      <c r="K173" s="44"/>
      <c r="L173" s="44"/>
      <c r="M173" s="45"/>
      <c r="N173" s="45"/>
      <c r="O173" s="46"/>
      <c r="P173" s="47"/>
    </row>
    <row r="174" spans="2:16" ht="12.75" customHeight="1">
      <c r="B174" s="13"/>
      <c r="E174" s="35"/>
      <c r="F174" s="13"/>
      <c r="I174" s="44"/>
      <c r="J174" s="45"/>
      <c r="K174" s="44"/>
      <c r="L174" s="44"/>
      <c r="M174" s="45"/>
      <c r="N174" s="45"/>
      <c r="O174" s="46"/>
      <c r="P174" s="46"/>
    </row>
    <row r="175" spans="2:16" ht="12.75" customHeight="1">
      <c r="B175" s="13"/>
      <c r="E175" s="35"/>
      <c r="F175" s="13"/>
      <c r="I175" s="44"/>
      <c r="J175" s="45"/>
      <c r="K175" s="44"/>
      <c r="L175" s="44"/>
      <c r="M175" s="45"/>
      <c r="N175" s="45"/>
      <c r="O175" s="46"/>
      <c r="P175" s="47"/>
    </row>
    <row r="176" spans="2:16" ht="12.75" customHeight="1">
      <c r="B176" s="13"/>
      <c r="E176" s="35"/>
      <c r="F176" s="13"/>
      <c r="I176" s="44"/>
      <c r="J176" s="45"/>
      <c r="K176" s="44"/>
      <c r="L176" s="44"/>
      <c r="M176" s="45"/>
      <c r="N176" s="45"/>
      <c r="O176" s="46"/>
      <c r="P176" s="47"/>
    </row>
    <row r="177" spans="2:16" ht="12.75" customHeight="1">
      <c r="B177" s="13"/>
      <c r="E177" s="35"/>
      <c r="F177" s="13"/>
      <c r="I177" s="44"/>
      <c r="J177" s="45"/>
      <c r="K177" s="44"/>
      <c r="L177" s="44"/>
      <c r="M177" s="45"/>
      <c r="N177" s="45"/>
      <c r="O177" s="46"/>
      <c r="P177" s="47"/>
    </row>
    <row r="178" spans="2:16" ht="12.75" customHeight="1">
      <c r="B178" s="13"/>
      <c r="E178" s="35"/>
      <c r="F178" s="13"/>
      <c r="I178" s="44"/>
      <c r="J178" s="45"/>
      <c r="K178" s="44"/>
      <c r="L178" s="44"/>
      <c r="M178" s="45"/>
      <c r="N178" s="45"/>
      <c r="O178" s="46"/>
      <c r="P178" s="47"/>
    </row>
    <row r="179" spans="2:16" ht="12.75" customHeight="1">
      <c r="B179" s="13"/>
      <c r="E179" s="35"/>
      <c r="F179" s="13"/>
      <c r="I179" s="44"/>
      <c r="J179" s="45"/>
      <c r="K179" s="44"/>
      <c r="L179" s="44"/>
      <c r="M179" s="45"/>
      <c r="N179" s="45"/>
      <c r="O179" s="46"/>
      <c r="P179" s="47"/>
    </row>
    <row r="180" spans="2:16" ht="12.75" customHeight="1">
      <c r="B180" s="13"/>
      <c r="E180" s="35"/>
      <c r="F180" s="13"/>
      <c r="I180" s="44"/>
      <c r="J180" s="45"/>
      <c r="K180" s="44"/>
      <c r="L180" s="44"/>
      <c r="M180" s="45"/>
      <c r="N180" s="45"/>
      <c r="O180" s="46"/>
      <c r="P180" s="47"/>
    </row>
    <row r="181" spans="2:16" ht="12.75" customHeight="1">
      <c r="B181" s="13"/>
      <c r="E181" s="35"/>
      <c r="F181" s="13"/>
      <c r="I181" s="44"/>
      <c r="J181" s="45"/>
      <c r="K181" s="44"/>
      <c r="L181" s="44"/>
      <c r="M181" s="45"/>
      <c r="N181" s="45"/>
      <c r="O181" s="46"/>
      <c r="P181" s="46"/>
    </row>
    <row r="182" spans="2:16" ht="12.75" customHeight="1">
      <c r="B182" s="13"/>
      <c r="E182" s="35"/>
      <c r="F182" s="13"/>
      <c r="I182" s="44"/>
      <c r="J182" s="45"/>
      <c r="K182" s="44"/>
      <c r="L182" s="44"/>
      <c r="M182" s="45"/>
      <c r="N182" s="45"/>
      <c r="O182" s="46"/>
      <c r="P182" s="47"/>
    </row>
    <row r="183" spans="2:16" ht="12.75" customHeight="1">
      <c r="B183" s="13"/>
      <c r="E183" s="35"/>
      <c r="F183" s="13"/>
      <c r="I183" s="44"/>
      <c r="J183" s="45"/>
      <c r="K183" s="44"/>
      <c r="L183" s="44"/>
      <c r="M183" s="45"/>
      <c r="N183" s="45"/>
      <c r="O183" s="46"/>
      <c r="P183" s="46"/>
    </row>
    <row r="184" spans="2:16" ht="12.75" customHeight="1">
      <c r="B184" s="13"/>
      <c r="E184" s="35"/>
      <c r="F184" s="13"/>
      <c r="I184" s="44"/>
      <c r="J184" s="45"/>
      <c r="K184" s="44"/>
      <c r="L184" s="44"/>
      <c r="M184" s="45"/>
      <c r="N184" s="45"/>
      <c r="O184" s="46"/>
      <c r="P184" s="46"/>
    </row>
    <row r="185" spans="2:16" ht="12.75" customHeight="1">
      <c r="B185" s="13"/>
      <c r="E185" s="35"/>
      <c r="F185" s="13"/>
      <c r="I185" s="44"/>
      <c r="J185" s="45"/>
      <c r="K185" s="44"/>
      <c r="L185" s="44"/>
      <c r="M185" s="45"/>
      <c r="N185" s="45"/>
      <c r="O185" s="46"/>
      <c r="P185" s="46"/>
    </row>
    <row r="186" spans="2:16" ht="12.75" customHeight="1">
      <c r="B186" s="13"/>
      <c r="E186" s="35"/>
      <c r="F186" s="13"/>
      <c r="I186" s="44"/>
      <c r="J186" s="45"/>
      <c r="K186" s="44"/>
      <c r="L186" s="44"/>
      <c r="M186" s="45"/>
      <c r="N186" s="45"/>
      <c r="O186" s="46"/>
      <c r="P186" s="46"/>
    </row>
    <row r="187" spans="2:16" ht="12.75" customHeight="1">
      <c r="B187" s="13"/>
      <c r="E187" s="35"/>
      <c r="F187" s="13"/>
      <c r="I187" s="44"/>
      <c r="J187" s="45"/>
      <c r="K187" s="44"/>
      <c r="L187" s="44"/>
      <c r="M187" s="45"/>
      <c r="N187" s="45"/>
      <c r="O187" s="46"/>
      <c r="P187" s="47"/>
    </row>
    <row r="188" spans="2:16" ht="12.75" customHeight="1">
      <c r="B188" s="13"/>
      <c r="E188" s="35"/>
      <c r="F188" s="13"/>
      <c r="I188" s="44"/>
      <c r="J188" s="45"/>
      <c r="K188" s="44"/>
      <c r="L188" s="44"/>
      <c r="M188" s="45"/>
      <c r="N188" s="45"/>
      <c r="O188" s="46"/>
      <c r="P188" s="47"/>
    </row>
    <row r="189" spans="2:16">
      <c r="B189" s="13"/>
      <c r="E189" s="35"/>
      <c r="F189" s="13"/>
    </row>
    <row r="190" spans="2:16">
      <c r="B190" s="13"/>
      <c r="E190" s="35"/>
      <c r="F190" s="13"/>
    </row>
    <row r="191" spans="2:16">
      <c r="B191" s="13"/>
      <c r="E191" s="35"/>
      <c r="F191" s="13"/>
    </row>
    <row r="192" spans="2:16">
      <c r="B192" s="13"/>
      <c r="E192" s="35"/>
      <c r="F192" s="13"/>
    </row>
    <row r="193" spans="2:6">
      <c r="B193" s="13"/>
      <c r="E193" s="35"/>
      <c r="F193" s="13"/>
    </row>
    <row r="194" spans="2:6">
      <c r="B194" s="13"/>
      <c r="E194" s="35"/>
      <c r="F194" s="13"/>
    </row>
    <row r="195" spans="2:6">
      <c r="B195" s="13"/>
      <c r="E195" s="35"/>
      <c r="F195" s="13"/>
    </row>
    <row r="196" spans="2:6">
      <c r="B196" s="13"/>
      <c r="E196" s="35"/>
      <c r="F196" s="13"/>
    </row>
    <row r="197" spans="2:6">
      <c r="B197" s="13"/>
      <c r="E197" s="35"/>
      <c r="F197" s="13"/>
    </row>
    <row r="198" spans="2:6">
      <c r="B198" s="13"/>
      <c r="E198" s="35"/>
      <c r="F198" s="13"/>
    </row>
    <row r="199" spans="2:6">
      <c r="B199" s="13"/>
      <c r="E199" s="35"/>
      <c r="F199" s="13"/>
    </row>
    <row r="200" spans="2:6">
      <c r="B200" s="13"/>
      <c r="E200" s="35"/>
      <c r="F200" s="13"/>
    </row>
    <row r="201" spans="2:6">
      <c r="B201" s="13"/>
      <c r="E201" s="35"/>
      <c r="F201" s="13"/>
    </row>
    <row r="202" spans="2:6">
      <c r="B202" s="13"/>
      <c r="E202" s="35"/>
      <c r="F202" s="13"/>
    </row>
    <row r="203" spans="2:6">
      <c r="B203" s="13"/>
      <c r="E203" s="35"/>
      <c r="F203" s="13"/>
    </row>
    <row r="204" spans="2:6">
      <c r="B204" s="13"/>
      <c r="E204" s="35"/>
      <c r="F204" s="13"/>
    </row>
    <row r="205" spans="2:6">
      <c r="B205" s="13"/>
      <c r="E205" s="35"/>
      <c r="F205" s="13"/>
    </row>
    <row r="206" spans="2:6">
      <c r="B206" s="13"/>
      <c r="E206" s="35"/>
      <c r="F206" s="13"/>
    </row>
    <row r="207" spans="2:6">
      <c r="B207" s="13"/>
      <c r="E207" s="35"/>
      <c r="F207" s="13"/>
    </row>
    <row r="208" spans="2:6">
      <c r="B208" s="13"/>
      <c r="E208" s="35"/>
      <c r="F208" s="13"/>
    </row>
    <row r="209" spans="2:6">
      <c r="B209" s="13"/>
      <c r="E209" s="35"/>
      <c r="F209" s="13"/>
    </row>
    <row r="210" spans="2:6">
      <c r="B210" s="13"/>
      <c r="E210" s="35"/>
      <c r="F210" s="13"/>
    </row>
    <row r="211" spans="2:6">
      <c r="B211" s="13"/>
      <c r="E211" s="35"/>
      <c r="F211" s="13"/>
    </row>
    <row r="212" spans="2:6">
      <c r="B212" s="13"/>
      <c r="E212" s="35"/>
      <c r="F212" s="13"/>
    </row>
    <row r="213" spans="2:6">
      <c r="B213" s="13"/>
      <c r="E213" s="35"/>
      <c r="F213" s="13"/>
    </row>
    <row r="214" spans="2:6">
      <c r="B214" s="13"/>
      <c r="E214" s="35"/>
      <c r="F214" s="13"/>
    </row>
    <row r="215" spans="2:6">
      <c r="B215" s="13"/>
      <c r="E215" s="35"/>
      <c r="F215" s="13"/>
    </row>
    <row r="216" spans="2:6">
      <c r="B216" s="13"/>
      <c r="E216" s="35"/>
      <c r="F216" s="13"/>
    </row>
    <row r="217" spans="2:6">
      <c r="B217" s="13"/>
      <c r="E217" s="35"/>
      <c r="F217" s="13"/>
    </row>
    <row r="218" spans="2:6">
      <c r="B218" s="13"/>
      <c r="E218" s="35"/>
      <c r="F218" s="13"/>
    </row>
    <row r="219" spans="2:6">
      <c r="B219" s="13"/>
      <c r="E219" s="35"/>
      <c r="F219" s="13"/>
    </row>
    <row r="220" spans="2:6">
      <c r="B220" s="13"/>
      <c r="E220" s="35"/>
      <c r="F220" s="13"/>
    </row>
    <row r="221" spans="2:6">
      <c r="B221" s="13"/>
      <c r="E221" s="35"/>
      <c r="F221" s="13"/>
    </row>
    <row r="222" spans="2:6">
      <c r="B222" s="13"/>
      <c r="E222" s="35"/>
      <c r="F222" s="13"/>
    </row>
    <row r="223" spans="2:6">
      <c r="B223" s="13"/>
      <c r="E223" s="35"/>
      <c r="F223" s="13"/>
    </row>
    <row r="224" spans="2:6">
      <c r="B224" s="13"/>
      <c r="E224" s="35"/>
      <c r="F224" s="13"/>
    </row>
    <row r="225" spans="2:6">
      <c r="B225" s="13"/>
      <c r="E225" s="35"/>
      <c r="F225" s="13"/>
    </row>
    <row r="226" spans="2:6">
      <c r="B226" s="13"/>
      <c r="E226" s="35"/>
      <c r="F226" s="13"/>
    </row>
    <row r="227" spans="2:6">
      <c r="B227" s="13"/>
      <c r="E227" s="35"/>
      <c r="F227" s="13"/>
    </row>
    <row r="228" spans="2:6">
      <c r="B228" s="13"/>
      <c r="E228" s="35"/>
      <c r="F228" s="13"/>
    </row>
    <row r="229" spans="2:6">
      <c r="B229" s="13"/>
      <c r="E229" s="35"/>
      <c r="F229" s="13"/>
    </row>
    <row r="230" spans="2:6">
      <c r="B230" s="13"/>
      <c r="E230" s="35"/>
      <c r="F230" s="13"/>
    </row>
    <row r="231" spans="2:6">
      <c r="B231" s="13"/>
      <c r="E231" s="35"/>
      <c r="F231" s="13"/>
    </row>
    <row r="232" spans="2:6">
      <c r="B232" s="13"/>
      <c r="E232" s="35"/>
      <c r="F232" s="13"/>
    </row>
    <row r="233" spans="2:6">
      <c r="B233" s="13"/>
      <c r="E233" s="35"/>
      <c r="F233" s="13"/>
    </row>
    <row r="234" spans="2:6">
      <c r="B234" s="13"/>
      <c r="E234" s="35"/>
      <c r="F234" s="13"/>
    </row>
    <row r="235" spans="2:6">
      <c r="B235" s="13"/>
      <c r="E235" s="35"/>
      <c r="F235" s="13"/>
    </row>
    <row r="236" spans="2:6">
      <c r="B236" s="13"/>
      <c r="E236" s="35"/>
      <c r="F236" s="13"/>
    </row>
    <row r="237" spans="2:6">
      <c r="B237" s="13"/>
      <c r="E237" s="35"/>
      <c r="F237" s="13"/>
    </row>
    <row r="238" spans="2:6">
      <c r="B238" s="13"/>
      <c r="E238" s="35"/>
      <c r="F238" s="13"/>
    </row>
    <row r="239" spans="2:6">
      <c r="B239" s="13"/>
      <c r="E239" s="35"/>
      <c r="F239" s="13"/>
    </row>
    <row r="240" spans="2:6">
      <c r="B240" s="13"/>
      <c r="E240" s="35"/>
      <c r="F240" s="13"/>
    </row>
    <row r="241" spans="2:6">
      <c r="B241" s="13"/>
      <c r="E241" s="35"/>
      <c r="F241" s="13"/>
    </row>
    <row r="242" spans="2:6">
      <c r="B242" s="13"/>
      <c r="E242" s="35"/>
      <c r="F242" s="13"/>
    </row>
    <row r="243" spans="2:6">
      <c r="B243" s="13"/>
      <c r="E243" s="35"/>
      <c r="F243" s="13"/>
    </row>
    <row r="244" spans="2:6">
      <c r="B244" s="13"/>
      <c r="E244" s="35"/>
      <c r="F244" s="13"/>
    </row>
    <row r="245" spans="2:6">
      <c r="B245" s="13"/>
      <c r="E245" s="35"/>
      <c r="F245" s="13"/>
    </row>
    <row r="246" spans="2:6">
      <c r="B246" s="13"/>
      <c r="E246" s="35"/>
      <c r="F246" s="13"/>
    </row>
    <row r="247" spans="2:6">
      <c r="B247" s="13"/>
      <c r="E247" s="35"/>
      <c r="F247" s="13"/>
    </row>
    <row r="248" spans="2:6">
      <c r="B248" s="13"/>
      <c r="E248" s="35"/>
      <c r="F248" s="13"/>
    </row>
    <row r="249" spans="2:6">
      <c r="B249" s="13"/>
      <c r="E249" s="35"/>
      <c r="F249" s="13"/>
    </row>
    <row r="250" spans="2:6">
      <c r="B250" s="13"/>
      <c r="E250" s="35"/>
      <c r="F250" s="13"/>
    </row>
    <row r="251" spans="2:6">
      <c r="B251" s="13"/>
      <c r="E251" s="35"/>
      <c r="F251" s="13"/>
    </row>
    <row r="252" spans="2:6">
      <c r="B252" s="13"/>
      <c r="E252" s="35"/>
      <c r="F252" s="13"/>
    </row>
    <row r="253" spans="2:6">
      <c r="B253" s="13"/>
      <c r="E253" s="35"/>
      <c r="F253" s="13"/>
    </row>
    <row r="254" spans="2:6">
      <c r="B254" s="13"/>
      <c r="E254" s="35"/>
      <c r="F254" s="13"/>
    </row>
    <row r="255" spans="2:6">
      <c r="B255" s="13"/>
      <c r="E255" s="35"/>
      <c r="F255" s="13"/>
    </row>
    <row r="256" spans="2:6">
      <c r="B256" s="13"/>
      <c r="E256" s="35"/>
      <c r="F256" s="13"/>
    </row>
    <row r="257" spans="2:6">
      <c r="B257" s="13"/>
      <c r="E257" s="35"/>
      <c r="F257" s="13"/>
    </row>
    <row r="258" spans="2:6">
      <c r="B258" s="13"/>
      <c r="E258" s="35"/>
      <c r="F258" s="13"/>
    </row>
    <row r="259" spans="2:6">
      <c r="B259" s="13"/>
      <c r="E259" s="35"/>
      <c r="F259" s="13"/>
    </row>
    <row r="260" spans="2:6">
      <c r="B260" s="13"/>
      <c r="E260" s="35"/>
      <c r="F260" s="13"/>
    </row>
    <row r="261" spans="2:6">
      <c r="B261" s="13"/>
      <c r="E261" s="35"/>
      <c r="F261" s="13"/>
    </row>
    <row r="262" spans="2:6">
      <c r="B262" s="13"/>
      <c r="E262" s="35"/>
      <c r="F262" s="13"/>
    </row>
    <row r="263" spans="2:6">
      <c r="B263" s="13"/>
      <c r="E263" s="35"/>
      <c r="F263" s="13"/>
    </row>
    <row r="264" spans="2:6">
      <c r="B264" s="13"/>
      <c r="E264" s="35"/>
      <c r="F264" s="13"/>
    </row>
    <row r="265" spans="2:6">
      <c r="B265" s="13"/>
      <c r="E265" s="35"/>
      <c r="F265" s="13"/>
    </row>
    <row r="266" spans="2:6">
      <c r="B266" s="13"/>
      <c r="E266" s="35"/>
      <c r="F266" s="13"/>
    </row>
    <row r="267" spans="2:6">
      <c r="B267" s="13"/>
      <c r="E267" s="35"/>
      <c r="F267" s="13"/>
    </row>
    <row r="268" spans="2:6">
      <c r="B268" s="13"/>
      <c r="E268" s="35"/>
      <c r="F268" s="13"/>
    </row>
    <row r="269" spans="2:6">
      <c r="B269" s="13"/>
      <c r="E269" s="35"/>
      <c r="F269" s="13"/>
    </row>
    <row r="270" spans="2:6">
      <c r="B270" s="13"/>
      <c r="E270" s="35"/>
      <c r="F270" s="13"/>
    </row>
    <row r="271" spans="2:6">
      <c r="B271" s="13"/>
      <c r="E271" s="35"/>
      <c r="F271" s="13"/>
    </row>
    <row r="272" spans="2:6">
      <c r="B272" s="13"/>
      <c r="E272" s="35"/>
      <c r="F272" s="13"/>
    </row>
    <row r="273" spans="2:6">
      <c r="B273" s="13"/>
      <c r="E273" s="35"/>
      <c r="F273" s="13"/>
    </row>
    <row r="274" spans="2:6">
      <c r="B274" s="13"/>
      <c r="E274" s="35"/>
      <c r="F274" s="13"/>
    </row>
    <row r="275" spans="2:6">
      <c r="B275" s="13"/>
      <c r="E275" s="35"/>
      <c r="F275" s="13"/>
    </row>
    <row r="276" spans="2:6">
      <c r="B276" s="13"/>
      <c r="E276" s="35"/>
      <c r="F276" s="13"/>
    </row>
    <row r="277" spans="2:6">
      <c r="B277" s="13"/>
      <c r="E277" s="35"/>
      <c r="F277" s="13"/>
    </row>
    <row r="278" spans="2:6">
      <c r="B278" s="13"/>
      <c r="E278" s="35"/>
      <c r="F278" s="13"/>
    </row>
    <row r="279" spans="2:6">
      <c r="B279" s="13"/>
      <c r="E279" s="35"/>
      <c r="F279" s="13"/>
    </row>
    <row r="280" spans="2:6">
      <c r="B280" s="13"/>
      <c r="E280" s="35"/>
      <c r="F280" s="13"/>
    </row>
    <row r="281" spans="2:6">
      <c r="B281" s="13"/>
      <c r="E281" s="35"/>
      <c r="F281" s="13"/>
    </row>
    <row r="282" spans="2:6">
      <c r="B282" s="13"/>
      <c r="E282" s="35"/>
      <c r="F282" s="13"/>
    </row>
    <row r="283" spans="2:6">
      <c r="B283" s="13"/>
      <c r="E283" s="35"/>
      <c r="F283" s="13"/>
    </row>
    <row r="284" spans="2:6">
      <c r="B284" s="13"/>
      <c r="E284" s="35"/>
      <c r="F284" s="13"/>
    </row>
    <row r="285" spans="2:6">
      <c r="B285" s="13"/>
      <c r="E285" s="35"/>
      <c r="F285" s="13"/>
    </row>
    <row r="286" spans="2:6">
      <c r="B286" s="13"/>
      <c r="E286" s="35"/>
      <c r="F286" s="13"/>
    </row>
    <row r="287" spans="2:6">
      <c r="B287" s="13"/>
      <c r="E287" s="35"/>
      <c r="F287" s="13"/>
    </row>
    <row r="288" spans="2:6">
      <c r="B288" s="13"/>
      <c r="E288" s="35"/>
      <c r="F288" s="13"/>
    </row>
    <row r="289" spans="2:6">
      <c r="B289" s="13"/>
      <c r="E289" s="35"/>
      <c r="F289" s="13"/>
    </row>
    <row r="290" spans="2:6">
      <c r="B290" s="13"/>
      <c r="E290" s="35"/>
      <c r="F290" s="13"/>
    </row>
    <row r="291" spans="2:6">
      <c r="B291" s="13"/>
      <c r="E291" s="35"/>
      <c r="F291" s="13"/>
    </row>
    <row r="292" spans="2:6">
      <c r="B292" s="13"/>
      <c r="E292" s="35"/>
      <c r="F292" s="13"/>
    </row>
    <row r="293" spans="2:6">
      <c r="B293" s="13"/>
      <c r="E293" s="35"/>
      <c r="F293" s="13"/>
    </row>
    <row r="294" spans="2:6">
      <c r="B294" s="13"/>
      <c r="E294" s="35"/>
      <c r="F294" s="13"/>
    </row>
    <row r="295" spans="2:6">
      <c r="B295" s="13"/>
      <c r="E295" s="35"/>
      <c r="F295" s="13"/>
    </row>
    <row r="296" spans="2:6">
      <c r="B296" s="13"/>
      <c r="E296" s="35"/>
      <c r="F296" s="13"/>
    </row>
    <row r="297" spans="2:6">
      <c r="B297" s="13"/>
      <c r="E297" s="35"/>
      <c r="F297" s="13"/>
    </row>
    <row r="298" spans="2:6">
      <c r="B298" s="13"/>
      <c r="E298" s="35"/>
      <c r="F298" s="13"/>
    </row>
    <row r="299" spans="2:6">
      <c r="B299" s="13"/>
      <c r="E299" s="35"/>
      <c r="F299" s="13"/>
    </row>
    <row r="300" spans="2:6">
      <c r="B300" s="13"/>
      <c r="E300" s="35"/>
      <c r="F300" s="13"/>
    </row>
    <row r="301" spans="2:6">
      <c r="B301" s="13"/>
      <c r="E301" s="35"/>
      <c r="F301" s="13"/>
    </row>
    <row r="302" spans="2:6">
      <c r="B302" s="13"/>
      <c r="E302" s="35"/>
      <c r="F302" s="13"/>
    </row>
    <row r="303" spans="2:6">
      <c r="B303" s="13"/>
      <c r="E303" s="35"/>
      <c r="F303" s="13"/>
    </row>
    <row r="304" spans="2:6">
      <c r="B304" s="13"/>
      <c r="E304" s="35"/>
      <c r="F304" s="13"/>
    </row>
    <row r="305" spans="2:6">
      <c r="B305" s="13"/>
      <c r="E305" s="35"/>
      <c r="F305" s="13"/>
    </row>
    <row r="306" spans="2:6">
      <c r="B306" s="13"/>
      <c r="E306" s="35"/>
      <c r="F306" s="13"/>
    </row>
    <row r="307" spans="2:6">
      <c r="B307" s="13"/>
      <c r="E307" s="35"/>
      <c r="F307" s="13"/>
    </row>
    <row r="308" spans="2:6">
      <c r="B308" s="13"/>
      <c r="E308" s="35"/>
      <c r="F308" s="13"/>
    </row>
    <row r="309" spans="2:6">
      <c r="B309" s="13"/>
      <c r="E309" s="35"/>
      <c r="F309" s="13"/>
    </row>
    <row r="310" spans="2:6">
      <c r="B310" s="13"/>
      <c r="E310" s="35"/>
      <c r="F310" s="13"/>
    </row>
    <row r="311" spans="2:6">
      <c r="B311" s="13"/>
      <c r="E311" s="35"/>
      <c r="F311" s="13"/>
    </row>
    <row r="312" spans="2:6">
      <c r="B312" s="13"/>
      <c r="E312" s="35"/>
      <c r="F312" s="13"/>
    </row>
    <row r="313" spans="2:6">
      <c r="B313" s="13"/>
      <c r="E313" s="35"/>
      <c r="F313" s="13"/>
    </row>
    <row r="314" spans="2:6">
      <c r="B314" s="13"/>
      <c r="E314" s="35"/>
      <c r="F314" s="13"/>
    </row>
    <row r="315" spans="2:6">
      <c r="B315" s="13"/>
      <c r="E315" s="35"/>
      <c r="F315" s="13"/>
    </row>
    <row r="316" spans="2:6">
      <c r="B316" s="13"/>
      <c r="E316" s="35"/>
      <c r="F316" s="13"/>
    </row>
    <row r="317" spans="2:6">
      <c r="B317" s="13"/>
      <c r="E317" s="35"/>
      <c r="F317" s="13"/>
    </row>
    <row r="318" spans="2:6">
      <c r="B318" s="13"/>
      <c r="E318" s="35"/>
      <c r="F318" s="13"/>
    </row>
    <row r="319" spans="2:6">
      <c r="B319" s="13"/>
      <c r="E319" s="35"/>
      <c r="F319" s="13"/>
    </row>
    <row r="320" spans="2:6">
      <c r="B320" s="13"/>
      <c r="E320" s="35"/>
      <c r="F320" s="13"/>
    </row>
    <row r="321" spans="2:6">
      <c r="B321" s="13"/>
      <c r="E321" s="35"/>
      <c r="F321" s="13"/>
    </row>
    <row r="322" spans="2:6">
      <c r="B322" s="13"/>
      <c r="E322" s="35"/>
      <c r="F322" s="13"/>
    </row>
    <row r="323" spans="2:6">
      <c r="B323" s="13"/>
      <c r="E323" s="35"/>
      <c r="F323" s="13"/>
    </row>
    <row r="324" spans="2:6">
      <c r="B324" s="13"/>
      <c r="E324" s="35"/>
      <c r="F324" s="13"/>
    </row>
    <row r="325" spans="2:6">
      <c r="B325" s="13"/>
      <c r="E325" s="35"/>
      <c r="F325" s="13"/>
    </row>
    <row r="326" spans="2:6">
      <c r="B326" s="13"/>
      <c r="E326" s="35"/>
      <c r="F326" s="13"/>
    </row>
    <row r="327" spans="2:6">
      <c r="B327" s="13"/>
      <c r="E327" s="35"/>
      <c r="F327" s="13"/>
    </row>
    <row r="328" spans="2:6">
      <c r="B328" s="13"/>
      <c r="E328" s="35"/>
      <c r="F328" s="13"/>
    </row>
    <row r="329" spans="2:6">
      <c r="B329" s="13"/>
      <c r="E329" s="35"/>
      <c r="F329" s="13"/>
    </row>
    <row r="330" spans="2:6">
      <c r="B330" s="13"/>
      <c r="E330" s="35"/>
      <c r="F330" s="13"/>
    </row>
    <row r="331" spans="2:6">
      <c r="B331" s="13"/>
      <c r="E331" s="35"/>
      <c r="F331" s="13"/>
    </row>
    <row r="332" spans="2:6">
      <c r="B332" s="13"/>
      <c r="E332" s="35"/>
      <c r="F332" s="13"/>
    </row>
    <row r="333" spans="2:6">
      <c r="B333" s="13"/>
      <c r="E333" s="35"/>
      <c r="F333" s="13"/>
    </row>
    <row r="334" spans="2:6">
      <c r="B334" s="13"/>
      <c r="E334" s="35"/>
      <c r="F334" s="13"/>
    </row>
    <row r="335" spans="2:6">
      <c r="B335" s="13"/>
      <c r="E335" s="35"/>
      <c r="F335" s="13"/>
    </row>
    <row r="336" spans="2:6">
      <c r="B336" s="13"/>
      <c r="E336" s="35"/>
      <c r="F336" s="13"/>
    </row>
    <row r="337" spans="2:6">
      <c r="B337" s="13"/>
      <c r="E337" s="35"/>
      <c r="F337" s="13"/>
    </row>
    <row r="338" spans="2:6">
      <c r="B338" s="13"/>
      <c r="E338" s="35"/>
      <c r="F338" s="13"/>
    </row>
    <row r="339" spans="2:6">
      <c r="B339" s="13"/>
      <c r="E339" s="35"/>
      <c r="F339" s="13"/>
    </row>
    <row r="340" spans="2:6">
      <c r="B340" s="13"/>
      <c r="E340" s="35"/>
      <c r="F340" s="13"/>
    </row>
    <row r="341" spans="2:6">
      <c r="B341" s="13"/>
      <c r="E341" s="35"/>
      <c r="F341" s="13"/>
    </row>
    <row r="342" spans="2:6">
      <c r="B342" s="13"/>
      <c r="E342" s="35"/>
      <c r="F342" s="13"/>
    </row>
    <row r="343" spans="2:6">
      <c r="B343" s="13"/>
      <c r="E343" s="35"/>
      <c r="F343" s="13"/>
    </row>
    <row r="344" spans="2:6">
      <c r="B344" s="13"/>
      <c r="E344" s="35"/>
      <c r="F344" s="13"/>
    </row>
    <row r="345" spans="2:6">
      <c r="B345" s="13"/>
      <c r="E345" s="35"/>
      <c r="F345" s="13"/>
    </row>
    <row r="346" spans="2:6">
      <c r="B346" s="13"/>
      <c r="E346" s="35"/>
      <c r="F346" s="13"/>
    </row>
    <row r="347" spans="2:6">
      <c r="B347" s="13"/>
      <c r="E347" s="35"/>
      <c r="F347" s="13"/>
    </row>
    <row r="348" spans="2:6">
      <c r="B348" s="13"/>
      <c r="E348" s="35"/>
      <c r="F348" s="13"/>
    </row>
    <row r="349" spans="2:6">
      <c r="B349" s="13"/>
      <c r="E349" s="35"/>
      <c r="F349" s="13"/>
    </row>
    <row r="350" spans="2:6">
      <c r="B350" s="13"/>
      <c r="E350" s="35"/>
      <c r="F350" s="13"/>
    </row>
    <row r="351" spans="2:6">
      <c r="B351" s="13"/>
      <c r="E351" s="35"/>
      <c r="F351" s="13"/>
    </row>
    <row r="352" spans="2:6">
      <c r="B352" s="13"/>
      <c r="F352" s="13"/>
    </row>
    <row r="353" spans="2:6">
      <c r="B353" s="13"/>
      <c r="F353" s="13"/>
    </row>
    <row r="354" spans="2:6">
      <c r="B354" s="13"/>
      <c r="F354" s="13"/>
    </row>
    <row r="355" spans="2:6">
      <c r="B355" s="13"/>
      <c r="F355" s="13"/>
    </row>
    <row r="356" spans="2:6">
      <c r="B356" s="13"/>
      <c r="F356" s="13"/>
    </row>
    <row r="357" spans="2:6">
      <c r="B357" s="13"/>
      <c r="F357" s="13"/>
    </row>
    <row r="358" spans="2:6">
      <c r="B358" s="13"/>
      <c r="F358" s="13"/>
    </row>
    <row r="359" spans="2:6">
      <c r="B359" s="13"/>
      <c r="F359" s="13"/>
    </row>
    <row r="360" spans="2:6">
      <c r="B360" s="13"/>
      <c r="F360" s="13"/>
    </row>
    <row r="361" spans="2:6">
      <c r="B361" s="13"/>
      <c r="F361" s="13"/>
    </row>
    <row r="362" spans="2:6">
      <c r="B362" s="13"/>
      <c r="F362" s="13"/>
    </row>
    <row r="363" spans="2:6">
      <c r="B363" s="13"/>
      <c r="F363" s="13"/>
    </row>
    <row r="364" spans="2:6">
      <c r="B364" s="13"/>
      <c r="F364" s="13"/>
    </row>
    <row r="365" spans="2:6">
      <c r="B365" s="13"/>
      <c r="F365" s="13"/>
    </row>
    <row r="366" spans="2:6">
      <c r="B366" s="13"/>
      <c r="F366" s="13"/>
    </row>
    <row r="367" spans="2:6">
      <c r="B367" s="13"/>
      <c r="F367" s="13"/>
    </row>
    <row r="368" spans="2:6">
      <c r="B368" s="13"/>
      <c r="F368" s="13"/>
    </row>
    <row r="369" spans="2:6">
      <c r="B369" s="13"/>
      <c r="F369" s="13"/>
    </row>
    <row r="370" spans="2:6">
      <c r="B370" s="13"/>
      <c r="F370" s="13"/>
    </row>
    <row r="371" spans="2:6">
      <c r="B371" s="13"/>
      <c r="F371" s="13"/>
    </row>
    <row r="372" spans="2:6">
      <c r="B372" s="13"/>
      <c r="F372" s="13"/>
    </row>
    <row r="373" spans="2:6">
      <c r="B373" s="13"/>
      <c r="F373" s="13"/>
    </row>
    <row r="374" spans="2:6">
      <c r="B374" s="13"/>
      <c r="F374" s="13"/>
    </row>
    <row r="375" spans="2:6">
      <c r="B375" s="13"/>
      <c r="F375" s="13"/>
    </row>
    <row r="376" spans="2:6">
      <c r="B376" s="13"/>
      <c r="F376" s="13"/>
    </row>
    <row r="377" spans="2:6">
      <c r="B377" s="13"/>
      <c r="F377" s="13"/>
    </row>
    <row r="378" spans="2:6">
      <c r="B378" s="13"/>
      <c r="F378" s="13"/>
    </row>
    <row r="379" spans="2:6">
      <c r="B379" s="13"/>
      <c r="F379" s="13"/>
    </row>
    <row r="380" spans="2:6">
      <c r="B380" s="13"/>
      <c r="F380" s="13"/>
    </row>
    <row r="381" spans="2:6">
      <c r="B381" s="13"/>
      <c r="F381" s="13"/>
    </row>
    <row r="382" spans="2:6">
      <c r="B382" s="13"/>
      <c r="F382" s="13"/>
    </row>
    <row r="383" spans="2:6">
      <c r="B383" s="13"/>
      <c r="F383" s="13"/>
    </row>
    <row r="384" spans="2:6">
      <c r="B384" s="13"/>
      <c r="F384" s="13"/>
    </row>
    <row r="385" spans="2:6">
      <c r="B385" s="13"/>
      <c r="F385" s="13"/>
    </row>
    <row r="386" spans="2:6">
      <c r="B386" s="13"/>
      <c r="F386" s="13"/>
    </row>
    <row r="387" spans="2:6">
      <c r="B387" s="13"/>
      <c r="F387" s="13"/>
    </row>
    <row r="388" spans="2:6">
      <c r="B388" s="13"/>
      <c r="F388" s="13"/>
    </row>
    <row r="389" spans="2:6">
      <c r="B389" s="13"/>
      <c r="F389" s="13"/>
    </row>
    <row r="390" spans="2:6">
      <c r="B390" s="13"/>
      <c r="F390" s="13"/>
    </row>
    <row r="391" spans="2:6">
      <c r="B391" s="13"/>
      <c r="F391" s="13"/>
    </row>
    <row r="392" spans="2:6">
      <c r="B392" s="13"/>
      <c r="F392" s="13"/>
    </row>
    <row r="393" spans="2:6">
      <c r="B393" s="13"/>
      <c r="F393" s="13"/>
    </row>
    <row r="394" spans="2:6">
      <c r="B394" s="13"/>
      <c r="F394" s="13"/>
    </row>
    <row r="395" spans="2:6">
      <c r="B395" s="13"/>
      <c r="F395" s="13"/>
    </row>
    <row r="396" spans="2:6">
      <c r="B396" s="13"/>
      <c r="F396" s="13"/>
    </row>
    <row r="397" spans="2:6">
      <c r="B397" s="13"/>
      <c r="F397" s="13"/>
    </row>
    <row r="398" spans="2:6">
      <c r="B398" s="13"/>
      <c r="F398" s="13"/>
    </row>
    <row r="399" spans="2:6">
      <c r="B399" s="13"/>
      <c r="F399" s="13"/>
    </row>
    <row r="400" spans="2:6">
      <c r="B400" s="13"/>
      <c r="F400" s="13"/>
    </row>
    <row r="401" spans="2:6">
      <c r="B401" s="13"/>
      <c r="F401" s="13"/>
    </row>
    <row r="402" spans="2:6">
      <c r="B402" s="13"/>
      <c r="F402" s="13"/>
    </row>
    <row r="403" spans="2:6">
      <c r="B403" s="13"/>
      <c r="F403" s="13"/>
    </row>
    <row r="404" spans="2:6">
      <c r="B404" s="13"/>
      <c r="F404" s="13"/>
    </row>
    <row r="405" spans="2:6">
      <c r="B405" s="13"/>
      <c r="F405" s="13"/>
    </row>
    <row r="406" spans="2:6">
      <c r="B406" s="13"/>
      <c r="F406" s="13"/>
    </row>
    <row r="407" spans="2:6">
      <c r="B407" s="13"/>
      <c r="F407" s="13"/>
    </row>
    <row r="408" spans="2:6">
      <c r="B408" s="13"/>
      <c r="F408" s="13"/>
    </row>
    <row r="409" spans="2:6">
      <c r="B409" s="13"/>
      <c r="F409" s="13"/>
    </row>
    <row r="410" spans="2:6">
      <c r="B410" s="13"/>
      <c r="F410" s="13"/>
    </row>
    <row r="411" spans="2:6">
      <c r="B411" s="13"/>
      <c r="F411" s="13"/>
    </row>
    <row r="412" spans="2:6">
      <c r="B412" s="13"/>
      <c r="F412" s="13"/>
    </row>
    <row r="413" spans="2:6">
      <c r="B413" s="13"/>
      <c r="F413" s="13"/>
    </row>
    <row r="414" spans="2:6">
      <c r="B414" s="13"/>
      <c r="F414" s="13"/>
    </row>
    <row r="415" spans="2:6">
      <c r="B415" s="13"/>
      <c r="F415" s="13"/>
    </row>
    <row r="416" spans="2:6">
      <c r="B416" s="13"/>
      <c r="F416" s="13"/>
    </row>
    <row r="417" spans="2:6">
      <c r="B417" s="13"/>
      <c r="F417" s="13"/>
    </row>
    <row r="418" spans="2:6">
      <c r="B418" s="13"/>
      <c r="F418" s="13"/>
    </row>
    <row r="419" spans="2:6">
      <c r="B419" s="13"/>
      <c r="F419" s="13"/>
    </row>
    <row r="420" spans="2:6">
      <c r="B420" s="13"/>
      <c r="F420" s="13"/>
    </row>
    <row r="421" spans="2:6">
      <c r="B421" s="13"/>
      <c r="F421" s="13"/>
    </row>
    <row r="422" spans="2:6">
      <c r="B422" s="13"/>
      <c r="F422" s="13"/>
    </row>
    <row r="423" spans="2:6">
      <c r="B423" s="13"/>
      <c r="F423" s="13"/>
    </row>
    <row r="424" spans="2:6">
      <c r="B424" s="13"/>
      <c r="F424" s="13"/>
    </row>
    <row r="425" spans="2:6">
      <c r="B425" s="13"/>
      <c r="F425" s="13"/>
    </row>
    <row r="426" spans="2:6">
      <c r="B426" s="13"/>
      <c r="F426" s="13"/>
    </row>
    <row r="427" spans="2:6">
      <c r="B427" s="13"/>
      <c r="F427" s="13"/>
    </row>
    <row r="428" spans="2:6">
      <c r="B428" s="13"/>
      <c r="F428" s="13"/>
    </row>
    <row r="429" spans="2:6">
      <c r="B429" s="13"/>
      <c r="F429" s="13"/>
    </row>
    <row r="430" spans="2:6">
      <c r="B430" s="13"/>
      <c r="F430" s="13"/>
    </row>
    <row r="431" spans="2:6">
      <c r="B431" s="13"/>
      <c r="F431" s="13"/>
    </row>
    <row r="432" spans="2:6">
      <c r="B432" s="13"/>
      <c r="F432" s="13"/>
    </row>
    <row r="433" spans="2:6">
      <c r="B433" s="13"/>
      <c r="F433" s="13"/>
    </row>
    <row r="434" spans="2:6">
      <c r="B434" s="13"/>
      <c r="F434" s="13"/>
    </row>
    <row r="435" spans="2:6">
      <c r="B435" s="13"/>
      <c r="F435" s="13"/>
    </row>
    <row r="436" spans="2:6">
      <c r="B436" s="13"/>
      <c r="F436" s="13"/>
    </row>
    <row r="437" spans="2:6">
      <c r="B437" s="13"/>
      <c r="F437" s="13"/>
    </row>
    <row r="438" spans="2:6">
      <c r="B438" s="13"/>
      <c r="F438" s="13"/>
    </row>
    <row r="439" spans="2:6">
      <c r="B439" s="13"/>
      <c r="F439" s="13"/>
    </row>
    <row r="440" spans="2:6">
      <c r="B440" s="13"/>
      <c r="F440" s="13"/>
    </row>
    <row r="441" spans="2:6">
      <c r="B441" s="13"/>
      <c r="F441" s="13"/>
    </row>
    <row r="442" spans="2:6">
      <c r="B442" s="13"/>
      <c r="F442" s="13"/>
    </row>
    <row r="443" spans="2:6">
      <c r="B443" s="13"/>
      <c r="F443" s="13"/>
    </row>
    <row r="444" spans="2:6">
      <c r="B444" s="13"/>
      <c r="F444" s="13"/>
    </row>
    <row r="445" spans="2:6">
      <c r="B445" s="13"/>
      <c r="F445" s="13"/>
    </row>
    <row r="446" spans="2:6">
      <c r="B446" s="13"/>
      <c r="F446" s="13"/>
    </row>
    <row r="447" spans="2:6">
      <c r="B447" s="13"/>
      <c r="F447" s="13"/>
    </row>
    <row r="448" spans="2:6">
      <c r="B448" s="13"/>
      <c r="F448" s="13"/>
    </row>
    <row r="449" spans="2:6">
      <c r="B449" s="13"/>
      <c r="F449" s="13"/>
    </row>
    <row r="450" spans="2:6">
      <c r="B450" s="13"/>
      <c r="F450" s="13"/>
    </row>
    <row r="451" spans="2:6">
      <c r="B451" s="13"/>
      <c r="F451" s="13"/>
    </row>
    <row r="452" spans="2:6">
      <c r="B452" s="13"/>
      <c r="F452" s="13"/>
    </row>
    <row r="453" spans="2:6">
      <c r="B453" s="13"/>
      <c r="F453" s="13"/>
    </row>
    <row r="454" spans="2:6">
      <c r="B454" s="13"/>
      <c r="F454" s="13"/>
    </row>
    <row r="455" spans="2:6">
      <c r="B455" s="13"/>
      <c r="F455" s="13"/>
    </row>
    <row r="456" spans="2:6">
      <c r="B456" s="13"/>
      <c r="F456" s="13"/>
    </row>
    <row r="457" spans="2:6">
      <c r="B457" s="13"/>
      <c r="F457" s="13"/>
    </row>
    <row r="458" spans="2:6">
      <c r="B458" s="13"/>
      <c r="F458" s="13"/>
    </row>
    <row r="459" spans="2:6">
      <c r="B459" s="13"/>
      <c r="F459" s="13"/>
    </row>
    <row r="460" spans="2:6">
      <c r="B460" s="13"/>
      <c r="F460" s="13"/>
    </row>
    <row r="461" spans="2:6">
      <c r="B461" s="13"/>
      <c r="F461" s="13"/>
    </row>
    <row r="462" spans="2:6">
      <c r="B462" s="13"/>
      <c r="F462" s="13"/>
    </row>
    <row r="463" spans="2:6">
      <c r="B463" s="13"/>
      <c r="F463" s="13"/>
    </row>
    <row r="464" spans="2:6">
      <c r="B464" s="13"/>
      <c r="F464" s="13"/>
    </row>
    <row r="465" spans="2:6">
      <c r="B465" s="13"/>
      <c r="F465" s="13"/>
    </row>
    <row r="466" spans="2:6">
      <c r="B466" s="13"/>
      <c r="F466" s="13"/>
    </row>
    <row r="467" spans="2:6">
      <c r="B467" s="13"/>
      <c r="F467" s="13"/>
    </row>
    <row r="468" spans="2:6">
      <c r="B468" s="13"/>
      <c r="F468" s="13"/>
    </row>
    <row r="469" spans="2:6">
      <c r="B469" s="13"/>
      <c r="F469" s="13"/>
    </row>
    <row r="470" spans="2:6">
      <c r="B470" s="13"/>
      <c r="F470" s="13"/>
    </row>
    <row r="471" spans="2:6">
      <c r="B471" s="13"/>
      <c r="F471" s="13"/>
    </row>
    <row r="472" spans="2:6">
      <c r="B472" s="13"/>
      <c r="F472" s="13"/>
    </row>
    <row r="473" spans="2:6">
      <c r="B473" s="13"/>
      <c r="F473" s="13"/>
    </row>
    <row r="474" spans="2:6">
      <c r="B474" s="13"/>
      <c r="F474" s="13"/>
    </row>
    <row r="475" spans="2:6">
      <c r="B475" s="13"/>
      <c r="F475" s="13"/>
    </row>
    <row r="476" spans="2:6">
      <c r="B476" s="13"/>
      <c r="F476" s="13"/>
    </row>
    <row r="477" spans="2:6">
      <c r="B477" s="13"/>
      <c r="F477" s="13"/>
    </row>
    <row r="478" spans="2:6">
      <c r="B478" s="13"/>
      <c r="F478" s="13"/>
    </row>
    <row r="479" spans="2:6">
      <c r="B479" s="13"/>
      <c r="F479" s="13"/>
    </row>
    <row r="480" spans="2:6">
      <c r="B480" s="13"/>
      <c r="F480" s="13"/>
    </row>
    <row r="481" spans="2:6">
      <c r="B481" s="13"/>
      <c r="F481" s="13"/>
    </row>
    <row r="482" spans="2:6">
      <c r="B482" s="13"/>
      <c r="F482" s="13"/>
    </row>
    <row r="483" spans="2:6">
      <c r="B483" s="13"/>
      <c r="F483" s="13"/>
    </row>
    <row r="484" spans="2:6">
      <c r="B484" s="13"/>
      <c r="F484" s="13"/>
    </row>
    <row r="485" spans="2:6">
      <c r="B485" s="13"/>
      <c r="F485" s="13"/>
    </row>
    <row r="486" spans="2:6">
      <c r="B486" s="13"/>
      <c r="F486" s="13"/>
    </row>
    <row r="487" spans="2:6">
      <c r="B487" s="13"/>
      <c r="F487" s="13"/>
    </row>
    <row r="488" spans="2:6">
      <c r="B488" s="13"/>
      <c r="F488" s="13"/>
    </row>
    <row r="489" spans="2:6">
      <c r="B489" s="13"/>
      <c r="F489" s="13"/>
    </row>
    <row r="490" spans="2:6">
      <c r="B490" s="13"/>
      <c r="F490" s="13"/>
    </row>
    <row r="491" spans="2:6">
      <c r="B491" s="13"/>
      <c r="F491" s="13"/>
    </row>
    <row r="492" spans="2:6">
      <c r="B492" s="13"/>
      <c r="F492" s="13"/>
    </row>
    <row r="493" spans="2:6">
      <c r="B493" s="13"/>
      <c r="F493" s="13"/>
    </row>
    <row r="494" spans="2:6">
      <c r="B494" s="13"/>
      <c r="F494" s="13"/>
    </row>
    <row r="495" spans="2:6">
      <c r="B495" s="13"/>
      <c r="F495" s="13"/>
    </row>
    <row r="496" spans="2:6">
      <c r="B496" s="13"/>
      <c r="F496" s="13"/>
    </row>
    <row r="497" spans="2:6">
      <c r="B497" s="13"/>
      <c r="F497" s="13"/>
    </row>
    <row r="498" spans="2:6">
      <c r="B498" s="13"/>
      <c r="F498" s="13"/>
    </row>
    <row r="499" spans="2:6">
      <c r="B499" s="13"/>
      <c r="F499" s="13"/>
    </row>
    <row r="500" spans="2:6">
      <c r="B500" s="13"/>
      <c r="F500" s="13"/>
    </row>
    <row r="501" spans="2:6">
      <c r="B501" s="13"/>
      <c r="F501" s="13"/>
    </row>
    <row r="502" spans="2:6">
      <c r="B502" s="13"/>
      <c r="F502" s="13"/>
    </row>
    <row r="503" spans="2:6">
      <c r="B503" s="13"/>
      <c r="F503" s="13"/>
    </row>
    <row r="504" spans="2:6">
      <c r="B504" s="13"/>
      <c r="F504" s="13"/>
    </row>
    <row r="505" spans="2:6">
      <c r="B505" s="13"/>
      <c r="F505" s="13"/>
    </row>
    <row r="506" spans="2:6">
      <c r="B506" s="13"/>
      <c r="F506" s="13"/>
    </row>
    <row r="507" spans="2:6">
      <c r="B507" s="13"/>
      <c r="F507" s="13"/>
    </row>
    <row r="508" spans="2:6">
      <c r="B508" s="13"/>
      <c r="F508" s="13"/>
    </row>
    <row r="509" spans="2:6">
      <c r="B509" s="13"/>
      <c r="F509" s="13"/>
    </row>
    <row r="510" spans="2:6">
      <c r="B510" s="13"/>
      <c r="F510" s="13"/>
    </row>
    <row r="511" spans="2:6">
      <c r="B511" s="13"/>
      <c r="F511" s="13"/>
    </row>
    <row r="512" spans="2:6">
      <c r="B512" s="13"/>
      <c r="F512" s="13"/>
    </row>
    <row r="513" spans="2:6">
      <c r="B513" s="13"/>
      <c r="F513" s="13"/>
    </row>
    <row r="514" spans="2:6">
      <c r="B514" s="13"/>
      <c r="F514" s="13"/>
    </row>
    <row r="515" spans="2:6">
      <c r="B515" s="13"/>
      <c r="F515" s="13"/>
    </row>
    <row r="516" spans="2:6">
      <c r="B516" s="13"/>
      <c r="F516" s="13"/>
    </row>
    <row r="517" spans="2:6">
      <c r="B517" s="13"/>
      <c r="F517" s="13"/>
    </row>
    <row r="518" spans="2:6">
      <c r="B518" s="13"/>
      <c r="F518" s="13"/>
    </row>
    <row r="519" spans="2:6">
      <c r="B519" s="13"/>
      <c r="F519" s="13"/>
    </row>
    <row r="520" spans="2:6">
      <c r="B520" s="13"/>
      <c r="F520" s="13"/>
    </row>
    <row r="521" spans="2:6">
      <c r="B521" s="13"/>
      <c r="F521" s="13"/>
    </row>
    <row r="522" spans="2:6">
      <c r="B522" s="13"/>
      <c r="F522" s="13"/>
    </row>
    <row r="523" spans="2:6">
      <c r="B523" s="13"/>
      <c r="F523" s="13"/>
    </row>
    <row r="524" spans="2:6">
      <c r="B524" s="13"/>
      <c r="F524" s="13"/>
    </row>
    <row r="525" spans="2:6">
      <c r="B525" s="13"/>
      <c r="F525" s="13"/>
    </row>
    <row r="526" spans="2:6">
      <c r="B526" s="13"/>
      <c r="F526" s="13"/>
    </row>
    <row r="527" spans="2:6">
      <c r="B527" s="13"/>
      <c r="F527" s="13"/>
    </row>
    <row r="528" spans="2:6">
      <c r="B528" s="13"/>
      <c r="F528" s="13"/>
    </row>
    <row r="529" spans="2:6">
      <c r="B529" s="13"/>
      <c r="F529" s="13"/>
    </row>
    <row r="530" spans="2:6">
      <c r="B530" s="13"/>
      <c r="F530" s="13"/>
    </row>
    <row r="531" spans="2:6">
      <c r="B531" s="13"/>
      <c r="F531" s="13"/>
    </row>
    <row r="532" spans="2:6">
      <c r="B532" s="13"/>
      <c r="F532" s="13"/>
    </row>
    <row r="533" spans="2:6">
      <c r="B533" s="13"/>
      <c r="F533" s="13"/>
    </row>
    <row r="534" spans="2:6">
      <c r="B534" s="13"/>
      <c r="F534" s="13"/>
    </row>
    <row r="535" spans="2:6">
      <c r="B535" s="13"/>
      <c r="F535" s="13"/>
    </row>
    <row r="536" spans="2:6">
      <c r="B536" s="13"/>
      <c r="F536" s="13"/>
    </row>
    <row r="537" spans="2:6">
      <c r="B537" s="13"/>
      <c r="F537" s="13"/>
    </row>
    <row r="538" spans="2:6">
      <c r="B538" s="13"/>
      <c r="F538" s="13"/>
    </row>
    <row r="539" spans="2:6">
      <c r="B539" s="13"/>
      <c r="F539" s="13"/>
    </row>
    <row r="540" spans="2:6">
      <c r="B540" s="13"/>
      <c r="F540" s="13"/>
    </row>
    <row r="541" spans="2:6">
      <c r="B541" s="13"/>
      <c r="F541" s="13"/>
    </row>
    <row r="542" spans="2:6">
      <c r="B542" s="13"/>
      <c r="F542" s="13"/>
    </row>
    <row r="543" spans="2:6">
      <c r="B543" s="13"/>
      <c r="F543" s="13"/>
    </row>
    <row r="544" spans="2:6">
      <c r="B544" s="13"/>
      <c r="F544" s="13"/>
    </row>
    <row r="545" spans="2:6">
      <c r="B545" s="13"/>
      <c r="F545" s="13"/>
    </row>
    <row r="546" spans="2:6">
      <c r="B546" s="13"/>
      <c r="F546" s="13"/>
    </row>
    <row r="547" spans="2:6">
      <c r="B547" s="13"/>
      <c r="F547" s="13"/>
    </row>
    <row r="548" spans="2:6">
      <c r="B548" s="13"/>
      <c r="F548" s="13"/>
    </row>
    <row r="549" spans="2:6">
      <c r="B549" s="13"/>
      <c r="F549" s="13"/>
    </row>
    <row r="550" spans="2:6">
      <c r="B550" s="13"/>
      <c r="F550" s="13"/>
    </row>
    <row r="551" spans="2:6">
      <c r="B551" s="13"/>
      <c r="F551" s="13"/>
    </row>
    <row r="552" spans="2:6">
      <c r="B552" s="13"/>
      <c r="F552" s="13"/>
    </row>
    <row r="553" spans="2:6">
      <c r="B553" s="13"/>
      <c r="F553" s="13"/>
    </row>
    <row r="554" spans="2:6">
      <c r="B554" s="13"/>
      <c r="F554" s="13"/>
    </row>
    <row r="555" spans="2:6">
      <c r="B555" s="13"/>
      <c r="F555" s="13"/>
    </row>
    <row r="556" spans="2:6">
      <c r="B556" s="13"/>
      <c r="F556" s="13"/>
    </row>
    <row r="557" spans="2:6">
      <c r="B557" s="13"/>
      <c r="F557" s="13"/>
    </row>
    <row r="558" spans="2:6">
      <c r="B558" s="13"/>
      <c r="F558" s="13"/>
    </row>
    <row r="559" spans="2:6">
      <c r="B559" s="13"/>
      <c r="F559" s="13"/>
    </row>
    <row r="560" spans="2:6">
      <c r="B560" s="13"/>
      <c r="F560" s="13"/>
    </row>
    <row r="561" spans="2:6">
      <c r="B561" s="13"/>
      <c r="F561" s="13"/>
    </row>
    <row r="562" spans="2:6">
      <c r="B562" s="13"/>
      <c r="F562" s="13"/>
    </row>
    <row r="563" spans="2:6">
      <c r="B563" s="13"/>
      <c r="F563" s="13"/>
    </row>
    <row r="564" spans="2:6">
      <c r="B564" s="13"/>
      <c r="F564" s="13"/>
    </row>
    <row r="565" spans="2:6">
      <c r="B565" s="13"/>
      <c r="F565" s="13"/>
    </row>
    <row r="566" spans="2:6">
      <c r="B566" s="13"/>
      <c r="F566" s="13"/>
    </row>
    <row r="567" spans="2:6">
      <c r="B567" s="13"/>
      <c r="F567" s="13"/>
    </row>
    <row r="568" spans="2:6">
      <c r="B568" s="13"/>
      <c r="F568" s="13"/>
    </row>
    <row r="569" spans="2:6">
      <c r="B569" s="13"/>
      <c r="F569" s="13"/>
    </row>
    <row r="570" spans="2:6">
      <c r="B570" s="13"/>
      <c r="F570" s="13"/>
    </row>
    <row r="571" spans="2:6">
      <c r="B571" s="13"/>
      <c r="F571" s="13"/>
    </row>
    <row r="572" spans="2:6">
      <c r="B572" s="13"/>
      <c r="F572" s="13"/>
    </row>
    <row r="573" spans="2:6">
      <c r="B573" s="13"/>
      <c r="F573" s="13"/>
    </row>
    <row r="574" spans="2:6">
      <c r="B574" s="13"/>
      <c r="F574" s="13"/>
    </row>
    <row r="575" spans="2:6">
      <c r="B575" s="13"/>
      <c r="F575" s="13"/>
    </row>
    <row r="576" spans="2:6">
      <c r="B576" s="13"/>
      <c r="F576" s="13"/>
    </row>
    <row r="577" spans="2:6">
      <c r="B577" s="13"/>
      <c r="F577" s="13"/>
    </row>
    <row r="578" spans="2:6">
      <c r="B578" s="13"/>
      <c r="F578" s="13"/>
    </row>
    <row r="579" spans="2:6">
      <c r="B579" s="13"/>
      <c r="F579" s="13"/>
    </row>
    <row r="580" spans="2:6">
      <c r="B580" s="13"/>
      <c r="F580" s="13"/>
    </row>
    <row r="581" spans="2:6">
      <c r="B581" s="13"/>
      <c r="F581" s="13"/>
    </row>
    <row r="582" spans="2:6">
      <c r="B582" s="13"/>
      <c r="F582" s="13"/>
    </row>
    <row r="583" spans="2:6">
      <c r="B583" s="13"/>
      <c r="F583" s="13"/>
    </row>
    <row r="584" spans="2:6">
      <c r="B584" s="13"/>
      <c r="F584" s="13"/>
    </row>
    <row r="585" spans="2:6">
      <c r="B585" s="13"/>
      <c r="F585" s="13"/>
    </row>
    <row r="586" spans="2:6">
      <c r="B586" s="13"/>
      <c r="F586" s="13"/>
    </row>
    <row r="587" spans="2:6">
      <c r="B587" s="13"/>
      <c r="F587" s="13"/>
    </row>
    <row r="588" spans="2:6">
      <c r="B588" s="13"/>
      <c r="F588" s="13"/>
    </row>
    <row r="589" spans="2:6">
      <c r="B589" s="13"/>
      <c r="F589" s="13"/>
    </row>
    <row r="590" spans="2:6">
      <c r="B590" s="13"/>
      <c r="F590" s="13"/>
    </row>
    <row r="591" spans="2:6">
      <c r="B591" s="13"/>
      <c r="F591" s="13"/>
    </row>
    <row r="592" spans="2:6">
      <c r="B592" s="13"/>
      <c r="F592" s="13"/>
    </row>
    <row r="593" spans="2:6">
      <c r="B593" s="13"/>
      <c r="F593" s="13"/>
    </row>
    <row r="594" spans="2:6">
      <c r="B594" s="13"/>
      <c r="F594" s="13"/>
    </row>
    <row r="595" spans="2:6">
      <c r="B595" s="13"/>
      <c r="F595" s="13"/>
    </row>
    <row r="596" spans="2:6">
      <c r="B596" s="13"/>
      <c r="F596" s="13"/>
    </row>
    <row r="597" spans="2:6">
      <c r="B597" s="13"/>
      <c r="F597" s="13"/>
    </row>
    <row r="598" spans="2:6">
      <c r="B598" s="13"/>
      <c r="F598" s="13"/>
    </row>
    <row r="599" spans="2:6">
      <c r="B599" s="13"/>
      <c r="F599" s="13"/>
    </row>
    <row r="600" spans="2:6">
      <c r="B600" s="13"/>
      <c r="F600" s="13"/>
    </row>
    <row r="601" spans="2:6">
      <c r="B601" s="13"/>
      <c r="F601" s="13"/>
    </row>
    <row r="602" spans="2:6">
      <c r="B602" s="13"/>
      <c r="F602" s="13"/>
    </row>
    <row r="603" spans="2:6">
      <c r="B603" s="13"/>
      <c r="F603" s="13"/>
    </row>
    <row r="604" spans="2:6">
      <c r="B604" s="13"/>
      <c r="F604" s="13"/>
    </row>
    <row r="605" spans="2:6">
      <c r="B605" s="13"/>
      <c r="F605" s="13"/>
    </row>
    <row r="606" spans="2:6">
      <c r="B606" s="13"/>
      <c r="F606" s="13"/>
    </row>
    <row r="607" spans="2:6">
      <c r="B607" s="13"/>
      <c r="F607" s="13"/>
    </row>
    <row r="608" spans="2:6">
      <c r="B608" s="13"/>
      <c r="F608" s="13"/>
    </row>
    <row r="609" spans="2:6">
      <c r="B609" s="13"/>
      <c r="F609" s="13"/>
    </row>
    <row r="610" spans="2:6">
      <c r="B610" s="13"/>
      <c r="F610" s="13"/>
    </row>
    <row r="611" spans="2:6">
      <c r="B611" s="13"/>
      <c r="F611" s="13"/>
    </row>
    <row r="612" spans="2:6">
      <c r="B612" s="13"/>
      <c r="F612" s="13"/>
    </row>
    <row r="613" spans="2:6">
      <c r="B613" s="13"/>
      <c r="F613" s="13"/>
    </row>
    <row r="614" spans="2:6">
      <c r="B614" s="13"/>
      <c r="F614" s="13"/>
    </row>
    <row r="615" spans="2:6">
      <c r="B615" s="13"/>
      <c r="F615" s="13"/>
    </row>
    <row r="616" spans="2:6">
      <c r="B616" s="13"/>
      <c r="F616" s="13"/>
    </row>
    <row r="617" spans="2:6">
      <c r="B617" s="13"/>
      <c r="F617" s="13"/>
    </row>
    <row r="618" spans="2:6">
      <c r="B618" s="13"/>
      <c r="F618" s="13"/>
    </row>
    <row r="619" spans="2:6">
      <c r="B619" s="13"/>
      <c r="F619" s="13"/>
    </row>
    <row r="620" spans="2:6">
      <c r="B620" s="13"/>
      <c r="F620" s="13"/>
    </row>
    <row r="621" spans="2:6">
      <c r="B621" s="13"/>
      <c r="F621" s="13"/>
    </row>
    <row r="622" spans="2:6">
      <c r="B622" s="13"/>
      <c r="F622" s="13"/>
    </row>
    <row r="623" spans="2:6">
      <c r="B623" s="13"/>
      <c r="F623" s="13"/>
    </row>
    <row r="624" spans="2:6">
      <c r="B624" s="13"/>
      <c r="F624" s="13"/>
    </row>
    <row r="625" spans="2:6">
      <c r="B625" s="13"/>
      <c r="F625" s="13"/>
    </row>
    <row r="626" spans="2:6">
      <c r="B626" s="13"/>
      <c r="F626" s="13"/>
    </row>
    <row r="627" spans="2:6">
      <c r="B627" s="13"/>
      <c r="F627" s="13"/>
    </row>
    <row r="628" spans="2:6">
      <c r="B628" s="13"/>
      <c r="F628" s="13"/>
    </row>
    <row r="629" spans="2:6">
      <c r="B629" s="13"/>
      <c r="F629" s="13"/>
    </row>
    <row r="630" spans="2:6">
      <c r="B630" s="13"/>
      <c r="F630" s="13"/>
    </row>
    <row r="631" spans="2:6">
      <c r="B631" s="13"/>
      <c r="F631" s="13"/>
    </row>
    <row r="632" spans="2:6">
      <c r="B632" s="13"/>
      <c r="F632" s="13"/>
    </row>
    <row r="633" spans="2:6">
      <c r="B633" s="13"/>
      <c r="F633" s="13"/>
    </row>
    <row r="634" spans="2:6">
      <c r="B634" s="13"/>
      <c r="F634" s="13"/>
    </row>
    <row r="635" spans="2:6">
      <c r="B635" s="13"/>
      <c r="F635" s="13"/>
    </row>
    <row r="636" spans="2:6">
      <c r="B636" s="13"/>
      <c r="F636" s="13"/>
    </row>
    <row r="637" spans="2:6">
      <c r="B637" s="13"/>
      <c r="F637" s="13"/>
    </row>
    <row r="638" spans="2:6">
      <c r="B638" s="13"/>
      <c r="F638" s="13"/>
    </row>
    <row r="639" spans="2:6">
      <c r="B639" s="13"/>
      <c r="F639" s="13"/>
    </row>
    <row r="640" spans="2:6">
      <c r="B640" s="13"/>
      <c r="F640" s="13"/>
    </row>
    <row r="641" spans="2:6">
      <c r="B641" s="13"/>
      <c r="F641" s="13"/>
    </row>
    <row r="642" spans="2:6">
      <c r="B642" s="13"/>
      <c r="F642" s="13"/>
    </row>
    <row r="643" spans="2:6">
      <c r="B643" s="13"/>
      <c r="F643" s="13"/>
    </row>
    <row r="644" spans="2:6">
      <c r="B644" s="13"/>
      <c r="F644" s="13"/>
    </row>
    <row r="645" spans="2:6">
      <c r="B645" s="13"/>
      <c r="F645" s="13"/>
    </row>
    <row r="646" spans="2:6">
      <c r="B646" s="13"/>
      <c r="F646" s="13"/>
    </row>
    <row r="647" spans="2:6">
      <c r="B647" s="13"/>
      <c r="F647" s="13"/>
    </row>
    <row r="648" spans="2:6">
      <c r="B648" s="13"/>
      <c r="F648" s="13"/>
    </row>
    <row r="649" spans="2:6">
      <c r="B649" s="13"/>
      <c r="F649" s="13"/>
    </row>
    <row r="650" spans="2:6">
      <c r="B650" s="13"/>
      <c r="F650" s="13"/>
    </row>
    <row r="651" spans="2:6">
      <c r="B651" s="13"/>
      <c r="F651" s="13"/>
    </row>
    <row r="652" spans="2:6">
      <c r="B652" s="13"/>
      <c r="F652" s="13"/>
    </row>
    <row r="653" spans="2:6">
      <c r="B653" s="13"/>
      <c r="F653" s="13"/>
    </row>
    <row r="654" spans="2:6">
      <c r="B654" s="13"/>
      <c r="F654" s="13"/>
    </row>
    <row r="655" spans="2:6">
      <c r="B655" s="13"/>
      <c r="F655" s="13"/>
    </row>
    <row r="656" spans="2:6">
      <c r="B656" s="13"/>
      <c r="F656" s="13"/>
    </row>
    <row r="657" spans="2:6">
      <c r="B657" s="13"/>
      <c r="F657" s="13"/>
    </row>
    <row r="658" spans="2:6">
      <c r="B658" s="13"/>
      <c r="F658" s="13"/>
    </row>
    <row r="659" spans="2:6">
      <c r="B659" s="13"/>
      <c r="F659" s="13"/>
    </row>
    <row r="660" spans="2:6">
      <c r="B660" s="13"/>
      <c r="F660" s="13"/>
    </row>
    <row r="661" spans="2:6">
      <c r="B661" s="13"/>
      <c r="F661" s="13"/>
    </row>
    <row r="662" spans="2:6">
      <c r="B662" s="13"/>
      <c r="F662" s="13"/>
    </row>
    <row r="663" spans="2:6">
      <c r="B663" s="13"/>
      <c r="F663" s="13"/>
    </row>
    <row r="664" spans="2:6">
      <c r="B664" s="13"/>
      <c r="F664" s="13"/>
    </row>
    <row r="665" spans="2:6">
      <c r="B665" s="13"/>
      <c r="F665" s="13"/>
    </row>
    <row r="666" spans="2:6">
      <c r="B666" s="13"/>
      <c r="F666" s="13"/>
    </row>
    <row r="667" spans="2:6">
      <c r="B667" s="13"/>
      <c r="F667" s="13"/>
    </row>
    <row r="668" spans="2:6">
      <c r="B668" s="13"/>
      <c r="F668" s="13"/>
    </row>
    <row r="669" spans="2:6">
      <c r="B669" s="13"/>
      <c r="F669" s="13"/>
    </row>
    <row r="670" spans="2:6">
      <c r="B670" s="13"/>
      <c r="F670" s="13"/>
    </row>
    <row r="671" spans="2:6">
      <c r="B671" s="13"/>
      <c r="F671" s="13"/>
    </row>
    <row r="672" spans="2:6">
      <c r="B672" s="13"/>
      <c r="F672" s="13"/>
    </row>
    <row r="673" spans="2:6">
      <c r="B673" s="13"/>
      <c r="F673" s="13"/>
    </row>
    <row r="674" spans="2:6">
      <c r="B674" s="13"/>
      <c r="F674" s="13"/>
    </row>
    <row r="675" spans="2:6">
      <c r="B675" s="13"/>
      <c r="F675" s="13"/>
    </row>
    <row r="676" spans="2:6">
      <c r="B676" s="13"/>
      <c r="F676" s="13"/>
    </row>
    <row r="677" spans="2:6">
      <c r="B677" s="13"/>
      <c r="F677" s="13"/>
    </row>
    <row r="678" spans="2:6">
      <c r="B678" s="13"/>
      <c r="F678" s="13"/>
    </row>
    <row r="679" spans="2:6">
      <c r="B679" s="13"/>
      <c r="F679" s="13"/>
    </row>
    <row r="680" spans="2:6">
      <c r="B680" s="13"/>
      <c r="F680" s="13"/>
    </row>
    <row r="681" spans="2:6">
      <c r="B681" s="13"/>
      <c r="F681" s="13"/>
    </row>
    <row r="682" spans="2:6">
      <c r="B682" s="13"/>
      <c r="F682" s="13"/>
    </row>
    <row r="683" spans="2:6">
      <c r="B683" s="13"/>
      <c r="F683" s="13"/>
    </row>
    <row r="684" spans="2:6">
      <c r="B684" s="13"/>
      <c r="F684" s="13"/>
    </row>
    <row r="685" spans="2:6">
      <c r="B685" s="13"/>
      <c r="F685" s="13"/>
    </row>
    <row r="686" spans="2:6">
      <c r="B686" s="13"/>
      <c r="F686" s="13"/>
    </row>
    <row r="687" spans="2:6">
      <c r="B687" s="13"/>
      <c r="F687" s="13"/>
    </row>
    <row r="688" spans="2:6">
      <c r="B688" s="13"/>
      <c r="F688" s="13"/>
    </row>
    <row r="689" spans="2:6">
      <c r="B689" s="13"/>
      <c r="F689" s="13"/>
    </row>
    <row r="690" spans="2:6">
      <c r="B690" s="13"/>
      <c r="F690" s="13"/>
    </row>
    <row r="691" spans="2:6">
      <c r="B691" s="13"/>
      <c r="F691" s="13"/>
    </row>
    <row r="692" spans="2:6">
      <c r="B692" s="13"/>
      <c r="F692" s="13"/>
    </row>
    <row r="693" spans="2:6">
      <c r="B693" s="13"/>
      <c r="F693" s="13"/>
    </row>
    <row r="694" spans="2:6">
      <c r="B694" s="13"/>
      <c r="F694" s="13"/>
    </row>
    <row r="695" spans="2:6">
      <c r="B695" s="13"/>
      <c r="F695" s="13"/>
    </row>
    <row r="696" spans="2:6">
      <c r="B696" s="13"/>
      <c r="F696" s="13"/>
    </row>
    <row r="697" spans="2:6">
      <c r="B697" s="13"/>
      <c r="F697" s="13"/>
    </row>
    <row r="698" spans="2:6">
      <c r="B698" s="13"/>
      <c r="F698" s="13"/>
    </row>
    <row r="699" spans="2:6">
      <c r="B699" s="13"/>
      <c r="F699" s="13"/>
    </row>
    <row r="700" spans="2:6">
      <c r="B700" s="13"/>
      <c r="F700" s="13"/>
    </row>
    <row r="701" spans="2:6">
      <c r="B701" s="13"/>
      <c r="F701" s="13"/>
    </row>
    <row r="702" spans="2:6">
      <c r="B702" s="13"/>
      <c r="F702" s="13"/>
    </row>
    <row r="703" spans="2:6">
      <c r="B703" s="13"/>
      <c r="F703" s="13"/>
    </row>
    <row r="704" spans="2:6">
      <c r="B704" s="13"/>
      <c r="F704" s="13"/>
    </row>
    <row r="705" spans="2:6">
      <c r="B705" s="13"/>
      <c r="F705" s="13"/>
    </row>
    <row r="706" spans="2:6">
      <c r="B706" s="13"/>
      <c r="F706" s="13"/>
    </row>
    <row r="707" spans="2:6">
      <c r="B707" s="13"/>
      <c r="F707" s="13"/>
    </row>
    <row r="708" spans="2:6">
      <c r="B708" s="13"/>
      <c r="F708" s="13"/>
    </row>
    <row r="709" spans="2:6">
      <c r="B709" s="13"/>
      <c r="F709" s="13"/>
    </row>
    <row r="710" spans="2:6">
      <c r="B710" s="13"/>
      <c r="F710" s="13"/>
    </row>
    <row r="711" spans="2:6">
      <c r="B711" s="13"/>
      <c r="F711" s="13"/>
    </row>
    <row r="712" spans="2:6">
      <c r="B712" s="13"/>
      <c r="F712" s="13"/>
    </row>
    <row r="713" spans="2:6">
      <c r="B713" s="13"/>
      <c r="F713" s="13"/>
    </row>
    <row r="714" spans="2:6">
      <c r="B714" s="13"/>
      <c r="F714" s="13"/>
    </row>
    <row r="715" spans="2:6">
      <c r="B715" s="13"/>
      <c r="F715" s="13"/>
    </row>
    <row r="716" spans="2:6">
      <c r="B716" s="13"/>
      <c r="F716" s="13"/>
    </row>
    <row r="717" spans="2:6">
      <c r="B717" s="13"/>
      <c r="F717" s="13"/>
    </row>
    <row r="718" spans="2:6">
      <c r="B718" s="13"/>
      <c r="F718" s="13"/>
    </row>
    <row r="719" spans="2:6">
      <c r="B719" s="13"/>
      <c r="F719" s="13"/>
    </row>
    <row r="720" spans="2:6">
      <c r="B720" s="13"/>
      <c r="F720" s="13"/>
    </row>
    <row r="721" spans="2:6">
      <c r="B721" s="13"/>
      <c r="F721" s="13"/>
    </row>
    <row r="722" spans="2:6">
      <c r="B722" s="13"/>
      <c r="F722" s="13"/>
    </row>
    <row r="723" spans="2:6">
      <c r="B723" s="13"/>
      <c r="F723" s="13"/>
    </row>
    <row r="724" spans="2:6">
      <c r="B724" s="13"/>
      <c r="F724" s="13"/>
    </row>
    <row r="725" spans="2:6">
      <c r="B725" s="13"/>
      <c r="F725" s="13"/>
    </row>
    <row r="726" spans="2:6">
      <c r="B726" s="13"/>
      <c r="F726" s="13"/>
    </row>
    <row r="727" spans="2:6">
      <c r="B727" s="13"/>
      <c r="F727" s="13"/>
    </row>
    <row r="728" spans="2:6">
      <c r="B728" s="13"/>
      <c r="F728" s="13"/>
    </row>
    <row r="729" spans="2:6">
      <c r="B729" s="13"/>
      <c r="F729" s="13"/>
    </row>
    <row r="730" spans="2:6">
      <c r="B730" s="13"/>
      <c r="F730" s="13"/>
    </row>
    <row r="731" spans="2:6">
      <c r="B731" s="13"/>
      <c r="F731" s="13"/>
    </row>
    <row r="732" spans="2:6">
      <c r="B732" s="13"/>
      <c r="F732" s="13"/>
    </row>
    <row r="733" spans="2:6">
      <c r="B733" s="13"/>
      <c r="F733" s="13"/>
    </row>
    <row r="734" spans="2:6">
      <c r="B734" s="13"/>
      <c r="F734" s="13"/>
    </row>
    <row r="735" spans="2:6">
      <c r="B735" s="13"/>
      <c r="F735" s="13"/>
    </row>
    <row r="736" spans="2:6">
      <c r="B736" s="13"/>
      <c r="F736" s="13"/>
    </row>
    <row r="737" spans="2:6">
      <c r="B737" s="13"/>
      <c r="F737" s="13"/>
    </row>
    <row r="738" spans="2:6">
      <c r="B738" s="13"/>
      <c r="F738" s="13"/>
    </row>
    <row r="739" spans="2:6">
      <c r="B739" s="13"/>
      <c r="F739" s="13"/>
    </row>
    <row r="740" spans="2:6">
      <c r="B740" s="13"/>
      <c r="F740" s="13"/>
    </row>
    <row r="741" spans="2:6">
      <c r="B741" s="13"/>
      <c r="F741" s="13"/>
    </row>
    <row r="742" spans="2:6">
      <c r="B742" s="13"/>
      <c r="F742" s="13"/>
    </row>
    <row r="743" spans="2:6">
      <c r="B743" s="13"/>
      <c r="F743" s="13"/>
    </row>
    <row r="744" spans="2:6">
      <c r="B744" s="13"/>
      <c r="F744" s="13"/>
    </row>
    <row r="745" spans="2:6">
      <c r="B745" s="13"/>
      <c r="F745" s="13"/>
    </row>
    <row r="746" spans="2:6">
      <c r="B746" s="13"/>
      <c r="F746" s="13"/>
    </row>
    <row r="747" spans="2:6">
      <c r="B747" s="13"/>
      <c r="F747" s="13"/>
    </row>
    <row r="748" spans="2:6">
      <c r="B748" s="13"/>
      <c r="F748" s="13"/>
    </row>
    <row r="749" spans="2:6">
      <c r="B749" s="13"/>
      <c r="F749" s="13"/>
    </row>
    <row r="750" spans="2:6">
      <c r="B750" s="13"/>
      <c r="F750" s="13"/>
    </row>
    <row r="751" spans="2:6">
      <c r="B751" s="13"/>
      <c r="F751" s="13"/>
    </row>
    <row r="752" spans="2:6">
      <c r="B752" s="13"/>
      <c r="F752" s="13"/>
    </row>
    <row r="753" spans="2:6">
      <c r="B753" s="13"/>
      <c r="F753" s="13"/>
    </row>
    <row r="754" spans="2:6">
      <c r="B754" s="13"/>
      <c r="F754" s="13"/>
    </row>
    <row r="755" spans="2:6">
      <c r="B755" s="13"/>
      <c r="F755" s="13"/>
    </row>
    <row r="756" spans="2:6">
      <c r="B756" s="13"/>
      <c r="F756" s="13"/>
    </row>
    <row r="757" spans="2:6">
      <c r="B757" s="13"/>
      <c r="F757" s="13"/>
    </row>
    <row r="758" spans="2:6">
      <c r="B758" s="13"/>
      <c r="F758" s="13"/>
    </row>
    <row r="759" spans="2:6">
      <c r="B759" s="13"/>
      <c r="F759" s="13"/>
    </row>
    <row r="760" spans="2:6">
      <c r="B760" s="13"/>
      <c r="F760" s="13"/>
    </row>
    <row r="761" spans="2:6">
      <c r="B761" s="13"/>
      <c r="F761" s="13"/>
    </row>
    <row r="762" spans="2:6">
      <c r="B762" s="13"/>
      <c r="F762" s="13"/>
    </row>
    <row r="763" spans="2:6">
      <c r="B763" s="13"/>
      <c r="F763" s="13"/>
    </row>
    <row r="764" spans="2:6">
      <c r="B764" s="13"/>
      <c r="F764" s="13"/>
    </row>
    <row r="765" spans="2:6">
      <c r="B765" s="13"/>
      <c r="F765" s="13"/>
    </row>
    <row r="766" spans="2:6">
      <c r="B766" s="13"/>
      <c r="F766" s="13"/>
    </row>
    <row r="767" spans="2:6">
      <c r="B767" s="13"/>
      <c r="F767" s="13"/>
    </row>
    <row r="768" spans="2:6">
      <c r="B768" s="13"/>
      <c r="F768" s="13"/>
    </row>
    <row r="769" spans="2:6">
      <c r="B769" s="13"/>
      <c r="F769" s="13"/>
    </row>
    <row r="770" spans="2:6">
      <c r="B770" s="13"/>
      <c r="F770" s="13"/>
    </row>
    <row r="771" spans="2:6">
      <c r="B771" s="13"/>
      <c r="F771" s="13"/>
    </row>
    <row r="772" spans="2:6">
      <c r="B772" s="13"/>
      <c r="F772" s="13"/>
    </row>
    <row r="773" spans="2:6">
      <c r="B773" s="13"/>
      <c r="F773" s="13"/>
    </row>
    <row r="774" spans="2:6">
      <c r="B774" s="13"/>
      <c r="F774" s="13"/>
    </row>
    <row r="775" spans="2:6">
      <c r="B775" s="13"/>
      <c r="F775" s="13"/>
    </row>
    <row r="776" spans="2:6">
      <c r="B776" s="13"/>
      <c r="F776" s="13"/>
    </row>
    <row r="777" spans="2:6">
      <c r="B777" s="13"/>
      <c r="F777" s="13"/>
    </row>
    <row r="778" spans="2:6">
      <c r="B778" s="13"/>
      <c r="F778" s="13"/>
    </row>
    <row r="779" spans="2:6">
      <c r="B779" s="13"/>
      <c r="F779" s="13"/>
    </row>
    <row r="780" spans="2:6">
      <c r="B780" s="13"/>
      <c r="F780" s="13"/>
    </row>
    <row r="781" spans="2:6">
      <c r="B781" s="13"/>
      <c r="F781" s="13"/>
    </row>
    <row r="782" spans="2:6">
      <c r="B782" s="13"/>
      <c r="F782" s="13"/>
    </row>
    <row r="783" spans="2:6">
      <c r="B783" s="13"/>
      <c r="F783" s="13"/>
    </row>
    <row r="784" spans="2:6">
      <c r="B784" s="13"/>
      <c r="F784" s="13"/>
    </row>
    <row r="785" spans="2:6">
      <c r="B785" s="13"/>
      <c r="F785" s="13"/>
    </row>
    <row r="786" spans="2:6">
      <c r="B786" s="13"/>
      <c r="F786" s="13"/>
    </row>
    <row r="787" spans="2:6">
      <c r="B787" s="13"/>
      <c r="F787" s="13"/>
    </row>
    <row r="788" spans="2:6">
      <c r="B788" s="13"/>
      <c r="F788" s="13"/>
    </row>
    <row r="789" spans="2:6">
      <c r="B789" s="13"/>
      <c r="F789" s="13"/>
    </row>
    <row r="790" spans="2:6">
      <c r="B790" s="13"/>
      <c r="F790" s="13"/>
    </row>
    <row r="791" spans="2:6">
      <c r="B791" s="13"/>
      <c r="F791" s="13"/>
    </row>
    <row r="792" spans="2:6">
      <c r="B792" s="13"/>
      <c r="F792" s="13"/>
    </row>
    <row r="793" spans="2:6">
      <c r="B793" s="13"/>
      <c r="F793" s="13"/>
    </row>
    <row r="794" spans="2:6">
      <c r="B794" s="13"/>
      <c r="F794" s="13"/>
    </row>
    <row r="795" spans="2:6">
      <c r="B795" s="13"/>
      <c r="F795" s="13"/>
    </row>
    <row r="796" spans="2:6">
      <c r="B796" s="13"/>
      <c r="F796" s="13"/>
    </row>
    <row r="797" spans="2:6">
      <c r="B797" s="13"/>
      <c r="F797" s="13"/>
    </row>
    <row r="798" spans="2:6">
      <c r="B798" s="13"/>
      <c r="F798" s="13"/>
    </row>
    <row r="799" spans="2:6">
      <c r="B799" s="13"/>
      <c r="F799" s="13"/>
    </row>
    <row r="800" spans="2:6">
      <c r="B800" s="13"/>
      <c r="F800" s="13"/>
    </row>
    <row r="801" spans="2:6">
      <c r="B801" s="13"/>
      <c r="F801" s="13"/>
    </row>
    <row r="802" spans="2:6">
      <c r="B802" s="13"/>
      <c r="F802" s="13"/>
    </row>
    <row r="803" spans="2:6">
      <c r="B803" s="13"/>
      <c r="F803" s="13"/>
    </row>
    <row r="804" spans="2:6">
      <c r="B804" s="13"/>
      <c r="F804" s="13"/>
    </row>
    <row r="805" spans="2:6">
      <c r="B805" s="13"/>
      <c r="F805" s="13"/>
    </row>
    <row r="806" spans="2:6">
      <c r="B806" s="13"/>
      <c r="F806" s="13"/>
    </row>
    <row r="807" spans="2:6">
      <c r="B807" s="13"/>
      <c r="F807" s="13"/>
    </row>
    <row r="808" spans="2:6">
      <c r="B808" s="13"/>
      <c r="F808" s="13"/>
    </row>
    <row r="809" spans="2:6">
      <c r="B809" s="13"/>
      <c r="F809" s="13"/>
    </row>
    <row r="810" spans="2:6">
      <c r="B810" s="13"/>
      <c r="F810" s="13"/>
    </row>
    <row r="811" spans="2:6">
      <c r="B811" s="13"/>
      <c r="F811" s="13"/>
    </row>
    <row r="812" spans="2:6">
      <c r="B812" s="13"/>
      <c r="F812" s="13"/>
    </row>
    <row r="813" spans="2:6">
      <c r="B813" s="13"/>
      <c r="F813" s="13"/>
    </row>
    <row r="814" spans="2:6">
      <c r="B814" s="13"/>
      <c r="F814" s="13"/>
    </row>
    <row r="815" spans="2:6">
      <c r="B815" s="13"/>
      <c r="F815" s="13"/>
    </row>
    <row r="816" spans="2:6">
      <c r="B816" s="13"/>
      <c r="F816" s="13"/>
    </row>
    <row r="817" spans="2:6">
      <c r="B817" s="13"/>
      <c r="F817" s="13"/>
    </row>
    <row r="818" spans="2:6">
      <c r="B818" s="13"/>
      <c r="F818" s="13"/>
    </row>
    <row r="819" spans="2:6">
      <c r="B819" s="13"/>
      <c r="F819" s="13"/>
    </row>
    <row r="820" spans="2:6">
      <c r="B820" s="13"/>
      <c r="F820" s="13"/>
    </row>
    <row r="821" spans="2:6">
      <c r="B821" s="13"/>
      <c r="F821" s="13"/>
    </row>
    <row r="822" spans="2:6">
      <c r="B822" s="13"/>
      <c r="F822" s="13"/>
    </row>
    <row r="823" spans="2:6">
      <c r="B823" s="13"/>
      <c r="F823" s="13"/>
    </row>
    <row r="824" spans="2:6">
      <c r="B824" s="13"/>
      <c r="F824" s="13"/>
    </row>
    <row r="825" spans="2:6">
      <c r="B825" s="13"/>
      <c r="F825" s="13"/>
    </row>
    <row r="826" spans="2:6">
      <c r="B826" s="13"/>
      <c r="F826" s="13"/>
    </row>
    <row r="827" spans="2:6">
      <c r="B827" s="13"/>
      <c r="F827" s="13"/>
    </row>
    <row r="828" spans="2:6">
      <c r="B828" s="13"/>
      <c r="F828" s="13"/>
    </row>
    <row r="829" spans="2:6">
      <c r="B829" s="13"/>
      <c r="F829" s="13"/>
    </row>
    <row r="830" spans="2:6">
      <c r="B830" s="13"/>
      <c r="F830" s="13"/>
    </row>
    <row r="831" spans="2:6">
      <c r="B831" s="13"/>
      <c r="F831" s="13"/>
    </row>
    <row r="832" spans="2:6">
      <c r="B832" s="13"/>
      <c r="F832" s="13"/>
    </row>
    <row r="833" spans="2:6">
      <c r="B833" s="13"/>
      <c r="F833" s="13"/>
    </row>
    <row r="834" spans="2:6">
      <c r="B834" s="13"/>
      <c r="F834" s="13"/>
    </row>
    <row r="835" spans="2:6">
      <c r="B835" s="13"/>
      <c r="F835" s="13"/>
    </row>
    <row r="836" spans="2:6">
      <c r="B836" s="13"/>
      <c r="F836" s="13"/>
    </row>
    <row r="837" spans="2:6">
      <c r="B837" s="13"/>
      <c r="F837" s="13"/>
    </row>
    <row r="838" spans="2:6">
      <c r="B838" s="13"/>
      <c r="F838" s="13"/>
    </row>
    <row r="839" spans="2:6">
      <c r="B839" s="13"/>
      <c r="F839" s="13"/>
    </row>
    <row r="840" spans="2:6">
      <c r="B840" s="13"/>
      <c r="F840" s="13"/>
    </row>
    <row r="841" spans="2:6">
      <c r="B841" s="13"/>
      <c r="F841" s="13"/>
    </row>
    <row r="842" spans="2:6">
      <c r="B842" s="13"/>
      <c r="F842" s="13"/>
    </row>
    <row r="843" spans="2:6">
      <c r="B843" s="13"/>
      <c r="F843" s="13"/>
    </row>
    <row r="844" spans="2:6">
      <c r="B844" s="13"/>
      <c r="F844" s="13"/>
    </row>
    <row r="845" spans="2:6">
      <c r="B845" s="13"/>
      <c r="F845" s="13"/>
    </row>
    <row r="846" spans="2:6">
      <c r="B846" s="13"/>
      <c r="F846" s="13"/>
    </row>
    <row r="847" spans="2:6">
      <c r="B847" s="13"/>
      <c r="F847" s="13"/>
    </row>
    <row r="848" spans="2:6">
      <c r="B848" s="13"/>
      <c r="F848" s="13"/>
    </row>
    <row r="849" spans="2:6">
      <c r="B849" s="13"/>
      <c r="F849" s="13"/>
    </row>
    <row r="850" spans="2:6">
      <c r="B850" s="13"/>
      <c r="F850" s="13"/>
    </row>
    <row r="851" spans="2:6">
      <c r="B851" s="13"/>
      <c r="F851" s="13"/>
    </row>
    <row r="852" spans="2:6">
      <c r="B852" s="13"/>
      <c r="F852" s="13"/>
    </row>
    <row r="853" spans="2:6">
      <c r="B853" s="13"/>
      <c r="F853" s="13"/>
    </row>
    <row r="854" spans="2:6">
      <c r="B854" s="13"/>
      <c r="F854" s="13"/>
    </row>
    <row r="855" spans="2:6">
      <c r="B855" s="13"/>
      <c r="F855" s="13"/>
    </row>
    <row r="856" spans="2:6">
      <c r="B856" s="13"/>
      <c r="F856" s="13"/>
    </row>
    <row r="857" spans="2:6">
      <c r="B857" s="13"/>
      <c r="F857" s="13"/>
    </row>
    <row r="858" spans="2:6">
      <c r="B858" s="13"/>
      <c r="F858" s="13"/>
    </row>
    <row r="859" spans="2:6">
      <c r="B859" s="13"/>
      <c r="F859" s="13"/>
    </row>
    <row r="860" spans="2:6">
      <c r="B860" s="13"/>
      <c r="F860" s="13"/>
    </row>
    <row r="861" spans="2:6">
      <c r="B861" s="13"/>
      <c r="F861" s="13"/>
    </row>
    <row r="862" spans="2:6">
      <c r="B862" s="13"/>
      <c r="F862" s="13"/>
    </row>
    <row r="863" spans="2:6">
      <c r="B863" s="13"/>
      <c r="F863" s="13"/>
    </row>
    <row r="864" spans="2:6">
      <c r="B864" s="13"/>
      <c r="F864" s="13"/>
    </row>
    <row r="865" spans="2:6">
      <c r="B865" s="13"/>
      <c r="F865" s="13"/>
    </row>
    <row r="866" spans="2:6">
      <c r="B866" s="13"/>
      <c r="F866" s="13"/>
    </row>
    <row r="867" spans="2:6">
      <c r="B867" s="13"/>
      <c r="F867" s="13"/>
    </row>
    <row r="868" spans="2:6">
      <c r="B868" s="13"/>
      <c r="F868" s="13"/>
    </row>
    <row r="869" spans="2:6">
      <c r="B869" s="13"/>
      <c r="F869" s="13"/>
    </row>
    <row r="870" spans="2:6">
      <c r="B870" s="13"/>
      <c r="F870" s="13"/>
    </row>
    <row r="871" spans="2:6">
      <c r="B871" s="13"/>
      <c r="F871" s="13"/>
    </row>
    <row r="872" spans="2:6">
      <c r="B872" s="13"/>
      <c r="F872" s="13"/>
    </row>
    <row r="873" spans="2:6">
      <c r="B873" s="13"/>
      <c r="F873" s="13"/>
    </row>
    <row r="874" spans="2:6">
      <c r="B874" s="13"/>
      <c r="F874" s="13"/>
    </row>
    <row r="875" spans="2:6">
      <c r="B875" s="13"/>
      <c r="F875" s="13"/>
    </row>
    <row r="876" spans="2:6">
      <c r="B876" s="13"/>
      <c r="F876" s="13"/>
    </row>
    <row r="877" spans="2:6">
      <c r="B877" s="13"/>
      <c r="F877" s="13"/>
    </row>
    <row r="878" spans="2:6">
      <c r="B878" s="13"/>
      <c r="F878" s="13"/>
    </row>
    <row r="879" spans="2:6">
      <c r="B879" s="13"/>
      <c r="F879" s="13"/>
    </row>
    <row r="880" spans="2:6">
      <c r="B880" s="13"/>
      <c r="F880" s="13"/>
    </row>
    <row r="881" spans="2:6">
      <c r="B881" s="13"/>
      <c r="F881" s="13"/>
    </row>
    <row r="882" spans="2:6">
      <c r="B882" s="13"/>
      <c r="F882" s="13"/>
    </row>
    <row r="883" spans="2:6">
      <c r="B883" s="13"/>
      <c r="F883" s="13"/>
    </row>
    <row r="884" spans="2:6">
      <c r="B884" s="13"/>
      <c r="F884" s="13"/>
    </row>
    <row r="885" spans="2:6">
      <c r="B885" s="13"/>
      <c r="F885" s="13"/>
    </row>
    <row r="886" spans="2:6">
      <c r="B886" s="13"/>
      <c r="F886" s="13"/>
    </row>
    <row r="887" spans="2:6">
      <c r="B887" s="13"/>
      <c r="F887" s="13"/>
    </row>
    <row r="888" spans="2:6">
      <c r="B888" s="13"/>
      <c r="F888" s="13"/>
    </row>
    <row r="889" spans="2:6">
      <c r="B889" s="13"/>
      <c r="F889" s="13"/>
    </row>
    <row r="890" spans="2:6">
      <c r="B890" s="13"/>
      <c r="F890" s="13"/>
    </row>
    <row r="891" spans="2:6">
      <c r="B891" s="13"/>
      <c r="F891" s="13"/>
    </row>
    <row r="892" spans="2:6">
      <c r="B892" s="13"/>
      <c r="F892" s="13"/>
    </row>
    <row r="893" spans="2:6">
      <c r="B893" s="13"/>
      <c r="F893" s="13"/>
    </row>
    <row r="894" spans="2:6">
      <c r="B894" s="13"/>
      <c r="F894" s="13"/>
    </row>
    <row r="895" spans="2:6">
      <c r="B895" s="13"/>
      <c r="F895" s="13"/>
    </row>
    <row r="896" spans="2:6">
      <c r="B896" s="13"/>
      <c r="F896" s="13"/>
    </row>
    <row r="897" spans="2:6">
      <c r="B897" s="13"/>
      <c r="F897" s="13"/>
    </row>
    <row r="898" spans="2:6">
      <c r="B898" s="13"/>
      <c r="F898" s="13"/>
    </row>
    <row r="899" spans="2:6">
      <c r="B899" s="13"/>
      <c r="F899" s="13"/>
    </row>
    <row r="900" spans="2:6">
      <c r="B900" s="13"/>
      <c r="F900" s="13"/>
    </row>
    <row r="901" spans="2:6">
      <c r="B901" s="13"/>
      <c r="F901" s="13"/>
    </row>
    <row r="902" spans="2:6">
      <c r="B902" s="13"/>
      <c r="F902" s="13"/>
    </row>
    <row r="903" spans="2:6">
      <c r="B903" s="13"/>
      <c r="F903" s="13"/>
    </row>
    <row r="904" spans="2:6">
      <c r="B904" s="13"/>
      <c r="F904" s="13"/>
    </row>
    <row r="905" spans="2:6">
      <c r="B905" s="13"/>
      <c r="F905" s="13"/>
    </row>
    <row r="906" spans="2:6">
      <c r="B906" s="13"/>
      <c r="F906" s="13"/>
    </row>
    <row r="907" spans="2:6">
      <c r="B907" s="13"/>
      <c r="F907" s="13"/>
    </row>
    <row r="908" spans="2:6">
      <c r="B908" s="13"/>
      <c r="F908" s="13"/>
    </row>
    <row r="909" spans="2:6">
      <c r="B909" s="13"/>
      <c r="F909" s="13"/>
    </row>
    <row r="910" spans="2:6">
      <c r="B910" s="13"/>
      <c r="F910" s="13"/>
    </row>
    <row r="911" spans="2:6">
      <c r="B911" s="13"/>
      <c r="F911" s="13"/>
    </row>
    <row r="912" spans="2:6">
      <c r="B912" s="13"/>
      <c r="F912" s="13"/>
    </row>
    <row r="913" spans="2:6">
      <c r="B913" s="13"/>
      <c r="F913" s="13"/>
    </row>
    <row r="914" spans="2:6">
      <c r="B914" s="13"/>
      <c r="F914" s="13"/>
    </row>
    <row r="915" spans="2:6">
      <c r="B915" s="13"/>
      <c r="F915" s="13"/>
    </row>
    <row r="916" spans="2:6">
      <c r="B916" s="13"/>
      <c r="F916" s="13"/>
    </row>
    <row r="917" spans="2:6">
      <c r="B917" s="13"/>
      <c r="F917" s="13"/>
    </row>
    <row r="918" spans="2:6">
      <c r="B918" s="13"/>
      <c r="F918" s="13"/>
    </row>
    <row r="919" spans="2:6">
      <c r="B919" s="13"/>
      <c r="F919" s="13"/>
    </row>
    <row r="920" spans="2:6">
      <c r="B920" s="13"/>
      <c r="F920" s="13"/>
    </row>
    <row r="921" spans="2:6">
      <c r="B921" s="13"/>
      <c r="F921" s="13"/>
    </row>
    <row r="922" spans="2:6">
      <c r="B922" s="13"/>
      <c r="F922" s="13"/>
    </row>
    <row r="923" spans="2:6">
      <c r="B923" s="13"/>
      <c r="F923" s="13"/>
    </row>
    <row r="924" spans="2:6">
      <c r="B924" s="13"/>
      <c r="F924" s="13"/>
    </row>
    <row r="925" spans="2:6">
      <c r="B925" s="13"/>
      <c r="F925" s="13"/>
    </row>
    <row r="926" spans="2:6">
      <c r="B926" s="13"/>
      <c r="F926" s="13"/>
    </row>
    <row r="927" spans="2:6">
      <c r="B927" s="13"/>
      <c r="F927" s="13"/>
    </row>
    <row r="928" spans="2:6">
      <c r="B928" s="13"/>
      <c r="F928" s="13"/>
    </row>
    <row r="929" spans="2:6">
      <c r="B929" s="13"/>
      <c r="F929" s="13"/>
    </row>
    <row r="930" spans="2:6">
      <c r="B930" s="13"/>
      <c r="F930" s="13"/>
    </row>
    <row r="931" spans="2:6">
      <c r="B931" s="13"/>
      <c r="F931" s="13"/>
    </row>
    <row r="932" spans="2:6">
      <c r="B932" s="13"/>
      <c r="F932" s="13"/>
    </row>
    <row r="933" spans="2:6">
      <c r="B933" s="13"/>
      <c r="F933" s="13"/>
    </row>
    <row r="934" spans="2:6">
      <c r="B934" s="13"/>
      <c r="F934" s="13"/>
    </row>
    <row r="935" spans="2:6">
      <c r="B935" s="13"/>
      <c r="F935" s="13"/>
    </row>
    <row r="936" spans="2:6">
      <c r="B936" s="13"/>
      <c r="F936" s="13"/>
    </row>
    <row r="937" spans="2:6">
      <c r="B937" s="13"/>
      <c r="F937" s="13"/>
    </row>
    <row r="938" spans="2:6">
      <c r="B938" s="13"/>
      <c r="F938" s="13"/>
    </row>
    <row r="939" spans="2:6">
      <c r="B939" s="13"/>
      <c r="F939" s="13"/>
    </row>
    <row r="940" spans="2:6">
      <c r="B940" s="13"/>
      <c r="F940" s="13"/>
    </row>
    <row r="941" spans="2:6">
      <c r="B941" s="13"/>
      <c r="F941" s="13"/>
    </row>
    <row r="942" spans="2:6">
      <c r="B942" s="13"/>
      <c r="F942" s="13"/>
    </row>
    <row r="943" spans="2:6">
      <c r="B943" s="13"/>
      <c r="F943" s="13"/>
    </row>
    <row r="944" spans="2:6">
      <c r="B944" s="13"/>
      <c r="F944" s="13"/>
    </row>
    <row r="945" spans="2:6">
      <c r="B945" s="13"/>
      <c r="F945" s="13"/>
    </row>
    <row r="946" spans="2:6">
      <c r="B946" s="13"/>
      <c r="F946" s="13"/>
    </row>
    <row r="947" spans="2:6">
      <c r="B947" s="13"/>
      <c r="F947" s="13"/>
    </row>
    <row r="948" spans="2:6">
      <c r="B948" s="13"/>
      <c r="F948" s="13"/>
    </row>
    <row r="949" spans="2:6">
      <c r="B949" s="13"/>
      <c r="F949" s="13"/>
    </row>
    <row r="950" spans="2:6">
      <c r="B950" s="13"/>
      <c r="F950" s="13"/>
    </row>
    <row r="951" spans="2:6">
      <c r="B951" s="13"/>
      <c r="F951" s="13"/>
    </row>
    <row r="952" spans="2:6">
      <c r="B952" s="13"/>
      <c r="F952" s="13"/>
    </row>
    <row r="953" spans="2:6">
      <c r="B953" s="13"/>
      <c r="F953" s="13"/>
    </row>
    <row r="954" spans="2:6">
      <c r="B954" s="13"/>
      <c r="F954" s="13"/>
    </row>
    <row r="955" spans="2:6">
      <c r="B955" s="13"/>
      <c r="F955" s="13"/>
    </row>
    <row r="956" spans="2:6">
      <c r="B956" s="13"/>
      <c r="F956" s="13"/>
    </row>
    <row r="957" spans="2:6">
      <c r="B957" s="13"/>
      <c r="F957" s="13"/>
    </row>
    <row r="958" spans="2:6">
      <c r="B958" s="13"/>
      <c r="F958" s="13"/>
    </row>
    <row r="959" spans="2:6">
      <c r="B959" s="13"/>
      <c r="F959" s="13"/>
    </row>
    <row r="960" spans="2:6">
      <c r="B960" s="13"/>
      <c r="F960" s="13"/>
    </row>
    <row r="961" spans="2:6">
      <c r="B961" s="13"/>
      <c r="F961" s="13"/>
    </row>
    <row r="962" spans="2:6">
      <c r="B962" s="13"/>
      <c r="F962" s="13"/>
    </row>
    <row r="963" spans="2:6">
      <c r="B963" s="13"/>
      <c r="F963" s="13"/>
    </row>
    <row r="964" spans="2:6">
      <c r="B964" s="13"/>
      <c r="F964" s="13"/>
    </row>
    <row r="965" spans="2:6">
      <c r="B965" s="13"/>
      <c r="F965" s="13"/>
    </row>
    <row r="966" spans="2:6">
      <c r="B966" s="13"/>
      <c r="F966" s="13"/>
    </row>
    <row r="967" spans="2:6">
      <c r="B967" s="13"/>
      <c r="F967" s="13"/>
    </row>
    <row r="968" spans="2:6">
      <c r="B968" s="13"/>
      <c r="F968" s="13"/>
    </row>
    <row r="969" spans="2:6">
      <c r="B969" s="13"/>
      <c r="F969" s="13"/>
    </row>
    <row r="970" spans="2:6">
      <c r="B970" s="13"/>
      <c r="F970" s="13"/>
    </row>
    <row r="971" spans="2:6">
      <c r="B971" s="13"/>
      <c r="F971" s="13"/>
    </row>
    <row r="972" spans="2:6">
      <c r="B972" s="13"/>
      <c r="F972" s="13"/>
    </row>
    <row r="973" spans="2:6">
      <c r="B973" s="13"/>
      <c r="F973" s="13"/>
    </row>
    <row r="974" spans="2:6">
      <c r="B974" s="13"/>
      <c r="F974" s="13"/>
    </row>
    <row r="975" spans="2:6">
      <c r="B975" s="13"/>
      <c r="F975" s="13"/>
    </row>
    <row r="976" spans="2:6">
      <c r="B976" s="13"/>
      <c r="F976" s="13"/>
    </row>
    <row r="977" spans="2:6">
      <c r="B977" s="13"/>
      <c r="F977" s="13"/>
    </row>
    <row r="978" spans="2:6">
      <c r="B978" s="13"/>
      <c r="F978" s="13"/>
    </row>
    <row r="979" spans="2:6">
      <c r="B979" s="13"/>
      <c r="F979" s="13"/>
    </row>
    <row r="980" spans="2:6">
      <c r="B980" s="13"/>
      <c r="F980" s="13"/>
    </row>
    <row r="981" spans="2:6">
      <c r="B981" s="13"/>
      <c r="F981" s="13"/>
    </row>
    <row r="982" spans="2:6">
      <c r="B982" s="13"/>
      <c r="F982" s="13"/>
    </row>
    <row r="983" spans="2:6">
      <c r="B983" s="13"/>
      <c r="F983" s="13"/>
    </row>
    <row r="984" spans="2:6">
      <c r="B984" s="13"/>
      <c r="F984" s="13"/>
    </row>
    <row r="985" spans="2:6">
      <c r="B985" s="13"/>
      <c r="F985" s="13"/>
    </row>
    <row r="986" spans="2:6">
      <c r="B986" s="13"/>
      <c r="F986" s="13"/>
    </row>
    <row r="987" spans="2:6">
      <c r="B987" s="13"/>
      <c r="F987" s="13"/>
    </row>
    <row r="988" spans="2:6">
      <c r="B988" s="13"/>
      <c r="F988" s="13"/>
    </row>
    <row r="989" spans="2:6">
      <c r="B989" s="13"/>
      <c r="F989" s="13"/>
    </row>
    <row r="990" spans="2:6">
      <c r="B990" s="13"/>
      <c r="F990" s="13"/>
    </row>
    <row r="991" spans="2:6">
      <c r="B991" s="13"/>
      <c r="F991" s="13"/>
    </row>
    <row r="992" spans="2:6">
      <c r="B992" s="13"/>
      <c r="F992" s="13"/>
    </row>
    <row r="993" spans="2:6">
      <c r="B993" s="13"/>
      <c r="F993" s="13"/>
    </row>
    <row r="994" spans="2:6">
      <c r="B994" s="13"/>
      <c r="F994" s="13"/>
    </row>
    <row r="995" spans="2:6">
      <c r="B995" s="13"/>
      <c r="F995" s="13"/>
    </row>
    <row r="996" spans="2:6">
      <c r="B996" s="13"/>
      <c r="F996" s="13"/>
    </row>
    <row r="997" spans="2:6">
      <c r="B997" s="13"/>
      <c r="F997" s="13"/>
    </row>
    <row r="998" spans="2:6">
      <c r="B998" s="13"/>
      <c r="F998" s="13"/>
    </row>
    <row r="999" spans="2:6">
      <c r="B999" s="13"/>
      <c r="F999" s="13"/>
    </row>
    <row r="1000" spans="2:6">
      <c r="B1000" s="13"/>
      <c r="F1000" s="13"/>
    </row>
    <row r="1001" spans="2:6">
      <c r="B1001" s="13"/>
      <c r="F1001" s="13"/>
    </row>
    <row r="1002" spans="2:6">
      <c r="B1002" s="13"/>
      <c r="F1002" s="13"/>
    </row>
    <row r="1003" spans="2:6">
      <c r="B1003" s="13"/>
      <c r="F1003" s="13"/>
    </row>
    <row r="1004" spans="2:6">
      <c r="B1004" s="13"/>
      <c r="F1004" s="13"/>
    </row>
    <row r="1005" spans="2:6">
      <c r="B1005" s="13"/>
      <c r="F1005" s="13"/>
    </row>
    <row r="1006" spans="2:6">
      <c r="B1006" s="13"/>
      <c r="F1006" s="13"/>
    </row>
    <row r="1007" spans="2:6">
      <c r="B1007" s="13"/>
      <c r="F1007" s="13"/>
    </row>
    <row r="1008" spans="2:6">
      <c r="B1008" s="13"/>
      <c r="F1008" s="13"/>
    </row>
    <row r="1009" spans="2:6">
      <c r="B1009" s="13"/>
      <c r="F1009" s="13"/>
    </row>
    <row r="1010" spans="2:6">
      <c r="B1010" s="13"/>
      <c r="F1010" s="13"/>
    </row>
    <row r="1011" spans="2:6">
      <c r="B1011" s="13"/>
      <c r="F1011" s="13"/>
    </row>
    <row r="1012" spans="2:6">
      <c r="B1012" s="13"/>
      <c r="F1012" s="13"/>
    </row>
    <row r="1013" spans="2:6">
      <c r="B1013" s="13"/>
      <c r="F1013" s="13"/>
    </row>
    <row r="1014" spans="2:6">
      <c r="B1014" s="13"/>
      <c r="F1014" s="13"/>
    </row>
    <row r="1015" spans="2:6">
      <c r="B1015" s="13"/>
      <c r="F1015" s="13"/>
    </row>
    <row r="1016" spans="2:6">
      <c r="B1016" s="13"/>
      <c r="F1016" s="13"/>
    </row>
    <row r="1017" spans="2:6">
      <c r="B1017" s="13"/>
      <c r="F1017" s="13"/>
    </row>
    <row r="1018" spans="2:6">
      <c r="B1018" s="13"/>
      <c r="F1018" s="13"/>
    </row>
    <row r="1019" spans="2:6">
      <c r="B1019" s="13"/>
      <c r="F1019" s="13"/>
    </row>
    <row r="1020" spans="2:6">
      <c r="B1020" s="13"/>
      <c r="F1020" s="13"/>
    </row>
    <row r="1021" spans="2:6">
      <c r="B1021" s="13"/>
      <c r="F1021" s="13"/>
    </row>
    <row r="1022" spans="2:6">
      <c r="B1022" s="13"/>
      <c r="F1022" s="13"/>
    </row>
    <row r="1023" spans="2:6">
      <c r="B1023" s="13"/>
      <c r="F1023" s="13"/>
    </row>
    <row r="1024" spans="2:6">
      <c r="B1024" s="13"/>
      <c r="F1024" s="13"/>
    </row>
    <row r="1025" spans="2:6">
      <c r="B1025" s="13"/>
      <c r="F1025" s="13"/>
    </row>
    <row r="1026" spans="2:6">
      <c r="B1026" s="13"/>
      <c r="F1026" s="13"/>
    </row>
    <row r="1027" spans="2:6">
      <c r="B1027" s="13"/>
      <c r="F1027" s="13"/>
    </row>
    <row r="1028" spans="2:6">
      <c r="B1028" s="13"/>
      <c r="F1028" s="13"/>
    </row>
    <row r="1029" spans="2:6">
      <c r="B1029" s="13"/>
      <c r="F1029" s="13"/>
    </row>
    <row r="1030" spans="2:6">
      <c r="B1030" s="13"/>
      <c r="F1030" s="13"/>
    </row>
    <row r="1031" spans="2:6">
      <c r="B1031" s="13"/>
      <c r="F1031" s="13"/>
    </row>
    <row r="1032" spans="2:6">
      <c r="B1032" s="13"/>
      <c r="F1032" s="13"/>
    </row>
    <row r="1033" spans="2:6">
      <c r="B1033" s="13"/>
      <c r="F1033" s="13"/>
    </row>
    <row r="1034" spans="2:6">
      <c r="B1034" s="13"/>
      <c r="F1034" s="13"/>
    </row>
    <row r="1035" spans="2:6">
      <c r="B1035" s="13"/>
      <c r="F1035" s="13"/>
    </row>
    <row r="1036" spans="2:6">
      <c r="B1036" s="13"/>
      <c r="F1036" s="13"/>
    </row>
    <row r="1037" spans="2:6">
      <c r="B1037" s="13"/>
      <c r="F1037" s="13"/>
    </row>
    <row r="1038" spans="2:6">
      <c r="B1038" s="13"/>
      <c r="F1038" s="13"/>
    </row>
    <row r="1039" spans="2:6">
      <c r="B1039" s="13"/>
      <c r="F1039" s="13"/>
    </row>
    <row r="1040" spans="2:6">
      <c r="B1040" s="13"/>
      <c r="F1040" s="13"/>
    </row>
    <row r="1041" spans="2:6">
      <c r="B1041" s="13"/>
      <c r="F1041" s="13"/>
    </row>
    <row r="1042" spans="2:6">
      <c r="B1042" s="13"/>
      <c r="F1042" s="13"/>
    </row>
    <row r="1043" spans="2:6">
      <c r="B1043" s="13"/>
      <c r="F1043" s="13"/>
    </row>
    <row r="1044" spans="2:6">
      <c r="B1044" s="13"/>
      <c r="F1044" s="13"/>
    </row>
    <row r="1045" spans="2:6">
      <c r="B1045" s="13"/>
      <c r="F1045" s="13"/>
    </row>
    <row r="1046" spans="2:6">
      <c r="B1046" s="13"/>
      <c r="F1046" s="13"/>
    </row>
    <row r="1047" spans="2:6">
      <c r="B1047" s="13"/>
      <c r="F1047" s="13"/>
    </row>
    <row r="1048" spans="2:6">
      <c r="B1048" s="13"/>
      <c r="F1048" s="13"/>
    </row>
    <row r="1049" spans="2:6">
      <c r="B1049" s="13"/>
      <c r="F1049" s="13"/>
    </row>
    <row r="1050" spans="2:6">
      <c r="B1050" s="13"/>
      <c r="F1050" s="13"/>
    </row>
    <row r="1051" spans="2:6">
      <c r="B1051" s="13"/>
      <c r="F1051" s="13"/>
    </row>
    <row r="1052" spans="2:6">
      <c r="B1052" s="13"/>
      <c r="F1052" s="13"/>
    </row>
    <row r="1053" spans="2:6">
      <c r="B1053" s="13"/>
      <c r="F1053" s="13"/>
    </row>
    <row r="1054" spans="2:6">
      <c r="B1054" s="13"/>
      <c r="F1054" s="13"/>
    </row>
    <row r="1055" spans="2:6">
      <c r="B1055" s="13"/>
      <c r="F1055" s="13"/>
    </row>
    <row r="1056" spans="2:6">
      <c r="B1056" s="13"/>
      <c r="F1056" s="13"/>
    </row>
    <row r="1057" spans="2:6">
      <c r="B1057" s="13"/>
      <c r="F1057" s="13"/>
    </row>
    <row r="1058" spans="2:6">
      <c r="B1058" s="13"/>
      <c r="F1058" s="13"/>
    </row>
    <row r="1059" spans="2:6">
      <c r="B1059" s="13"/>
      <c r="F1059" s="13"/>
    </row>
    <row r="1060" spans="2:6">
      <c r="B1060" s="13"/>
      <c r="F1060" s="13"/>
    </row>
    <row r="1061" spans="2:6">
      <c r="B1061" s="13"/>
      <c r="F1061" s="13"/>
    </row>
    <row r="1062" spans="2:6">
      <c r="B1062" s="13"/>
      <c r="F1062" s="13"/>
    </row>
    <row r="1063" spans="2:6">
      <c r="B1063" s="13"/>
      <c r="F1063" s="13"/>
    </row>
    <row r="1064" spans="2:6">
      <c r="B1064" s="13"/>
      <c r="F1064" s="13"/>
    </row>
    <row r="1065" spans="2:6">
      <c r="B1065" s="13"/>
      <c r="F1065" s="13"/>
    </row>
    <row r="1066" spans="2:6">
      <c r="B1066" s="13"/>
      <c r="F1066" s="13"/>
    </row>
    <row r="1067" spans="2:6">
      <c r="B1067" s="13"/>
      <c r="F1067" s="13"/>
    </row>
    <row r="1068" spans="2:6">
      <c r="B1068" s="13"/>
      <c r="F1068" s="13"/>
    </row>
    <row r="1069" spans="2:6">
      <c r="B1069" s="13"/>
      <c r="F1069" s="13"/>
    </row>
    <row r="1070" spans="2:6">
      <c r="B1070" s="13"/>
      <c r="F1070" s="13"/>
    </row>
    <row r="1071" spans="2:6">
      <c r="B1071" s="13"/>
      <c r="F1071" s="13"/>
    </row>
    <row r="1072" spans="2:6">
      <c r="B1072" s="13"/>
      <c r="F1072" s="13"/>
    </row>
    <row r="1073" spans="2:6">
      <c r="B1073" s="13"/>
      <c r="F1073" s="13"/>
    </row>
    <row r="1074" spans="2:6">
      <c r="B1074" s="13"/>
      <c r="F1074" s="13"/>
    </row>
    <row r="1075" spans="2:6">
      <c r="B1075" s="13"/>
      <c r="F1075" s="13"/>
    </row>
    <row r="1076" spans="2:6">
      <c r="B1076" s="13"/>
      <c r="F1076" s="13"/>
    </row>
    <row r="1077" spans="2:6">
      <c r="B1077" s="13"/>
      <c r="F1077" s="13"/>
    </row>
    <row r="1078" spans="2:6">
      <c r="B1078" s="13"/>
      <c r="F1078" s="13"/>
    </row>
    <row r="1079" spans="2:6">
      <c r="B1079" s="13"/>
      <c r="F1079" s="13"/>
    </row>
    <row r="1080" spans="2:6">
      <c r="B1080" s="13"/>
      <c r="F1080" s="13"/>
    </row>
    <row r="1081" spans="2:6">
      <c r="B1081" s="13"/>
      <c r="F1081" s="13"/>
    </row>
    <row r="1082" spans="2:6">
      <c r="B1082" s="13"/>
      <c r="F1082" s="13"/>
    </row>
    <row r="1083" spans="2:6">
      <c r="B1083" s="13"/>
      <c r="F1083" s="13"/>
    </row>
    <row r="1084" spans="2:6">
      <c r="B1084" s="13"/>
      <c r="F1084" s="13"/>
    </row>
    <row r="1085" spans="2:6">
      <c r="B1085" s="13"/>
      <c r="F1085" s="13"/>
    </row>
    <row r="1086" spans="2:6">
      <c r="B1086" s="13"/>
      <c r="F1086" s="13"/>
    </row>
    <row r="1087" spans="2:6">
      <c r="B1087" s="13"/>
      <c r="F1087" s="13"/>
    </row>
    <row r="1088" spans="2:6">
      <c r="B1088" s="13"/>
      <c r="F1088" s="13"/>
    </row>
    <row r="1089" spans="2:6">
      <c r="B1089" s="13"/>
      <c r="F1089" s="13"/>
    </row>
    <row r="1090" spans="2:6">
      <c r="B1090" s="13"/>
      <c r="F1090" s="13"/>
    </row>
    <row r="1091" spans="2:6">
      <c r="B1091" s="13"/>
      <c r="F1091" s="13"/>
    </row>
    <row r="1092" spans="2:6">
      <c r="B1092" s="13"/>
      <c r="F1092" s="13"/>
    </row>
    <row r="1093" spans="2:6">
      <c r="B1093" s="13"/>
      <c r="F1093" s="13"/>
    </row>
    <row r="1094" spans="2:6">
      <c r="B1094" s="13"/>
      <c r="F1094" s="13"/>
    </row>
    <row r="1095" spans="2:6">
      <c r="B1095" s="13"/>
      <c r="F1095" s="13"/>
    </row>
    <row r="1096" spans="2:6">
      <c r="B1096" s="13"/>
      <c r="F1096" s="13"/>
    </row>
    <row r="1097" spans="2:6">
      <c r="B1097" s="13"/>
      <c r="F1097" s="13"/>
    </row>
    <row r="1098" spans="2:6">
      <c r="B1098" s="13"/>
      <c r="F1098" s="13"/>
    </row>
    <row r="1099" spans="2:6">
      <c r="B1099" s="13"/>
      <c r="F1099" s="13"/>
    </row>
    <row r="1100" spans="2:6">
      <c r="B1100" s="13"/>
      <c r="F1100" s="13"/>
    </row>
    <row r="1101" spans="2:6">
      <c r="B1101" s="13"/>
      <c r="F1101" s="13"/>
    </row>
    <row r="1102" spans="2:6">
      <c r="B1102" s="13"/>
      <c r="F1102" s="13"/>
    </row>
    <row r="1103" spans="2:6">
      <c r="B1103" s="13"/>
      <c r="F1103" s="13"/>
    </row>
    <row r="1104" spans="2:6">
      <c r="B1104" s="13"/>
      <c r="F1104" s="13"/>
    </row>
    <row r="1105" spans="2:6">
      <c r="B1105" s="13"/>
      <c r="F1105" s="13"/>
    </row>
    <row r="1106" spans="2:6">
      <c r="B1106" s="13"/>
      <c r="F1106" s="13"/>
    </row>
    <row r="1107" spans="2:6">
      <c r="B1107" s="13"/>
      <c r="F1107" s="13"/>
    </row>
    <row r="1108" spans="2:6">
      <c r="B1108" s="13"/>
      <c r="F1108" s="13"/>
    </row>
    <row r="1109" spans="2:6">
      <c r="B1109" s="13"/>
      <c r="F1109" s="13"/>
    </row>
    <row r="1110" spans="2:6">
      <c r="B1110" s="13"/>
      <c r="F1110" s="13"/>
    </row>
    <row r="1111" spans="2:6">
      <c r="B1111" s="13"/>
      <c r="F1111" s="13"/>
    </row>
    <row r="1112" spans="2:6">
      <c r="B1112" s="13"/>
      <c r="F1112" s="13"/>
    </row>
    <row r="1113" spans="2:6">
      <c r="B1113" s="13"/>
      <c r="F1113" s="13"/>
    </row>
    <row r="1114" spans="2:6">
      <c r="B1114" s="13"/>
      <c r="F1114" s="13"/>
    </row>
    <row r="1115" spans="2:6">
      <c r="B1115" s="13"/>
      <c r="F1115" s="13"/>
    </row>
    <row r="1116" spans="2:6">
      <c r="B1116" s="13"/>
      <c r="F1116" s="13"/>
    </row>
    <row r="1117" spans="2:6">
      <c r="B1117" s="13"/>
      <c r="F1117" s="13"/>
    </row>
    <row r="1118" spans="2:6">
      <c r="B1118" s="13"/>
      <c r="F1118" s="13"/>
    </row>
    <row r="1119" spans="2:6">
      <c r="B1119" s="13"/>
      <c r="F1119" s="13"/>
    </row>
    <row r="1120" spans="2:6">
      <c r="B1120" s="13"/>
      <c r="F1120" s="13"/>
    </row>
    <row r="1121" spans="2:6">
      <c r="B1121" s="13"/>
      <c r="F1121" s="13"/>
    </row>
    <row r="1122" spans="2:6">
      <c r="B1122" s="13"/>
      <c r="F1122" s="13"/>
    </row>
    <row r="1123" spans="2:6">
      <c r="B1123" s="13"/>
      <c r="F1123" s="13"/>
    </row>
    <row r="1124" spans="2:6">
      <c r="B1124" s="13"/>
      <c r="F1124" s="13"/>
    </row>
    <row r="1125" spans="2:6">
      <c r="B1125" s="13"/>
      <c r="F1125" s="13"/>
    </row>
    <row r="1126" spans="2:6">
      <c r="B1126" s="13"/>
      <c r="F1126" s="13"/>
    </row>
    <row r="1127" spans="2:6">
      <c r="B1127" s="13"/>
      <c r="F1127" s="13"/>
    </row>
    <row r="1128" spans="2:6">
      <c r="B1128" s="13"/>
      <c r="F1128" s="13"/>
    </row>
    <row r="1129" spans="2:6">
      <c r="B1129" s="13"/>
      <c r="F1129" s="13"/>
    </row>
    <row r="1130" spans="2:6">
      <c r="B1130" s="13"/>
      <c r="F1130" s="13"/>
    </row>
    <row r="1131" spans="2:6">
      <c r="B1131" s="13"/>
      <c r="F1131" s="13"/>
    </row>
    <row r="1132" spans="2:6">
      <c r="B1132" s="13"/>
      <c r="F1132" s="13"/>
    </row>
    <row r="1133" spans="2:6">
      <c r="B1133" s="13"/>
      <c r="F1133" s="13"/>
    </row>
    <row r="1134" spans="2:6">
      <c r="B1134" s="13"/>
      <c r="F1134" s="13"/>
    </row>
    <row r="1135" spans="2:6">
      <c r="B1135" s="13"/>
      <c r="F1135" s="13"/>
    </row>
    <row r="1136" spans="2:6">
      <c r="B1136" s="13"/>
      <c r="F1136" s="13"/>
    </row>
    <row r="1137" spans="2:6">
      <c r="B1137" s="13"/>
      <c r="F1137" s="13"/>
    </row>
    <row r="1138" spans="2:6">
      <c r="B1138" s="13"/>
      <c r="F1138" s="13"/>
    </row>
    <row r="1139" spans="2:6">
      <c r="B1139" s="13"/>
      <c r="F1139" s="13"/>
    </row>
  </sheetData>
  <phoneticPr fontId="8" type="noConversion"/>
  <hyperlinks>
    <hyperlink ref="A3" r:id="rId1" xr:uid="{00000000-0004-0000-0500-000000000000}"/>
    <hyperlink ref="P11" r:id="rId2" display="http://www.konkoly.hu/cgi-bin/IBVS?4888" xr:uid="{00000000-0004-0000-0500-000001000000}"/>
    <hyperlink ref="P12" r:id="rId3" display="http://www.konkoly.hu/cgi-bin/IBVS?4888" xr:uid="{00000000-0004-0000-0500-000002000000}"/>
    <hyperlink ref="P13" r:id="rId4" display="http://www.konkoly.hu/cgi-bin/IBVS?5263" xr:uid="{00000000-0004-0000-0500-000003000000}"/>
    <hyperlink ref="P14" r:id="rId5" display="http://www.konkoly.hu/cgi-bin/IBVS?5263" xr:uid="{00000000-0004-0000-0500-000004000000}"/>
    <hyperlink ref="P15" r:id="rId6" display="http://www.konkoly.hu/cgi-bin/IBVS?5263" xr:uid="{00000000-0004-0000-0500-000005000000}"/>
    <hyperlink ref="P16" r:id="rId7" display="http://www.konkoly.hu/cgi-bin/IBVS?5263" xr:uid="{00000000-0004-0000-0500-000006000000}"/>
    <hyperlink ref="P17" r:id="rId8" display="http://www.konkoly.hu/cgi-bin/IBVS?5263" xr:uid="{00000000-0004-0000-0500-000007000000}"/>
    <hyperlink ref="P18" r:id="rId9" display="http://www.konkoly.hu/cgi-bin/IBVS?5263" xr:uid="{00000000-0004-0000-0500-000008000000}"/>
    <hyperlink ref="P19" r:id="rId10" display="http://www.konkoly.hu/cgi-bin/IBVS?5263" xr:uid="{00000000-0004-0000-0500-000009000000}"/>
    <hyperlink ref="P20" r:id="rId11" display="http://www.konkoly.hu/cgi-bin/IBVS?5287" xr:uid="{00000000-0004-0000-0500-00000A000000}"/>
    <hyperlink ref="P21" r:id="rId12" display="http://www.konkoly.hu/cgi-bin/IBVS?5287" xr:uid="{00000000-0004-0000-0500-00000B000000}"/>
    <hyperlink ref="P22" r:id="rId13" display="http://www.konkoly.hu/cgi-bin/IBVS?5287" xr:uid="{00000000-0004-0000-0500-00000C000000}"/>
    <hyperlink ref="P23" r:id="rId14" display="http://www.konkoly.hu/cgi-bin/IBVS?5287" xr:uid="{00000000-0004-0000-0500-00000D000000}"/>
    <hyperlink ref="P24" r:id="rId15" display="http://www.konkoly.hu/cgi-bin/IBVS?5287" xr:uid="{00000000-0004-0000-0500-00000E000000}"/>
    <hyperlink ref="P25" r:id="rId16" display="http://www.konkoly.hu/cgi-bin/IBVS?5287" xr:uid="{00000000-0004-0000-0500-00000F000000}"/>
    <hyperlink ref="P26" r:id="rId17" display="http://www.konkoly.hu/cgi-bin/IBVS?5287" xr:uid="{00000000-0004-0000-0500-000010000000}"/>
    <hyperlink ref="P57" r:id="rId18" display="http://var.astro.cz/oejv/issues/oejv0074.pdf" xr:uid="{00000000-0004-0000-0500-000011000000}"/>
    <hyperlink ref="P27" r:id="rId19" display="http://www.konkoly.hu/cgi-bin/IBVS?5583" xr:uid="{00000000-0004-0000-0500-000012000000}"/>
    <hyperlink ref="P28" r:id="rId20" display="http://www.konkoly.hu/cgi-bin/IBVS?5583" xr:uid="{00000000-0004-0000-0500-000013000000}"/>
    <hyperlink ref="P29" r:id="rId21" display="http://www.konkoly.hu/cgi-bin/IBVS?5583" xr:uid="{00000000-0004-0000-0500-000014000000}"/>
    <hyperlink ref="P30" r:id="rId22" display="http://www.konkoly.hu/cgi-bin/IBVS?5583" xr:uid="{00000000-0004-0000-0500-000015000000}"/>
    <hyperlink ref="P31" r:id="rId23" display="http://www.konkoly.hu/cgi-bin/IBVS?5583" xr:uid="{00000000-0004-0000-0500-000016000000}"/>
    <hyperlink ref="P32" r:id="rId24" display="http://www.bav-astro.de/sfs/BAVM_link.php?BAVMnr=152" xr:uid="{00000000-0004-0000-0500-000017000000}"/>
    <hyperlink ref="P33" r:id="rId25" display="http://www.bav-astro.de/sfs/BAVM_link.php?BAVMnr=152" xr:uid="{00000000-0004-0000-0500-000018000000}"/>
    <hyperlink ref="P34" r:id="rId26" display="http://www.konkoly.hu/cgi-bin/IBVS?5583" xr:uid="{00000000-0004-0000-0500-000019000000}"/>
    <hyperlink ref="P58" r:id="rId27" display="http://www.bav-astro.de/sfs/BAVM_link.php?BAVMnr=158" xr:uid="{00000000-0004-0000-0500-00001A000000}"/>
    <hyperlink ref="P59" r:id="rId28" display="http://www.bav-astro.de/sfs/BAVM_link.php?BAVMnr=158" xr:uid="{00000000-0004-0000-0500-00001B000000}"/>
    <hyperlink ref="P60" r:id="rId29" display="http://www.bav-astro.de/sfs/BAVM_link.php?BAVMnr=158" xr:uid="{00000000-0004-0000-0500-00001C000000}"/>
    <hyperlink ref="P61" r:id="rId30" display="http://www.bav-astro.de/sfs/BAVM_link.php?BAVMnr=158" xr:uid="{00000000-0004-0000-0500-00001D000000}"/>
    <hyperlink ref="P62" r:id="rId31" display="http://www.bav-astro.de/sfs/BAVM_link.php?BAVMnr=158" xr:uid="{00000000-0004-0000-0500-00001E000000}"/>
    <hyperlink ref="P63" r:id="rId32" display="http://www.bav-astro.de/sfs/BAVM_link.php?BAVMnr=158" xr:uid="{00000000-0004-0000-0500-00001F000000}"/>
    <hyperlink ref="P64" r:id="rId33" display="http://www.bav-astro.de/sfs/BAVM_link.php?BAVMnr=158" xr:uid="{00000000-0004-0000-0500-000020000000}"/>
    <hyperlink ref="P65" r:id="rId34" display="http://www.bav-astro.de/sfs/BAVM_link.php?BAVMnr=158" xr:uid="{00000000-0004-0000-0500-000021000000}"/>
    <hyperlink ref="P35" r:id="rId35" display="http://www.konkoly.hu/cgi-bin/IBVS?5583" xr:uid="{00000000-0004-0000-0500-000022000000}"/>
    <hyperlink ref="P66" r:id="rId36" display="http://www.bav-astro.de/sfs/BAVM_link.php?BAVMnr=158" xr:uid="{00000000-0004-0000-0500-000023000000}"/>
    <hyperlink ref="P36" r:id="rId37" display="http://www.konkoly.hu/cgi-bin/IBVS?5583" xr:uid="{00000000-0004-0000-0500-000024000000}"/>
    <hyperlink ref="P37" r:id="rId38" display="http://www.bav-astro.de/sfs/BAVM_link.php?BAVMnr=158" xr:uid="{00000000-0004-0000-0500-000025000000}"/>
    <hyperlink ref="P38" r:id="rId39" display="http://www.bav-astro.de/sfs/BAVM_link.php?BAVMnr=158" xr:uid="{00000000-0004-0000-0500-000026000000}"/>
    <hyperlink ref="P39" r:id="rId40" display="http://www.bav-astro.de/sfs/BAVM_link.php?BAVMnr=158" xr:uid="{00000000-0004-0000-0500-000027000000}"/>
    <hyperlink ref="P40" r:id="rId41" display="http://www.konkoly.hu/cgi-bin/IBVS?5583" xr:uid="{00000000-0004-0000-0500-000028000000}"/>
    <hyperlink ref="P41" r:id="rId42" display="http://www.konkoly.hu/cgi-bin/IBVS?5583" xr:uid="{00000000-0004-0000-0500-000029000000}"/>
    <hyperlink ref="P67" r:id="rId43" display="http://www.bav-astro.de/sfs/BAVM_link.php?BAVMnr=173" xr:uid="{00000000-0004-0000-0500-00002A000000}"/>
    <hyperlink ref="P42" r:id="rId44" display="http://www.konkoly.hu/cgi-bin/IBVS?5583" xr:uid="{00000000-0004-0000-0500-00002B000000}"/>
    <hyperlink ref="P43" r:id="rId45" display="http://www.konkoly.hu/cgi-bin/IBVS?5583" xr:uid="{00000000-0004-0000-0500-00002C000000}"/>
    <hyperlink ref="P44" r:id="rId46" display="http://www.bav-astro.de/sfs/BAVM_link.php?BAVMnr=172" xr:uid="{00000000-0004-0000-0500-00002D000000}"/>
    <hyperlink ref="P45" r:id="rId47" display="http://www.bav-astro.de/sfs/BAVM_link.php?BAVMnr=172" xr:uid="{00000000-0004-0000-0500-00002E000000}"/>
    <hyperlink ref="P46" r:id="rId48" display="http://www.bav-astro.de/sfs/BAVM_link.php?BAVMnr=172" xr:uid="{00000000-0004-0000-0500-00002F000000}"/>
    <hyperlink ref="P47" r:id="rId49" display="http://www.bav-astro.de/sfs/BAVM_link.php?BAVMnr=172" xr:uid="{00000000-0004-0000-0500-000030000000}"/>
    <hyperlink ref="P48" r:id="rId50" display="http://www.bav-astro.de/sfs/BAVM_link.php?BAVMnr=172" xr:uid="{00000000-0004-0000-0500-000031000000}"/>
    <hyperlink ref="P49" r:id="rId51" display="http://www.bav-astro.de/sfs/BAVM_link.php?BAVMnr=172" xr:uid="{00000000-0004-0000-0500-000032000000}"/>
    <hyperlink ref="P50" r:id="rId52" display="http://www.bav-astro.de/sfs/BAVM_link.php?BAVMnr=172" xr:uid="{00000000-0004-0000-0500-000033000000}"/>
    <hyperlink ref="P51" r:id="rId53" display="http://www.bav-astro.de/sfs/BAVM_link.php?BAVMnr=172" xr:uid="{00000000-0004-0000-0500-000034000000}"/>
    <hyperlink ref="P52" r:id="rId54" display="http://www.bav-astro.de/sfs/BAVM_link.php?BAVMnr=172" xr:uid="{00000000-0004-0000-0500-000035000000}"/>
    <hyperlink ref="P53" r:id="rId55" display="http://www.bav-astro.de/sfs/BAVM_link.php?BAVMnr=172" xr:uid="{00000000-0004-0000-0500-000036000000}"/>
    <hyperlink ref="P68" r:id="rId56" display="http://www.bav-astro.de/sfs/BAVM_link.php?BAVMnr=173" xr:uid="{00000000-0004-0000-0500-000037000000}"/>
    <hyperlink ref="P69" r:id="rId57" display="http://www.bav-astro.de/sfs/BAVM_link.php?BAVMnr=173" xr:uid="{00000000-0004-0000-0500-000038000000}"/>
    <hyperlink ref="P70" r:id="rId58" display="http://www.konkoly.hu/cgi-bin/IBVS?5741" xr:uid="{00000000-0004-0000-0500-000039000000}"/>
    <hyperlink ref="P71" r:id="rId59" display="http://www.konkoly.hu/cgi-bin/IBVS?5741" xr:uid="{00000000-0004-0000-0500-00003A000000}"/>
    <hyperlink ref="P72" r:id="rId60" display="http://www.bav-astro.de/sfs/BAVM_link.php?BAVMnr=173" xr:uid="{00000000-0004-0000-0500-00003B000000}"/>
    <hyperlink ref="P73" r:id="rId61" display="http://www.bav-astro.de/sfs/BAVM_link.php?BAVMnr=173" xr:uid="{00000000-0004-0000-0500-00003C000000}"/>
    <hyperlink ref="P74" r:id="rId62" display="http://www.bav-astro.de/sfs/BAVM_link.php?BAVMnr=178" xr:uid="{00000000-0004-0000-0500-00003D000000}"/>
    <hyperlink ref="P75" r:id="rId63" display="http://www.bav-astro.de/sfs/BAVM_link.php?BAVMnr=173" xr:uid="{00000000-0004-0000-0500-00003E000000}"/>
    <hyperlink ref="P76" r:id="rId64" display="http://www.bav-astro.de/sfs/BAVM_link.php?BAVMnr=178" xr:uid="{00000000-0004-0000-0500-00003F000000}"/>
    <hyperlink ref="P77" r:id="rId65" display="http://www.konkoly.hu/cgi-bin/IBVS?5677" xr:uid="{00000000-0004-0000-0500-000040000000}"/>
    <hyperlink ref="P78" r:id="rId66" display="http://www.konkoly.hu/cgi-bin/IBVS?5677" xr:uid="{00000000-0004-0000-0500-000041000000}"/>
    <hyperlink ref="P79" r:id="rId67" display="http://www.konkoly.hu/cgi-bin/IBVS?5741" xr:uid="{00000000-0004-0000-0500-000042000000}"/>
    <hyperlink ref="P80" r:id="rId68" display="http://www.konkoly.hu/cgi-bin/IBVS?5741" xr:uid="{00000000-0004-0000-0500-000043000000}"/>
    <hyperlink ref="P81" r:id="rId69" display="http://www.konkoly.hu/cgi-bin/IBVS?5677" xr:uid="{00000000-0004-0000-0500-000044000000}"/>
    <hyperlink ref="P82" r:id="rId70" display="http://www.konkoly.hu/cgi-bin/IBVS?5677" xr:uid="{00000000-0004-0000-0500-000045000000}"/>
    <hyperlink ref="P83" r:id="rId71" display="http://www.konkoly.hu/cgi-bin/IBVS?5672" xr:uid="{00000000-0004-0000-0500-000046000000}"/>
    <hyperlink ref="P84" r:id="rId72" display="http://www.konkoly.hu/cgi-bin/IBVS?5741" xr:uid="{00000000-0004-0000-0500-000047000000}"/>
    <hyperlink ref="P85" r:id="rId73" display="http://www.konkoly.hu/cgi-bin/IBVS?5741" xr:uid="{00000000-0004-0000-0500-000048000000}"/>
    <hyperlink ref="P86" r:id="rId74" display="http://www.konkoly.hu/cgi-bin/IBVS?5677" xr:uid="{00000000-0004-0000-0500-000049000000}"/>
    <hyperlink ref="P87" r:id="rId75" display="http://www.bav-astro.de/sfs/BAVM_link.php?BAVMnr=178" xr:uid="{00000000-0004-0000-0500-00004A000000}"/>
    <hyperlink ref="P88" r:id="rId76" display="http://www.bav-astro.de/sfs/BAVM_link.php?BAVMnr=178" xr:uid="{00000000-0004-0000-0500-00004B000000}"/>
    <hyperlink ref="P89" r:id="rId77" display="http://www.bav-astro.de/sfs/BAVM_link.php?BAVMnr=178" xr:uid="{00000000-0004-0000-0500-00004C000000}"/>
    <hyperlink ref="P90" r:id="rId78" display="http://www.bav-astro.de/sfs/BAVM_link.php?BAVMnr=178" xr:uid="{00000000-0004-0000-0500-00004D000000}"/>
    <hyperlink ref="P91" r:id="rId79" display="http://var.astro.cz/oejv/issues/oejv0074.pdf" xr:uid="{00000000-0004-0000-0500-00004E000000}"/>
    <hyperlink ref="P92" r:id="rId80" display="http://var.astro.cz/oejv/issues/oejv0074.pdf" xr:uid="{00000000-0004-0000-0500-00004F000000}"/>
    <hyperlink ref="P93" r:id="rId81" display="http://var.astro.cz/oejv/issues/oejv0074.pdf" xr:uid="{00000000-0004-0000-0500-000050000000}"/>
    <hyperlink ref="P94" r:id="rId82" display="http://var.astro.cz/oejv/issues/oejv0074.pdf" xr:uid="{00000000-0004-0000-0500-000051000000}"/>
    <hyperlink ref="P95" r:id="rId83" display="http://www.bav-astro.de/sfs/BAVM_link.php?BAVMnr=183" xr:uid="{00000000-0004-0000-0500-000052000000}"/>
    <hyperlink ref="P96" r:id="rId84" display="http://www.bav-astro.de/sfs/BAVM_link.php?BAVMnr=183" xr:uid="{00000000-0004-0000-0500-000053000000}"/>
    <hyperlink ref="P97" r:id="rId85" display="http://www.bav-astro.de/sfs/BAVM_link.php?BAVMnr=186" xr:uid="{00000000-0004-0000-0500-000054000000}"/>
    <hyperlink ref="P98" r:id="rId86" display="http://www.bav-astro.de/sfs/BAVM_link.php?BAVMnr=201" xr:uid="{00000000-0004-0000-0500-000055000000}"/>
    <hyperlink ref="P99" r:id="rId87" display="http://www.bav-astro.de/sfs/BAVM_link.php?BAVMnr=201" xr:uid="{00000000-0004-0000-0500-000056000000}"/>
    <hyperlink ref="P100" r:id="rId88" display="http://www.bav-astro.de/sfs/BAVM_link.php?BAVMnr=201" xr:uid="{00000000-0004-0000-0500-000057000000}"/>
    <hyperlink ref="P101" r:id="rId89" display="http://www.bav-astro.de/sfs/BAVM_link.php?BAVMnr=201" xr:uid="{00000000-0004-0000-0500-000058000000}"/>
    <hyperlink ref="P102" r:id="rId90" display="http://www.bav-astro.de/sfs/BAVM_link.php?BAVMnr=201" xr:uid="{00000000-0004-0000-0500-000059000000}"/>
    <hyperlink ref="P103" r:id="rId91" display="http://www.bav-astro.de/sfs/BAVM_link.php?BAVMnr=201" xr:uid="{00000000-0004-0000-0500-00005A000000}"/>
    <hyperlink ref="P104" r:id="rId92" display="http://www.bav-astro.de/sfs/BAVM_link.php?BAVMnr=201" xr:uid="{00000000-0004-0000-0500-00005B000000}"/>
    <hyperlink ref="P105" r:id="rId93" display="http://www.bav-astro.de/sfs/BAVM_link.php?BAVMnr=201" xr:uid="{00000000-0004-0000-0500-00005C000000}"/>
    <hyperlink ref="P106" r:id="rId94" display="http://www.bav-astro.de/sfs/BAVM_link.php?BAVMnr=201" xr:uid="{00000000-0004-0000-0500-00005D000000}"/>
    <hyperlink ref="P107" r:id="rId95" display="http://www.bav-astro.de/sfs/BAVM_link.php?BAVMnr=201" xr:uid="{00000000-0004-0000-0500-00005E000000}"/>
    <hyperlink ref="P108" r:id="rId96" display="http://www.bav-astro.de/sfs/BAVM_link.php?BAVMnr=201" xr:uid="{00000000-0004-0000-0500-00005F000000}"/>
    <hyperlink ref="P109" r:id="rId97" display="http://www.bav-astro.de/sfs/BAVM_link.php?BAVMnr=203" xr:uid="{00000000-0004-0000-0500-000060000000}"/>
    <hyperlink ref="P110" r:id="rId98" display="http://www.bav-astro.de/sfs/BAVM_link.php?BAVMnr=209" xr:uid="{00000000-0004-0000-0500-000061000000}"/>
    <hyperlink ref="P111" r:id="rId99" display="http://www.bav-astro.de/sfs/BAVM_link.php?BAVMnr=209" xr:uid="{00000000-0004-0000-0500-000062000000}"/>
    <hyperlink ref="P112" r:id="rId100" display="http://www.bav-astro.de/sfs/BAVM_link.php?BAVMnr=209" xr:uid="{00000000-0004-0000-0500-000063000000}"/>
    <hyperlink ref="P113" r:id="rId101" display="http://www.konkoly.hu/cgi-bin/IBVS?5894" xr:uid="{00000000-0004-0000-0500-000064000000}"/>
    <hyperlink ref="P114" r:id="rId102" display="http://www.bav-astro.de/sfs/BAVM_link.php?BAVMnr=212" xr:uid="{00000000-0004-0000-0500-000065000000}"/>
    <hyperlink ref="P115" r:id="rId103" display="http://www.bav-astro.de/sfs/BAVM_link.php?BAVMnr=212" xr:uid="{00000000-0004-0000-0500-000066000000}"/>
    <hyperlink ref="P116" r:id="rId104" display="http://www.bav-astro.de/sfs/BAVM_link.php?BAVMnr=214" xr:uid="{00000000-0004-0000-0500-000067000000}"/>
    <hyperlink ref="P117" r:id="rId105" display="http://www.bav-astro.de/sfs/BAVM_link.php?BAVMnr=214" xr:uid="{00000000-0004-0000-0500-000068000000}"/>
    <hyperlink ref="P118" r:id="rId106" display="http://var.astro.cz/oejv/issues/oejv0137.pdf" xr:uid="{00000000-0004-0000-0500-000069000000}"/>
    <hyperlink ref="P119" r:id="rId107" display="http://www.konkoly.hu/cgi-bin/IBVS?5945" xr:uid="{00000000-0004-0000-0500-00006A000000}"/>
    <hyperlink ref="P120" r:id="rId108" display="http://www.konkoly.hu/cgi-bin/IBVS?5960" xr:uid="{00000000-0004-0000-0500-00006B000000}"/>
    <hyperlink ref="P121" r:id="rId109" display="http://var.astro.cz/oejv/issues/oejv0137.pdf" xr:uid="{00000000-0004-0000-0500-00006C000000}"/>
    <hyperlink ref="P122" r:id="rId110" display="http://var.astro.cz/oejv/issues/oejv0137.pdf" xr:uid="{00000000-0004-0000-0500-00006D000000}"/>
    <hyperlink ref="P123" r:id="rId111" display="http://www.bav-astro.de/sfs/BAVM_link.php?BAVMnr=215" xr:uid="{00000000-0004-0000-0500-00006E000000}"/>
    <hyperlink ref="P124" r:id="rId112" display="http://www.bav-astro.de/sfs/BAVM_link.php?BAVMnr=215" xr:uid="{00000000-0004-0000-0500-00006F000000}"/>
    <hyperlink ref="P125" r:id="rId113" display="http://www.bav-astro.de/sfs/BAVM_link.php?BAVMnr=215" xr:uid="{00000000-0004-0000-0500-000070000000}"/>
    <hyperlink ref="P126" r:id="rId114" display="http://var.astro.cz/oejv/issues/oejv0160.pdf" xr:uid="{00000000-0004-0000-0500-000071000000}"/>
    <hyperlink ref="P127" r:id="rId115" display="http://var.astro.cz/oejv/issues/oejv0160.pdf" xr:uid="{00000000-0004-0000-0500-000072000000}"/>
    <hyperlink ref="P128" r:id="rId116" display="http://var.astro.cz/oejv/issues/oejv0160.pdf" xr:uid="{00000000-0004-0000-0500-000073000000}"/>
    <hyperlink ref="P129" r:id="rId117" display="http://www.bav-astro.de/sfs/BAVM_link.php?BAVMnr=228" xr:uid="{00000000-0004-0000-0500-000074000000}"/>
    <hyperlink ref="P130" r:id="rId118" display="http://www.bav-astro.de/sfs/BAVM_link.php?BAVMnr=228" xr:uid="{00000000-0004-0000-0500-000075000000}"/>
    <hyperlink ref="P131" r:id="rId119" display="http://var.astro.cz/oejv/issues/oejv0160.pdf" xr:uid="{00000000-0004-0000-0500-000076000000}"/>
    <hyperlink ref="P132" r:id="rId120" display="http://var.astro.cz/oejv/issues/oejv0160.pdf" xr:uid="{00000000-0004-0000-0500-000077000000}"/>
    <hyperlink ref="P133" r:id="rId121" display="http://var.astro.cz/oejv/issues/oejv0160.pdf" xr:uid="{00000000-0004-0000-0500-000078000000}"/>
    <hyperlink ref="P134" r:id="rId122" display="http://www.bav-astro.de/sfs/BAVM_link.php?BAVMnr=234" xr:uid="{00000000-0004-0000-0500-000079000000}"/>
    <hyperlink ref="P135" r:id="rId123" display="http://www.bav-astro.de/sfs/BAVM_link.php?BAVMnr=234" xr:uid="{00000000-0004-0000-0500-00007A000000}"/>
  </hyperlinks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9:L107"/>
  <sheetViews>
    <sheetView workbookViewId="0">
      <selection activeCell="C19" sqref="C19"/>
    </sheetView>
  </sheetViews>
  <sheetFormatPr defaultRowHeight="12.75"/>
  <cols>
    <col min="1" max="1" width="20.85546875" customWidth="1"/>
    <col min="2" max="2" width="4.7109375" style="13" customWidth="1"/>
    <col min="18" max="18" width="15.7109375" customWidth="1"/>
  </cols>
  <sheetData>
    <row r="9" spans="1:12">
      <c r="L9" s="13" t="s">
        <v>720</v>
      </c>
    </row>
    <row r="10" spans="1:12">
      <c r="A10" t="s">
        <v>710</v>
      </c>
      <c r="B10" s="13" t="s">
        <v>79</v>
      </c>
      <c r="C10">
        <v>30428.35</v>
      </c>
      <c r="E10" t="s">
        <v>668</v>
      </c>
      <c r="F10" t="s">
        <v>108</v>
      </c>
      <c r="G10">
        <f>VLOOKUP(C10,'Active 1'!C$21:E$214,3,FALSE)</f>
        <v>-59824.399822603555</v>
      </c>
      <c r="H10">
        <v>0</v>
      </c>
      <c r="I10">
        <v>5.96E-2</v>
      </c>
      <c r="J10">
        <v>0.50717000000000001</v>
      </c>
      <c r="K10">
        <v>0.79376000000000002</v>
      </c>
      <c r="L10">
        <v>35</v>
      </c>
    </row>
    <row r="11" spans="1:12">
      <c r="A11" t="s">
        <v>710</v>
      </c>
      <c r="B11" s="13" t="s">
        <v>78</v>
      </c>
      <c r="C11">
        <v>31031.58</v>
      </c>
      <c r="E11" t="s">
        <v>669</v>
      </c>
      <c r="F11" t="s">
        <v>108</v>
      </c>
      <c r="G11">
        <f>VLOOKUP(C11,'Active 1'!C$21:E$214,3,FALSE)</f>
        <v>-58141.839065711996</v>
      </c>
      <c r="H11">
        <v>0</v>
      </c>
      <c r="I11">
        <v>7.5600000000000001E-2</v>
      </c>
      <c r="J11">
        <v>0.49686000000000002</v>
      </c>
      <c r="K11">
        <v>0.76973000000000003</v>
      </c>
      <c r="L11">
        <v>35</v>
      </c>
    </row>
    <row r="12" spans="1:12">
      <c r="A12" t="s">
        <v>710</v>
      </c>
      <c r="B12" s="13" t="s">
        <v>78</v>
      </c>
      <c r="C12">
        <v>38385.480000000003</v>
      </c>
      <c r="E12" t="s">
        <v>670</v>
      </c>
      <c r="F12" t="s">
        <v>108</v>
      </c>
      <c r="G12">
        <f>VLOOKUP(C12,'Active 1'!C$21:E$214,3,FALSE)</f>
        <v>-37629.95545563833</v>
      </c>
      <c r="H12">
        <v>0</v>
      </c>
      <c r="I12" t="s">
        <v>671</v>
      </c>
      <c r="J12">
        <v>0.14330000000000001</v>
      </c>
      <c r="K12">
        <v>0.26590999999999998</v>
      </c>
      <c r="L12">
        <v>35</v>
      </c>
    </row>
    <row r="13" spans="1:12">
      <c r="A13" t="s">
        <v>710</v>
      </c>
      <c r="B13" s="13" t="s">
        <v>78</v>
      </c>
      <c r="C13">
        <v>38816.400000000001</v>
      </c>
      <c r="E13" t="s">
        <v>672</v>
      </c>
      <c r="F13" t="s">
        <v>108</v>
      </c>
      <c r="G13">
        <f>VLOOKUP(C13,'Active 1'!C$21:E$214,3,FALSE)</f>
        <v>-36428.010788828484</v>
      </c>
      <c r="H13">
        <v>0</v>
      </c>
      <c r="I13" t="s">
        <v>673</v>
      </c>
      <c r="J13">
        <v>0.10718999999999999</v>
      </c>
      <c r="K13">
        <v>0.22484000000000001</v>
      </c>
      <c r="L13">
        <v>35</v>
      </c>
    </row>
    <row r="14" spans="1:12">
      <c r="A14" t="s">
        <v>710</v>
      </c>
      <c r="B14" s="13" t="s">
        <v>78</v>
      </c>
      <c r="C14">
        <v>39905.26</v>
      </c>
      <c r="E14" t="s">
        <v>674</v>
      </c>
      <c r="F14" t="s">
        <v>108</v>
      </c>
      <c r="G14">
        <f>VLOOKUP(C14,'Active 1'!C$21:E$214,3,FALSE)</f>
        <v>-33390.905363453538</v>
      </c>
      <c r="H14">
        <v>0</v>
      </c>
      <c r="I14" t="s">
        <v>675</v>
      </c>
      <c r="J14">
        <v>0.11183</v>
      </c>
      <c r="K14">
        <v>0.21177000000000001</v>
      </c>
      <c r="L14">
        <v>35</v>
      </c>
    </row>
    <row r="15" spans="1:12">
      <c r="A15" t="s">
        <v>710</v>
      </c>
      <c r="B15" s="13" t="s">
        <v>79</v>
      </c>
      <c r="C15">
        <v>39942.400000000001</v>
      </c>
      <c r="E15" t="s">
        <v>676</v>
      </c>
      <c r="F15" t="s">
        <v>108</v>
      </c>
      <c r="G15">
        <f>VLOOKUP(C15,'Active 1'!C$21:E$214,3,FALSE)</f>
        <v>-33287.312527369533</v>
      </c>
      <c r="H15">
        <v>0</v>
      </c>
      <c r="I15">
        <v>5.9999999999999995E-4</v>
      </c>
      <c r="J15">
        <v>0.14407</v>
      </c>
      <c r="K15">
        <v>0.24324999999999999</v>
      </c>
      <c r="L15">
        <v>35</v>
      </c>
    </row>
    <row r="16" spans="1:12">
      <c r="A16" t="s">
        <v>731</v>
      </c>
      <c r="B16" s="13" t="s">
        <v>79</v>
      </c>
      <c r="C16">
        <v>49048.446000000004</v>
      </c>
      <c r="E16" t="s">
        <v>677</v>
      </c>
      <c r="F16" t="s">
        <v>111</v>
      </c>
      <c r="G16">
        <f>VLOOKUP(C16,'Active 1'!C$21:E$214,3,FALSE)</f>
        <v>-7888.2513897450244</v>
      </c>
      <c r="H16">
        <v>0</v>
      </c>
      <c r="I16" t="s">
        <v>678</v>
      </c>
      <c r="J16" t="s">
        <v>679</v>
      </c>
      <c r="K16" t="s">
        <v>680</v>
      </c>
      <c r="L16">
        <v>36</v>
      </c>
    </row>
    <row r="17" spans="1:12">
      <c r="A17" t="s">
        <v>715</v>
      </c>
      <c r="B17" s="13" t="s">
        <v>78</v>
      </c>
      <c r="C17">
        <v>50080.432699999998</v>
      </c>
      <c r="E17" t="s">
        <v>662</v>
      </c>
      <c r="F17" t="s">
        <v>601</v>
      </c>
      <c r="G17">
        <f>VLOOKUP(C17,'Active 1'!C$21:E$214,3,FALSE)</f>
        <v>-5009.7799558740326</v>
      </c>
      <c r="H17">
        <v>0</v>
      </c>
      <c r="I17" t="s">
        <v>663</v>
      </c>
      <c r="J17" t="s">
        <v>664</v>
      </c>
      <c r="K17" t="s">
        <v>665</v>
      </c>
      <c r="L17">
        <v>31</v>
      </c>
    </row>
    <row r="18" spans="1:12">
      <c r="A18" t="s">
        <v>716</v>
      </c>
      <c r="B18" s="13" t="s">
        <v>78</v>
      </c>
      <c r="C18">
        <v>50463.501300000004</v>
      </c>
      <c r="E18" t="s">
        <v>666</v>
      </c>
      <c r="F18" t="s">
        <v>601</v>
      </c>
      <c r="G18">
        <f>VLOOKUP(C18,'Active 1'!C$21:E$214,3,FALSE)</f>
        <v>-3941.3049238673439</v>
      </c>
      <c r="H18">
        <v>0</v>
      </c>
      <c r="I18">
        <v>8.2799999999999999E-2</v>
      </c>
      <c r="J18">
        <v>8.1960000000000005E-2</v>
      </c>
      <c r="K18">
        <v>8.7529999999999997E-2</v>
      </c>
      <c r="L18">
        <v>32</v>
      </c>
    </row>
    <row r="19" spans="1:12">
      <c r="A19" t="s">
        <v>707</v>
      </c>
      <c r="B19" s="13" t="s">
        <v>78</v>
      </c>
      <c r="C19">
        <v>50515.402300000002</v>
      </c>
      <c r="E19" t="s">
        <v>681</v>
      </c>
      <c r="F19" t="s">
        <v>111</v>
      </c>
      <c r="G19">
        <f>VLOOKUP(C19,'Active 1'!C$21:E$214,3,FALSE)</f>
        <v>-3796.5399323327306</v>
      </c>
      <c r="H19">
        <v>0</v>
      </c>
      <c r="I19" t="s">
        <v>682</v>
      </c>
      <c r="J19" t="s">
        <v>683</v>
      </c>
      <c r="K19">
        <v>2.3600000000000001E-3</v>
      </c>
      <c r="L19">
        <v>37</v>
      </c>
    </row>
    <row r="20" spans="1:12">
      <c r="A20" t="s">
        <v>709</v>
      </c>
      <c r="B20" s="13" t="s">
        <v>78</v>
      </c>
      <c r="C20">
        <v>51165.487800000003</v>
      </c>
      <c r="E20" t="s">
        <v>667</v>
      </c>
      <c r="F20" t="s">
        <v>601</v>
      </c>
      <c r="G20">
        <f>VLOOKUP(C20,'Active 1'!C$21:E$214,3,FALSE)</f>
        <v>-1983.2873571554007</v>
      </c>
      <c r="H20">
        <v>0</v>
      </c>
      <c r="I20">
        <v>8.2500000000000004E-2</v>
      </c>
      <c r="J20">
        <v>8.3430000000000004E-2</v>
      </c>
      <c r="K20">
        <v>8.2890000000000005E-2</v>
      </c>
      <c r="L20">
        <v>33</v>
      </c>
    </row>
    <row r="21" spans="1:12">
      <c r="A21" t="s">
        <v>722</v>
      </c>
      <c r="B21" s="13" t="s">
        <v>79</v>
      </c>
      <c r="C21">
        <v>51193.549299999999</v>
      </c>
      <c r="E21" t="s">
        <v>688</v>
      </c>
      <c r="F21" t="s">
        <v>111</v>
      </c>
      <c r="G21">
        <f>VLOOKUP(C21,'Active 1'!C$21:E$214,3,FALSE)</f>
        <v>-1905.0167494609796</v>
      </c>
      <c r="H21">
        <v>0</v>
      </c>
      <c r="I21">
        <v>0</v>
      </c>
      <c r="J21">
        <v>1.0200000000000001E-3</v>
      </c>
      <c r="K21">
        <v>3.1E-4</v>
      </c>
      <c r="L21">
        <v>2</v>
      </c>
    </row>
    <row r="22" spans="1:12">
      <c r="A22" t="s">
        <v>722</v>
      </c>
      <c r="B22" s="13" t="s">
        <v>78</v>
      </c>
      <c r="C22">
        <v>51195.519899999999</v>
      </c>
      <c r="E22" t="s">
        <v>684</v>
      </c>
      <c r="F22" t="s">
        <v>111</v>
      </c>
      <c r="G22">
        <f>VLOOKUP(C22,'Active 1'!C$21:E$214,3,FALSE)</f>
        <v>-1899.5202485781797</v>
      </c>
      <c r="H22">
        <v>0</v>
      </c>
      <c r="I22" t="s">
        <v>624</v>
      </c>
      <c r="J22" t="s">
        <v>685</v>
      </c>
      <c r="K22" t="s">
        <v>686</v>
      </c>
      <c r="L22">
        <v>2</v>
      </c>
    </row>
    <row r="23" spans="1:12">
      <c r="A23" t="s">
        <v>722</v>
      </c>
      <c r="B23" s="13" t="s">
        <v>78</v>
      </c>
      <c r="C23">
        <v>51237.468999999997</v>
      </c>
      <c r="E23" t="s">
        <v>687</v>
      </c>
      <c r="F23" t="s">
        <v>111</v>
      </c>
      <c r="G23">
        <f>VLOOKUP(C23,'Active 1'!C$21:E$214,3,FALSE)</f>
        <v>-1782.5136185251058</v>
      </c>
      <c r="H23">
        <v>0</v>
      </c>
      <c r="I23">
        <v>6.9999999999999999E-4</v>
      </c>
      <c r="J23">
        <v>1.8500000000000001E-3</v>
      </c>
      <c r="K23">
        <v>8.8999999999999995E-4</v>
      </c>
      <c r="L23">
        <v>2</v>
      </c>
    </row>
    <row r="24" spans="1:12">
      <c r="A24" t="s">
        <v>722</v>
      </c>
      <c r="B24" s="13" t="s">
        <v>78</v>
      </c>
      <c r="C24">
        <v>51518.551200000002</v>
      </c>
      <c r="E24" t="s">
        <v>689</v>
      </c>
      <c r="F24" t="s">
        <v>111</v>
      </c>
      <c r="G24">
        <f>VLOOKUP(C24,'Active 1'!C$21:E$214,3,FALSE)</f>
        <v>-998.50440283499051</v>
      </c>
      <c r="H24">
        <v>0</v>
      </c>
      <c r="I24">
        <v>1.2999999999999999E-3</v>
      </c>
      <c r="J24">
        <v>2.8600000000000001E-3</v>
      </c>
      <c r="K24">
        <v>1.0499999999999999E-3</v>
      </c>
      <c r="L24">
        <v>2</v>
      </c>
    </row>
    <row r="25" spans="1:12">
      <c r="A25" t="s">
        <v>723</v>
      </c>
      <c r="B25" s="13" t="s">
        <v>79</v>
      </c>
      <c r="C25">
        <v>51550.2765</v>
      </c>
      <c r="E25" t="s">
        <v>690</v>
      </c>
      <c r="F25" t="s">
        <v>111</v>
      </c>
      <c r="G25">
        <f>VLOOKUP(C25,'Active 1'!C$21:E$214,3,FALSE)</f>
        <v>-910.01453200527646</v>
      </c>
      <c r="H25">
        <v>0</v>
      </c>
      <c r="I25" t="s">
        <v>691</v>
      </c>
      <c r="J25" t="s">
        <v>692</v>
      </c>
      <c r="K25" t="s">
        <v>693</v>
      </c>
      <c r="L25">
        <v>3</v>
      </c>
    </row>
    <row r="26" spans="1:12">
      <c r="A26" t="s">
        <v>718</v>
      </c>
      <c r="B26" s="13" t="s">
        <v>78</v>
      </c>
      <c r="C26">
        <v>51555.476699999999</v>
      </c>
      <c r="E26" t="s">
        <v>694</v>
      </c>
      <c r="F26" t="s">
        <v>111</v>
      </c>
      <c r="G26">
        <f>VLOOKUP(C26,'Active 1'!C$21:E$214,3,FALSE)</f>
        <v>-895.50986140204679</v>
      </c>
      <c r="H26">
        <v>0</v>
      </c>
      <c r="I26" t="s">
        <v>609</v>
      </c>
      <c r="J26">
        <v>5.6999999999999998E-4</v>
      </c>
      <c r="K26" t="s">
        <v>695</v>
      </c>
      <c r="L26">
        <v>38</v>
      </c>
    </row>
    <row r="27" spans="1:12">
      <c r="A27" t="s">
        <v>723</v>
      </c>
      <c r="B27" s="13" t="s">
        <v>79</v>
      </c>
      <c r="C27">
        <v>51569.2791</v>
      </c>
      <c r="E27" t="s">
        <v>696</v>
      </c>
      <c r="F27" t="s">
        <v>111</v>
      </c>
      <c r="G27">
        <f>VLOOKUP(C27,'Active 1'!C$21:E$214,3,FALSE)</f>
        <v>-857.01148335234654</v>
      </c>
      <c r="H27">
        <v>0</v>
      </c>
      <c r="I27" t="s">
        <v>697</v>
      </c>
      <c r="J27" t="s">
        <v>698</v>
      </c>
      <c r="K27" t="s">
        <v>699</v>
      </c>
      <c r="L27">
        <v>3</v>
      </c>
    </row>
    <row r="28" spans="1:12">
      <c r="A28" t="s">
        <v>723</v>
      </c>
      <c r="B28" s="13" t="s">
        <v>78</v>
      </c>
      <c r="C28">
        <v>51569.457900000001</v>
      </c>
      <c r="E28" t="s">
        <v>700</v>
      </c>
      <c r="F28" t="s">
        <v>111</v>
      </c>
      <c r="G28">
        <f>VLOOKUP(C28,'Active 1'!C$21:E$214,3,FALSE)</f>
        <v>-856.51276501384427</v>
      </c>
      <c r="H28">
        <v>0</v>
      </c>
      <c r="I28" t="s">
        <v>701</v>
      </c>
      <c r="J28" t="s">
        <v>603</v>
      </c>
      <c r="K28" t="s">
        <v>702</v>
      </c>
      <c r="L28">
        <v>3</v>
      </c>
    </row>
    <row r="29" spans="1:12">
      <c r="A29" t="s">
        <v>718</v>
      </c>
      <c r="B29" s="13" t="s">
        <v>78</v>
      </c>
      <c r="C29">
        <v>51572.3272</v>
      </c>
      <c r="E29" t="s">
        <v>703</v>
      </c>
      <c r="F29" t="s">
        <v>111</v>
      </c>
      <c r="G29">
        <f>VLOOKUP(C29,'Active 1'!C$21:E$214,3,FALSE)</f>
        <v>-848.50956295203309</v>
      </c>
      <c r="H29">
        <v>0</v>
      </c>
      <c r="I29" t="s">
        <v>609</v>
      </c>
      <c r="J29">
        <v>5.6999999999999998E-4</v>
      </c>
      <c r="K29" t="s">
        <v>704</v>
      </c>
      <c r="L29">
        <v>38</v>
      </c>
    </row>
    <row r="30" spans="1:12">
      <c r="A30" t="s">
        <v>723</v>
      </c>
      <c r="B30" s="13" t="s">
        <v>79</v>
      </c>
      <c r="C30">
        <v>51576.454400000002</v>
      </c>
      <c r="E30" t="s">
        <v>705</v>
      </c>
      <c r="F30" t="s">
        <v>111</v>
      </c>
      <c r="G30">
        <f>VLOOKUP(C30,'Active 1'!C$21:E$214,3,FALSE)</f>
        <v>-836.99776023027323</v>
      </c>
      <c r="H30">
        <v>0</v>
      </c>
      <c r="I30">
        <v>3.0999999999999999E-3</v>
      </c>
      <c r="J30">
        <v>4.6699999999999997E-3</v>
      </c>
      <c r="K30">
        <v>2.81E-3</v>
      </c>
      <c r="L30">
        <v>3</v>
      </c>
    </row>
    <row r="31" spans="1:12">
      <c r="A31" t="s">
        <v>717</v>
      </c>
      <c r="B31" s="13" t="s">
        <v>78</v>
      </c>
      <c r="C31">
        <v>52359.369599999998</v>
      </c>
      <c r="E31">
        <v>239.5</v>
      </c>
      <c r="F31" t="s">
        <v>601</v>
      </c>
      <c r="G31">
        <f>VLOOKUP(C31,'Active 1'!C$21:E$214,3,FALSE)</f>
        <v>1346.7503814302688</v>
      </c>
      <c r="H31">
        <v>0</v>
      </c>
      <c r="I31">
        <v>8.4699999999999998E-2</v>
      </c>
      <c r="J31">
        <v>8.5080000000000003E-2</v>
      </c>
      <c r="K31">
        <v>8.4190000000000001E-2</v>
      </c>
      <c r="L31">
        <v>34</v>
      </c>
    </row>
    <row r="32" spans="1:12">
      <c r="A32" t="s">
        <v>712</v>
      </c>
      <c r="B32" s="13" t="s">
        <v>79</v>
      </c>
      <c r="C32">
        <v>54159.605900000002</v>
      </c>
      <c r="D32">
        <v>2.0000000000000001E-4</v>
      </c>
      <c r="E32">
        <v>5261</v>
      </c>
      <c r="F32" t="s">
        <v>601</v>
      </c>
      <c r="G32">
        <f>VLOOKUP(C32,'Active 1'!C$21:E$214,3,FALSE)</f>
        <v>6368.0638961951881</v>
      </c>
      <c r="H32">
        <v>10</v>
      </c>
      <c r="I32">
        <v>8.0000000000000004E-4</v>
      </c>
      <c r="J32" t="s">
        <v>602</v>
      </c>
      <c r="K32" t="s">
        <v>603</v>
      </c>
      <c r="L32">
        <v>18</v>
      </c>
    </row>
    <row r="33" spans="1:12">
      <c r="A33" t="s">
        <v>712</v>
      </c>
      <c r="B33" s="13" t="s">
        <v>78</v>
      </c>
      <c r="C33">
        <v>54159.787499999999</v>
      </c>
      <c r="D33">
        <v>8.0000000000000004E-4</v>
      </c>
      <c r="E33">
        <v>5261.5</v>
      </c>
      <c r="F33" t="s">
        <v>601</v>
      </c>
      <c r="G33">
        <f>VLOOKUP(C33,'Active 1'!C$21:E$214,3,FALSE)</f>
        <v>6368.5704244405433</v>
      </c>
      <c r="H33">
        <v>10</v>
      </c>
      <c r="I33">
        <v>3.0999999999999999E-3</v>
      </c>
      <c r="J33">
        <v>2.0500000000000002E-3</v>
      </c>
      <c r="K33">
        <v>1.67E-3</v>
      </c>
      <c r="L33">
        <v>18</v>
      </c>
    </row>
    <row r="34" spans="1:12">
      <c r="A34" t="s">
        <v>742</v>
      </c>
      <c r="B34" s="13" t="s">
        <v>78</v>
      </c>
      <c r="C34">
        <v>54405.398999999998</v>
      </c>
      <c r="D34">
        <v>4.0000000000000002E-4</v>
      </c>
      <c r="E34">
        <v>5946.5</v>
      </c>
      <c r="F34" t="s">
        <v>604</v>
      </c>
      <c r="G34">
        <f>VLOOKUP(C34,'Active 1'!C$21:E$214,3,FALSE)</f>
        <v>7053.6429031655171</v>
      </c>
      <c r="H34">
        <v>1</v>
      </c>
      <c r="I34">
        <v>2.6700000000000002E-2</v>
      </c>
      <c r="J34">
        <v>2.7140000000000001E-2</v>
      </c>
      <c r="K34">
        <v>2.6720000000000001E-2</v>
      </c>
      <c r="L34">
        <v>19</v>
      </c>
    </row>
    <row r="35" spans="1:12">
      <c r="A35" t="s">
        <v>742</v>
      </c>
      <c r="B35" s="13" t="s">
        <v>79</v>
      </c>
      <c r="C35">
        <v>54454.308599999997</v>
      </c>
      <c r="D35">
        <v>4.0000000000000002E-4</v>
      </c>
      <c r="E35">
        <v>6083</v>
      </c>
      <c r="F35" t="s">
        <v>601</v>
      </c>
      <c r="G35">
        <f>VLOOKUP(C35,'Active 1'!C$21:E$214,3,FALSE)</f>
        <v>7190.0641249138744</v>
      </c>
      <c r="H35">
        <v>10</v>
      </c>
      <c r="I35" t="s">
        <v>605</v>
      </c>
      <c r="J35" t="s">
        <v>606</v>
      </c>
      <c r="K35" t="s">
        <v>607</v>
      </c>
      <c r="L35">
        <v>19</v>
      </c>
    </row>
    <row r="36" spans="1:12">
      <c r="A36" t="s">
        <v>742</v>
      </c>
      <c r="B36" s="13" t="s">
        <v>78</v>
      </c>
      <c r="C36">
        <v>54454.489699999998</v>
      </c>
      <c r="D36">
        <v>5.9999999999999995E-4</v>
      </c>
      <c r="E36">
        <v>6083.5</v>
      </c>
      <c r="F36" t="s">
        <v>601</v>
      </c>
      <c r="G36">
        <f>VLOOKUP(C36,'Active 1'!C$21:E$214,3,FALSE)</f>
        <v>7190.5692585330171</v>
      </c>
      <c r="H36">
        <v>10</v>
      </c>
      <c r="I36" t="s">
        <v>608</v>
      </c>
      <c r="J36">
        <v>7.6000000000000004E-4</v>
      </c>
      <c r="K36">
        <v>2.7E-4</v>
      </c>
      <c r="L36">
        <v>19</v>
      </c>
    </row>
    <row r="37" spans="1:12">
      <c r="A37" t="s">
        <v>742</v>
      </c>
      <c r="B37" s="13" t="s">
        <v>78</v>
      </c>
      <c r="C37">
        <v>54505.398999999998</v>
      </c>
      <c r="D37">
        <v>4.0000000000000002E-4</v>
      </c>
      <c r="E37">
        <v>6225.5</v>
      </c>
      <c r="F37" t="s">
        <v>601</v>
      </c>
      <c r="G37">
        <f>VLOOKUP(C37,'Active 1'!C$21:E$214,3,FALSE)</f>
        <v>7332.5681484105389</v>
      </c>
      <c r="H37">
        <v>10</v>
      </c>
      <c r="I37" t="s">
        <v>609</v>
      </c>
      <c r="J37">
        <v>3.4000000000000002E-4</v>
      </c>
      <c r="K37" t="s">
        <v>610</v>
      </c>
      <c r="L37">
        <v>19</v>
      </c>
    </row>
    <row r="38" spans="1:12">
      <c r="A38" t="s">
        <v>742</v>
      </c>
      <c r="B38" s="13" t="s">
        <v>79</v>
      </c>
      <c r="C38">
        <v>54507.369599999998</v>
      </c>
      <c r="D38">
        <v>2.9999999999999997E-4</v>
      </c>
      <c r="E38">
        <v>6231</v>
      </c>
      <c r="F38" t="s">
        <v>601</v>
      </c>
      <c r="G38">
        <f>VLOOKUP(C38,'Active 1'!C$21:E$214,3,FALSE)</f>
        <v>7338.0646492933392</v>
      </c>
      <c r="H38">
        <v>10</v>
      </c>
      <c r="I38" t="s">
        <v>611</v>
      </c>
      <c r="J38" t="s">
        <v>612</v>
      </c>
      <c r="K38" t="s">
        <v>613</v>
      </c>
      <c r="L38">
        <v>19</v>
      </c>
    </row>
    <row r="39" spans="1:12">
      <c r="A39" t="s">
        <v>742</v>
      </c>
      <c r="B39" s="13" t="s">
        <v>78</v>
      </c>
      <c r="C39">
        <v>54509.343699999998</v>
      </c>
      <c r="D39">
        <v>5.0000000000000001E-4</v>
      </c>
      <c r="E39">
        <v>6236.5</v>
      </c>
      <c r="F39" t="s">
        <v>601</v>
      </c>
      <c r="G39">
        <f>VLOOKUP(C39,'Active 1'!C$21:E$214,3,FALSE)</f>
        <v>7343.5709125597195</v>
      </c>
      <c r="H39">
        <v>10</v>
      </c>
      <c r="I39">
        <v>0</v>
      </c>
      <c r="J39">
        <v>1.3799999999999999E-3</v>
      </c>
      <c r="K39">
        <v>7.7999999999999999E-4</v>
      </c>
      <c r="L39">
        <v>19</v>
      </c>
    </row>
    <row r="40" spans="1:12">
      <c r="A40" t="s">
        <v>742</v>
      </c>
      <c r="B40" s="13" t="s">
        <v>79</v>
      </c>
      <c r="C40">
        <v>54509.520299999996</v>
      </c>
      <c r="D40">
        <v>1E-3</v>
      </c>
      <c r="E40">
        <v>6237</v>
      </c>
      <c r="F40" t="s">
        <v>601</v>
      </c>
      <c r="G40">
        <f>VLOOKUP(C40,'Active 1'!C$21:E$214,3,FALSE)</f>
        <v>7344.0634945428192</v>
      </c>
      <c r="H40">
        <v>10</v>
      </c>
      <c r="I40" t="s">
        <v>614</v>
      </c>
      <c r="J40" t="s">
        <v>615</v>
      </c>
      <c r="K40" t="s">
        <v>616</v>
      </c>
      <c r="L40">
        <v>19</v>
      </c>
    </row>
    <row r="41" spans="1:12">
      <c r="A41" t="s">
        <v>742</v>
      </c>
      <c r="B41" s="13" t="s">
        <v>78</v>
      </c>
      <c r="C41">
        <v>54515.437400000003</v>
      </c>
      <c r="D41">
        <v>5.0000000000000001E-4</v>
      </c>
      <c r="E41">
        <v>6253.5</v>
      </c>
      <c r="F41" t="s">
        <v>601</v>
      </c>
      <c r="G41">
        <f>VLOOKUP(C41,'Active 1'!C$21:E$214,3,FALSE)</f>
        <v>7360.5677802292294</v>
      </c>
      <c r="H41">
        <v>10</v>
      </c>
      <c r="I41" t="s">
        <v>617</v>
      </c>
      <c r="J41">
        <v>2.4000000000000001E-4</v>
      </c>
      <c r="K41" t="s">
        <v>618</v>
      </c>
      <c r="L41">
        <v>19</v>
      </c>
    </row>
    <row r="42" spans="1:12">
      <c r="A42" t="s">
        <v>742</v>
      </c>
      <c r="B42" s="13" t="s">
        <v>79</v>
      </c>
      <c r="C42">
        <v>54516.333299999998</v>
      </c>
      <c r="D42">
        <v>5.0000000000000001E-4</v>
      </c>
      <c r="E42">
        <v>6256</v>
      </c>
      <c r="F42" t="s">
        <v>601</v>
      </c>
      <c r="G42">
        <f>VLOOKUP(C42,'Active 1'!C$21:E$214,3,FALSE)</f>
        <v>7363.0666715013676</v>
      </c>
      <c r="H42">
        <v>10</v>
      </c>
      <c r="I42" t="s">
        <v>619</v>
      </c>
      <c r="J42" t="s">
        <v>620</v>
      </c>
      <c r="K42" t="s">
        <v>621</v>
      </c>
      <c r="L42">
        <v>19</v>
      </c>
    </row>
    <row r="43" spans="1:12">
      <c r="A43" t="s">
        <v>742</v>
      </c>
      <c r="B43" s="13" t="s">
        <v>78</v>
      </c>
      <c r="C43">
        <v>54516.512799999997</v>
      </c>
      <c r="D43">
        <v>6.9999999999999999E-4</v>
      </c>
      <c r="E43">
        <v>6256.5</v>
      </c>
      <c r="F43" t="s">
        <v>601</v>
      </c>
      <c r="G43">
        <f>VLOOKUP(C43,'Active 1'!C$21:E$214,3,FALSE)</f>
        <v>7363.5673423165781</v>
      </c>
      <c r="H43">
        <v>10</v>
      </c>
      <c r="I43" t="s">
        <v>622</v>
      </c>
      <c r="J43">
        <v>5.0000000000000002E-5</v>
      </c>
      <c r="K43" t="s">
        <v>623</v>
      </c>
      <c r="L43">
        <v>19</v>
      </c>
    </row>
    <row r="44" spans="1:12">
      <c r="A44" t="s">
        <v>742</v>
      </c>
      <c r="B44" s="13" t="s">
        <v>78</v>
      </c>
      <c r="C44">
        <v>54520.456599999998</v>
      </c>
      <c r="D44">
        <v>6.9999999999999999E-4</v>
      </c>
      <c r="E44">
        <v>6267.5</v>
      </c>
      <c r="F44" t="s">
        <v>601</v>
      </c>
      <c r="G44">
        <f>VLOOKUP(C44,'Active 1'!C$21:E$214,3,FALSE)</f>
        <v>7374.5675961385541</v>
      </c>
      <c r="H44">
        <v>10</v>
      </c>
      <c r="I44" t="s">
        <v>624</v>
      </c>
      <c r="J44">
        <v>1.9000000000000001E-4</v>
      </c>
      <c r="K44" t="s">
        <v>625</v>
      </c>
      <c r="L44">
        <v>19</v>
      </c>
    </row>
    <row r="45" spans="1:12">
      <c r="A45" t="s">
        <v>742</v>
      </c>
      <c r="B45" s="13" t="s">
        <v>79</v>
      </c>
      <c r="C45">
        <v>54531.391499999998</v>
      </c>
      <c r="D45">
        <v>5.0000000000000001E-4</v>
      </c>
      <c r="E45">
        <v>6298</v>
      </c>
      <c r="F45" t="s">
        <v>601</v>
      </c>
      <c r="G45">
        <f>VLOOKUP(C45,'Active 1'!C$21:E$214,3,FALSE)</f>
        <v>7405.0677927808529</v>
      </c>
      <c r="H45">
        <v>10</v>
      </c>
      <c r="I45" t="s">
        <v>622</v>
      </c>
      <c r="J45">
        <v>2.0000000000000001E-4</v>
      </c>
      <c r="K45" t="s">
        <v>626</v>
      </c>
      <c r="L45">
        <v>19</v>
      </c>
    </row>
    <row r="46" spans="1:12">
      <c r="A46" t="s">
        <v>737</v>
      </c>
      <c r="B46" s="13" t="s">
        <v>79</v>
      </c>
      <c r="C46">
        <v>54809.602099999996</v>
      </c>
      <c r="D46">
        <v>4.0000000000000002E-4</v>
      </c>
      <c r="E46">
        <v>7074</v>
      </c>
      <c r="F46" t="s">
        <v>601</v>
      </c>
      <c r="G46">
        <f>VLOOKUP(C46,'Active 1'!C$21:E$214,3,FALSE)</f>
        <v>8181.0673911284948</v>
      </c>
      <c r="H46">
        <v>10</v>
      </c>
      <c r="I46" t="s">
        <v>627</v>
      </c>
      <c r="J46">
        <v>5.2999999999999998E-4</v>
      </c>
      <c r="K46" t="s">
        <v>628</v>
      </c>
      <c r="L46">
        <v>20</v>
      </c>
    </row>
    <row r="47" spans="1:12">
      <c r="A47" t="s">
        <v>738</v>
      </c>
      <c r="B47" s="13" t="s">
        <v>79</v>
      </c>
      <c r="C47">
        <v>54843.302900000002</v>
      </c>
      <c r="D47">
        <v>1.4E-3</v>
      </c>
      <c r="E47">
        <v>7168</v>
      </c>
      <c r="F47" t="s">
        <v>601</v>
      </c>
      <c r="G47">
        <f>VLOOKUP(C47,'Active 1'!C$21:E$214,3,FALSE)</f>
        <v>8275.0674301780455</v>
      </c>
      <c r="H47">
        <v>10</v>
      </c>
      <c r="I47" t="s">
        <v>629</v>
      </c>
      <c r="J47">
        <v>6.0999999999999997E-4</v>
      </c>
      <c r="K47" t="s">
        <v>628</v>
      </c>
      <c r="L47">
        <v>21</v>
      </c>
    </row>
    <row r="48" spans="1:12">
      <c r="A48" t="s">
        <v>738</v>
      </c>
      <c r="B48" s="13" t="s">
        <v>78</v>
      </c>
      <c r="C48">
        <v>54843.480900000002</v>
      </c>
      <c r="D48">
        <v>5.0000000000000001E-4</v>
      </c>
      <c r="E48">
        <v>7168.5</v>
      </c>
      <c r="F48" t="s">
        <v>601</v>
      </c>
      <c r="G48">
        <f>VLOOKUP(C48,'Active 1'!C$21:E$214,3,FALSE)</f>
        <v>8275.5639171145813</v>
      </c>
      <c r="H48">
        <v>10</v>
      </c>
      <c r="I48" t="s">
        <v>630</v>
      </c>
      <c r="J48" t="s">
        <v>631</v>
      </c>
      <c r="K48" t="s">
        <v>632</v>
      </c>
      <c r="L48">
        <v>21</v>
      </c>
    </row>
    <row r="49" spans="1:12">
      <c r="A49" t="s">
        <v>738</v>
      </c>
      <c r="B49" s="13" t="s">
        <v>78</v>
      </c>
      <c r="C49">
        <v>54856.387699999999</v>
      </c>
      <c r="D49">
        <v>5.0000000000000001E-4</v>
      </c>
      <c r="E49">
        <v>7204.5</v>
      </c>
      <c r="F49" t="s">
        <v>601</v>
      </c>
      <c r="G49">
        <f>VLOOKUP(C49,'Active 1'!C$21:E$214,3,FALSE)</f>
        <v>8311.564240667858</v>
      </c>
      <c r="H49">
        <v>10</v>
      </c>
      <c r="I49" t="s">
        <v>630</v>
      </c>
      <c r="J49" t="s">
        <v>626</v>
      </c>
      <c r="K49" t="s">
        <v>633</v>
      </c>
      <c r="L49">
        <v>21</v>
      </c>
    </row>
    <row r="50" spans="1:12">
      <c r="A50" t="s">
        <v>708</v>
      </c>
      <c r="B50" s="13" t="s">
        <v>78</v>
      </c>
      <c r="C50">
        <v>54884.708700000003</v>
      </c>
      <c r="D50">
        <v>6.9999999999999999E-4</v>
      </c>
      <c r="E50">
        <v>7283.5</v>
      </c>
      <c r="F50" t="s">
        <v>601</v>
      </c>
      <c r="G50">
        <f>VLOOKUP(C50,'Active 1'!C$21:E$214,3,FALSE)</f>
        <v>8390.5586593737116</v>
      </c>
      <c r="H50">
        <v>10</v>
      </c>
      <c r="I50" t="s">
        <v>634</v>
      </c>
      <c r="J50" t="s">
        <v>635</v>
      </c>
      <c r="K50" t="s">
        <v>636</v>
      </c>
      <c r="L50">
        <v>22</v>
      </c>
    </row>
    <row r="51" spans="1:12">
      <c r="A51" t="s">
        <v>739</v>
      </c>
      <c r="B51" s="13" t="s">
        <v>79</v>
      </c>
      <c r="C51">
        <v>54910.3586</v>
      </c>
      <c r="D51">
        <v>1E-4</v>
      </c>
      <c r="E51">
        <v>7355</v>
      </c>
      <c r="F51" t="s">
        <v>601</v>
      </c>
      <c r="G51">
        <f>VLOOKUP(C51,'Active 1'!C$21:E$214,3,FALSE)</f>
        <v>8462.1027058538039</v>
      </c>
      <c r="H51">
        <v>1</v>
      </c>
      <c r="I51">
        <v>7.4999999999999997E-3</v>
      </c>
      <c r="J51">
        <v>1.333E-2</v>
      </c>
      <c r="K51">
        <v>1.17E-2</v>
      </c>
      <c r="L51">
        <v>23</v>
      </c>
    </row>
    <row r="52" spans="1:12">
      <c r="A52" t="s">
        <v>735</v>
      </c>
      <c r="B52" s="13" t="s">
        <v>78</v>
      </c>
      <c r="C52">
        <v>55201.283799999997</v>
      </c>
      <c r="D52">
        <v>1E-3</v>
      </c>
      <c r="E52">
        <v>8166.5</v>
      </c>
      <c r="F52" t="s">
        <v>601</v>
      </c>
      <c r="G52">
        <f>VLOOKUP(C52,'Active 1'!C$21:E$214,3,FALSE)</f>
        <v>9273.566533433368</v>
      </c>
      <c r="H52">
        <v>10</v>
      </c>
      <c r="I52" t="s">
        <v>637</v>
      </c>
      <c r="J52">
        <v>2.7999999999999998E-4</v>
      </c>
      <c r="K52" t="s">
        <v>638</v>
      </c>
      <c r="L52">
        <v>24</v>
      </c>
    </row>
    <row r="53" spans="1:12">
      <c r="A53" t="s">
        <v>735</v>
      </c>
      <c r="B53" s="13" t="s">
        <v>78</v>
      </c>
      <c r="C53">
        <v>55244.307399999998</v>
      </c>
      <c r="D53">
        <v>1.9E-3</v>
      </c>
      <c r="E53">
        <v>8286.5</v>
      </c>
      <c r="F53" t="s">
        <v>601</v>
      </c>
      <c r="G53">
        <f>VLOOKUP(C53,'Active 1'!C$21:E$214,3,FALSE)</f>
        <v>9393.5702152466074</v>
      </c>
      <c r="H53">
        <v>10</v>
      </c>
      <c r="I53" t="s">
        <v>639</v>
      </c>
      <c r="J53">
        <v>1.5100000000000001E-3</v>
      </c>
      <c r="K53" t="s">
        <v>640</v>
      </c>
      <c r="L53">
        <v>24</v>
      </c>
    </row>
    <row r="54" spans="1:12">
      <c r="A54" t="s">
        <v>706</v>
      </c>
      <c r="B54" s="13" t="s">
        <v>78</v>
      </c>
      <c r="C54">
        <v>55249.325299999997</v>
      </c>
      <c r="D54">
        <v>2.9999999999999997E-4</v>
      </c>
      <c r="E54">
        <v>8300.5</v>
      </c>
      <c r="F54" t="s">
        <v>601</v>
      </c>
      <c r="G54">
        <f>VLOOKUP(C54,'Active 1'!C$21:E$214,3,FALSE)</f>
        <v>9407.5664051277545</v>
      </c>
      <c r="H54">
        <v>10</v>
      </c>
      <c r="I54" t="s">
        <v>641</v>
      </c>
      <c r="J54">
        <v>1.4999999999999999E-4</v>
      </c>
      <c r="K54" t="s">
        <v>642</v>
      </c>
      <c r="L54">
        <v>25</v>
      </c>
    </row>
    <row r="55" spans="1:12">
      <c r="A55" t="s">
        <v>713</v>
      </c>
      <c r="B55" s="13" t="s">
        <v>78</v>
      </c>
      <c r="C55">
        <v>55259.720999999998</v>
      </c>
      <c r="D55">
        <v>4.0000000000000002E-4</v>
      </c>
      <c r="E55">
        <v>8329.5</v>
      </c>
      <c r="F55" t="s">
        <v>601</v>
      </c>
      <c r="G55">
        <f>VLOOKUP(C55,'Active 1'!C$21:E$214,3,FALSE)</f>
        <v>9436.5626368476933</v>
      </c>
      <c r="H55">
        <v>10</v>
      </c>
      <c r="I55" t="s">
        <v>643</v>
      </c>
      <c r="J55" t="s">
        <v>644</v>
      </c>
      <c r="K55" t="s">
        <v>645</v>
      </c>
      <c r="L55">
        <v>26</v>
      </c>
    </row>
    <row r="56" spans="1:12">
      <c r="A56" t="s">
        <v>719</v>
      </c>
      <c r="B56" s="13" t="s">
        <v>79</v>
      </c>
      <c r="C56">
        <v>55282.129399999998</v>
      </c>
      <c r="D56">
        <v>4.0000000000000002E-4</v>
      </c>
      <c r="E56">
        <v>8392</v>
      </c>
      <c r="F56" t="s">
        <v>601</v>
      </c>
      <c r="G56">
        <f>VLOOKUP(C56,'Active 1'!C$21:E$214,3,FALSE)</f>
        <v>9499.0653215031798</v>
      </c>
      <c r="H56">
        <v>10</v>
      </c>
      <c r="I56" t="s">
        <v>646</v>
      </c>
      <c r="J56" t="s">
        <v>647</v>
      </c>
      <c r="K56" t="s">
        <v>648</v>
      </c>
      <c r="L56">
        <v>27</v>
      </c>
    </row>
    <row r="57" spans="1:12">
      <c r="A57" t="s">
        <v>719</v>
      </c>
      <c r="B57" s="13" t="s">
        <v>78</v>
      </c>
      <c r="C57">
        <v>55284.102299999999</v>
      </c>
      <c r="D57">
        <v>4.0000000000000002E-4</v>
      </c>
      <c r="E57">
        <v>8397.5</v>
      </c>
      <c r="F57" t="s">
        <v>601</v>
      </c>
      <c r="G57">
        <f>VLOOKUP(C57,'Active 1'!C$21:E$214,3,FALSE)</f>
        <v>9504.5682376666209</v>
      </c>
      <c r="H57">
        <v>10</v>
      </c>
      <c r="I57" t="s">
        <v>649</v>
      </c>
      <c r="J57">
        <v>7.1000000000000002E-4</v>
      </c>
      <c r="K57" t="s">
        <v>650</v>
      </c>
      <c r="L57">
        <v>27</v>
      </c>
    </row>
    <row r="58" spans="1:12">
      <c r="A58" t="s">
        <v>714</v>
      </c>
      <c r="B58" s="13" t="s">
        <v>79</v>
      </c>
      <c r="C58">
        <v>55544.924200000001</v>
      </c>
      <c r="D58">
        <v>4.0000000000000002E-4</v>
      </c>
      <c r="E58">
        <v>9125</v>
      </c>
      <c r="F58" t="s">
        <v>601</v>
      </c>
      <c r="G58">
        <f>VLOOKUP(C58,'Active 1'!C$21:E$214,3,FALSE)</f>
        <v>10232.066361894354</v>
      </c>
      <c r="H58">
        <v>10</v>
      </c>
      <c r="I58" t="s">
        <v>653</v>
      </c>
      <c r="J58" t="s">
        <v>654</v>
      </c>
      <c r="K58" t="s">
        <v>655</v>
      </c>
      <c r="L58">
        <v>28</v>
      </c>
    </row>
    <row r="59" spans="1:12">
      <c r="A59" t="s">
        <v>728</v>
      </c>
      <c r="B59" s="13" t="s">
        <v>79</v>
      </c>
      <c r="C59">
        <v>55578.267</v>
      </c>
      <c r="D59">
        <v>2.9999999999999997E-4</v>
      </c>
      <c r="E59">
        <v>9218</v>
      </c>
      <c r="F59" t="s">
        <v>601</v>
      </c>
      <c r="G59">
        <f>VLOOKUP(C59,'Active 1'!C$21:E$214,3,FALSE)</f>
        <v>10325.067848565906</v>
      </c>
      <c r="H59">
        <v>10</v>
      </c>
      <c r="I59" t="s">
        <v>651</v>
      </c>
      <c r="J59" t="s">
        <v>656</v>
      </c>
      <c r="K59" t="s">
        <v>657</v>
      </c>
      <c r="L59">
        <v>29</v>
      </c>
    </row>
    <row r="60" spans="1:12">
      <c r="A60" t="s">
        <v>734</v>
      </c>
      <c r="B60" s="13" t="s">
        <v>78</v>
      </c>
      <c r="C60">
        <v>55578.447800000002</v>
      </c>
      <c r="E60">
        <v>9218.5</v>
      </c>
      <c r="F60" t="s">
        <v>601</v>
      </c>
      <c r="G60">
        <f>VLOOKUP(C60,'Active 1'!C$21:E$214,3,FALSE)</f>
        <v>10325.572145409315</v>
      </c>
      <c r="H60">
        <v>10</v>
      </c>
      <c r="I60" t="s">
        <v>658</v>
      </c>
      <c r="J60">
        <v>1.31E-3</v>
      </c>
      <c r="K60">
        <v>3.8000000000000002E-4</v>
      </c>
      <c r="L60">
        <v>30</v>
      </c>
    </row>
    <row r="61" spans="1:12">
      <c r="A61" t="s">
        <v>734</v>
      </c>
      <c r="B61" s="13" t="s">
        <v>79</v>
      </c>
      <c r="C61">
        <v>55578.625399999997</v>
      </c>
      <c r="E61">
        <v>9219</v>
      </c>
      <c r="F61" t="s">
        <v>601</v>
      </c>
      <c r="G61">
        <f>VLOOKUP(C61,'Active 1'!C$21:E$214,3,FALSE)</f>
        <v>10326.067516644858</v>
      </c>
      <c r="H61">
        <v>10</v>
      </c>
      <c r="I61" t="s">
        <v>659</v>
      </c>
      <c r="J61" t="s">
        <v>660</v>
      </c>
      <c r="K61" t="s">
        <v>661</v>
      </c>
      <c r="L61">
        <v>30</v>
      </c>
    </row>
    <row r="62" spans="1:12">
      <c r="A62" t="s">
        <v>719</v>
      </c>
      <c r="B62" s="13" t="s">
        <v>78</v>
      </c>
      <c r="C62">
        <v>55910.0795</v>
      </c>
      <c r="D62">
        <v>1E-4</v>
      </c>
      <c r="E62">
        <v>10143.5</v>
      </c>
      <c r="F62" t="s">
        <v>601</v>
      </c>
      <c r="G62">
        <f>VLOOKUP(C62,'Active 1'!C$21:E$214,3,FALSE)</f>
        <v>11250.576677944546</v>
      </c>
      <c r="H62">
        <v>10</v>
      </c>
      <c r="I62" t="s">
        <v>651</v>
      </c>
      <c r="J62">
        <v>1.47E-3</v>
      </c>
      <c r="K62">
        <v>1.24E-3</v>
      </c>
      <c r="L62">
        <v>27</v>
      </c>
    </row>
    <row r="63" spans="1:12">
      <c r="A63" t="s">
        <v>719</v>
      </c>
      <c r="B63" s="13" t="s">
        <v>79</v>
      </c>
      <c r="C63">
        <v>55910.257700000002</v>
      </c>
      <c r="D63">
        <v>2E-3</v>
      </c>
      <c r="E63">
        <v>10144</v>
      </c>
      <c r="F63" t="s">
        <v>601</v>
      </c>
      <c r="G63">
        <f>VLOOKUP(C63,'Active 1'!C$21:E$214,3,FALSE)</f>
        <v>11251.073722731579</v>
      </c>
      <c r="H63">
        <v>10</v>
      </c>
      <c r="I63" t="s">
        <v>652</v>
      </c>
      <c r="J63">
        <v>4.6999999999999999E-4</v>
      </c>
      <c r="K63">
        <v>2.4000000000000001E-4</v>
      </c>
      <c r="L63">
        <v>27</v>
      </c>
    </row>
    <row r="66" spans="2:3">
      <c r="B66">
        <v>34</v>
      </c>
      <c r="C66" t="s">
        <v>717</v>
      </c>
    </row>
    <row r="67" spans="2:3">
      <c r="B67">
        <v>33</v>
      </c>
      <c r="C67" t="s">
        <v>709</v>
      </c>
    </row>
    <row r="68" spans="2:3">
      <c r="B68">
        <v>31</v>
      </c>
      <c r="C68" t="s">
        <v>715</v>
      </c>
    </row>
    <row r="69" spans="2:3">
      <c r="B69">
        <v>32</v>
      </c>
      <c r="C69" t="s">
        <v>716</v>
      </c>
    </row>
    <row r="70" spans="2:3">
      <c r="B70">
        <v>6</v>
      </c>
      <c r="C70" t="s">
        <v>729</v>
      </c>
    </row>
    <row r="71" spans="2:3">
      <c r="B71">
        <v>8</v>
      </c>
      <c r="C71" t="s">
        <v>730</v>
      </c>
    </row>
    <row r="72" spans="2:3">
      <c r="B72">
        <v>37</v>
      </c>
      <c r="C72" t="s">
        <v>707</v>
      </c>
    </row>
    <row r="73" spans="2:3">
      <c r="B73">
        <v>4</v>
      </c>
      <c r="C73" t="s">
        <v>724</v>
      </c>
    </row>
    <row r="74" spans="2:3">
      <c r="B74">
        <v>29</v>
      </c>
      <c r="C74" t="s">
        <v>728</v>
      </c>
    </row>
    <row r="75" spans="2:3">
      <c r="B75">
        <v>18</v>
      </c>
      <c r="C75" t="s">
        <v>712</v>
      </c>
    </row>
    <row r="76" spans="2:3">
      <c r="B76">
        <v>22</v>
      </c>
      <c r="C76" t="s">
        <v>708</v>
      </c>
    </row>
    <row r="77" spans="2:3">
      <c r="B77">
        <v>26</v>
      </c>
      <c r="C77" t="s">
        <v>713</v>
      </c>
    </row>
    <row r="78" spans="2:3">
      <c r="B78">
        <v>28</v>
      </c>
      <c r="C78" t="s">
        <v>714</v>
      </c>
    </row>
    <row r="79" spans="2:3">
      <c r="B79">
        <v>13</v>
      </c>
      <c r="C79" t="s">
        <v>727</v>
      </c>
    </row>
    <row r="80" spans="2:3">
      <c r="B80">
        <v>36</v>
      </c>
      <c r="C80" t="s">
        <v>731</v>
      </c>
    </row>
    <row r="81" spans="2:3">
      <c r="B81">
        <v>10</v>
      </c>
      <c r="C81" t="s">
        <v>732</v>
      </c>
    </row>
    <row r="82" spans="2:3">
      <c r="B82">
        <v>17</v>
      </c>
      <c r="C82" t="s">
        <v>733</v>
      </c>
    </row>
    <row r="83" spans="2:3">
      <c r="B83">
        <v>30</v>
      </c>
      <c r="C83" t="s">
        <v>734</v>
      </c>
    </row>
    <row r="84" spans="2:3">
      <c r="B84">
        <v>24</v>
      </c>
      <c r="C84" t="s">
        <v>735</v>
      </c>
    </row>
    <row r="85" spans="2:3">
      <c r="B85">
        <v>16</v>
      </c>
      <c r="C85" t="s">
        <v>736</v>
      </c>
    </row>
    <row r="86" spans="2:3">
      <c r="B86">
        <v>20</v>
      </c>
      <c r="C86" t="s">
        <v>737</v>
      </c>
    </row>
    <row r="87" spans="2:3">
      <c r="B87">
        <v>21</v>
      </c>
      <c r="C87" t="s">
        <v>738</v>
      </c>
    </row>
    <row r="88" spans="2:3">
      <c r="B88">
        <v>23</v>
      </c>
      <c r="C88" t="s">
        <v>739</v>
      </c>
    </row>
    <row r="89" spans="2:3">
      <c r="B89">
        <v>9</v>
      </c>
      <c r="C89" t="s">
        <v>740</v>
      </c>
    </row>
    <row r="90" spans="2:3">
      <c r="B90">
        <v>12</v>
      </c>
      <c r="C90" t="s">
        <v>741</v>
      </c>
    </row>
    <row r="91" spans="2:3">
      <c r="B91">
        <v>19</v>
      </c>
      <c r="C91" t="s">
        <v>742</v>
      </c>
    </row>
    <row r="92" spans="2:3">
      <c r="B92">
        <v>35</v>
      </c>
      <c r="C92" t="s">
        <v>710</v>
      </c>
    </row>
    <row r="93" spans="2:3">
      <c r="B93">
        <v>15</v>
      </c>
      <c r="C93" t="s">
        <v>711</v>
      </c>
    </row>
    <row r="94" spans="2:3">
      <c r="B94">
        <v>7</v>
      </c>
      <c r="C94" t="s">
        <v>743</v>
      </c>
    </row>
    <row r="95" spans="2:3">
      <c r="B95">
        <v>1</v>
      </c>
      <c r="C95" t="s">
        <v>721</v>
      </c>
    </row>
    <row r="96" spans="2:3">
      <c r="B96">
        <v>2</v>
      </c>
      <c r="C96" t="s">
        <v>722</v>
      </c>
    </row>
    <row r="97" spans="2:3">
      <c r="B97">
        <v>38</v>
      </c>
      <c r="C97" t="s">
        <v>718</v>
      </c>
    </row>
    <row r="98" spans="2:3">
      <c r="B98">
        <v>25</v>
      </c>
      <c r="C98" t="s">
        <v>706</v>
      </c>
    </row>
    <row r="99" spans="2:3">
      <c r="B99">
        <v>3</v>
      </c>
      <c r="C99" t="s">
        <v>723</v>
      </c>
    </row>
    <row r="100" spans="2:3">
      <c r="B100">
        <v>5</v>
      </c>
      <c r="C100" t="s">
        <v>725</v>
      </c>
    </row>
    <row r="101" spans="2:3">
      <c r="B101">
        <v>14</v>
      </c>
      <c r="C101" t="s">
        <v>726</v>
      </c>
    </row>
    <row r="102" spans="2:3">
      <c r="B102">
        <v>11</v>
      </c>
      <c r="C102" t="s">
        <v>726</v>
      </c>
    </row>
    <row r="103" spans="2:3">
      <c r="B103">
        <v>27</v>
      </c>
      <c r="C103" t="s">
        <v>719</v>
      </c>
    </row>
    <row r="104" spans="2:3">
      <c r="B104"/>
      <c r="C104" s="13"/>
    </row>
    <row r="105" spans="2:3">
      <c r="B105"/>
      <c r="C105" s="13"/>
    </row>
    <row r="106" spans="2:3">
      <c r="B106"/>
      <c r="C106" s="13"/>
    </row>
    <row r="107" spans="2:3">
      <c r="B107"/>
      <c r="C107" s="13"/>
    </row>
  </sheetData>
  <phoneticPr fontId="8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1:P186"/>
  <sheetViews>
    <sheetView topLeftCell="A106" workbookViewId="0">
      <selection activeCell="A129" sqref="A129:D138"/>
    </sheetView>
  </sheetViews>
  <sheetFormatPr defaultRowHeight="12.75"/>
  <cols>
    <col min="1" max="1" width="21.28515625" customWidth="1"/>
    <col min="2" max="2" width="4.85546875" style="13" customWidth="1"/>
    <col min="3" max="6" width="11.85546875" customWidth="1"/>
    <col min="8" max="11" width="11.85546875" customWidth="1"/>
    <col min="12" max="12" width="4.7109375" customWidth="1"/>
    <col min="13" max="13" width="9.140625" customWidth="1"/>
    <col min="14" max="14" width="7.140625" customWidth="1"/>
    <col min="15" max="21" width="22" customWidth="1"/>
  </cols>
  <sheetData>
    <row r="11" spans="1:14">
      <c r="A11" t="str">
        <f t="shared" ref="A11:A42" si="0">VLOOKUP(L11,O$149:P$186,2,FALSE)</f>
        <v>Meinunger</v>
      </c>
      <c r="B11" s="13" t="s">
        <v>79</v>
      </c>
      <c r="C11">
        <v>30428.35</v>
      </c>
      <c r="D11" s="158" t="s">
        <v>108</v>
      </c>
      <c r="E11" t="s">
        <v>668</v>
      </c>
      <c r="G11">
        <f>VLOOKUP(C11,'Active 1'!C$21:E$234,3,FALSE)</f>
        <v>-59824.399822603555</v>
      </c>
      <c r="H11">
        <v>0</v>
      </c>
      <c r="I11">
        <v>5.96E-2</v>
      </c>
      <c r="J11">
        <v>0.50717000000000001</v>
      </c>
      <c r="K11">
        <v>0.79376000000000002</v>
      </c>
      <c r="L11">
        <v>35</v>
      </c>
      <c r="N11" s="13">
        <v>121</v>
      </c>
    </row>
    <row r="12" spans="1:14">
      <c r="A12" t="str">
        <f t="shared" si="0"/>
        <v>Meinunger</v>
      </c>
      <c r="B12" s="13" t="s">
        <v>78</v>
      </c>
      <c r="C12">
        <v>31031.58</v>
      </c>
      <c r="D12" s="158" t="s">
        <v>108</v>
      </c>
      <c r="E12" t="s">
        <v>669</v>
      </c>
      <c r="G12">
        <f>VLOOKUP(C12,'Active 1'!C$21:E$234,3,FALSE)</f>
        <v>-58141.839065711996</v>
      </c>
      <c r="H12">
        <v>0</v>
      </c>
      <c r="I12">
        <v>7.5600000000000001E-2</v>
      </c>
      <c r="J12">
        <v>0.49686000000000002</v>
      </c>
      <c r="K12">
        <v>0.76973000000000003</v>
      </c>
      <c r="L12">
        <v>35</v>
      </c>
      <c r="N12" s="13">
        <v>122</v>
      </c>
    </row>
    <row r="13" spans="1:14">
      <c r="A13" t="str">
        <f t="shared" si="0"/>
        <v>Meinunger</v>
      </c>
      <c r="B13" s="13" t="s">
        <v>78</v>
      </c>
      <c r="C13">
        <v>38385.480000000003</v>
      </c>
      <c r="D13" s="158" t="s">
        <v>108</v>
      </c>
      <c r="E13" t="s">
        <v>670</v>
      </c>
      <c r="G13">
        <f>VLOOKUP(C13,'Active 1'!C$21:E$234,3,FALSE)</f>
        <v>-37629.95545563833</v>
      </c>
      <c r="H13">
        <v>0</v>
      </c>
      <c r="I13" t="s">
        <v>671</v>
      </c>
      <c r="J13">
        <v>0.14330000000000001</v>
      </c>
      <c r="K13">
        <v>0.26590999999999998</v>
      </c>
      <c r="L13">
        <v>35</v>
      </c>
      <c r="N13" s="13">
        <v>123</v>
      </c>
    </row>
    <row r="14" spans="1:14">
      <c r="A14" t="str">
        <f t="shared" si="0"/>
        <v>Meinunger</v>
      </c>
      <c r="B14" s="13" t="s">
        <v>78</v>
      </c>
      <c r="C14">
        <v>38816.400000000001</v>
      </c>
      <c r="D14" s="158" t="s">
        <v>108</v>
      </c>
      <c r="E14" t="s">
        <v>672</v>
      </c>
      <c r="G14">
        <f>VLOOKUP(C14,'Active 1'!C$21:E$234,3,FALSE)</f>
        <v>-36428.010788828484</v>
      </c>
      <c r="H14">
        <v>0</v>
      </c>
      <c r="I14" t="s">
        <v>673</v>
      </c>
      <c r="J14">
        <v>0.10718999999999999</v>
      </c>
      <c r="K14">
        <v>0.22484000000000001</v>
      </c>
      <c r="L14">
        <v>35</v>
      </c>
      <c r="N14" s="13">
        <v>124</v>
      </c>
    </row>
    <row r="15" spans="1:14">
      <c r="A15" t="str">
        <f t="shared" si="0"/>
        <v>Meinunger</v>
      </c>
      <c r="B15" s="13" t="s">
        <v>78</v>
      </c>
      <c r="C15">
        <v>39905.26</v>
      </c>
      <c r="D15" s="158" t="s">
        <v>108</v>
      </c>
      <c r="E15" t="s">
        <v>674</v>
      </c>
      <c r="G15">
        <f>VLOOKUP(C15,'Active 1'!C$21:E$234,3,FALSE)</f>
        <v>-33390.905363453538</v>
      </c>
      <c r="H15">
        <v>0</v>
      </c>
      <c r="I15" t="s">
        <v>675</v>
      </c>
      <c r="J15">
        <v>0.11183</v>
      </c>
      <c r="K15">
        <v>0.21177000000000001</v>
      </c>
      <c r="L15">
        <v>35</v>
      </c>
      <c r="N15" s="13">
        <v>125</v>
      </c>
    </row>
    <row r="16" spans="1:14">
      <c r="A16" t="str">
        <f t="shared" si="0"/>
        <v>Meinunger</v>
      </c>
      <c r="B16" s="13" t="s">
        <v>79</v>
      </c>
      <c r="C16">
        <v>39942.400000000001</v>
      </c>
      <c r="D16" s="158" t="s">
        <v>108</v>
      </c>
      <c r="E16" t="s">
        <v>676</v>
      </c>
      <c r="G16">
        <f>VLOOKUP(C16,'Active 1'!C$21:E$234,3,FALSE)</f>
        <v>-33287.312527369533</v>
      </c>
      <c r="H16">
        <v>0</v>
      </c>
      <c r="I16">
        <v>5.9999999999999995E-4</v>
      </c>
      <c r="J16">
        <v>0.14407</v>
      </c>
      <c r="K16">
        <v>0.24324999999999999</v>
      </c>
      <c r="L16">
        <v>35</v>
      </c>
      <c r="N16" s="13">
        <v>126</v>
      </c>
    </row>
    <row r="17" spans="1:14">
      <c r="A17" t="str">
        <f t="shared" si="0"/>
        <v>.Hübscher (1994)</v>
      </c>
      <c r="B17" s="13" t="s">
        <v>79</v>
      </c>
      <c r="C17">
        <v>49048.446000000004</v>
      </c>
      <c r="D17" s="158" t="s">
        <v>111</v>
      </c>
      <c r="E17" t="s">
        <v>677</v>
      </c>
      <c r="G17">
        <f>VLOOKUP(C17,'Active 1'!C$21:E$234,3,FALSE)</f>
        <v>-7888.2513897450244</v>
      </c>
      <c r="H17">
        <v>0</v>
      </c>
      <c r="I17" t="s">
        <v>678</v>
      </c>
      <c r="J17" t="s">
        <v>679</v>
      </c>
      <c r="K17" t="s">
        <v>680</v>
      </c>
      <c r="L17">
        <v>36</v>
      </c>
      <c r="N17" s="13">
        <v>127</v>
      </c>
    </row>
    <row r="18" spans="1:14">
      <c r="A18" t="str">
        <f t="shared" si="0"/>
        <v>Agerer and Hübscher (1996)</v>
      </c>
      <c r="B18" s="13" t="s">
        <v>78</v>
      </c>
      <c r="C18">
        <v>50080.432699999998</v>
      </c>
      <c r="D18" s="158" t="s">
        <v>601</v>
      </c>
      <c r="E18" t="s">
        <v>662</v>
      </c>
      <c r="G18">
        <f>VLOOKUP(C18,'Active 1'!C$21:E$234,3,FALSE)</f>
        <v>-5009.7799558740326</v>
      </c>
      <c r="H18">
        <v>0</v>
      </c>
      <c r="I18" t="s">
        <v>663</v>
      </c>
      <c r="J18" t="s">
        <v>664</v>
      </c>
      <c r="K18" t="s">
        <v>665</v>
      </c>
      <c r="L18">
        <v>31</v>
      </c>
      <c r="N18" s="13">
        <v>117</v>
      </c>
    </row>
    <row r="19" spans="1:14">
      <c r="A19" t="str">
        <f t="shared" si="0"/>
        <v>Agerer and Hübscher (1998)</v>
      </c>
      <c r="B19" s="13" t="s">
        <v>78</v>
      </c>
      <c r="C19">
        <v>50463.501300000004</v>
      </c>
      <c r="D19" s="158" t="s">
        <v>601</v>
      </c>
      <c r="E19" t="s">
        <v>666</v>
      </c>
      <c r="G19">
        <f>VLOOKUP(C19,'Active 1'!C$21:E$234,3,FALSE)</f>
        <v>-3941.3049238673439</v>
      </c>
      <c r="H19">
        <v>0</v>
      </c>
      <c r="I19">
        <v>8.2799999999999999E-2</v>
      </c>
      <c r="J19">
        <v>8.1960000000000005E-2</v>
      </c>
      <c r="K19">
        <v>8.7529999999999997E-2</v>
      </c>
      <c r="L19">
        <v>32</v>
      </c>
      <c r="N19" s="13">
        <v>118</v>
      </c>
    </row>
    <row r="20" spans="1:14">
      <c r="A20" t="str">
        <f t="shared" si="0"/>
        <v>Brat</v>
      </c>
      <c r="B20" s="13" t="s">
        <v>78</v>
      </c>
      <c r="C20">
        <v>50515.402300000002</v>
      </c>
      <c r="D20" s="158" t="s">
        <v>111</v>
      </c>
      <c r="E20" t="s">
        <v>681</v>
      </c>
      <c r="G20">
        <f>VLOOKUP(C20,'Active 1'!C$21:E$234,3,FALSE)</f>
        <v>-3796.5399323327306</v>
      </c>
      <c r="H20">
        <v>0</v>
      </c>
      <c r="I20" t="s">
        <v>682</v>
      </c>
      <c r="J20" t="s">
        <v>683</v>
      </c>
      <c r="K20">
        <v>2.3600000000000001E-3</v>
      </c>
      <c r="L20">
        <v>37</v>
      </c>
      <c r="N20" s="13">
        <v>128</v>
      </c>
    </row>
    <row r="21" spans="1:14">
      <c r="A21" t="str">
        <f t="shared" si="0"/>
        <v>Šafár ˇ and Zejda (2000)</v>
      </c>
      <c r="B21" s="13" t="s">
        <v>79</v>
      </c>
      <c r="C21">
        <v>50839.330300000001</v>
      </c>
      <c r="D21">
        <v>2.8E-3</v>
      </c>
      <c r="E21" t="s">
        <v>772</v>
      </c>
      <c r="F21" t="s">
        <v>601</v>
      </c>
      <c r="G21">
        <f>VLOOKUP(C21,'Active 1'!C$21:E$234,3,FALSE)</f>
        <v>-2893.0229639154363</v>
      </c>
      <c r="H21">
        <v>10</v>
      </c>
      <c r="I21">
        <v>1.1000000000000001E-3</v>
      </c>
      <c r="J21">
        <v>6.6E-4</v>
      </c>
      <c r="K21">
        <v>2.9499999999999999E-3</v>
      </c>
      <c r="L21">
        <v>1</v>
      </c>
      <c r="N21" s="13">
        <v>11</v>
      </c>
    </row>
    <row r="22" spans="1:14">
      <c r="A22" t="str">
        <f t="shared" si="0"/>
        <v>Šafár ˇ and Zejda (2000)</v>
      </c>
      <c r="B22" s="13" t="s">
        <v>79</v>
      </c>
      <c r="C22">
        <v>50849.368000000002</v>
      </c>
      <c r="D22">
        <v>2.8E-3</v>
      </c>
      <c r="E22" t="s">
        <v>773</v>
      </c>
      <c r="F22" t="s">
        <v>601</v>
      </c>
      <c r="G22">
        <f>VLOOKUP(C22,'Active 1'!C$21:E$234,3,FALSE)</f>
        <v>-2865.0252845734744</v>
      </c>
      <c r="H22">
        <v>10</v>
      </c>
      <c r="I22">
        <v>2.0000000000000001E-4</v>
      </c>
      <c r="J22" t="s">
        <v>774</v>
      </c>
      <c r="K22">
        <v>1.99E-3</v>
      </c>
      <c r="L22">
        <v>1</v>
      </c>
      <c r="N22" s="13">
        <v>12</v>
      </c>
    </row>
    <row r="23" spans="1:14">
      <c r="A23" t="str">
        <f t="shared" si="0"/>
        <v>Agerer et al(1999)</v>
      </c>
      <c r="B23" s="13" t="s">
        <v>78</v>
      </c>
      <c r="C23">
        <v>51165.487800000003</v>
      </c>
      <c r="D23" s="158" t="s">
        <v>601</v>
      </c>
      <c r="E23" t="s">
        <v>667</v>
      </c>
      <c r="G23">
        <f>VLOOKUP(C23,'Active 1'!C$21:E$234,3,FALSE)</f>
        <v>-1983.2873571554007</v>
      </c>
      <c r="H23">
        <v>0</v>
      </c>
      <c r="I23">
        <v>8.2500000000000004E-2</v>
      </c>
      <c r="J23">
        <v>8.3430000000000004E-2</v>
      </c>
      <c r="K23">
        <v>8.2890000000000005E-2</v>
      </c>
      <c r="L23">
        <v>33</v>
      </c>
      <c r="N23" s="13">
        <v>119</v>
      </c>
    </row>
    <row r="24" spans="1:14">
      <c r="A24" t="str">
        <f t="shared" si="0"/>
        <v>Šafár ˇ and Zejda (2002)</v>
      </c>
      <c r="B24" s="13" t="s">
        <v>78</v>
      </c>
      <c r="C24">
        <v>51193.368799999997</v>
      </c>
      <c r="D24">
        <v>1.6000000000000001E-3</v>
      </c>
      <c r="E24" t="s">
        <v>775</v>
      </c>
      <c r="F24" t="s">
        <v>601</v>
      </c>
      <c r="G24">
        <f>VLOOKUP(C24,'Active 1'!C$21:E$234,3,FALSE)</f>
        <v>-1905.5202095286529</v>
      </c>
      <c r="H24">
        <v>10</v>
      </c>
      <c r="I24" t="s">
        <v>624</v>
      </c>
      <c r="J24" t="s">
        <v>776</v>
      </c>
      <c r="K24" t="s">
        <v>777</v>
      </c>
      <c r="L24">
        <v>2</v>
      </c>
      <c r="N24" s="13">
        <v>13</v>
      </c>
    </row>
    <row r="25" spans="1:14">
      <c r="A25" t="str">
        <f t="shared" si="0"/>
        <v>Šafár ˇ and Zejda (2002)</v>
      </c>
      <c r="B25" s="13" t="s">
        <v>79</v>
      </c>
      <c r="C25">
        <v>51193.549299999999</v>
      </c>
      <c r="D25" s="158" t="s">
        <v>111</v>
      </c>
      <c r="E25" t="s">
        <v>688</v>
      </c>
      <c r="G25">
        <f>VLOOKUP(C25,'Active 1'!C$21:E$234,3,FALSE)</f>
        <v>-1905.0167494609796</v>
      </c>
      <c r="H25">
        <v>0</v>
      </c>
      <c r="I25">
        <v>0</v>
      </c>
      <c r="J25">
        <v>1.0200000000000001E-3</v>
      </c>
      <c r="K25">
        <v>3.1E-4</v>
      </c>
      <c r="L25">
        <v>2</v>
      </c>
      <c r="N25" s="13">
        <v>131</v>
      </c>
    </row>
    <row r="26" spans="1:14">
      <c r="A26" t="str">
        <f t="shared" si="0"/>
        <v>Šafár ˇ and Zejda (2002)</v>
      </c>
      <c r="B26" s="13" t="s">
        <v>78</v>
      </c>
      <c r="C26">
        <v>51195.519899999999</v>
      </c>
      <c r="D26" s="158" t="s">
        <v>111</v>
      </c>
      <c r="E26" t="s">
        <v>684</v>
      </c>
      <c r="G26">
        <f>VLOOKUP(C26,'Active 1'!C$21:E$234,3,FALSE)</f>
        <v>-1899.5202485781797</v>
      </c>
      <c r="H26">
        <v>0</v>
      </c>
      <c r="I26" t="s">
        <v>624</v>
      </c>
      <c r="J26" t="s">
        <v>685</v>
      </c>
      <c r="K26" t="s">
        <v>686</v>
      </c>
      <c r="L26">
        <v>2</v>
      </c>
      <c r="N26" s="13">
        <v>129</v>
      </c>
    </row>
    <row r="27" spans="1:14">
      <c r="A27" t="str">
        <f t="shared" si="0"/>
        <v>Šafár ˇ and Zejda (2002)</v>
      </c>
      <c r="B27" s="13" t="s">
        <v>78</v>
      </c>
      <c r="C27">
        <v>51237.468999999997</v>
      </c>
      <c r="D27" s="158" t="s">
        <v>111</v>
      </c>
      <c r="E27" t="s">
        <v>687</v>
      </c>
      <c r="G27">
        <f>VLOOKUP(C27,'Active 1'!C$21:E$234,3,FALSE)</f>
        <v>-1782.5136185251058</v>
      </c>
      <c r="H27">
        <v>0</v>
      </c>
      <c r="I27">
        <v>6.9999999999999999E-4</v>
      </c>
      <c r="J27">
        <v>1.8500000000000001E-3</v>
      </c>
      <c r="K27">
        <v>8.8999999999999995E-4</v>
      </c>
      <c r="L27">
        <v>2</v>
      </c>
      <c r="N27" s="13">
        <v>130</v>
      </c>
    </row>
    <row r="28" spans="1:14">
      <c r="A28" t="str">
        <f t="shared" si="0"/>
        <v>Šafár ˇ and Zejda (2002)</v>
      </c>
      <c r="B28" s="13" t="s">
        <v>79</v>
      </c>
      <c r="C28">
        <v>51481.427900000002</v>
      </c>
      <c r="D28">
        <v>1.2999999999999999E-3</v>
      </c>
      <c r="E28" t="s">
        <v>778</v>
      </c>
      <c r="F28" t="s">
        <v>601</v>
      </c>
      <c r="G28">
        <f>VLOOKUP(C28,'Active 1'!C$21:E$234,3,FALSE)</f>
        <v>-1102.0506584030338</v>
      </c>
      <c r="H28">
        <v>1</v>
      </c>
      <c r="I28" t="s">
        <v>779</v>
      </c>
      <c r="J28" t="s">
        <v>780</v>
      </c>
      <c r="K28" t="s">
        <v>781</v>
      </c>
      <c r="L28">
        <v>2</v>
      </c>
      <c r="N28" s="13">
        <v>14</v>
      </c>
    </row>
    <row r="29" spans="1:14">
      <c r="A29" t="str">
        <f t="shared" si="0"/>
        <v>Šafár ˇ and Zejda (2002)</v>
      </c>
      <c r="B29" s="13" t="s">
        <v>78</v>
      </c>
      <c r="C29">
        <v>51518.551200000002</v>
      </c>
      <c r="D29" s="158" t="s">
        <v>111</v>
      </c>
      <c r="E29" t="s">
        <v>689</v>
      </c>
      <c r="G29">
        <f>VLOOKUP(C29,'Active 1'!C$21:E$234,3,FALSE)</f>
        <v>-998.50440283499051</v>
      </c>
      <c r="H29">
        <v>0</v>
      </c>
      <c r="I29">
        <v>1.2999999999999999E-3</v>
      </c>
      <c r="J29">
        <v>2.8600000000000001E-3</v>
      </c>
      <c r="K29">
        <v>1.0499999999999999E-3</v>
      </c>
      <c r="L29">
        <v>2</v>
      </c>
      <c r="N29" s="13">
        <v>132</v>
      </c>
    </row>
    <row r="30" spans="1:14">
      <c r="A30" t="str">
        <f t="shared" si="0"/>
        <v>Zeijda (2002)</v>
      </c>
      <c r="B30" s="13" t="s">
        <v>79</v>
      </c>
      <c r="C30">
        <v>51550.2765</v>
      </c>
      <c r="D30" s="158" t="s">
        <v>111</v>
      </c>
      <c r="E30" t="s">
        <v>690</v>
      </c>
      <c r="G30">
        <f>VLOOKUP(C30,'Active 1'!C$21:E$234,3,FALSE)</f>
        <v>-910.01453200527646</v>
      </c>
      <c r="H30">
        <v>0</v>
      </c>
      <c r="I30" t="s">
        <v>691</v>
      </c>
      <c r="J30" t="s">
        <v>692</v>
      </c>
      <c r="K30" t="s">
        <v>693</v>
      </c>
      <c r="L30">
        <v>3</v>
      </c>
      <c r="N30" s="13">
        <v>133</v>
      </c>
    </row>
    <row r="31" spans="1:14">
      <c r="A31" t="str">
        <f t="shared" si="0"/>
        <v>Safar Jan</v>
      </c>
      <c r="B31" s="13" t="s">
        <v>78</v>
      </c>
      <c r="C31">
        <v>51555.476699999999</v>
      </c>
      <c r="D31" s="158" t="s">
        <v>111</v>
      </c>
      <c r="E31" t="s">
        <v>694</v>
      </c>
      <c r="G31">
        <f>VLOOKUP(C31,'Active 1'!C$21:E$234,3,FALSE)</f>
        <v>-895.50986140204679</v>
      </c>
      <c r="H31">
        <v>0</v>
      </c>
      <c r="I31" t="s">
        <v>609</v>
      </c>
      <c r="J31">
        <v>5.6999999999999998E-4</v>
      </c>
      <c r="K31" t="s">
        <v>695</v>
      </c>
      <c r="L31">
        <v>38</v>
      </c>
      <c r="N31" s="13">
        <v>134</v>
      </c>
    </row>
    <row r="32" spans="1:14">
      <c r="A32" t="str">
        <f t="shared" si="0"/>
        <v>Zeijda (2002)</v>
      </c>
      <c r="B32" s="13" t="s">
        <v>79</v>
      </c>
      <c r="C32">
        <v>51569.2791</v>
      </c>
      <c r="D32" s="158" t="s">
        <v>111</v>
      </c>
      <c r="E32" t="s">
        <v>696</v>
      </c>
      <c r="G32">
        <f>VLOOKUP(C32,'Active 1'!C$21:E$234,3,FALSE)</f>
        <v>-857.01148335234654</v>
      </c>
      <c r="H32">
        <v>0</v>
      </c>
      <c r="I32" t="s">
        <v>697</v>
      </c>
      <c r="J32" t="s">
        <v>698</v>
      </c>
      <c r="K32" t="s">
        <v>699</v>
      </c>
      <c r="L32">
        <v>3</v>
      </c>
      <c r="N32" s="13">
        <v>135</v>
      </c>
    </row>
    <row r="33" spans="1:14">
      <c r="A33" t="str">
        <f t="shared" si="0"/>
        <v>Zeijda (2002)</v>
      </c>
      <c r="B33" s="13" t="s">
        <v>78</v>
      </c>
      <c r="C33">
        <v>51569.457900000001</v>
      </c>
      <c r="D33" s="158" t="s">
        <v>111</v>
      </c>
      <c r="E33" t="s">
        <v>700</v>
      </c>
      <c r="G33">
        <f>VLOOKUP(C33,'Active 1'!C$21:E$234,3,FALSE)</f>
        <v>-856.51276501384427</v>
      </c>
      <c r="H33">
        <v>0</v>
      </c>
      <c r="I33" t="s">
        <v>701</v>
      </c>
      <c r="J33" t="s">
        <v>603</v>
      </c>
      <c r="K33" t="s">
        <v>702</v>
      </c>
      <c r="L33">
        <v>3</v>
      </c>
      <c r="N33" s="13">
        <v>136</v>
      </c>
    </row>
    <row r="34" spans="1:14">
      <c r="A34" t="str">
        <f t="shared" si="0"/>
        <v>Safar Jan</v>
      </c>
      <c r="B34" s="13" t="s">
        <v>78</v>
      </c>
      <c r="C34">
        <v>51572.3272</v>
      </c>
      <c r="D34" s="158" t="s">
        <v>111</v>
      </c>
      <c r="E34" t="s">
        <v>703</v>
      </c>
      <c r="G34">
        <f>VLOOKUP(C34,'Active 1'!C$21:E$234,3,FALSE)</f>
        <v>-848.50956295203309</v>
      </c>
      <c r="H34">
        <v>0</v>
      </c>
      <c r="I34" t="s">
        <v>609</v>
      </c>
      <c r="J34">
        <v>5.6999999999999998E-4</v>
      </c>
      <c r="K34" t="s">
        <v>704</v>
      </c>
      <c r="L34">
        <v>38</v>
      </c>
      <c r="N34" s="13">
        <v>137</v>
      </c>
    </row>
    <row r="35" spans="1:14">
      <c r="A35" t="str">
        <f t="shared" si="0"/>
        <v>Zeijda (2002)</v>
      </c>
      <c r="B35" s="13" t="s">
        <v>79</v>
      </c>
      <c r="C35">
        <v>51576.454400000002</v>
      </c>
      <c r="D35" s="158" t="s">
        <v>111</v>
      </c>
      <c r="E35" t="s">
        <v>705</v>
      </c>
      <c r="G35">
        <f>VLOOKUP(C35,'Active 1'!C$21:E$234,3,FALSE)</f>
        <v>-836.99776023027323</v>
      </c>
      <c r="H35">
        <v>0</v>
      </c>
      <c r="I35">
        <v>3.0999999999999999E-3</v>
      </c>
      <c r="J35">
        <v>4.6699999999999997E-3</v>
      </c>
      <c r="K35">
        <v>2.81E-3</v>
      </c>
      <c r="L35">
        <v>3</v>
      </c>
      <c r="N35" s="13">
        <v>138</v>
      </c>
    </row>
    <row r="36" spans="1:14">
      <c r="A36" t="str">
        <f t="shared" si="0"/>
        <v>Zeijda (2002)</v>
      </c>
      <c r="B36" s="13" t="s">
        <v>78</v>
      </c>
      <c r="C36">
        <v>51841.577799999999</v>
      </c>
      <c r="D36">
        <v>3.3E-3</v>
      </c>
      <c r="E36" t="s">
        <v>786</v>
      </c>
      <c r="F36" t="s">
        <v>601</v>
      </c>
      <c r="G36">
        <f>VLOOKUP(C36,'Active 1'!C$21:E$234,3,FALSE)</f>
        <v>-97.50166657834184</v>
      </c>
      <c r="H36">
        <v>10</v>
      </c>
      <c r="I36" t="s">
        <v>787</v>
      </c>
      <c r="J36">
        <v>5.8E-4</v>
      </c>
      <c r="K36" t="s">
        <v>606</v>
      </c>
      <c r="L36">
        <v>3</v>
      </c>
      <c r="N36" s="13">
        <v>16</v>
      </c>
    </row>
    <row r="37" spans="1:14">
      <c r="A37" t="str">
        <f t="shared" si="0"/>
        <v>Zeijda (2002)</v>
      </c>
      <c r="B37" s="13" t="s">
        <v>79</v>
      </c>
      <c r="C37">
        <v>51876.5337</v>
      </c>
      <c r="D37">
        <v>2.0999999999999999E-3</v>
      </c>
      <c r="E37" t="s">
        <v>788</v>
      </c>
      <c r="F37" t="s">
        <v>601</v>
      </c>
      <c r="G37">
        <f>VLOOKUP(C37,'Active 1'!C$21:E$234,3,FALSE)</f>
        <v>-8.3677573489081519E-4</v>
      </c>
      <c r="H37">
        <v>10</v>
      </c>
      <c r="I37" t="s">
        <v>787</v>
      </c>
      <c r="J37">
        <v>5.2999999999999998E-4</v>
      </c>
      <c r="K37" t="s">
        <v>606</v>
      </c>
      <c r="L37">
        <v>3</v>
      </c>
      <c r="N37" s="13">
        <v>17</v>
      </c>
    </row>
    <row r="38" spans="1:14">
      <c r="A38" t="str">
        <f t="shared" si="0"/>
        <v>Zeijda (2002)</v>
      </c>
      <c r="B38" s="13" t="s">
        <v>79</v>
      </c>
      <c r="C38">
        <v>51909.517800000001</v>
      </c>
      <c r="D38">
        <v>2.3E-3</v>
      </c>
      <c r="E38" t="s">
        <v>789</v>
      </c>
      <c r="F38" t="s">
        <v>601</v>
      </c>
      <c r="G38">
        <f>VLOOKUP(C38,'Active 1'!C$21:E$234,3,FALSE)</f>
        <v>92.000145041132541</v>
      </c>
      <c r="H38">
        <v>10</v>
      </c>
      <c r="I38" t="s">
        <v>787</v>
      </c>
      <c r="J38">
        <v>4.8000000000000001E-4</v>
      </c>
      <c r="K38" t="s">
        <v>606</v>
      </c>
      <c r="L38">
        <v>3</v>
      </c>
      <c r="N38" s="13">
        <v>18</v>
      </c>
    </row>
    <row r="39" spans="1:14">
      <c r="A39" t="str">
        <f t="shared" si="0"/>
        <v>Zejda (2004)</v>
      </c>
      <c r="B39" s="13" t="s">
        <v>78</v>
      </c>
      <c r="C39">
        <v>51924.395700000001</v>
      </c>
      <c r="D39">
        <v>2E-3</v>
      </c>
      <c r="E39" t="s">
        <v>792</v>
      </c>
      <c r="F39" t="s">
        <v>601</v>
      </c>
      <c r="G39">
        <f>VLOOKUP(C39,'Active 1'!C$21:E$234,3,FALSE)</f>
        <v>133.49836410344025</v>
      </c>
      <c r="H39">
        <v>10</v>
      </c>
      <c r="I39" t="s">
        <v>793</v>
      </c>
      <c r="J39" t="s">
        <v>791</v>
      </c>
      <c r="K39" t="s">
        <v>794</v>
      </c>
      <c r="L39">
        <v>5</v>
      </c>
      <c r="N39" s="13">
        <v>20</v>
      </c>
    </row>
    <row r="40" spans="1:14">
      <c r="A40" t="str">
        <f t="shared" si="0"/>
        <v>Zejda (2004)</v>
      </c>
      <c r="B40" s="13" t="s">
        <v>79</v>
      </c>
      <c r="C40">
        <v>51924.574399999998</v>
      </c>
      <c r="D40">
        <v>1.4E-3</v>
      </c>
      <c r="E40" t="s">
        <v>795</v>
      </c>
      <c r="F40" t="s">
        <v>601</v>
      </c>
      <c r="G40">
        <f>VLOOKUP(C40,'Active 1'!C$21:E$234,3,FALSE)</f>
        <v>133.99680351668405</v>
      </c>
      <c r="H40">
        <v>10</v>
      </c>
      <c r="I40" t="s">
        <v>796</v>
      </c>
      <c r="J40" t="s">
        <v>797</v>
      </c>
      <c r="K40" t="s">
        <v>635</v>
      </c>
      <c r="L40">
        <v>5</v>
      </c>
      <c r="N40" s="13">
        <v>21</v>
      </c>
    </row>
    <row r="41" spans="1:14">
      <c r="A41" t="str">
        <f t="shared" si="0"/>
        <v>Zejda (2004)</v>
      </c>
      <c r="B41" s="13" t="s">
        <v>78</v>
      </c>
      <c r="C41">
        <v>51965.269</v>
      </c>
      <c r="D41">
        <v>6.4999999999999997E-3</v>
      </c>
      <c r="E41" t="s">
        <v>798</v>
      </c>
      <c r="F41" t="s">
        <v>601</v>
      </c>
      <c r="G41">
        <f>VLOOKUP(C41,'Active 1'!C$21:E$234,3,FALSE)</f>
        <v>247.5043163681718</v>
      </c>
      <c r="H41">
        <v>10</v>
      </c>
      <c r="I41">
        <v>2.0000000000000001E-4</v>
      </c>
      <c r="J41">
        <v>1.39E-3</v>
      </c>
      <c r="K41" t="s">
        <v>799</v>
      </c>
      <c r="L41">
        <v>5</v>
      </c>
      <c r="N41" s="13">
        <v>22</v>
      </c>
    </row>
    <row r="42" spans="1:14">
      <c r="A42" t="str">
        <f t="shared" si="0"/>
        <v>Zejda (2004)</v>
      </c>
      <c r="B42" s="13" t="s">
        <v>79</v>
      </c>
      <c r="C42">
        <v>51965.445599999999</v>
      </c>
      <c r="D42">
        <v>5.4000000000000003E-3</v>
      </c>
      <c r="E42" t="s">
        <v>800</v>
      </c>
      <c r="F42" t="s">
        <v>601</v>
      </c>
      <c r="G42">
        <f>VLOOKUP(C42,'Active 1'!C$21:E$234,3,FALSE)</f>
        <v>247.99689835127137</v>
      </c>
      <c r="H42">
        <v>10</v>
      </c>
      <c r="I42" t="s">
        <v>801</v>
      </c>
      <c r="J42" t="s">
        <v>661</v>
      </c>
      <c r="K42" t="s">
        <v>802</v>
      </c>
      <c r="L42">
        <v>5</v>
      </c>
      <c r="N42" s="13">
        <v>23</v>
      </c>
    </row>
    <row r="43" spans="1:14">
      <c r="A43" t="str">
        <f t="shared" ref="A43:A74" si="1">VLOOKUP(L43,O$149:P$186,2,FALSE)</f>
        <v>Zejda (2004)</v>
      </c>
      <c r="B43" s="13" t="s">
        <v>79</v>
      </c>
      <c r="C43">
        <v>52234.697899999999</v>
      </c>
      <c r="D43">
        <v>2E-3</v>
      </c>
      <c r="E43" t="s">
        <v>803</v>
      </c>
      <c r="F43" t="s">
        <v>601</v>
      </c>
      <c r="G43">
        <f>VLOOKUP(C43,'Active 1'!C$21:E$234,3,FALSE)</f>
        <v>999.00953645413381</v>
      </c>
      <c r="H43">
        <v>10</v>
      </c>
      <c r="I43" t="s">
        <v>804</v>
      </c>
      <c r="J43">
        <v>1.6000000000000001E-4</v>
      </c>
      <c r="K43" t="s">
        <v>628</v>
      </c>
      <c r="L43">
        <v>5</v>
      </c>
      <c r="N43" s="13">
        <v>24</v>
      </c>
    </row>
    <row r="44" spans="1:14">
      <c r="A44" t="str">
        <f t="shared" si="1"/>
        <v>Agerer and Hübscher (2002)</v>
      </c>
      <c r="B44" s="13" t="s">
        <v>78</v>
      </c>
      <c r="C44">
        <v>52280.41</v>
      </c>
      <c r="D44">
        <v>5.0000000000000001E-4</v>
      </c>
      <c r="E44">
        <v>19.5</v>
      </c>
      <c r="F44" t="s">
        <v>601</v>
      </c>
      <c r="G44">
        <f>VLOOKUP(C44,'Active 1'!C$21:E$234,3,FALSE)</f>
        <v>1126.5121234857954</v>
      </c>
      <c r="H44">
        <v>10</v>
      </c>
      <c r="I44">
        <v>0</v>
      </c>
      <c r="J44">
        <v>5.5999999999999995E-4</v>
      </c>
      <c r="K44" t="s">
        <v>625</v>
      </c>
      <c r="L44">
        <v>6</v>
      </c>
      <c r="N44" s="13">
        <v>25</v>
      </c>
    </row>
    <row r="45" spans="1:14">
      <c r="A45" t="str">
        <f t="shared" si="1"/>
        <v>Agerer and Hübscher (2002)</v>
      </c>
      <c r="B45" s="13" t="s">
        <v>79</v>
      </c>
      <c r="C45">
        <v>52280.589500000002</v>
      </c>
      <c r="D45">
        <v>6.9999999999999999E-4</v>
      </c>
      <c r="E45">
        <v>20</v>
      </c>
      <c r="F45" t="s">
        <v>601</v>
      </c>
      <c r="G45">
        <f>VLOOKUP(C45,'Active 1'!C$21:E$234,3,FALSE)</f>
        <v>1127.0127943010057</v>
      </c>
      <c r="H45">
        <v>10</v>
      </c>
      <c r="I45">
        <v>2.9999999999999997E-4</v>
      </c>
      <c r="J45">
        <v>8.5999999999999998E-4</v>
      </c>
      <c r="K45" t="s">
        <v>799</v>
      </c>
      <c r="L45">
        <v>6</v>
      </c>
      <c r="N45" s="13">
        <v>26</v>
      </c>
    </row>
    <row r="46" spans="1:14">
      <c r="A46" t="str">
        <f t="shared" si="1"/>
        <v>Achterberg Herbe (2003)</v>
      </c>
      <c r="B46" s="13" t="s">
        <v>78</v>
      </c>
      <c r="C46">
        <v>52359.369599999998</v>
      </c>
      <c r="D46" s="158" t="s">
        <v>601</v>
      </c>
      <c r="E46">
        <v>239.5</v>
      </c>
      <c r="G46">
        <f>VLOOKUP(C46,'Active 1'!C$21:E$234,3,FALSE)</f>
        <v>1346.7503814302688</v>
      </c>
      <c r="H46">
        <v>0</v>
      </c>
      <c r="I46">
        <v>8.4699999999999998E-2</v>
      </c>
      <c r="J46">
        <v>8.5080000000000003E-2</v>
      </c>
      <c r="K46">
        <v>8.4190000000000001E-2</v>
      </c>
      <c r="L46">
        <v>34</v>
      </c>
      <c r="N46" s="13">
        <v>120</v>
      </c>
    </row>
    <row r="47" spans="1:14">
      <c r="A47" t="str">
        <f t="shared" si="1"/>
        <v>Zejda (2004)</v>
      </c>
      <c r="B47" s="13" t="s">
        <v>78</v>
      </c>
      <c r="C47">
        <v>52683.390399999997</v>
      </c>
      <c r="D47">
        <v>4.1000000000000003E-3</v>
      </c>
      <c r="E47">
        <v>1143.5</v>
      </c>
      <c r="F47" t="s">
        <v>601</v>
      </c>
      <c r="G47">
        <f>VLOOKUP(C47,'Active 1'!C$21:E$234,3,FALSE)</f>
        <v>2250.5261924751462</v>
      </c>
      <c r="H47">
        <v>10</v>
      </c>
      <c r="I47">
        <v>1.1999999999999999E-3</v>
      </c>
      <c r="J47">
        <v>8.1999999999999998E-4</v>
      </c>
      <c r="K47">
        <v>1.9000000000000001E-4</v>
      </c>
      <c r="L47">
        <v>5</v>
      </c>
      <c r="N47" s="13">
        <v>28</v>
      </c>
    </row>
    <row r="48" spans="1:14">
      <c r="A48" t="str">
        <f t="shared" si="1"/>
        <v>Agerer and Hübscher J (2003)</v>
      </c>
      <c r="B48" s="13" t="s">
        <v>79</v>
      </c>
      <c r="C48">
        <v>52690.381000000001</v>
      </c>
      <c r="E48">
        <v>1163</v>
      </c>
      <c r="F48" t="s">
        <v>604</v>
      </c>
      <c r="G48">
        <f>VLOOKUP(C48,'Active 1'!C$21:E$234,3,FALSE)</f>
        <v>2270.0247406692579</v>
      </c>
      <c r="H48">
        <v>10</v>
      </c>
      <c r="I48">
        <v>5.9999999999999995E-4</v>
      </c>
      <c r="J48">
        <v>2.0000000000000001E-4</v>
      </c>
      <c r="K48" t="s">
        <v>805</v>
      </c>
      <c r="L48">
        <v>8</v>
      </c>
      <c r="N48" s="13">
        <v>29</v>
      </c>
    </row>
    <row r="49" spans="1:14">
      <c r="A49" t="str">
        <f t="shared" si="1"/>
        <v>Agerer and Hübscher J (2003)</v>
      </c>
      <c r="B49" s="13" t="s">
        <v>78</v>
      </c>
      <c r="C49">
        <v>52690.5576</v>
      </c>
      <c r="E49">
        <v>1163.5</v>
      </c>
      <c r="F49" t="s">
        <v>604</v>
      </c>
      <c r="G49">
        <f>VLOOKUP(C49,'Active 1'!C$21:E$234,3,FALSE)</f>
        <v>2270.5173226523575</v>
      </c>
      <c r="H49">
        <v>10</v>
      </c>
      <c r="I49" t="s">
        <v>605</v>
      </c>
      <c r="J49" t="s">
        <v>806</v>
      </c>
      <c r="K49" t="s">
        <v>807</v>
      </c>
      <c r="L49">
        <v>8</v>
      </c>
      <c r="N49" s="13">
        <v>30</v>
      </c>
    </row>
    <row r="50" spans="1:14">
      <c r="A50" t="str">
        <f t="shared" si="1"/>
        <v>Agerer and Hübscher J (2003)</v>
      </c>
      <c r="B50" s="13" t="s">
        <v>78</v>
      </c>
      <c r="C50">
        <v>52691.275699999998</v>
      </c>
      <c r="E50">
        <v>1165.5</v>
      </c>
      <c r="F50" t="s">
        <v>604</v>
      </c>
      <c r="G50">
        <f>VLOOKUP(C50,'Active 1'!C$21:E$234,3,FALSE)</f>
        <v>2272.520284838457</v>
      </c>
      <c r="H50">
        <v>10</v>
      </c>
      <c r="I50" t="s">
        <v>609</v>
      </c>
      <c r="J50" t="s">
        <v>642</v>
      </c>
      <c r="K50" t="s">
        <v>808</v>
      </c>
      <c r="L50">
        <v>8</v>
      </c>
      <c r="N50" s="13">
        <v>31</v>
      </c>
    </row>
    <row r="51" spans="1:14">
      <c r="A51" t="str">
        <f t="shared" si="1"/>
        <v>Agerer and Hübscher J (2003)</v>
      </c>
      <c r="B51" s="13" t="s">
        <v>79</v>
      </c>
      <c r="C51">
        <v>52691.456200000001</v>
      </c>
      <c r="E51">
        <v>1166</v>
      </c>
      <c r="F51" t="s">
        <v>604</v>
      </c>
      <c r="G51">
        <f>VLOOKUP(C51,'Active 1'!C$21:E$234,3,FALSE)</f>
        <v>2273.0237449061301</v>
      </c>
      <c r="H51">
        <v>10</v>
      </c>
      <c r="I51">
        <v>2.9999999999999997E-4</v>
      </c>
      <c r="J51" t="s">
        <v>809</v>
      </c>
      <c r="K51" t="s">
        <v>810</v>
      </c>
      <c r="L51">
        <v>8</v>
      </c>
      <c r="N51" s="13">
        <v>32</v>
      </c>
    </row>
    <row r="52" spans="1:14">
      <c r="A52" t="str">
        <f t="shared" si="1"/>
        <v>Agerer and Hübscher J (2003)</v>
      </c>
      <c r="B52" s="13" t="s">
        <v>78</v>
      </c>
      <c r="C52">
        <v>52692.351600000002</v>
      </c>
      <c r="E52">
        <v>1168.5</v>
      </c>
      <c r="F52" t="s">
        <v>604</v>
      </c>
      <c r="G52">
        <f>VLOOKUP(C52,'Active 1'!C$21:E$234,3,FALSE)</f>
        <v>2275.5212415520577</v>
      </c>
      <c r="H52">
        <v>10</v>
      </c>
      <c r="I52" t="s">
        <v>811</v>
      </c>
      <c r="J52" t="s">
        <v>686</v>
      </c>
      <c r="K52" t="s">
        <v>607</v>
      </c>
      <c r="L52">
        <v>8</v>
      </c>
      <c r="N52" s="13">
        <v>33</v>
      </c>
    </row>
    <row r="53" spans="1:14">
      <c r="A53" t="str">
        <f t="shared" si="1"/>
        <v>Agerer and Hübscher J (2003)</v>
      </c>
      <c r="B53" s="13" t="s">
        <v>79</v>
      </c>
      <c r="C53">
        <v>52692.531000000003</v>
      </c>
      <c r="E53">
        <v>1169</v>
      </c>
      <c r="F53" t="s">
        <v>604</v>
      </c>
      <c r="G53">
        <f>VLOOKUP(C53,'Active 1'!C$21:E$234,3,FALSE)</f>
        <v>2276.0216334420297</v>
      </c>
      <c r="H53">
        <v>10</v>
      </c>
      <c r="I53" t="s">
        <v>804</v>
      </c>
      <c r="J53" t="s">
        <v>812</v>
      </c>
      <c r="K53" t="s">
        <v>813</v>
      </c>
      <c r="L53">
        <v>8</v>
      </c>
      <c r="N53" s="13">
        <v>34</v>
      </c>
    </row>
    <row r="54" spans="1:14">
      <c r="A54" t="str">
        <f t="shared" si="1"/>
        <v>Agerer and Hübscher J (2003)</v>
      </c>
      <c r="B54" s="13" t="s">
        <v>79</v>
      </c>
      <c r="C54">
        <v>52694.324200000003</v>
      </c>
      <c r="E54">
        <v>1174</v>
      </c>
      <c r="F54" t="s">
        <v>604</v>
      </c>
      <c r="G54">
        <f>VLOOKUP(C54,'Active 1'!C$21:E$234,3,FALSE)</f>
        <v>2281.0233209397638</v>
      </c>
      <c r="H54">
        <v>10</v>
      </c>
      <c r="I54">
        <v>1E-4</v>
      </c>
      <c r="J54" t="s">
        <v>647</v>
      </c>
      <c r="K54" t="s">
        <v>814</v>
      </c>
      <c r="L54">
        <v>8</v>
      </c>
      <c r="N54" s="13">
        <v>35</v>
      </c>
    </row>
    <row r="55" spans="1:14">
      <c r="A55" t="str">
        <f t="shared" si="1"/>
        <v>Agerer and Hübscher J (2003)</v>
      </c>
      <c r="B55" s="13" t="s">
        <v>78</v>
      </c>
      <c r="C55">
        <v>52694.502800000002</v>
      </c>
      <c r="E55">
        <v>1174.5</v>
      </c>
      <c r="F55" t="s">
        <v>604</v>
      </c>
      <c r="G55">
        <f>VLOOKUP(C55,'Active 1'!C$21:E$234,3,FALSE)</f>
        <v>2281.5214814277692</v>
      </c>
      <c r="H55">
        <v>10</v>
      </c>
      <c r="I55" t="s">
        <v>811</v>
      </c>
      <c r="J55" t="s">
        <v>815</v>
      </c>
      <c r="K55" t="s">
        <v>607</v>
      </c>
      <c r="L55">
        <v>8</v>
      </c>
      <c r="N55" s="13">
        <v>36</v>
      </c>
    </row>
    <row r="56" spans="1:14">
      <c r="A56" t="str">
        <f t="shared" si="1"/>
        <v>Agerer and Hübscher J (2003)</v>
      </c>
      <c r="B56" s="13" t="s">
        <v>78</v>
      </c>
      <c r="C56">
        <v>52707.409399999997</v>
      </c>
      <c r="D56">
        <v>5.9999999999999995E-4</v>
      </c>
      <c r="E56">
        <v>1210.5</v>
      </c>
      <c r="F56" t="s">
        <v>601</v>
      </c>
      <c r="G56">
        <f>VLOOKUP(C56,'Active 1'!C$21:E$234,3,FALSE)</f>
        <v>2317.521247130549</v>
      </c>
      <c r="H56">
        <v>10</v>
      </c>
      <c r="I56" t="s">
        <v>787</v>
      </c>
      <c r="J56" t="s">
        <v>816</v>
      </c>
      <c r="K56" t="s">
        <v>817</v>
      </c>
      <c r="L56">
        <v>8</v>
      </c>
      <c r="N56" s="13">
        <v>39</v>
      </c>
    </row>
    <row r="57" spans="1:14">
      <c r="A57" t="str">
        <f t="shared" si="1"/>
        <v>Agerer and Hübscher J (2003)</v>
      </c>
      <c r="B57" s="13" t="s">
        <v>78</v>
      </c>
      <c r="C57">
        <v>52716.373099999997</v>
      </c>
      <c r="D57">
        <v>8.9999999999999998E-4</v>
      </c>
      <c r="E57">
        <v>1235.5</v>
      </c>
      <c r="F57" t="s">
        <v>601</v>
      </c>
      <c r="G57">
        <f>VLOOKUP(C57,'Active 1'!C$21:E$234,3,FALSE)</f>
        <v>2342.5232693385774</v>
      </c>
      <c r="H57">
        <v>10</v>
      </c>
      <c r="I57" t="s">
        <v>608</v>
      </c>
      <c r="J57" t="s">
        <v>818</v>
      </c>
      <c r="K57" t="s">
        <v>819</v>
      </c>
      <c r="L57">
        <v>8</v>
      </c>
      <c r="N57" s="13">
        <v>40</v>
      </c>
    </row>
    <row r="58" spans="1:14">
      <c r="A58" t="str">
        <f t="shared" si="1"/>
        <v>Agerer and Hübscher J (2003)</v>
      </c>
      <c r="B58" s="13" t="s">
        <v>78</v>
      </c>
      <c r="C58">
        <v>52721.393400000001</v>
      </c>
      <c r="D58">
        <v>2.9999999999999997E-4</v>
      </c>
      <c r="E58">
        <v>1249.5</v>
      </c>
      <c r="F58" t="s">
        <v>601</v>
      </c>
      <c r="G58">
        <f>VLOOKUP(C58,'Active 1'!C$21:E$234,3,FALSE)</f>
        <v>2356.5261534256238</v>
      </c>
      <c r="H58">
        <v>10</v>
      </c>
      <c r="I58">
        <v>8.9999999999999998E-4</v>
      </c>
      <c r="J58">
        <v>4.2999999999999999E-4</v>
      </c>
      <c r="K58" t="s">
        <v>820</v>
      </c>
      <c r="L58">
        <v>8</v>
      </c>
      <c r="N58" s="13">
        <v>41</v>
      </c>
    </row>
    <row r="59" spans="1:14">
      <c r="A59" t="str">
        <f t="shared" si="1"/>
        <v>Hübscher et al. (2005)</v>
      </c>
      <c r="B59" s="13" t="s">
        <v>78</v>
      </c>
      <c r="C59">
        <v>52722.470300000001</v>
      </c>
      <c r="D59">
        <v>2.0999999999999999E-3</v>
      </c>
      <c r="E59">
        <v>1252.5</v>
      </c>
      <c r="F59" t="s">
        <v>601</v>
      </c>
      <c r="G59">
        <f>VLOOKUP(C59,'Active 1'!C$21:E$234,3,FALSE)</f>
        <v>2359.5298993916676</v>
      </c>
      <c r="H59">
        <v>10</v>
      </c>
      <c r="I59">
        <v>2.2000000000000001E-3</v>
      </c>
      <c r="J59">
        <v>1.73E-3</v>
      </c>
      <c r="K59">
        <v>1.1100000000000001E-3</v>
      </c>
      <c r="L59">
        <v>9</v>
      </c>
      <c r="N59" s="13">
        <v>43</v>
      </c>
    </row>
    <row r="60" spans="1:14">
      <c r="A60" t="str">
        <f t="shared" si="1"/>
        <v>Zejda (2004)</v>
      </c>
      <c r="B60" s="13" t="s">
        <v>78</v>
      </c>
      <c r="C60">
        <v>52734.300600000002</v>
      </c>
      <c r="D60">
        <v>3.5000000000000001E-3</v>
      </c>
      <c r="E60">
        <v>1285.5</v>
      </c>
      <c r="F60" t="s">
        <v>601</v>
      </c>
      <c r="G60">
        <f>VLOOKUP(C60,'Active 1'!C$21:E$234,3,FALSE)</f>
        <v>2392.5275926798936</v>
      </c>
      <c r="H60">
        <v>10</v>
      </c>
      <c r="I60">
        <v>1.2999999999999999E-3</v>
      </c>
      <c r="J60">
        <v>8.0000000000000004E-4</v>
      </c>
      <c r="K60">
        <v>1.8000000000000001E-4</v>
      </c>
      <c r="L60">
        <v>5</v>
      </c>
      <c r="N60" s="13">
        <v>45</v>
      </c>
    </row>
    <row r="61" spans="1:14">
      <c r="A61" t="str">
        <f t="shared" si="1"/>
        <v xml:space="preserve"> Hübscher (2005)</v>
      </c>
      <c r="B61" s="13" t="s">
        <v>78</v>
      </c>
      <c r="C61">
        <v>52735.375200000002</v>
      </c>
      <c r="D61">
        <v>2.0999999999999999E-3</v>
      </c>
      <c r="E61">
        <v>1288.5</v>
      </c>
      <c r="F61" t="s">
        <v>601</v>
      </c>
      <c r="G61">
        <f>VLOOKUP(C61,'Active 1'!C$21:E$234,3,FALSE)</f>
        <v>2395.5249233652962</v>
      </c>
      <c r="H61">
        <v>10</v>
      </c>
      <c r="I61">
        <v>2.9999999999999997E-4</v>
      </c>
      <c r="J61" t="s">
        <v>774</v>
      </c>
      <c r="K61" t="s">
        <v>821</v>
      </c>
      <c r="L61">
        <v>10</v>
      </c>
      <c r="N61" s="13">
        <v>46</v>
      </c>
    </row>
    <row r="62" spans="1:14">
      <c r="A62" t="str">
        <f t="shared" si="1"/>
        <v xml:space="preserve"> Hübscher (2005)</v>
      </c>
      <c r="B62" s="13" t="s">
        <v>79</v>
      </c>
      <c r="C62">
        <v>52982.576500000003</v>
      </c>
      <c r="D62">
        <v>7.1999999999999998E-3</v>
      </c>
      <c r="E62">
        <v>1978</v>
      </c>
      <c r="F62" t="s">
        <v>601</v>
      </c>
      <c r="G62">
        <f>VLOOKUP(C62,'Active 1'!C$21:E$234,3,FALSE)</f>
        <v>3085.0317556391801</v>
      </c>
      <c r="H62">
        <v>10</v>
      </c>
      <c r="I62">
        <v>4.0000000000000002E-4</v>
      </c>
      <c r="J62" t="s">
        <v>822</v>
      </c>
      <c r="K62" t="s">
        <v>823</v>
      </c>
      <c r="L62">
        <v>10</v>
      </c>
      <c r="N62" s="13">
        <v>47</v>
      </c>
    </row>
    <row r="63" spans="1:14">
      <c r="A63" t="str">
        <f t="shared" si="1"/>
        <v xml:space="preserve"> Hübscher (2005)</v>
      </c>
      <c r="B63" s="13" t="s">
        <v>78</v>
      </c>
      <c r="C63">
        <v>52984.548799999997</v>
      </c>
      <c r="D63">
        <v>4.5999999999999999E-3</v>
      </c>
      <c r="E63">
        <v>1983.5</v>
      </c>
      <c r="F63" t="s">
        <v>601</v>
      </c>
      <c r="G63">
        <f>VLOOKUP(C63,'Active 1'!C$21:E$234,3,FALSE)</f>
        <v>3090.5329982511312</v>
      </c>
      <c r="H63">
        <v>10</v>
      </c>
      <c r="I63">
        <v>8.0000000000000004E-4</v>
      </c>
      <c r="J63" t="s">
        <v>602</v>
      </c>
      <c r="K63" t="s">
        <v>628</v>
      </c>
      <c r="L63">
        <v>10</v>
      </c>
      <c r="N63" s="13">
        <v>48</v>
      </c>
    </row>
    <row r="64" spans="1:14">
      <c r="A64" t="str">
        <f t="shared" si="1"/>
        <v xml:space="preserve"> Hübscher (2005)</v>
      </c>
      <c r="B64" s="13" t="s">
        <v>78</v>
      </c>
      <c r="C64">
        <v>53007.493600000002</v>
      </c>
      <c r="D64">
        <v>8.9999999999999998E-4</v>
      </c>
      <c r="E64">
        <v>2047.5</v>
      </c>
      <c r="F64" t="s">
        <v>601</v>
      </c>
      <c r="G64">
        <f>VLOOKUP(C64,'Active 1'!C$21:E$234,3,FALSE)</f>
        <v>3154.5318379221239</v>
      </c>
      <c r="H64">
        <v>10</v>
      </c>
      <c r="I64">
        <v>2.0000000000000001E-4</v>
      </c>
      <c r="J64" t="s">
        <v>812</v>
      </c>
      <c r="K64" t="s">
        <v>824</v>
      </c>
      <c r="L64">
        <v>10</v>
      </c>
      <c r="N64" s="13">
        <v>49</v>
      </c>
    </row>
    <row r="65" spans="1:14">
      <c r="A65" t="str">
        <f t="shared" si="1"/>
        <v xml:space="preserve"> Hübscher (2005)</v>
      </c>
      <c r="B65" s="13" t="s">
        <v>78</v>
      </c>
      <c r="C65">
        <v>53028.288</v>
      </c>
      <c r="D65">
        <v>1.2999999999999999E-3</v>
      </c>
      <c r="E65">
        <v>2105.5</v>
      </c>
      <c r="F65" t="s">
        <v>601</v>
      </c>
      <c r="G65">
        <f>VLOOKUP(C65,'Active 1'!C$21:E$234,3,FALSE)</f>
        <v>3212.5326691193518</v>
      </c>
      <c r="H65">
        <v>10</v>
      </c>
      <c r="I65">
        <v>2.9999999999999997E-4</v>
      </c>
      <c r="J65" t="s">
        <v>797</v>
      </c>
      <c r="K65" t="s">
        <v>825</v>
      </c>
      <c r="L65">
        <v>10</v>
      </c>
      <c r="N65" s="13">
        <v>50</v>
      </c>
    </row>
    <row r="66" spans="1:14">
      <c r="A66" t="str">
        <f t="shared" si="1"/>
        <v xml:space="preserve"> Hübscher (2005)</v>
      </c>
      <c r="B66" s="13" t="s">
        <v>79</v>
      </c>
      <c r="C66">
        <v>53055.356200000002</v>
      </c>
      <c r="D66">
        <v>8.9999999999999998E-4</v>
      </c>
      <c r="E66">
        <v>2181</v>
      </c>
      <c r="F66" t="s">
        <v>601</v>
      </c>
      <c r="G66">
        <f>VLOOKUP(C66,'Active 1'!C$21:E$234,3,FALSE)</f>
        <v>3288.0327123527691</v>
      </c>
      <c r="H66">
        <v>10</v>
      </c>
      <c r="I66">
        <v>0</v>
      </c>
      <c r="J66" t="s">
        <v>826</v>
      </c>
      <c r="K66" t="s">
        <v>827</v>
      </c>
      <c r="L66">
        <v>10</v>
      </c>
      <c r="N66" s="13">
        <v>51</v>
      </c>
    </row>
    <row r="67" spans="1:14">
      <c r="A67" t="str">
        <f t="shared" si="1"/>
        <v xml:space="preserve"> Hübscher (2005)</v>
      </c>
      <c r="B67" s="13" t="s">
        <v>78</v>
      </c>
      <c r="C67">
        <v>53055.534800000001</v>
      </c>
      <c r="D67">
        <v>1.1000000000000001E-3</v>
      </c>
      <c r="E67">
        <v>2181.5</v>
      </c>
      <c r="F67" t="s">
        <v>601</v>
      </c>
      <c r="G67">
        <f>VLOOKUP(C67,'Active 1'!C$21:E$234,3,FALSE)</f>
        <v>3288.5308728407745</v>
      </c>
      <c r="H67">
        <v>10</v>
      </c>
      <c r="I67" t="s">
        <v>811</v>
      </c>
      <c r="J67" t="s">
        <v>828</v>
      </c>
      <c r="K67" t="s">
        <v>702</v>
      </c>
      <c r="L67">
        <v>10</v>
      </c>
      <c r="N67" s="13">
        <v>52</v>
      </c>
    </row>
    <row r="68" spans="1:14">
      <c r="A68" t="str">
        <f t="shared" si="1"/>
        <v xml:space="preserve"> Hübscher (2005)</v>
      </c>
      <c r="B68" s="13" t="s">
        <v>79</v>
      </c>
      <c r="C68">
        <v>53070.414100000002</v>
      </c>
      <c r="D68">
        <v>5.9999999999999995E-4</v>
      </c>
      <c r="E68">
        <v>2223</v>
      </c>
      <c r="F68" t="s">
        <v>601</v>
      </c>
      <c r="G68">
        <f>VLOOKUP(C68,'Active 1'!C$21:E$234,3,FALSE)</f>
        <v>3330.0329968565188</v>
      </c>
      <c r="H68">
        <v>10</v>
      </c>
      <c r="I68">
        <v>0</v>
      </c>
      <c r="J68" t="s">
        <v>829</v>
      </c>
      <c r="K68" t="s">
        <v>616</v>
      </c>
      <c r="L68">
        <v>10</v>
      </c>
      <c r="N68" s="13">
        <v>53</v>
      </c>
    </row>
    <row r="69" spans="1:14">
      <c r="A69" t="str">
        <f t="shared" si="1"/>
        <v xml:space="preserve"> Hübscher (2005)</v>
      </c>
      <c r="B69" s="13" t="s">
        <v>78</v>
      </c>
      <c r="C69">
        <v>53081.349900000001</v>
      </c>
      <c r="D69">
        <v>5.9999999999999995E-4</v>
      </c>
      <c r="E69">
        <v>2253.5</v>
      </c>
      <c r="F69" t="s">
        <v>601</v>
      </c>
      <c r="G69">
        <f>VLOOKUP(C69,'Active 1'!C$21:E$234,3,FALSE)</f>
        <v>3360.5357038260217</v>
      </c>
      <c r="H69">
        <v>10</v>
      </c>
      <c r="I69">
        <v>8.9999999999999998E-4</v>
      </c>
      <c r="J69" t="s">
        <v>830</v>
      </c>
      <c r="K69" t="s">
        <v>831</v>
      </c>
      <c r="L69">
        <v>10</v>
      </c>
      <c r="N69" s="13">
        <v>54</v>
      </c>
    </row>
    <row r="70" spans="1:14">
      <c r="A70" t="str">
        <f t="shared" si="1"/>
        <v xml:space="preserve"> Hübscher (2005)</v>
      </c>
      <c r="B70" s="13" t="s">
        <v>78</v>
      </c>
      <c r="C70">
        <v>53082.426299999999</v>
      </c>
      <c r="D70">
        <v>1E-3</v>
      </c>
      <c r="E70">
        <v>2256.5</v>
      </c>
      <c r="F70" t="s">
        <v>601</v>
      </c>
      <c r="G70">
        <f>VLOOKUP(C70,'Active 1'!C$21:E$234,3,FALSE)</f>
        <v>3363.5380551658341</v>
      </c>
      <c r="H70">
        <v>10</v>
      </c>
      <c r="I70">
        <v>1.6999999999999999E-3</v>
      </c>
      <c r="J70">
        <v>4.4999999999999999E-4</v>
      </c>
      <c r="K70" t="s">
        <v>610</v>
      </c>
      <c r="L70">
        <v>10</v>
      </c>
      <c r="N70" s="13">
        <v>55</v>
      </c>
    </row>
    <row r="71" spans="1:14">
      <c r="A71" t="str">
        <f t="shared" si="1"/>
        <v>Hübscher et al. (2005)</v>
      </c>
      <c r="B71" s="13" t="s">
        <v>79</v>
      </c>
      <c r="C71">
        <v>53088.341200000003</v>
      </c>
      <c r="D71">
        <v>1.4E-3</v>
      </c>
      <c r="E71">
        <v>2273</v>
      </c>
      <c r="F71" t="s">
        <v>601</v>
      </c>
      <c r="G71">
        <f>VLOOKUP(C71,'Active 1'!C$21:E$234,3,FALSE)</f>
        <v>3380.036204496841</v>
      </c>
      <c r="H71">
        <v>10</v>
      </c>
      <c r="I71">
        <v>1E-3</v>
      </c>
      <c r="J71" t="s">
        <v>602</v>
      </c>
      <c r="K71" t="s">
        <v>832</v>
      </c>
      <c r="L71">
        <v>9</v>
      </c>
      <c r="N71" s="13">
        <v>56</v>
      </c>
    </row>
    <row r="72" spans="1:14">
      <c r="A72" t="str">
        <f t="shared" si="1"/>
        <v>Hübscher et al. (2005)</v>
      </c>
      <c r="B72" s="13" t="s">
        <v>78</v>
      </c>
      <c r="C72">
        <v>53096.410499999998</v>
      </c>
      <c r="D72">
        <v>2.8E-3</v>
      </c>
      <c r="E72">
        <v>2295.5</v>
      </c>
      <c r="F72" t="s">
        <v>601</v>
      </c>
      <c r="G72">
        <f>VLOOKUP(C72,'Active 1'!C$21:E$234,3,FALSE)</f>
        <v>3402.5435193113854</v>
      </c>
      <c r="H72">
        <v>10</v>
      </c>
      <c r="I72">
        <v>3.5000000000000001E-3</v>
      </c>
      <c r="J72">
        <v>2.2200000000000002E-3</v>
      </c>
      <c r="K72">
        <v>1.5200000000000001E-3</v>
      </c>
      <c r="L72">
        <v>9</v>
      </c>
      <c r="N72" s="13">
        <v>57</v>
      </c>
    </row>
    <row r="73" spans="1:14">
      <c r="A73" t="str">
        <f t="shared" si="1"/>
        <v>Zejda et al(2006)</v>
      </c>
      <c r="B73" s="13" t="s">
        <v>78</v>
      </c>
      <c r="C73">
        <v>53329.448199999999</v>
      </c>
      <c r="D73">
        <v>4.0000000000000002E-4</v>
      </c>
      <c r="E73">
        <v>2945.5</v>
      </c>
      <c r="F73" t="s">
        <v>601</v>
      </c>
      <c r="G73">
        <f>VLOOKUP(C73,'Active 1'!C$21:E$234,3,FALSE)</f>
        <v>4052.544495549746</v>
      </c>
      <c r="H73">
        <v>10</v>
      </c>
      <c r="I73">
        <v>1.6999999999999999E-3</v>
      </c>
      <c r="J73">
        <v>4.0000000000000003E-5</v>
      </c>
      <c r="K73" t="s">
        <v>621</v>
      </c>
      <c r="L73">
        <v>11</v>
      </c>
      <c r="N73" s="13">
        <v>58</v>
      </c>
    </row>
    <row r="74" spans="1:14">
      <c r="A74" t="str">
        <f t="shared" si="1"/>
        <v>Zejda et al(2006)</v>
      </c>
      <c r="B74" s="13" t="s">
        <v>79</v>
      </c>
      <c r="C74">
        <v>53329.627099999998</v>
      </c>
      <c r="D74">
        <v>2.0000000000000001E-4</v>
      </c>
      <c r="E74">
        <v>2946</v>
      </c>
      <c r="F74" t="s">
        <v>601</v>
      </c>
      <c r="G74">
        <f>VLOOKUP(C74,'Active 1'!C$21:E$234,3,FALSE)</f>
        <v>4053.0434928134864</v>
      </c>
      <c r="H74">
        <v>10</v>
      </c>
      <c r="I74">
        <v>1.2999999999999999E-3</v>
      </c>
      <c r="J74" t="s">
        <v>833</v>
      </c>
      <c r="K74" t="s">
        <v>644</v>
      </c>
      <c r="L74">
        <v>11</v>
      </c>
      <c r="N74" s="13">
        <v>59</v>
      </c>
    </row>
    <row r="75" spans="1:14">
      <c r="A75" t="str">
        <f t="shared" ref="A75:A106" si="2">VLOOKUP(L75,O$149:P$186,2,FALSE)</f>
        <v>Hübscher et al. (2005)</v>
      </c>
      <c r="B75" s="13" t="s">
        <v>78</v>
      </c>
      <c r="C75">
        <v>53387.529799999997</v>
      </c>
      <c r="D75">
        <v>1.4E-3</v>
      </c>
      <c r="E75">
        <v>3107.5</v>
      </c>
      <c r="F75" t="s">
        <v>604</v>
      </c>
      <c r="G75">
        <f>VLOOKUP(C75,'Active 1'!C$21:E$234,3,FALSE)</f>
        <v>4214.5487407919718</v>
      </c>
      <c r="H75">
        <v>10</v>
      </c>
      <c r="I75">
        <v>2.5999999999999999E-3</v>
      </c>
      <c r="J75">
        <v>8.7000000000000001E-4</v>
      </c>
      <c r="K75">
        <v>4.0000000000000003E-5</v>
      </c>
      <c r="L75">
        <v>9</v>
      </c>
      <c r="N75" s="13">
        <v>60</v>
      </c>
    </row>
    <row r="76" spans="1:14">
      <c r="A76" t="str">
        <f t="shared" si="2"/>
        <v>Hübscher et al. (2005)</v>
      </c>
      <c r="B76" s="13" t="s">
        <v>79</v>
      </c>
      <c r="C76">
        <v>53407.432500000003</v>
      </c>
      <c r="D76">
        <v>8.3999999999999995E-3</v>
      </c>
      <c r="E76">
        <v>3163</v>
      </c>
      <c r="F76" t="s">
        <v>601</v>
      </c>
      <c r="G76">
        <f>VLOOKUP(C76,'Active 1'!C$21:E$234,3,FALSE)</f>
        <v>4270.0623955773699</v>
      </c>
      <c r="H76">
        <v>10</v>
      </c>
      <c r="I76">
        <v>7.3000000000000001E-3</v>
      </c>
      <c r="J76">
        <v>5.5500000000000002E-3</v>
      </c>
      <c r="K76">
        <v>4.7099999999999998E-3</v>
      </c>
      <c r="L76">
        <v>9</v>
      </c>
      <c r="N76" s="13">
        <v>61</v>
      </c>
    </row>
    <row r="77" spans="1:14">
      <c r="A77" t="str">
        <f t="shared" si="2"/>
        <v>Hübscher et al(2006)</v>
      </c>
      <c r="B77" s="13" t="s">
        <v>79</v>
      </c>
      <c r="C77">
        <v>53408.501400000001</v>
      </c>
      <c r="D77">
        <v>1.6000000000000001E-3</v>
      </c>
      <c r="E77">
        <v>3166</v>
      </c>
      <c r="F77" t="s">
        <v>601</v>
      </c>
      <c r="G77">
        <f>VLOOKUP(C77,'Active 1'!C$21:E$234,3,FALSE)</f>
        <v>4273.0438275237893</v>
      </c>
      <c r="H77">
        <v>10</v>
      </c>
      <c r="I77">
        <v>6.9999999999999999E-4</v>
      </c>
      <c r="J77" t="s">
        <v>831</v>
      </c>
      <c r="K77" t="s">
        <v>834</v>
      </c>
      <c r="L77">
        <v>12</v>
      </c>
      <c r="N77" s="13">
        <v>62</v>
      </c>
    </row>
    <row r="78" spans="1:14">
      <c r="A78" t="str">
        <f t="shared" si="2"/>
        <v>Hübscher et al. (2005)</v>
      </c>
      <c r="B78" s="13" t="s">
        <v>78</v>
      </c>
      <c r="C78">
        <v>53409.398200000003</v>
      </c>
      <c r="D78">
        <v>5.0000000000000001E-3</v>
      </c>
      <c r="E78">
        <v>3168.5</v>
      </c>
      <c r="F78" t="s">
        <v>601</v>
      </c>
      <c r="G78">
        <f>VLOOKUP(C78,'Active 1'!C$21:E$234,3,FALSE)</f>
        <v>4275.5452291231531</v>
      </c>
      <c r="H78">
        <v>10</v>
      </c>
      <c r="I78">
        <v>1.1999999999999999E-3</v>
      </c>
      <c r="J78" t="s">
        <v>818</v>
      </c>
      <c r="K78" t="s">
        <v>835</v>
      </c>
      <c r="L78">
        <v>9</v>
      </c>
      <c r="N78" s="13">
        <v>63</v>
      </c>
    </row>
    <row r="79" spans="1:14">
      <c r="A79" t="str">
        <f t="shared" si="2"/>
        <v>Hübscher et al(2006)</v>
      </c>
      <c r="B79" s="13" t="s">
        <v>78</v>
      </c>
      <c r="C79">
        <v>53410.473599999998</v>
      </c>
      <c r="D79">
        <v>1.1000000000000001E-3</v>
      </c>
      <c r="E79">
        <v>3171.5</v>
      </c>
      <c r="F79" t="s">
        <v>601</v>
      </c>
      <c r="G79">
        <f>VLOOKUP(C79,'Active 1'!C$21:E$234,3,FALSE)</f>
        <v>4278.5447912105019</v>
      </c>
      <c r="H79">
        <v>10</v>
      </c>
      <c r="I79">
        <v>1E-3</v>
      </c>
      <c r="J79" t="s">
        <v>836</v>
      </c>
      <c r="K79" t="s">
        <v>837</v>
      </c>
      <c r="L79">
        <v>12</v>
      </c>
      <c r="N79" s="13">
        <v>64</v>
      </c>
    </row>
    <row r="80" spans="1:14">
      <c r="A80" t="str">
        <f t="shared" si="2"/>
        <v>Dvorak (2006)</v>
      </c>
      <c r="B80" s="13" t="s">
        <v>78</v>
      </c>
      <c r="C80">
        <v>53422.663500000002</v>
      </c>
      <c r="D80">
        <v>2.9999999999999997E-4</v>
      </c>
      <c r="E80">
        <v>3205.5</v>
      </c>
      <c r="F80" t="s">
        <v>601</v>
      </c>
      <c r="G80">
        <f>VLOOKUP(C80,'Active 1'!C$21:E$234,3,FALSE)</f>
        <v>4312.5454996806384</v>
      </c>
      <c r="H80">
        <v>10</v>
      </c>
      <c r="I80">
        <v>1.1000000000000001E-3</v>
      </c>
      <c r="J80" t="s">
        <v>838</v>
      </c>
      <c r="K80" t="s">
        <v>839</v>
      </c>
      <c r="L80">
        <v>13</v>
      </c>
      <c r="N80" s="13">
        <v>65</v>
      </c>
    </row>
    <row r="81" spans="1:14">
      <c r="A81" t="str">
        <f t="shared" si="2"/>
        <v>Dvorak (2006)</v>
      </c>
      <c r="B81" s="13" t="s">
        <v>79</v>
      </c>
      <c r="C81">
        <v>53443.636500000001</v>
      </c>
      <c r="D81">
        <v>2.0000000000000001E-4</v>
      </c>
      <c r="E81">
        <v>3264</v>
      </c>
      <c r="F81" t="s">
        <v>601</v>
      </c>
      <c r="G81">
        <f>VLOOKUP(C81,'Active 1'!C$21:E$234,3,FALSE)</f>
        <v>4371.0444913658721</v>
      </c>
      <c r="H81">
        <v>10</v>
      </c>
      <c r="I81">
        <v>5.9999999999999995E-4</v>
      </c>
      <c r="J81" t="s">
        <v>840</v>
      </c>
      <c r="K81" t="s">
        <v>841</v>
      </c>
      <c r="L81">
        <v>13</v>
      </c>
      <c r="N81" s="13">
        <v>66</v>
      </c>
    </row>
    <row r="82" spans="1:14">
      <c r="A82" t="str">
        <f t="shared" si="2"/>
        <v>Zejda et al(2006)</v>
      </c>
      <c r="B82" s="13" t="s">
        <v>78</v>
      </c>
      <c r="C82">
        <v>53451.346400000002</v>
      </c>
      <c r="D82">
        <v>2.0000000000000001E-4</v>
      </c>
      <c r="E82">
        <v>3285.5</v>
      </c>
      <c r="F82" t="s">
        <v>601</v>
      </c>
      <c r="G82">
        <f>VLOOKUP(C82,'Active 1'!C$21:E$234,3,FALSE)</f>
        <v>4392.549348849022</v>
      </c>
      <c r="H82">
        <v>10</v>
      </c>
      <c r="I82">
        <v>2.3E-3</v>
      </c>
      <c r="J82">
        <v>5.0000000000000001E-4</v>
      </c>
      <c r="K82" t="s">
        <v>842</v>
      </c>
      <c r="L82">
        <v>14</v>
      </c>
      <c r="N82" s="13">
        <v>67</v>
      </c>
    </row>
    <row r="83" spans="1:14">
      <c r="A83" t="str">
        <f t="shared" si="2"/>
        <v>Zejda et al(2006)</v>
      </c>
      <c r="B83" s="13" t="s">
        <v>78</v>
      </c>
      <c r="C83">
        <v>53465.328099999999</v>
      </c>
      <c r="D83">
        <v>1E-4</v>
      </c>
      <c r="E83">
        <v>3324.5</v>
      </c>
      <c r="F83" t="s">
        <v>601</v>
      </c>
      <c r="G83">
        <f>VLOOKUP(C83,'Active 1'!C$21:E$234,3,FALSE)</f>
        <v>4431.5478398634359</v>
      </c>
      <c r="H83">
        <v>10</v>
      </c>
      <c r="I83">
        <v>1.6000000000000001E-3</v>
      </c>
      <c r="J83" t="s">
        <v>843</v>
      </c>
      <c r="K83" t="s">
        <v>831</v>
      </c>
      <c r="L83">
        <v>14</v>
      </c>
      <c r="N83" s="13">
        <v>68</v>
      </c>
    </row>
    <row r="84" spans="1:14">
      <c r="A84" t="str">
        <f t="shared" si="2"/>
        <v>Dvorak (2006)</v>
      </c>
      <c r="B84" s="13" t="s">
        <v>79</v>
      </c>
      <c r="C84">
        <v>53684.921600000001</v>
      </c>
      <c r="D84">
        <v>2.0000000000000001E-4</v>
      </c>
      <c r="E84">
        <v>3937</v>
      </c>
      <c r="F84" t="s">
        <v>601</v>
      </c>
      <c r="G84">
        <f>VLOOKUP(C84,'Active 1'!C$21:E$234,3,FALSE)</f>
        <v>5044.0495482805709</v>
      </c>
      <c r="H84">
        <v>10</v>
      </c>
      <c r="I84">
        <v>1E-4</v>
      </c>
      <c r="J84" t="s">
        <v>648</v>
      </c>
      <c r="K84" t="s">
        <v>844</v>
      </c>
      <c r="L84">
        <v>13</v>
      </c>
      <c r="N84" s="13">
        <v>69</v>
      </c>
    </row>
    <row r="85" spans="1:14">
      <c r="A85" t="str">
        <f t="shared" si="2"/>
        <v>Dvorak (2006)</v>
      </c>
      <c r="B85" s="13" t="s">
        <v>78</v>
      </c>
      <c r="C85">
        <v>53700.875800000002</v>
      </c>
      <c r="D85">
        <v>1E-4</v>
      </c>
      <c r="E85">
        <v>3981.5</v>
      </c>
      <c r="F85" t="s">
        <v>601</v>
      </c>
      <c r="G85">
        <f>VLOOKUP(C85,'Active 1'!C$21:E$234,3,FALSE)</f>
        <v>5088.549839757452</v>
      </c>
      <c r="H85">
        <v>10</v>
      </c>
      <c r="I85">
        <v>1E-4</v>
      </c>
      <c r="J85" t="s">
        <v>648</v>
      </c>
      <c r="K85" t="s">
        <v>845</v>
      </c>
      <c r="L85">
        <v>13</v>
      </c>
      <c r="N85" s="13">
        <v>70</v>
      </c>
    </row>
    <row r="86" spans="1:14">
      <c r="A86" t="str">
        <f t="shared" si="2"/>
        <v>Nelson (2006)</v>
      </c>
      <c r="B86" s="13" t="s">
        <v>78</v>
      </c>
      <c r="C86">
        <v>53704.819799999997</v>
      </c>
      <c r="D86">
        <v>1E-4</v>
      </c>
      <c r="E86">
        <v>3992.5</v>
      </c>
      <c r="F86" t="s">
        <v>601</v>
      </c>
      <c r="G86">
        <f>VLOOKUP(C86,'Active 1'!C$21:E$234,3,FALSE)</f>
        <v>5099.550651429905</v>
      </c>
      <c r="H86">
        <v>10</v>
      </c>
      <c r="I86">
        <v>2.9999999999999997E-4</v>
      </c>
      <c r="J86" t="s">
        <v>846</v>
      </c>
      <c r="K86" t="s">
        <v>847</v>
      </c>
      <c r="L86">
        <v>15</v>
      </c>
      <c r="N86" s="13">
        <v>71</v>
      </c>
    </row>
    <row r="87" spans="1:14">
      <c r="A87" t="str">
        <f t="shared" si="2"/>
        <v>Zejda et al(2006)</v>
      </c>
      <c r="B87" s="13" t="s">
        <v>79</v>
      </c>
      <c r="C87">
        <v>53715.397400000002</v>
      </c>
      <c r="D87">
        <v>4.0000000000000002E-4</v>
      </c>
      <c r="E87">
        <v>4022</v>
      </c>
      <c r="F87" t="s">
        <v>601</v>
      </c>
      <c r="G87">
        <f>VLOOKUP(C87,'Active 1'!C$21:E$234,3,FALSE)</f>
        <v>5129.0542481709535</v>
      </c>
      <c r="H87">
        <v>10</v>
      </c>
      <c r="I87">
        <v>1.5E-3</v>
      </c>
      <c r="J87" t="s">
        <v>848</v>
      </c>
      <c r="K87" t="s">
        <v>840</v>
      </c>
      <c r="L87">
        <v>14</v>
      </c>
      <c r="N87" s="13">
        <v>72</v>
      </c>
    </row>
    <row r="88" spans="1:14">
      <c r="A88" t="str">
        <f t="shared" si="2"/>
        <v>Zejda et al(2006)</v>
      </c>
      <c r="B88" s="13" t="s">
        <v>78</v>
      </c>
      <c r="C88">
        <v>53715.575900000003</v>
      </c>
      <c r="D88">
        <v>4.0000000000000002E-4</v>
      </c>
      <c r="E88">
        <v>4022.5</v>
      </c>
      <c r="F88" t="s">
        <v>601</v>
      </c>
      <c r="G88">
        <f>VLOOKUP(C88,'Active 1'!C$21:E$234,3,FALSE)</f>
        <v>5129.5521297337209</v>
      </c>
      <c r="H88">
        <v>10</v>
      </c>
      <c r="I88">
        <v>6.9999999999999999E-4</v>
      </c>
      <c r="J88" t="s">
        <v>849</v>
      </c>
      <c r="K88" t="s">
        <v>699</v>
      </c>
      <c r="L88">
        <v>14</v>
      </c>
      <c r="N88" s="13">
        <v>73</v>
      </c>
    </row>
    <row r="89" spans="1:14">
      <c r="A89" t="str">
        <f t="shared" si="2"/>
        <v>Dvorak (2006)</v>
      </c>
      <c r="B89" s="13" t="s">
        <v>78</v>
      </c>
      <c r="C89">
        <v>53728.841</v>
      </c>
      <c r="D89">
        <v>1E-4</v>
      </c>
      <c r="E89">
        <v>4059.5</v>
      </c>
      <c r="F89" t="s">
        <v>601</v>
      </c>
      <c r="G89">
        <f>VLOOKUP(C89,'Active 1'!C$21:E$234,3,FALSE)</f>
        <v>5166.5518424407101</v>
      </c>
      <c r="H89">
        <v>10</v>
      </c>
      <c r="I89">
        <v>5.0000000000000001E-4</v>
      </c>
      <c r="J89" t="s">
        <v>642</v>
      </c>
      <c r="K89" t="s">
        <v>850</v>
      </c>
      <c r="L89">
        <v>13</v>
      </c>
      <c r="N89" s="13">
        <v>74</v>
      </c>
    </row>
    <row r="90" spans="1:14">
      <c r="A90" t="str">
        <f t="shared" si="2"/>
        <v>Hübscher et al(2006)</v>
      </c>
      <c r="B90" s="13" t="s">
        <v>79</v>
      </c>
      <c r="C90">
        <v>53745.510900000001</v>
      </c>
      <c r="D90">
        <v>3.3E-3</v>
      </c>
      <c r="E90">
        <v>4106</v>
      </c>
      <c r="F90" t="s">
        <v>601</v>
      </c>
      <c r="G90">
        <f>VLOOKUP(C90,'Active 1'!C$21:E$234,3,FALSE)</f>
        <v>5213.0484018978123</v>
      </c>
      <c r="H90">
        <v>10</v>
      </c>
      <c r="I90" t="s">
        <v>851</v>
      </c>
      <c r="J90" t="s">
        <v>852</v>
      </c>
      <c r="K90" t="s">
        <v>853</v>
      </c>
      <c r="L90">
        <v>12</v>
      </c>
      <c r="N90" s="13">
        <v>75</v>
      </c>
    </row>
    <row r="91" spans="1:14">
      <c r="A91" t="str">
        <f t="shared" si="2"/>
        <v>Hübscher et al(2006)</v>
      </c>
      <c r="B91" s="13" t="s">
        <v>78</v>
      </c>
      <c r="C91">
        <v>53752.505499999999</v>
      </c>
      <c r="D91">
        <v>9.1000000000000004E-3</v>
      </c>
      <c r="E91">
        <v>4125.5</v>
      </c>
      <c r="F91" t="s">
        <v>601</v>
      </c>
      <c r="G91">
        <f>VLOOKUP(C91,'Active 1'!C$21:E$234,3,FALSE)</f>
        <v>5232.558107101715</v>
      </c>
      <c r="H91">
        <v>10</v>
      </c>
      <c r="I91">
        <v>2.5000000000000001E-3</v>
      </c>
      <c r="J91">
        <v>5.9999999999999995E-4</v>
      </c>
      <c r="K91" t="s">
        <v>620</v>
      </c>
      <c r="L91">
        <v>12</v>
      </c>
      <c r="N91" s="13">
        <v>76</v>
      </c>
    </row>
    <row r="92" spans="1:14">
      <c r="A92" t="str">
        <f t="shared" si="2"/>
        <v>Hübscher et al(2006)</v>
      </c>
      <c r="B92" s="13" t="s">
        <v>78</v>
      </c>
      <c r="C92">
        <v>53760.391000000003</v>
      </c>
      <c r="D92">
        <v>1E-4</v>
      </c>
      <c r="E92">
        <v>4147.5</v>
      </c>
      <c r="F92" t="s">
        <v>601</v>
      </c>
      <c r="G92">
        <f>VLOOKUP(C92,'Active 1'!C$21:E$234,3,FALSE)</f>
        <v>5254.5527573155223</v>
      </c>
      <c r="H92">
        <v>10</v>
      </c>
      <c r="I92">
        <v>5.0000000000000001E-4</v>
      </c>
      <c r="J92" t="s">
        <v>835</v>
      </c>
      <c r="K92" t="s">
        <v>854</v>
      </c>
      <c r="L92">
        <v>12</v>
      </c>
      <c r="N92" s="13">
        <v>77</v>
      </c>
    </row>
    <row r="93" spans="1:14">
      <c r="A93" t="str">
        <f t="shared" si="2"/>
        <v>Hübscher et al(2006)</v>
      </c>
      <c r="B93" s="13" t="s">
        <v>79</v>
      </c>
      <c r="C93">
        <v>53760.570800000001</v>
      </c>
      <c r="D93">
        <v>2.0000000000000001E-4</v>
      </c>
      <c r="E93">
        <v>4148</v>
      </c>
      <c r="F93" t="s">
        <v>601</v>
      </c>
      <c r="G93">
        <f>VLOOKUP(C93,'Active 1'!C$21:E$234,3,FALSE)</f>
        <v>5255.0542649064673</v>
      </c>
      <c r="H93">
        <v>10</v>
      </c>
      <c r="I93">
        <v>1.1000000000000001E-3</v>
      </c>
      <c r="J93" t="s">
        <v>650</v>
      </c>
      <c r="K93" t="s">
        <v>613</v>
      </c>
      <c r="L93">
        <v>12</v>
      </c>
      <c r="N93" s="13">
        <v>78</v>
      </c>
    </row>
    <row r="94" spans="1:14">
      <c r="A94" t="str">
        <f t="shared" si="2"/>
        <v>Hübscher and Walter (2007)</v>
      </c>
      <c r="B94" s="13" t="s">
        <v>78</v>
      </c>
      <c r="C94">
        <v>54092.384100000003</v>
      </c>
      <c r="D94">
        <v>1.1999999999999999E-3</v>
      </c>
      <c r="E94">
        <v>5073.5</v>
      </c>
      <c r="F94" t="s">
        <v>601</v>
      </c>
      <c r="G94">
        <f>VLOOKUP(C94,'Active 1'!C$21:E$234,3,FALSE)</f>
        <v>6180.5653256870719</v>
      </c>
      <c r="H94">
        <v>10</v>
      </c>
      <c r="I94">
        <v>1.9E-3</v>
      </c>
      <c r="J94">
        <v>5.9000000000000003E-4</v>
      </c>
      <c r="K94">
        <v>1.6000000000000001E-4</v>
      </c>
      <c r="L94">
        <v>16</v>
      </c>
      <c r="N94" s="13">
        <v>80</v>
      </c>
    </row>
    <row r="95" spans="1:14">
      <c r="A95" t="str">
        <f t="shared" si="2"/>
        <v>Hübscher and Walter (2007)</v>
      </c>
      <c r="B95" s="13" t="s">
        <v>79</v>
      </c>
      <c r="C95">
        <v>54092.562299999998</v>
      </c>
      <c r="D95">
        <v>1.6999999999999999E-3</v>
      </c>
      <c r="E95">
        <v>5074</v>
      </c>
      <c r="F95" t="s">
        <v>601</v>
      </c>
      <c r="G95">
        <f>VLOOKUP(C95,'Active 1'!C$21:E$234,3,FALSE)</f>
        <v>6181.0623704740847</v>
      </c>
      <c r="H95">
        <v>10</v>
      </c>
      <c r="I95">
        <v>8.0000000000000004E-4</v>
      </c>
      <c r="J95" t="s">
        <v>856</v>
      </c>
      <c r="K95" t="s">
        <v>612</v>
      </c>
      <c r="L95">
        <v>16</v>
      </c>
      <c r="N95" s="13">
        <v>81</v>
      </c>
    </row>
    <row r="96" spans="1:14">
      <c r="A96" t="str">
        <f t="shared" si="2"/>
        <v>Hübscher (2007)</v>
      </c>
      <c r="B96" s="13" t="s">
        <v>79</v>
      </c>
      <c r="C96">
        <v>54150.284299999999</v>
      </c>
      <c r="D96">
        <v>2.0000000000000001E-4</v>
      </c>
      <c r="E96">
        <v>5235</v>
      </c>
      <c r="F96" t="s">
        <v>604</v>
      </c>
      <c r="G96">
        <f>VLOOKUP(C96,'Active 1'!C$21:E$234,3,FALSE)</f>
        <v>6342.0636005344204</v>
      </c>
      <c r="H96">
        <v>10</v>
      </c>
      <c r="I96">
        <v>6.9999999999999999E-4</v>
      </c>
      <c r="J96" t="s">
        <v>660</v>
      </c>
      <c r="K96" t="s">
        <v>621</v>
      </c>
      <c r="L96">
        <v>17</v>
      </c>
      <c r="N96" s="13">
        <v>82</v>
      </c>
    </row>
    <row r="97" spans="1:14">
      <c r="A97" t="str">
        <f t="shared" si="2"/>
        <v>Coughlin (2010)</v>
      </c>
      <c r="B97" s="13" t="s">
        <v>79</v>
      </c>
      <c r="C97">
        <v>54159.605900000002</v>
      </c>
      <c r="D97">
        <v>2.0000000000000001E-4</v>
      </c>
      <c r="E97">
        <v>5261</v>
      </c>
      <c r="F97" t="s">
        <v>601</v>
      </c>
      <c r="G97">
        <f>VLOOKUP(C97,'Active 1'!C$21:E$234,3,FALSE)</f>
        <v>6368.0638961951881</v>
      </c>
      <c r="H97">
        <v>10</v>
      </c>
      <c r="I97">
        <v>8.0000000000000004E-4</v>
      </c>
      <c r="J97" t="s">
        <v>602</v>
      </c>
      <c r="K97" t="s">
        <v>603</v>
      </c>
      <c r="L97">
        <v>18</v>
      </c>
      <c r="N97" s="13">
        <v>85</v>
      </c>
    </row>
    <row r="98" spans="1:14">
      <c r="A98" t="str">
        <f t="shared" si="2"/>
        <v>Coughlin (2010)</v>
      </c>
      <c r="B98" s="13" t="s">
        <v>78</v>
      </c>
      <c r="C98">
        <v>54159.787499999999</v>
      </c>
      <c r="D98">
        <v>8.0000000000000004E-4</v>
      </c>
      <c r="E98">
        <v>5261.5</v>
      </c>
      <c r="F98" t="s">
        <v>601</v>
      </c>
      <c r="G98">
        <f>VLOOKUP(C98,'Active 1'!C$21:E$234,3,FALSE)</f>
        <v>6368.5704244405433</v>
      </c>
      <c r="H98">
        <v>10</v>
      </c>
      <c r="I98">
        <v>3.0999999999999999E-3</v>
      </c>
      <c r="J98">
        <v>2.0500000000000002E-3</v>
      </c>
      <c r="K98">
        <v>1.67E-3</v>
      </c>
      <c r="L98">
        <v>18</v>
      </c>
      <c r="N98" s="13">
        <v>86</v>
      </c>
    </row>
    <row r="99" spans="1:14">
      <c r="A99" t="str">
        <f t="shared" si="2"/>
        <v>Hübscher et al(2009)</v>
      </c>
      <c r="B99" s="13" t="s">
        <v>78</v>
      </c>
      <c r="C99">
        <v>54405.398999999998</v>
      </c>
      <c r="D99">
        <v>4.0000000000000002E-4</v>
      </c>
      <c r="E99">
        <v>5946.5</v>
      </c>
      <c r="F99" t="s">
        <v>604</v>
      </c>
      <c r="G99">
        <f>VLOOKUP(C99,'Active 1'!C$21:E$234,3,FALSE)</f>
        <v>7053.6429031655171</v>
      </c>
      <c r="H99">
        <v>1</v>
      </c>
      <c r="I99">
        <v>2.6700000000000002E-2</v>
      </c>
      <c r="J99">
        <v>2.7140000000000001E-2</v>
      </c>
      <c r="K99">
        <v>2.6720000000000001E-2</v>
      </c>
      <c r="L99">
        <v>19</v>
      </c>
      <c r="N99" s="13">
        <v>87</v>
      </c>
    </row>
    <row r="100" spans="1:14">
      <c r="A100" t="str">
        <f t="shared" si="2"/>
        <v>Hübscher et al(2009)</v>
      </c>
      <c r="B100" s="13" t="s">
        <v>79</v>
      </c>
      <c r="C100">
        <v>54454.308599999997</v>
      </c>
      <c r="D100">
        <v>4.0000000000000002E-4</v>
      </c>
      <c r="E100">
        <v>6083</v>
      </c>
      <c r="F100" t="s">
        <v>601</v>
      </c>
      <c r="G100">
        <f>VLOOKUP(C100,'Active 1'!C$21:E$234,3,FALSE)</f>
        <v>7190.0641249138744</v>
      </c>
      <c r="H100">
        <v>10</v>
      </c>
      <c r="I100" t="s">
        <v>605</v>
      </c>
      <c r="J100" t="s">
        <v>606</v>
      </c>
      <c r="K100" t="s">
        <v>607</v>
      </c>
      <c r="L100">
        <v>19</v>
      </c>
      <c r="N100" s="13">
        <v>88</v>
      </c>
    </row>
    <row r="101" spans="1:14">
      <c r="A101" t="str">
        <f t="shared" si="2"/>
        <v>Hübscher et al(2009)</v>
      </c>
      <c r="B101" s="13" t="s">
        <v>78</v>
      </c>
      <c r="C101">
        <v>54454.489699999998</v>
      </c>
      <c r="D101">
        <v>5.9999999999999995E-4</v>
      </c>
      <c r="E101">
        <v>6083.5</v>
      </c>
      <c r="F101" t="s">
        <v>601</v>
      </c>
      <c r="G101">
        <f>VLOOKUP(C101,'Active 1'!C$21:E$234,3,FALSE)</f>
        <v>7190.5692585330171</v>
      </c>
      <c r="H101">
        <v>10</v>
      </c>
      <c r="I101" t="s">
        <v>608</v>
      </c>
      <c r="J101">
        <v>7.6000000000000004E-4</v>
      </c>
      <c r="K101">
        <v>2.7E-4</v>
      </c>
      <c r="L101">
        <v>19</v>
      </c>
      <c r="N101" s="13">
        <v>89</v>
      </c>
    </row>
    <row r="102" spans="1:14">
      <c r="A102" t="str">
        <f t="shared" si="2"/>
        <v>Hübscher et al(2009)</v>
      </c>
      <c r="B102" s="13" t="s">
        <v>78</v>
      </c>
      <c r="C102">
        <v>54505.398999999998</v>
      </c>
      <c r="D102">
        <v>4.0000000000000002E-4</v>
      </c>
      <c r="E102">
        <v>6225.5</v>
      </c>
      <c r="F102" t="s">
        <v>601</v>
      </c>
      <c r="G102">
        <f>VLOOKUP(C102,'Active 1'!C$21:E$234,3,FALSE)</f>
        <v>7332.5681484105389</v>
      </c>
      <c r="H102">
        <v>10</v>
      </c>
      <c r="I102" t="s">
        <v>609</v>
      </c>
      <c r="J102">
        <v>3.4000000000000002E-4</v>
      </c>
      <c r="K102" t="s">
        <v>610</v>
      </c>
      <c r="L102">
        <v>19</v>
      </c>
      <c r="N102" s="13">
        <v>90</v>
      </c>
    </row>
    <row r="103" spans="1:14">
      <c r="A103" t="str">
        <f t="shared" si="2"/>
        <v>Hübscher et al(2009)</v>
      </c>
      <c r="B103" s="13" t="s">
        <v>79</v>
      </c>
      <c r="C103">
        <v>54507.369599999998</v>
      </c>
      <c r="D103">
        <v>2.9999999999999997E-4</v>
      </c>
      <c r="E103">
        <v>6231</v>
      </c>
      <c r="F103" t="s">
        <v>601</v>
      </c>
      <c r="G103">
        <f>VLOOKUP(C103,'Active 1'!C$21:E$234,3,FALSE)</f>
        <v>7338.0646492933392</v>
      </c>
      <c r="H103">
        <v>10</v>
      </c>
      <c r="I103" t="s">
        <v>611</v>
      </c>
      <c r="J103" t="s">
        <v>612</v>
      </c>
      <c r="K103" t="s">
        <v>613</v>
      </c>
      <c r="L103">
        <v>19</v>
      </c>
      <c r="N103" s="13">
        <v>91</v>
      </c>
    </row>
    <row r="104" spans="1:14">
      <c r="A104" t="str">
        <f t="shared" si="2"/>
        <v>Hübscher et al(2009)</v>
      </c>
      <c r="B104" s="13" t="s">
        <v>78</v>
      </c>
      <c r="C104">
        <v>54509.343699999998</v>
      </c>
      <c r="D104">
        <v>5.0000000000000001E-4</v>
      </c>
      <c r="E104">
        <v>6236.5</v>
      </c>
      <c r="F104" t="s">
        <v>601</v>
      </c>
      <c r="G104">
        <f>VLOOKUP(C104,'Active 1'!C$21:E$234,3,FALSE)</f>
        <v>7343.5709125597195</v>
      </c>
      <c r="H104">
        <v>10</v>
      </c>
      <c r="I104">
        <v>0</v>
      </c>
      <c r="J104">
        <v>1.3799999999999999E-3</v>
      </c>
      <c r="K104">
        <v>7.7999999999999999E-4</v>
      </c>
      <c r="L104">
        <v>19</v>
      </c>
      <c r="N104" s="13">
        <v>92</v>
      </c>
    </row>
    <row r="105" spans="1:14">
      <c r="A105" t="str">
        <f t="shared" si="2"/>
        <v>Hübscher et al(2009)</v>
      </c>
      <c r="B105" s="13" t="s">
        <v>79</v>
      </c>
      <c r="C105">
        <v>54509.520299999996</v>
      </c>
      <c r="D105">
        <v>1E-3</v>
      </c>
      <c r="E105">
        <v>6237</v>
      </c>
      <c r="F105" t="s">
        <v>601</v>
      </c>
      <c r="G105">
        <f>VLOOKUP(C105,'Active 1'!C$21:E$234,3,FALSE)</f>
        <v>7344.0634945428192</v>
      </c>
      <c r="H105">
        <v>10</v>
      </c>
      <c r="I105" t="s">
        <v>614</v>
      </c>
      <c r="J105" t="s">
        <v>615</v>
      </c>
      <c r="K105" t="s">
        <v>616</v>
      </c>
      <c r="L105">
        <v>19</v>
      </c>
      <c r="N105" s="13">
        <v>93</v>
      </c>
    </row>
    <row r="106" spans="1:14">
      <c r="A106" t="str">
        <f t="shared" si="2"/>
        <v>Hübscher et al(2009)</v>
      </c>
      <c r="B106" s="13" t="s">
        <v>78</v>
      </c>
      <c r="C106">
        <v>54515.437400000003</v>
      </c>
      <c r="D106">
        <v>5.0000000000000001E-4</v>
      </c>
      <c r="E106">
        <v>6253.5</v>
      </c>
      <c r="F106" t="s">
        <v>601</v>
      </c>
      <c r="G106">
        <f>VLOOKUP(C106,'Active 1'!C$21:E$234,3,FALSE)</f>
        <v>7360.5677802292294</v>
      </c>
      <c r="H106">
        <v>10</v>
      </c>
      <c r="I106" t="s">
        <v>617</v>
      </c>
      <c r="J106">
        <v>2.4000000000000001E-4</v>
      </c>
      <c r="K106" t="s">
        <v>618</v>
      </c>
      <c r="L106">
        <v>19</v>
      </c>
      <c r="N106" s="13">
        <v>94</v>
      </c>
    </row>
    <row r="107" spans="1:14">
      <c r="A107" t="str">
        <f t="shared" ref="A107:A138" si="3">VLOOKUP(L107,O$149:P$186,2,FALSE)</f>
        <v>Hübscher et al(2009)</v>
      </c>
      <c r="B107" s="13" t="s">
        <v>79</v>
      </c>
      <c r="C107">
        <v>54516.333299999998</v>
      </c>
      <c r="D107">
        <v>5.0000000000000001E-4</v>
      </c>
      <c r="E107">
        <v>6256</v>
      </c>
      <c r="F107" t="s">
        <v>601</v>
      </c>
      <c r="G107">
        <f>VLOOKUP(C107,'Active 1'!C$21:E$234,3,FALSE)</f>
        <v>7363.0666715013676</v>
      </c>
      <c r="H107">
        <v>10</v>
      </c>
      <c r="I107" t="s">
        <v>619</v>
      </c>
      <c r="J107" t="s">
        <v>620</v>
      </c>
      <c r="K107" t="s">
        <v>621</v>
      </c>
      <c r="L107">
        <v>19</v>
      </c>
      <c r="N107" s="13">
        <v>95</v>
      </c>
    </row>
    <row r="108" spans="1:14">
      <c r="A108" t="str">
        <f t="shared" si="3"/>
        <v>Hübscher et al(2009)</v>
      </c>
      <c r="B108" s="13" t="s">
        <v>78</v>
      </c>
      <c r="C108">
        <v>54516.512799999997</v>
      </c>
      <c r="D108">
        <v>6.9999999999999999E-4</v>
      </c>
      <c r="E108">
        <v>6256.5</v>
      </c>
      <c r="F108" t="s">
        <v>601</v>
      </c>
      <c r="G108">
        <f>VLOOKUP(C108,'Active 1'!C$21:E$234,3,FALSE)</f>
        <v>7363.5673423165781</v>
      </c>
      <c r="H108">
        <v>10</v>
      </c>
      <c r="I108" t="s">
        <v>622</v>
      </c>
      <c r="J108">
        <v>5.0000000000000002E-5</v>
      </c>
      <c r="K108" t="s">
        <v>623</v>
      </c>
      <c r="L108">
        <v>19</v>
      </c>
      <c r="N108" s="13">
        <v>96</v>
      </c>
    </row>
    <row r="109" spans="1:14">
      <c r="A109" t="str">
        <f t="shared" si="3"/>
        <v>Hübscher et al(2009)</v>
      </c>
      <c r="B109" s="13" t="s">
        <v>78</v>
      </c>
      <c r="C109">
        <v>54520.456599999998</v>
      </c>
      <c r="D109">
        <v>6.9999999999999999E-4</v>
      </c>
      <c r="E109">
        <v>6267.5</v>
      </c>
      <c r="F109" t="s">
        <v>601</v>
      </c>
      <c r="G109">
        <f>VLOOKUP(C109,'Active 1'!C$21:E$234,3,FALSE)</f>
        <v>7374.5675961385541</v>
      </c>
      <c r="H109">
        <v>10</v>
      </c>
      <c r="I109" t="s">
        <v>624</v>
      </c>
      <c r="J109">
        <v>1.9000000000000001E-4</v>
      </c>
      <c r="K109" t="s">
        <v>625</v>
      </c>
      <c r="L109">
        <v>19</v>
      </c>
      <c r="N109" s="13">
        <v>97</v>
      </c>
    </row>
    <row r="110" spans="1:14">
      <c r="A110" t="str">
        <f t="shared" si="3"/>
        <v>Hübscher et al(2009)</v>
      </c>
      <c r="B110" s="13" t="s">
        <v>79</v>
      </c>
      <c r="C110">
        <v>54531.391499999998</v>
      </c>
      <c r="D110">
        <v>5.0000000000000001E-4</v>
      </c>
      <c r="E110">
        <v>6298</v>
      </c>
      <c r="F110" t="s">
        <v>601</v>
      </c>
      <c r="G110">
        <f>VLOOKUP(C110,'Active 1'!C$21:E$234,3,FALSE)</f>
        <v>7405.0677927808529</v>
      </c>
      <c r="H110">
        <v>10</v>
      </c>
      <c r="I110" t="s">
        <v>622</v>
      </c>
      <c r="J110">
        <v>2.0000000000000001E-4</v>
      </c>
      <c r="K110" t="s">
        <v>626</v>
      </c>
      <c r="L110">
        <v>19</v>
      </c>
      <c r="N110" s="13">
        <v>98</v>
      </c>
    </row>
    <row r="111" spans="1:14">
      <c r="A111" t="str">
        <f t="shared" si="3"/>
        <v>Hübscher et al(2009b)</v>
      </c>
      <c r="B111" s="13" t="s">
        <v>79</v>
      </c>
      <c r="C111">
        <v>54809.602099999996</v>
      </c>
      <c r="D111">
        <v>4.0000000000000002E-4</v>
      </c>
      <c r="E111">
        <v>7074</v>
      </c>
      <c r="F111" t="s">
        <v>601</v>
      </c>
      <c r="G111">
        <f>VLOOKUP(C111,'Active 1'!C$21:E$234,3,FALSE)</f>
        <v>8181.0673911284948</v>
      </c>
      <c r="H111">
        <v>10</v>
      </c>
      <c r="I111" t="s">
        <v>627</v>
      </c>
      <c r="J111">
        <v>5.2999999999999998E-4</v>
      </c>
      <c r="K111" t="s">
        <v>628</v>
      </c>
      <c r="L111">
        <v>20</v>
      </c>
      <c r="N111" s="13">
        <v>99</v>
      </c>
    </row>
    <row r="112" spans="1:14">
      <c r="A112" t="str">
        <f t="shared" si="3"/>
        <v>Hübscher et al(2010a)</v>
      </c>
      <c r="B112" s="13" t="s">
        <v>79</v>
      </c>
      <c r="C112">
        <v>54843.302900000002</v>
      </c>
      <c r="D112">
        <v>1.4E-3</v>
      </c>
      <c r="E112">
        <v>7168</v>
      </c>
      <c r="F112" t="s">
        <v>601</v>
      </c>
      <c r="G112">
        <f>VLOOKUP(C112,'Active 1'!C$21:E$234,3,FALSE)</f>
        <v>8275.0674301780455</v>
      </c>
      <c r="H112">
        <v>10</v>
      </c>
      <c r="I112" t="s">
        <v>629</v>
      </c>
      <c r="J112">
        <v>6.0999999999999997E-4</v>
      </c>
      <c r="K112" t="s">
        <v>628</v>
      </c>
      <c r="L112">
        <v>21</v>
      </c>
      <c r="N112" s="13">
        <v>100</v>
      </c>
    </row>
    <row r="113" spans="1:14">
      <c r="A113" t="str">
        <f t="shared" si="3"/>
        <v>Hübscher et al(2010a)</v>
      </c>
      <c r="B113" s="13" t="s">
        <v>78</v>
      </c>
      <c r="C113">
        <v>54843.480900000002</v>
      </c>
      <c r="D113">
        <v>5.0000000000000001E-4</v>
      </c>
      <c r="E113">
        <v>7168.5</v>
      </c>
      <c r="F113" t="s">
        <v>601</v>
      </c>
      <c r="G113">
        <f>VLOOKUP(C113,'Active 1'!C$21:E$234,3,FALSE)</f>
        <v>8275.5639171145813</v>
      </c>
      <c r="H113">
        <v>10</v>
      </c>
      <c r="I113" t="s">
        <v>630</v>
      </c>
      <c r="J113" t="s">
        <v>631</v>
      </c>
      <c r="K113" t="s">
        <v>632</v>
      </c>
      <c r="L113">
        <v>21</v>
      </c>
      <c r="N113" s="13">
        <v>101</v>
      </c>
    </row>
    <row r="114" spans="1:14">
      <c r="A114" t="str">
        <f t="shared" si="3"/>
        <v>Hübscher et al(2010a)</v>
      </c>
      <c r="B114" s="13" t="s">
        <v>78</v>
      </c>
      <c r="C114">
        <v>54856.387699999999</v>
      </c>
      <c r="D114">
        <v>5.0000000000000001E-4</v>
      </c>
      <c r="E114">
        <v>7204.5</v>
      </c>
      <c r="F114" t="s">
        <v>601</v>
      </c>
      <c r="G114">
        <f>VLOOKUP(C114,'Active 1'!C$21:E$234,3,FALSE)</f>
        <v>8311.564240667858</v>
      </c>
      <c r="H114">
        <v>10</v>
      </c>
      <c r="I114" t="s">
        <v>630</v>
      </c>
      <c r="J114" t="s">
        <v>626</v>
      </c>
      <c r="K114" t="s">
        <v>633</v>
      </c>
      <c r="L114">
        <v>21</v>
      </c>
      <c r="N114" s="13">
        <v>102</v>
      </c>
    </row>
    <row r="115" spans="1:14">
      <c r="A115" t="str">
        <f t="shared" si="3"/>
        <v>.Diethelm (2009)</v>
      </c>
      <c r="B115" s="13" t="s">
        <v>78</v>
      </c>
      <c r="C115">
        <v>54884.708700000003</v>
      </c>
      <c r="D115">
        <v>6.9999999999999999E-4</v>
      </c>
      <c r="E115">
        <v>7283.5</v>
      </c>
      <c r="F115" t="s">
        <v>601</v>
      </c>
      <c r="G115">
        <f>VLOOKUP(C115,'Active 1'!C$21:E$234,3,FALSE)</f>
        <v>8390.5586593737116</v>
      </c>
      <c r="H115">
        <v>10</v>
      </c>
      <c r="I115" t="s">
        <v>634</v>
      </c>
      <c r="J115" t="s">
        <v>635</v>
      </c>
      <c r="K115" t="s">
        <v>636</v>
      </c>
      <c r="L115">
        <v>22</v>
      </c>
      <c r="N115" s="13">
        <v>103</v>
      </c>
    </row>
    <row r="116" spans="1:14">
      <c r="A116" t="str">
        <f t="shared" si="3"/>
        <v>Hübscher et al(2010b)</v>
      </c>
      <c r="B116" s="13" t="s">
        <v>79</v>
      </c>
      <c r="C116">
        <v>54910.3586</v>
      </c>
      <c r="D116">
        <v>1E-4</v>
      </c>
      <c r="E116">
        <v>7355</v>
      </c>
      <c r="F116" t="s">
        <v>601</v>
      </c>
      <c r="G116">
        <f>VLOOKUP(C116,'Active 1'!C$21:E$234,3,FALSE)</f>
        <v>8462.1027058538039</v>
      </c>
      <c r="H116">
        <v>1</v>
      </c>
      <c r="I116">
        <v>7.4999999999999997E-3</v>
      </c>
      <c r="J116">
        <v>1.333E-2</v>
      </c>
      <c r="K116">
        <v>1.17E-2</v>
      </c>
      <c r="L116">
        <v>23</v>
      </c>
      <c r="N116" s="13">
        <v>104</v>
      </c>
    </row>
    <row r="117" spans="1:14">
      <c r="A117" t="str">
        <f t="shared" si="3"/>
        <v>Hübscher and Monninger (2011)</v>
      </c>
      <c r="B117" s="13" t="s">
        <v>78</v>
      </c>
      <c r="C117">
        <v>55201.283799999997</v>
      </c>
      <c r="D117">
        <v>1E-3</v>
      </c>
      <c r="E117">
        <v>8166.5</v>
      </c>
      <c r="F117" t="s">
        <v>601</v>
      </c>
      <c r="G117">
        <f>VLOOKUP(C117,'Active 1'!C$21:E$234,3,FALSE)</f>
        <v>9273.566533433368</v>
      </c>
      <c r="H117">
        <v>10</v>
      </c>
      <c r="I117" t="s">
        <v>637</v>
      </c>
      <c r="J117">
        <v>2.7999999999999998E-4</v>
      </c>
      <c r="K117" t="s">
        <v>638</v>
      </c>
      <c r="L117">
        <v>24</v>
      </c>
      <c r="N117" s="13">
        <v>105</v>
      </c>
    </row>
    <row r="118" spans="1:14">
      <c r="A118" t="str">
        <f t="shared" si="3"/>
        <v>Hübscher and Monninger (2011)</v>
      </c>
      <c r="B118" s="13" t="s">
        <v>78</v>
      </c>
      <c r="C118">
        <v>55244.307399999998</v>
      </c>
      <c r="D118">
        <v>1.9E-3</v>
      </c>
      <c r="E118">
        <v>8286.5</v>
      </c>
      <c r="F118" t="s">
        <v>601</v>
      </c>
      <c r="G118">
        <f>VLOOKUP(C118,'Active 1'!C$21:E$234,3,FALSE)</f>
        <v>9393.5702152466074</v>
      </c>
      <c r="H118">
        <v>10</v>
      </c>
      <c r="I118" t="s">
        <v>639</v>
      </c>
      <c r="J118">
        <v>1.5100000000000001E-3</v>
      </c>
      <c r="K118" t="s">
        <v>640</v>
      </c>
      <c r="L118">
        <v>24</v>
      </c>
      <c r="N118" s="13">
        <v>106</v>
      </c>
    </row>
    <row r="119" spans="1:14">
      <c r="A119" t="str">
        <f t="shared" si="3"/>
        <v>Smelcer</v>
      </c>
      <c r="B119" s="13" t="s">
        <v>78</v>
      </c>
      <c r="C119">
        <v>55249.325299999997</v>
      </c>
      <c r="D119">
        <v>2.9999999999999997E-4</v>
      </c>
      <c r="E119">
        <v>8300.5</v>
      </c>
      <c r="F119" t="s">
        <v>601</v>
      </c>
      <c r="G119">
        <f>VLOOKUP(C119,'Active 1'!C$21:E$234,3,FALSE)</f>
        <v>9407.5664051277545</v>
      </c>
      <c r="H119">
        <v>10</v>
      </c>
      <c r="I119" t="s">
        <v>641</v>
      </c>
      <c r="J119">
        <v>1.4999999999999999E-4</v>
      </c>
      <c r="K119" t="s">
        <v>642</v>
      </c>
      <c r="L119">
        <v>25</v>
      </c>
      <c r="N119" s="13">
        <v>107</v>
      </c>
    </row>
    <row r="120" spans="1:14">
      <c r="A120" t="str">
        <f t="shared" si="3"/>
        <v>Diethelm (2010)</v>
      </c>
      <c r="B120" s="13" t="s">
        <v>78</v>
      </c>
      <c r="C120">
        <v>55259.720999999998</v>
      </c>
      <c r="D120">
        <v>4.0000000000000002E-4</v>
      </c>
      <c r="E120">
        <v>8329.5</v>
      </c>
      <c r="F120" t="s">
        <v>601</v>
      </c>
      <c r="G120">
        <f>VLOOKUP(C120,'Active 1'!C$21:E$234,3,FALSE)</f>
        <v>9436.5626368476933</v>
      </c>
      <c r="H120">
        <v>10</v>
      </c>
      <c r="I120" t="s">
        <v>643</v>
      </c>
      <c r="J120" t="s">
        <v>644</v>
      </c>
      <c r="K120" t="s">
        <v>645</v>
      </c>
      <c r="L120">
        <v>26</v>
      </c>
      <c r="N120" s="13">
        <v>108</v>
      </c>
    </row>
    <row r="121" spans="1:14">
      <c r="A121" t="str">
        <f t="shared" si="3"/>
        <v>present paper</v>
      </c>
      <c r="B121" s="13" t="s">
        <v>79</v>
      </c>
      <c r="C121">
        <v>55282.129399999998</v>
      </c>
      <c r="D121">
        <v>4.0000000000000002E-4</v>
      </c>
      <c r="E121">
        <v>8392</v>
      </c>
      <c r="F121" t="s">
        <v>601</v>
      </c>
      <c r="G121">
        <f>VLOOKUP(C121,'Active 1'!C$21:E$234,3,FALSE)</f>
        <v>9499.0653215031798</v>
      </c>
      <c r="H121">
        <v>10</v>
      </c>
      <c r="I121" t="s">
        <v>646</v>
      </c>
      <c r="J121" t="s">
        <v>647</v>
      </c>
      <c r="K121" t="s">
        <v>648</v>
      </c>
      <c r="L121">
        <v>27</v>
      </c>
      <c r="N121" s="13">
        <v>109</v>
      </c>
    </row>
    <row r="122" spans="1:14">
      <c r="A122" t="str">
        <f t="shared" si="3"/>
        <v>present paper</v>
      </c>
      <c r="B122" s="13" t="s">
        <v>78</v>
      </c>
      <c r="C122">
        <v>55284.102299999999</v>
      </c>
      <c r="D122">
        <v>4.0000000000000002E-4</v>
      </c>
      <c r="E122">
        <v>8397.5</v>
      </c>
      <c r="F122" t="s">
        <v>601</v>
      </c>
      <c r="G122">
        <f>VLOOKUP(C122,'Active 1'!C$21:E$234,3,FALSE)</f>
        <v>9504.5682376666209</v>
      </c>
      <c r="H122">
        <v>10</v>
      </c>
      <c r="I122" t="s">
        <v>649</v>
      </c>
      <c r="J122">
        <v>7.1000000000000002E-4</v>
      </c>
      <c r="K122" t="s">
        <v>650</v>
      </c>
      <c r="L122">
        <v>27</v>
      </c>
      <c r="N122" s="13">
        <v>110</v>
      </c>
    </row>
    <row r="123" spans="1:14">
      <c r="A123" t="str">
        <f t="shared" si="3"/>
        <v>Diethelm (2011)</v>
      </c>
      <c r="B123" s="13" t="s">
        <v>79</v>
      </c>
      <c r="C123">
        <v>55544.924200000001</v>
      </c>
      <c r="D123">
        <v>4.0000000000000002E-4</v>
      </c>
      <c r="E123">
        <v>9125</v>
      </c>
      <c r="F123" t="s">
        <v>601</v>
      </c>
      <c r="G123">
        <f>VLOOKUP(C123,'Active 1'!C$21:E$234,3,FALSE)</f>
        <v>10232.066361894354</v>
      </c>
      <c r="H123">
        <v>10</v>
      </c>
      <c r="I123" t="s">
        <v>653</v>
      </c>
      <c r="J123" t="s">
        <v>654</v>
      </c>
      <c r="K123" t="s">
        <v>655</v>
      </c>
      <c r="L123">
        <v>28</v>
      </c>
      <c r="N123" s="13">
        <v>113</v>
      </c>
    </row>
    <row r="124" spans="1:14">
      <c r="A124" t="str">
        <f t="shared" si="3"/>
        <v>Brát et al(2011)</v>
      </c>
      <c r="B124" s="13" t="s">
        <v>79</v>
      </c>
      <c r="C124">
        <v>55578.267</v>
      </c>
      <c r="D124">
        <v>2.9999999999999997E-4</v>
      </c>
      <c r="E124">
        <v>9218</v>
      </c>
      <c r="F124" t="s">
        <v>601</v>
      </c>
      <c r="G124">
        <f>VLOOKUP(C124,'Active 1'!C$21:E$234,3,FALSE)</f>
        <v>10325.067848565906</v>
      </c>
      <c r="H124">
        <v>10</v>
      </c>
      <c r="I124" t="s">
        <v>651</v>
      </c>
      <c r="J124" t="s">
        <v>656</v>
      </c>
      <c r="K124" t="s">
        <v>657</v>
      </c>
      <c r="L124">
        <v>29</v>
      </c>
      <c r="N124" s="13">
        <v>114</v>
      </c>
    </row>
    <row r="125" spans="1:14">
      <c r="A125" t="str">
        <f t="shared" si="3"/>
        <v>Hübscher (2011)</v>
      </c>
      <c r="B125" s="13" t="s">
        <v>78</v>
      </c>
      <c r="C125">
        <v>55578.447800000002</v>
      </c>
      <c r="D125" s="158" t="s">
        <v>601</v>
      </c>
      <c r="E125">
        <v>9218.5</v>
      </c>
      <c r="G125">
        <f>VLOOKUP(C125,'Active 1'!C$21:E$234,3,FALSE)</f>
        <v>10325.572145409315</v>
      </c>
      <c r="H125">
        <v>10</v>
      </c>
      <c r="I125" t="s">
        <v>658</v>
      </c>
      <c r="J125">
        <v>1.31E-3</v>
      </c>
      <c r="K125">
        <v>3.8000000000000002E-4</v>
      </c>
      <c r="L125">
        <v>30</v>
      </c>
      <c r="N125" s="13">
        <v>115</v>
      </c>
    </row>
    <row r="126" spans="1:14">
      <c r="A126" t="str">
        <f t="shared" si="3"/>
        <v>Hübscher (2011)</v>
      </c>
      <c r="B126" s="13" t="s">
        <v>79</v>
      </c>
      <c r="C126">
        <v>55578.625399999997</v>
      </c>
      <c r="D126" s="158" t="s">
        <v>601</v>
      </c>
      <c r="E126">
        <v>9219</v>
      </c>
      <c r="G126">
        <f>VLOOKUP(C126,'Active 1'!C$21:E$234,3,FALSE)</f>
        <v>10326.067516644858</v>
      </c>
      <c r="H126">
        <v>10</v>
      </c>
      <c r="I126" t="s">
        <v>659</v>
      </c>
      <c r="J126" t="s">
        <v>660</v>
      </c>
      <c r="K126" t="s">
        <v>661</v>
      </c>
      <c r="L126">
        <v>30</v>
      </c>
      <c r="N126" s="13">
        <v>116</v>
      </c>
    </row>
    <row r="127" spans="1:14">
      <c r="A127" t="str">
        <f t="shared" si="3"/>
        <v>present paper</v>
      </c>
      <c r="B127" s="13" t="s">
        <v>78</v>
      </c>
      <c r="C127">
        <v>55910.0795</v>
      </c>
      <c r="D127">
        <v>1E-4</v>
      </c>
      <c r="E127">
        <v>10143.5</v>
      </c>
      <c r="F127" t="s">
        <v>601</v>
      </c>
      <c r="G127">
        <f>VLOOKUP(C127,'Active 1'!C$21:E$234,3,FALSE)</f>
        <v>11250.576677944546</v>
      </c>
      <c r="H127">
        <v>10</v>
      </c>
      <c r="I127" t="s">
        <v>651</v>
      </c>
      <c r="J127">
        <v>1.47E-3</v>
      </c>
      <c r="K127">
        <v>1.24E-3</v>
      </c>
      <c r="L127">
        <v>27</v>
      </c>
      <c r="N127" s="13">
        <v>111</v>
      </c>
    </row>
    <row r="128" spans="1:14">
      <c r="A128" t="str">
        <f t="shared" si="3"/>
        <v>present paper</v>
      </c>
      <c r="B128" s="13" t="s">
        <v>79</v>
      </c>
      <c r="C128">
        <v>55910.257700000002</v>
      </c>
      <c r="D128">
        <v>2E-3</v>
      </c>
      <c r="E128">
        <v>10144</v>
      </c>
      <c r="F128" t="s">
        <v>601</v>
      </c>
      <c r="G128">
        <f>VLOOKUP(C128,'Active 1'!C$21:E$234,3,FALSE)</f>
        <v>11251.073722731579</v>
      </c>
      <c r="H128">
        <v>10</v>
      </c>
      <c r="I128" t="s">
        <v>652</v>
      </c>
      <c r="J128">
        <v>4.6999999999999999E-4</v>
      </c>
      <c r="K128">
        <v>2.4000000000000001E-4</v>
      </c>
      <c r="L128">
        <v>27</v>
      </c>
      <c r="N128" s="13">
        <v>112</v>
      </c>
    </row>
    <row r="129" spans="1:14">
      <c r="A129" t="str">
        <f t="shared" si="3"/>
        <v>Šafár ˇ and Zejda (2002)</v>
      </c>
      <c r="B129" s="13" t="s">
        <v>78</v>
      </c>
      <c r="C129">
        <v>51484.4879</v>
      </c>
      <c r="D129">
        <v>1.2999999999999999E-3</v>
      </c>
      <c r="E129" t="s">
        <v>782</v>
      </c>
      <c r="F129" t="s">
        <v>601</v>
      </c>
      <c r="G129">
        <f>VLOOKUP(C129,'Active 1'!C$21:E$234,3,FALSE)</f>
        <v>-1093.5155458985425</v>
      </c>
      <c r="H129">
        <v>10</v>
      </c>
      <c r="I129" t="s">
        <v>783</v>
      </c>
      <c r="J129" t="s">
        <v>784</v>
      </c>
      <c r="K129" t="s">
        <v>785</v>
      </c>
      <c r="L129">
        <v>2</v>
      </c>
      <c r="N129" s="13">
        <v>15</v>
      </c>
    </row>
    <row r="130" spans="1:14">
      <c r="A130" t="str">
        <f t="shared" si="3"/>
        <v>Brát et al. (2007)</v>
      </c>
      <c r="B130" s="13" t="s">
        <v>78</v>
      </c>
      <c r="C130">
        <v>51923.321799999998</v>
      </c>
      <c r="D130">
        <v>3.5000000000000001E-3</v>
      </c>
      <c r="E130" t="s">
        <v>790</v>
      </c>
      <c r="F130" t="s">
        <v>601</v>
      </c>
      <c r="G130">
        <f>VLOOKUP(C130,'Active 1'!C$21:E$234,3,FALSE)</f>
        <v>130.50298589474545</v>
      </c>
      <c r="H130">
        <v>10</v>
      </c>
      <c r="I130">
        <v>1E-4</v>
      </c>
      <c r="J130">
        <v>1.3600000000000001E-3</v>
      </c>
      <c r="K130" t="s">
        <v>791</v>
      </c>
      <c r="L130">
        <v>4</v>
      </c>
      <c r="N130" s="13">
        <v>19</v>
      </c>
    </row>
    <row r="131" spans="1:14">
      <c r="A131" t="str">
        <f t="shared" si="3"/>
        <v>Paschke Anton</v>
      </c>
      <c r="B131" s="13" t="s">
        <v>79</v>
      </c>
      <c r="C131">
        <v>52621.923000000003</v>
      </c>
      <c r="E131">
        <v>972</v>
      </c>
      <c r="F131" t="s">
        <v>601</v>
      </c>
      <c r="G131">
        <f>VLOOKUP(C131,'Active 1'!C$21:E$234,3,FALSE)</f>
        <v>2079.0780962794242</v>
      </c>
      <c r="H131">
        <v>1</v>
      </c>
      <c r="I131">
        <v>2.0400000000000001E-2</v>
      </c>
      <c r="J131">
        <v>2.0160000000000001E-2</v>
      </c>
      <c r="K131">
        <v>1.951E-2</v>
      </c>
      <c r="L131">
        <v>7</v>
      </c>
      <c r="N131" s="13">
        <v>27</v>
      </c>
    </row>
    <row r="132" spans="1:14">
      <c r="A132" t="str">
        <f t="shared" si="3"/>
        <v>Zejda (2004)</v>
      </c>
      <c r="B132" s="13" t="s">
        <v>79</v>
      </c>
      <c r="C132">
        <v>52696.476900000001</v>
      </c>
      <c r="D132">
        <v>2.8E-3</v>
      </c>
      <c r="E132">
        <v>1180</v>
      </c>
      <c r="F132" t="s">
        <v>601</v>
      </c>
      <c r="G132">
        <f>VLOOKUP(C132,'Active 1'!C$21:E$234,3,FALSE)</f>
        <v>2287.02774469415</v>
      </c>
      <c r="H132">
        <v>10</v>
      </c>
      <c r="I132">
        <v>1.6999999999999999E-3</v>
      </c>
      <c r="J132">
        <v>1.2899999999999999E-3</v>
      </c>
      <c r="K132">
        <v>6.7000000000000002E-4</v>
      </c>
      <c r="L132">
        <v>5</v>
      </c>
      <c r="N132" s="13">
        <v>37</v>
      </c>
    </row>
    <row r="133" spans="1:14">
      <c r="A133" t="str">
        <f t="shared" si="3"/>
        <v>Zejda (2004)</v>
      </c>
      <c r="B133" s="13" t="s">
        <v>78</v>
      </c>
      <c r="C133">
        <v>52697.3727</v>
      </c>
      <c r="D133">
        <v>3.3999999999999998E-3</v>
      </c>
      <c r="E133">
        <v>1182.5</v>
      </c>
      <c r="F133" t="s">
        <v>601</v>
      </c>
      <c r="G133">
        <f>VLOOKUP(C133,'Active 1'!C$21:E$234,3,FALSE)</f>
        <v>2289.5263570410502</v>
      </c>
      <c r="H133">
        <v>10</v>
      </c>
      <c r="I133">
        <v>1.1999999999999999E-3</v>
      </c>
      <c r="J133">
        <v>7.7999999999999999E-4</v>
      </c>
      <c r="K133">
        <v>1.6000000000000001E-4</v>
      </c>
      <c r="L133">
        <v>5</v>
      </c>
      <c r="N133" s="13">
        <v>38</v>
      </c>
    </row>
    <row r="134" spans="1:14">
      <c r="A134" t="str">
        <f t="shared" si="3"/>
        <v>Zejda (2004)</v>
      </c>
      <c r="B134" s="13" t="s">
        <v>79</v>
      </c>
      <c r="C134">
        <v>52722.289700000001</v>
      </c>
      <c r="D134">
        <v>1.6999999999999999E-3</v>
      </c>
      <c r="E134">
        <v>1252</v>
      </c>
      <c r="F134" t="s">
        <v>601</v>
      </c>
      <c r="G134">
        <f>VLOOKUP(C134,'Active 1'!C$21:E$234,3,FALSE)</f>
        <v>2359.026160398756</v>
      </c>
      <c r="H134">
        <v>10</v>
      </c>
      <c r="I134">
        <v>8.9999999999999998E-4</v>
      </c>
      <c r="J134">
        <v>4.2999999999999999E-4</v>
      </c>
      <c r="K134" t="s">
        <v>820</v>
      </c>
      <c r="L134">
        <v>5</v>
      </c>
      <c r="N134" s="13">
        <v>42</v>
      </c>
    </row>
    <row r="135" spans="1:14">
      <c r="A135" t="str">
        <f t="shared" si="3"/>
        <v>Zejda (2004)</v>
      </c>
      <c r="B135" s="13" t="s">
        <v>79</v>
      </c>
      <c r="C135">
        <v>52723.365700000002</v>
      </c>
      <c r="D135">
        <v>4.1999999999999997E-3</v>
      </c>
      <c r="E135">
        <v>1255</v>
      </c>
      <c r="F135" t="s">
        <v>601</v>
      </c>
      <c r="G135">
        <f>VLOOKUP(C135,'Active 1'!C$21:E$234,3,FALSE)</f>
        <v>2362.0273960375948</v>
      </c>
      <c r="H135">
        <v>10</v>
      </c>
      <c r="I135">
        <v>1.2999999999999999E-3</v>
      </c>
      <c r="J135">
        <v>8.1999999999999998E-4</v>
      </c>
      <c r="K135">
        <v>2.1000000000000001E-4</v>
      </c>
      <c r="L135">
        <v>5</v>
      </c>
      <c r="N135" s="13">
        <v>44</v>
      </c>
    </row>
    <row r="136" spans="1:14">
      <c r="A136" t="str">
        <f t="shared" si="3"/>
        <v>Brát et al. (2007)</v>
      </c>
      <c r="B136" s="13" t="s">
        <v>79</v>
      </c>
      <c r="C136">
        <v>53791.403299999998</v>
      </c>
      <c r="D136">
        <v>3.8E-3</v>
      </c>
      <c r="E136">
        <v>4234</v>
      </c>
      <c r="F136" t="s">
        <v>601</v>
      </c>
      <c r="G136">
        <f>VLOOKUP(C136,'Active 1'!C$21:E$234,3,FALSE)</f>
        <v>5341.0538911466301</v>
      </c>
      <c r="H136">
        <v>10</v>
      </c>
      <c r="I136">
        <v>6.9999999999999999E-4</v>
      </c>
      <c r="J136" t="s">
        <v>644</v>
      </c>
      <c r="K136" t="s">
        <v>855</v>
      </c>
      <c r="L136">
        <v>4</v>
      </c>
      <c r="N136" s="13">
        <v>79</v>
      </c>
    </row>
    <row r="137" spans="1:14">
      <c r="A137" t="str">
        <f t="shared" si="3"/>
        <v>Coughlin (2010)</v>
      </c>
      <c r="B137" s="13" t="s">
        <v>79</v>
      </c>
      <c r="C137">
        <v>54158.534</v>
      </c>
      <c r="D137">
        <v>8.9999999999999998E-4</v>
      </c>
      <c r="E137">
        <v>5258</v>
      </c>
      <c r="F137" t="s">
        <v>601</v>
      </c>
      <c r="G137">
        <f>VLOOKUP(C137,'Active 1'!C$21:E$234,3,FALSE)</f>
        <v>6365.0740964913994</v>
      </c>
      <c r="H137">
        <v>10</v>
      </c>
      <c r="I137">
        <v>4.4000000000000003E-3</v>
      </c>
      <c r="J137">
        <v>3.3400000000000001E-3</v>
      </c>
      <c r="K137">
        <v>2.97E-3</v>
      </c>
      <c r="L137">
        <v>18</v>
      </c>
      <c r="N137" s="13">
        <v>83</v>
      </c>
    </row>
    <row r="138" spans="1:14">
      <c r="A138" t="str">
        <f t="shared" si="3"/>
        <v>Coughlin (2010)</v>
      </c>
      <c r="B138" s="13" t="s">
        <v>78</v>
      </c>
      <c r="C138">
        <v>54158.711499999998</v>
      </c>
      <c r="D138">
        <v>2.5999999999999999E-3</v>
      </c>
      <c r="E138">
        <v>5258.5</v>
      </c>
      <c r="F138" t="s">
        <v>601</v>
      </c>
      <c r="G138">
        <f>VLOOKUP(C138,'Active 1'!C$21:E$234,3,FALSE)</f>
        <v>6365.5691888017036</v>
      </c>
      <c r="H138">
        <v>10</v>
      </c>
      <c r="I138">
        <v>2.7000000000000001E-3</v>
      </c>
      <c r="J138">
        <v>1.64E-3</v>
      </c>
      <c r="K138">
        <v>1.2700000000000001E-3</v>
      </c>
      <c r="L138">
        <v>18</v>
      </c>
      <c r="N138" s="13">
        <v>84</v>
      </c>
    </row>
    <row r="149" spans="15:16">
      <c r="O149">
        <v>1</v>
      </c>
      <c r="P149" s="18" t="s">
        <v>857</v>
      </c>
    </row>
    <row r="150" spans="15:16">
      <c r="O150">
        <v>2</v>
      </c>
      <c r="P150" s="18" t="s">
        <v>858</v>
      </c>
    </row>
    <row r="151" spans="15:16">
      <c r="O151">
        <v>3</v>
      </c>
      <c r="P151" s="18" t="s">
        <v>859</v>
      </c>
    </row>
    <row r="152" spans="15:16">
      <c r="O152">
        <v>4</v>
      </c>
      <c r="P152" s="18" t="s">
        <v>860</v>
      </c>
    </row>
    <row r="153" spans="15:16">
      <c r="O153">
        <v>5</v>
      </c>
      <c r="P153" s="18" t="s">
        <v>861</v>
      </c>
    </row>
    <row r="154" spans="15:16">
      <c r="O154">
        <v>6</v>
      </c>
      <c r="P154" s="18" t="s">
        <v>862</v>
      </c>
    </row>
    <row r="155" spans="15:16">
      <c r="O155">
        <v>7</v>
      </c>
      <c r="P155" s="18" t="s">
        <v>863</v>
      </c>
    </row>
    <row r="156" spans="15:16">
      <c r="O156">
        <v>8</v>
      </c>
      <c r="P156" s="18" t="s">
        <v>864</v>
      </c>
    </row>
    <row r="157" spans="15:16">
      <c r="O157">
        <v>9</v>
      </c>
      <c r="P157" s="18" t="s">
        <v>865</v>
      </c>
    </row>
    <row r="158" spans="15:16">
      <c r="O158">
        <v>10</v>
      </c>
      <c r="P158" s="18" t="s">
        <v>868</v>
      </c>
    </row>
    <row r="159" spans="15:16">
      <c r="O159">
        <v>11</v>
      </c>
      <c r="P159" s="18" t="s">
        <v>869</v>
      </c>
    </row>
    <row r="160" spans="15:16">
      <c r="O160">
        <v>12</v>
      </c>
      <c r="P160" s="18" t="s">
        <v>870</v>
      </c>
    </row>
    <row r="161" spans="15:16">
      <c r="O161">
        <v>13</v>
      </c>
      <c r="P161" s="18" t="s">
        <v>871</v>
      </c>
    </row>
    <row r="162" spans="15:16">
      <c r="O162">
        <v>14</v>
      </c>
      <c r="P162" s="18" t="s">
        <v>869</v>
      </c>
    </row>
    <row r="163" spans="15:16">
      <c r="O163">
        <v>15</v>
      </c>
      <c r="P163" s="18" t="s">
        <v>711</v>
      </c>
    </row>
    <row r="164" spans="15:16">
      <c r="O164">
        <v>16</v>
      </c>
      <c r="P164" s="18" t="s">
        <v>872</v>
      </c>
    </row>
    <row r="165" spans="15:16">
      <c r="O165">
        <v>17</v>
      </c>
      <c r="P165" s="18" t="s">
        <v>873</v>
      </c>
    </row>
    <row r="166" spans="15:16">
      <c r="O166">
        <v>18</v>
      </c>
      <c r="P166" s="18" t="s">
        <v>712</v>
      </c>
    </row>
    <row r="167" spans="15:16">
      <c r="O167">
        <v>19</v>
      </c>
      <c r="P167" s="18" t="s">
        <v>874</v>
      </c>
    </row>
    <row r="168" spans="15:16">
      <c r="O168">
        <v>20</v>
      </c>
      <c r="P168" s="18" t="s">
        <v>875</v>
      </c>
    </row>
    <row r="169" spans="15:16">
      <c r="O169">
        <v>21</v>
      </c>
      <c r="P169" s="18" t="s">
        <v>876</v>
      </c>
    </row>
    <row r="170" spans="15:16">
      <c r="O170">
        <v>22</v>
      </c>
      <c r="P170" s="18" t="s">
        <v>866</v>
      </c>
    </row>
    <row r="171" spans="15:16">
      <c r="O171">
        <v>23</v>
      </c>
      <c r="P171" s="18" t="s">
        <v>877</v>
      </c>
    </row>
    <row r="172" spans="15:16">
      <c r="O172">
        <v>24</v>
      </c>
      <c r="P172" s="18" t="s">
        <v>878</v>
      </c>
    </row>
    <row r="173" spans="15:16">
      <c r="O173">
        <v>25</v>
      </c>
      <c r="P173" s="18" t="s">
        <v>706</v>
      </c>
    </row>
    <row r="174" spans="15:16">
      <c r="O174">
        <v>26</v>
      </c>
      <c r="P174" s="18" t="s">
        <v>713</v>
      </c>
    </row>
    <row r="175" spans="15:16">
      <c r="O175">
        <v>27</v>
      </c>
      <c r="P175" s="18" t="s">
        <v>879</v>
      </c>
    </row>
    <row r="176" spans="15:16">
      <c r="O176">
        <v>28</v>
      </c>
      <c r="P176" s="18" t="s">
        <v>714</v>
      </c>
    </row>
    <row r="177" spans="15:16">
      <c r="O177">
        <v>29</v>
      </c>
      <c r="P177" s="18" t="s">
        <v>880</v>
      </c>
    </row>
    <row r="178" spans="15:16">
      <c r="O178">
        <v>30</v>
      </c>
      <c r="P178" s="18" t="s">
        <v>881</v>
      </c>
    </row>
    <row r="179" spans="15:16">
      <c r="O179">
        <v>31</v>
      </c>
      <c r="P179" s="18" t="s">
        <v>715</v>
      </c>
    </row>
    <row r="180" spans="15:16">
      <c r="O180">
        <v>32</v>
      </c>
      <c r="P180" s="18" t="s">
        <v>716</v>
      </c>
    </row>
    <row r="181" spans="15:16">
      <c r="O181">
        <v>33</v>
      </c>
      <c r="P181" s="18" t="s">
        <v>882</v>
      </c>
    </row>
    <row r="182" spans="15:16">
      <c r="O182">
        <v>34</v>
      </c>
      <c r="P182" s="18" t="s">
        <v>717</v>
      </c>
    </row>
    <row r="183" spans="15:16">
      <c r="O183">
        <v>35</v>
      </c>
      <c r="P183" s="18" t="s">
        <v>710</v>
      </c>
    </row>
    <row r="184" spans="15:16">
      <c r="O184">
        <v>36</v>
      </c>
      <c r="P184" s="18" t="s">
        <v>867</v>
      </c>
    </row>
    <row r="185" spans="15:16">
      <c r="O185">
        <v>37</v>
      </c>
      <c r="P185" s="18" t="s">
        <v>707</v>
      </c>
    </row>
    <row r="186" spans="15:16">
      <c r="O186">
        <v>38</v>
      </c>
      <c r="P186" s="18" t="s">
        <v>718</v>
      </c>
    </row>
  </sheetData>
  <phoneticPr fontId="8" type="noConversion"/>
  <pageMargins left="0.75" right="0.75" top="1" bottom="1" header="0.5" footer="0.5"/>
  <pageSetup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Active 1</vt:lpstr>
      <vt:lpstr>Graphs 1</vt:lpstr>
      <vt:lpstr>errors</vt:lpstr>
      <vt:lpstr>Inactive 1</vt:lpstr>
      <vt:lpstr>Inactive 2</vt:lpstr>
      <vt:lpstr>BAV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2024-01-08T05:12:03Z</dcterms:modified>
</cp:coreProperties>
</file>